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Budget_CDE\FY2025-26\Categorical Funding Request\"/>
    </mc:Choice>
  </mc:AlternateContent>
  <xr:revisionPtr revIDLastSave="0" documentId="13_ncr:1_{8909AD30-F70B-4AE7-8966-A5C5DEFB6FCE}" xr6:coauthVersionLast="47" xr6:coauthVersionMax="47" xr10:uidLastSave="{00000000-0000-0000-0000-000000000000}"/>
  <bookViews>
    <workbookView xWindow="825" yWindow="-120" windowWidth="28095" windowHeight="18240" xr2:uid="{00000000-000D-0000-FFFF-FFFF00000000}"/>
  </bookViews>
  <sheets>
    <sheet name="Summary" sheetId="10" r:id="rId1"/>
    <sheet name="ECEA" sheetId="2" r:id="rId2"/>
    <sheet name="ELPA" sheetId="8" r:id="rId3"/>
    <sheet name="Transportation" sheetId="6" r:id="rId4"/>
    <sheet name="CTA" sheetId="11" r:id="rId5"/>
    <sheet name="Small Attendance Center" sheetId="9" r:id="rId6"/>
  </sheets>
  <externalReferences>
    <externalReference r:id="rId7"/>
    <externalReference r:id="rId8"/>
  </externalReferences>
  <definedNames>
    <definedName name="_xlnm._FilterDatabase" localSheetId="1" hidden="1">ECEA!#REF!</definedName>
    <definedName name="MOUNTAIN" localSheetId="2">#REF!</definedName>
    <definedName name="MOUNTAIN">#REF!</definedName>
    <definedName name="OUTLAY" localSheetId="2">#REF!</definedName>
    <definedName name="OUTLAY">#REF!</definedName>
    <definedName name="_xlnm.Print_Area" localSheetId="5">'Small Attendance Center'!$B$7:$M$33</definedName>
    <definedName name="_xlnm.Print_Titles" localSheetId="4">CTA!$1:$3</definedName>
    <definedName name="_xlnm.Print_Titles" localSheetId="1">ECEA!$16:$23</definedName>
    <definedName name="_xlnm.Print_Titles" localSheetId="2">ELPA!$3:$3</definedName>
    <definedName name="_xlnm.Print_Titles" localSheetId="3">Transportation!$4:$6</definedName>
    <definedName name="RURAL" localSheetId="2">#REF!</definedName>
    <definedName name="RURAL">#REF!</definedName>
    <definedName name="URBAN" localSheetId="2">#REF!</definedName>
    <definedName name="URBA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2" l="1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24" i="2"/>
  <c r="L23" i="2" l="1"/>
  <c r="L25" i="2" s="1"/>
  <c r="M25" i="2"/>
  <c r="L26" i="2"/>
  <c r="M26" i="2"/>
  <c r="L27" i="2"/>
  <c r="M27" i="2"/>
  <c r="L28" i="2"/>
  <c r="M28" i="2"/>
  <c r="L29" i="2"/>
  <c r="M29" i="2"/>
  <c r="L30" i="2"/>
  <c r="M30" i="2"/>
  <c r="L31" i="2"/>
  <c r="M31" i="2"/>
  <c r="L32" i="2"/>
  <c r="M32" i="2"/>
  <c r="L33" i="2"/>
  <c r="M33" i="2"/>
  <c r="L34" i="2"/>
  <c r="M34" i="2"/>
  <c r="L35" i="2"/>
  <c r="M35" i="2"/>
  <c r="L36" i="2"/>
  <c r="M36" i="2"/>
  <c r="L37" i="2"/>
  <c r="M37" i="2"/>
  <c r="L38" i="2"/>
  <c r="M38" i="2"/>
  <c r="L39" i="2"/>
  <c r="M39" i="2"/>
  <c r="L40" i="2"/>
  <c r="M40" i="2"/>
  <c r="L41" i="2"/>
  <c r="M41" i="2"/>
  <c r="L42" i="2"/>
  <c r="M42" i="2"/>
  <c r="L43" i="2"/>
  <c r="M43" i="2"/>
  <c r="L44" i="2"/>
  <c r="M44" i="2"/>
  <c r="L45" i="2"/>
  <c r="M45" i="2"/>
  <c r="L46" i="2"/>
  <c r="M46" i="2"/>
  <c r="L47" i="2"/>
  <c r="M47" i="2"/>
  <c r="L48" i="2"/>
  <c r="M48" i="2"/>
  <c r="L49" i="2"/>
  <c r="M49" i="2"/>
  <c r="L50" i="2"/>
  <c r="M50" i="2"/>
  <c r="L51" i="2"/>
  <c r="M51" i="2"/>
  <c r="L52" i="2"/>
  <c r="M52" i="2"/>
  <c r="L53" i="2"/>
  <c r="M53" i="2"/>
  <c r="L54" i="2"/>
  <c r="M54" i="2"/>
  <c r="L55" i="2"/>
  <c r="M55" i="2"/>
  <c r="L56" i="2"/>
  <c r="M56" i="2"/>
  <c r="L57" i="2"/>
  <c r="M57" i="2"/>
  <c r="L58" i="2"/>
  <c r="M58" i="2"/>
  <c r="L59" i="2"/>
  <c r="M59" i="2"/>
  <c r="L60" i="2"/>
  <c r="M60" i="2"/>
  <c r="L61" i="2"/>
  <c r="M61" i="2"/>
  <c r="L62" i="2"/>
  <c r="M62" i="2"/>
  <c r="L63" i="2"/>
  <c r="M63" i="2"/>
  <c r="L64" i="2"/>
  <c r="M64" i="2"/>
  <c r="L65" i="2"/>
  <c r="M65" i="2"/>
  <c r="L66" i="2"/>
  <c r="M66" i="2"/>
  <c r="L67" i="2"/>
  <c r="M67" i="2"/>
  <c r="L68" i="2"/>
  <c r="M68" i="2"/>
  <c r="L69" i="2"/>
  <c r="M69" i="2"/>
  <c r="L70" i="2"/>
  <c r="M70" i="2"/>
  <c r="L71" i="2"/>
  <c r="M71" i="2"/>
  <c r="L72" i="2"/>
  <c r="M72" i="2"/>
  <c r="L73" i="2"/>
  <c r="M73" i="2"/>
  <c r="L74" i="2"/>
  <c r="M74" i="2"/>
  <c r="L75" i="2"/>
  <c r="M75" i="2"/>
  <c r="L76" i="2"/>
  <c r="M76" i="2"/>
  <c r="L77" i="2"/>
  <c r="M77" i="2"/>
  <c r="L78" i="2"/>
  <c r="M78" i="2"/>
  <c r="L79" i="2"/>
  <c r="M79" i="2"/>
  <c r="L80" i="2"/>
  <c r="M80" i="2"/>
  <c r="L81" i="2"/>
  <c r="M81" i="2"/>
  <c r="L82" i="2"/>
  <c r="M82" i="2"/>
  <c r="L83" i="2"/>
  <c r="M83" i="2"/>
  <c r="L84" i="2"/>
  <c r="M84" i="2"/>
  <c r="L85" i="2"/>
  <c r="M85" i="2"/>
  <c r="L86" i="2"/>
  <c r="M86" i="2"/>
  <c r="L87" i="2"/>
  <c r="M87" i="2"/>
  <c r="L88" i="2"/>
  <c r="M88" i="2"/>
  <c r="M24" i="2"/>
  <c r="L24" i="2"/>
  <c r="N24" i="2" s="1"/>
  <c r="G30" i="2"/>
  <c r="G32" i="2"/>
  <c r="G35" i="2"/>
  <c r="G37" i="2"/>
  <c r="G38" i="2"/>
  <c r="G46" i="2"/>
  <c r="G48" i="2"/>
  <c r="G51" i="2"/>
  <c r="G53" i="2"/>
  <c r="G54" i="2"/>
  <c r="G62" i="2"/>
  <c r="G64" i="2"/>
  <c r="G67" i="2"/>
  <c r="G69" i="2"/>
  <c r="G77" i="2"/>
  <c r="G78" i="2"/>
  <c r="G80" i="2"/>
  <c r="G83" i="2"/>
  <c r="G85" i="2"/>
  <c r="G86" i="2"/>
  <c r="G88" i="2"/>
  <c r="H66" i="2"/>
  <c r="H67" i="2"/>
  <c r="N80" i="2" l="1"/>
  <c r="N48" i="2"/>
  <c r="N79" i="2"/>
  <c r="N31" i="2"/>
  <c r="N72" i="2"/>
  <c r="N40" i="2"/>
  <c r="N87" i="2"/>
  <c r="N63" i="2"/>
  <c r="N55" i="2"/>
  <c r="N86" i="2"/>
  <c r="N78" i="2"/>
  <c r="N70" i="2"/>
  <c r="N62" i="2"/>
  <c r="N54" i="2"/>
  <c r="N46" i="2"/>
  <c r="N38" i="2"/>
  <c r="N30" i="2"/>
  <c r="N64" i="2"/>
  <c r="N39" i="2"/>
  <c r="N88" i="2"/>
  <c r="N56" i="2"/>
  <c r="N71" i="2"/>
  <c r="N47" i="2"/>
  <c r="N85" i="2"/>
  <c r="N77" i="2"/>
  <c r="N69" i="2"/>
  <c r="N61" i="2"/>
  <c r="N53" i="2"/>
  <c r="N45" i="2"/>
  <c r="N37" i="2"/>
  <c r="N29" i="2"/>
  <c r="N32" i="2"/>
  <c r="N84" i="2"/>
  <c r="N76" i="2"/>
  <c r="N68" i="2"/>
  <c r="N60" i="2"/>
  <c r="N52" i="2"/>
  <c r="N44" i="2"/>
  <c r="N36" i="2"/>
  <c r="N28" i="2"/>
  <c r="N83" i="2"/>
  <c r="N75" i="2"/>
  <c r="N67" i="2"/>
  <c r="N59" i="2"/>
  <c r="N51" i="2"/>
  <c r="N43" i="2"/>
  <c r="N35" i="2"/>
  <c r="N27" i="2"/>
  <c r="N82" i="2"/>
  <c r="N74" i="2"/>
  <c r="N66" i="2"/>
  <c r="N58" i="2"/>
  <c r="N50" i="2"/>
  <c r="N42" i="2"/>
  <c r="N34" i="2"/>
  <c r="N26" i="2"/>
  <c r="N81" i="2"/>
  <c r="N73" i="2"/>
  <c r="N65" i="2"/>
  <c r="N57" i="2"/>
  <c r="N49" i="2"/>
  <c r="N41" i="2"/>
  <c r="N33" i="2"/>
  <c r="N25" i="2"/>
  <c r="N90" i="2" s="1"/>
  <c r="M90" i="2"/>
  <c r="G73" i="2"/>
  <c r="G57" i="2"/>
  <c r="G41" i="2"/>
  <c r="G25" i="2"/>
  <c r="G70" i="2"/>
  <c r="G79" i="2"/>
  <c r="G63" i="2"/>
  <c r="G47" i="2"/>
  <c r="G31" i="2"/>
  <c r="G61" i="2"/>
  <c r="G45" i="2"/>
  <c r="G29" i="2"/>
  <c r="G74" i="2"/>
  <c r="G58" i="2"/>
  <c r="G42" i="2"/>
  <c r="G26" i="2"/>
  <c r="G72" i="2"/>
  <c r="G56" i="2"/>
  <c r="G40" i="2"/>
  <c r="G84" i="2"/>
  <c r="G68" i="2"/>
  <c r="G52" i="2"/>
  <c r="G36" i="2"/>
  <c r="G82" i="2"/>
  <c r="G66" i="2"/>
  <c r="G50" i="2"/>
  <c r="G34" i="2"/>
  <c r="G81" i="2"/>
  <c r="G65" i="2"/>
  <c r="G49" i="2"/>
  <c r="G33" i="2"/>
  <c r="I67" i="2"/>
  <c r="G75" i="2"/>
  <c r="G59" i="2"/>
  <c r="G43" i="2"/>
  <c r="G27" i="2"/>
  <c r="G87" i="2"/>
  <c r="G71" i="2"/>
  <c r="G55" i="2"/>
  <c r="G39" i="2"/>
  <c r="G76" i="2"/>
  <c r="G60" i="2"/>
  <c r="G44" i="2"/>
  <c r="G28" i="2"/>
  <c r="I66" i="2"/>
  <c r="L90" i="2" l="1"/>
  <c r="J90" i="2" l="1"/>
  <c r="K90" i="2" l="1"/>
  <c r="F5" i="11" l="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203" i="11"/>
  <c r="F4" i="11"/>
  <c r="E5" i="11" l="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4" i="11"/>
  <c r="N16" i="9" l="1"/>
  <c r="N17" i="9"/>
  <c r="N18" i="9"/>
  <c r="N19" i="9"/>
  <c r="N20" i="9"/>
  <c r="N21" i="9"/>
  <c r="N22" i="9"/>
  <c r="N23" i="9"/>
  <c r="N24" i="9"/>
  <c r="N25" i="9"/>
  <c r="N15" i="9"/>
  <c r="L35" i="9" l="1"/>
  <c r="L33" i="9"/>
  <c r="M28" i="9"/>
  <c r="L28" i="9"/>
  <c r="C8" i="10" l="1"/>
  <c r="B8" i="10"/>
  <c r="E184" i="8" l="1"/>
  <c r="C90" i="2" l="1"/>
  <c r="C9" i="10" l="1"/>
  <c r="D204" i="11" l="1"/>
  <c r="B9" i="10" s="1"/>
  <c r="F184" i="8" l="1"/>
  <c r="H65" i="2" l="1"/>
  <c r="I65" i="2" s="1"/>
  <c r="G24" i="2"/>
  <c r="B10" i="10" l="1"/>
  <c r="C10" i="10"/>
  <c r="E204" i="11" l="1"/>
  <c r="H72" i="2" l="1"/>
  <c r="I72" i="2" s="1"/>
  <c r="H24" i="2"/>
  <c r="I24" i="2" l="1"/>
  <c r="G90" i="2"/>
  <c r="I4" i="8" l="1"/>
  <c r="I5" i="8" l="1"/>
  <c r="I6" i="8" l="1"/>
  <c r="I7" i="8" l="1"/>
  <c r="I8" i="8" l="1"/>
  <c r="I9" i="8" l="1"/>
  <c r="I10" i="8" l="1"/>
  <c r="I11" i="8" l="1"/>
  <c r="I12" i="8" l="1"/>
  <c r="I13" i="8" l="1"/>
  <c r="I14" i="8" l="1"/>
  <c r="I15" i="8" l="1"/>
  <c r="I16" i="8" l="1"/>
  <c r="I17" i="8" l="1"/>
  <c r="I18" i="8" l="1"/>
  <c r="I19" i="8" l="1"/>
  <c r="I20" i="8" l="1"/>
  <c r="I21" i="8" l="1"/>
  <c r="I22" i="8" l="1"/>
  <c r="I23" i="8" l="1"/>
  <c r="I24" i="8" l="1"/>
  <c r="I25" i="8" l="1"/>
  <c r="I26" i="8" l="1"/>
  <c r="I27" i="8" l="1"/>
  <c r="I28" i="8" l="1"/>
  <c r="I29" i="8" l="1"/>
  <c r="I30" i="8" l="1"/>
  <c r="I31" i="8" l="1"/>
  <c r="I32" i="8" l="1"/>
  <c r="I33" i="8" l="1"/>
  <c r="I34" i="8" l="1"/>
  <c r="I35" i="8" l="1"/>
  <c r="I36" i="8" l="1"/>
  <c r="I37" i="8" l="1"/>
  <c r="I38" i="8" l="1"/>
  <c r="I39" i="8" l="1"/>
  <c r="I40" i="8" l="1"/>
  <c r="I41" i="8" l="1"/>
  <c r="I42" i="8" l="1"/>
  <c r="I43" i="8" l="1"/>
  <c r="I44" i="8" l="1"/>
  <c r="I45" i="8" l="1"/>
  <c r="I46" i="8" l="1"/>
  <c r="I47" i="8" l="1"/>
  <c r="I48" i="8" l="1"/>
  <c r="H37" i="2"/>
  <c r="I37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1" i="2"/>
  <c r="I71" i="2" s="1"/>
  <c r="H70" i="2"/>
  <c r="I70" i="2" s="1"/>
  <c r="H69" i="2"/>
  <c r="I69" i="2" s="1"/>
  <c r="H68" i="2"/>
  <c r="I68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I49" i="8" l="1"/>
  <c r="G184" i="8"/>
  <c r="I50" i="8" l="1"/>
  <c r="C4" i="2"/>
  <c r="I51" i="8" l="1"/>
  <c r="I52" i="8" l="1"/>
  <c r="H25" i="2"/>
  <c r="I25" i="2" s="1"/>
  <c r="I90" i="2" s="1"/>
  <c r="M92" i="2" s="1"/>
  <c r="I53" i="8" l="1"/>
  <c r="F167" i="2"/>
  <c r="G167" i="2" s="1"/>
  <c r="I54" i="8" l="1"/>
  <c r="I55" i="8" l="1"/>
  <c r="G185" i="8"/>
  <c r="I56" i="8" l="1"/>
  <c r="I94" i="2"/>
  <c r="B6" i="10" s="1"/>
  <c r="I57" i="8" l="1"/>
  <c r="F204" i="11"/>
  <c r="I58" i="8" l="1"/>
  <c r="E10" i="10"/>
  <c r="B7" i="10"/>
  <c r="I59" i="8" l="1"/>
  <c r="E8" i="10"/>
  <c r="D10" i="10"/>
  <c r="D8" i="10"/>
  <c r="E9" i="10"/>
  <c r="D9" i="10"/>
  <c r="F90" i="2"/>
  <c r="I60" i="8" l="1"/>
  <c r="I61" i="8" l="1"/>
  <c r="I62" i="8" l="1"/>
  <c r="D90" i="2"/>
  <c r="E90" i="2"/>
  <c r="I63" i="8" l="1"/>
  <c r="C9" i="2"/>
  <c r="J4" i="8"/>
  <c r="I64" i="8" l="1"/>
  <c r="K4" i="8"/>
  <c r="J6" i="8"/>
  <c r="J5" i="8"/>
  <c r="I65" i="8" l="1"/>
  <c r="K5" i="8"/>
  <c r="J7" i="8"/>
  <c r="K6" i="8"/>
  <c r="J8" i="8"/>
  <c r="I66" i="8" l="1"/>
  <c r="K7" i="8"/>
  <c r="K8" i="8"/>
  <c r="J9" i="8"/>
  <c r="I67" i="8" l="1"/>
  <c r="K9" i="8"/>
  <c r="J10" i="8"/>
  <c r="I68" i="8" l="1"/>
  <c r="K10" i="8"/>
  <c r="J11" i="8"/>
  <c r="I69" i="8" l="1"/>
  <c r="K11" i="8"/>
  <c r="H90" i="2"/>
  <c r="J12" i="8"/>
  <c r="I70" i="8" l="1"/>
  <c r="C6" i="10"/>
  <c r="D6" i="10" s="1"/>
  <c r="K12" i="8"/>
  <c r="J13" i="8"/>
  <c r="I71" i="8" l="1"/>
  <c r="E6" i="10"/>
  <c r="K13" i="8"/>
  <c r="J14" i="8"/>
  <c r="I72" i="8" l="1"/>
  <c r="K14" i="8"/>
  <c r="J15" i="8"/>
  <c r="I73" i="8" l="1"/>
  <c r="K15" i="8"/>
  <c r="J16" i="8"/>
  <c r="I74" i="8" l="1"/>
  <c r="K16" i="8"/>
  <c r="J17" i="8"/>
  <c r="I75" i="8" l="1"/>
  <c r="K17" i="8"/>
  <c r="J18" i="8"/>
  <c r="I76" i="8" l="1"/>
  <c r="K18" i="8"/>
  <c r="J19" i="8"/>
  <c r="I77" i="8" l="1"/>
  <c r="K19" i="8"/>
  <c r="J20" i="8"/>
  <c r="I78" i="8" l="1"/>
  <c r="K20" i="8"/>
  <c r="J21" i="8"/>
  <c r="I79" i="8" l="1"/>
  <c r="K21" i="8"/>
  <c r="J22" i="8"/>
  <c r="I80" i="8" l="1"/>
  <c r="K22" i="8"/>
  <c r="J23" i="8"/>
  <c r="I81" i="8" l="1"/>
  <c r="K23" i="8"/>
  <c r="J24" i="8"/>
  <c r="I82" i="8" l="1"/>
  <c r="K24" i="8"/>
  <c r="J25" i="8"/>
  <c r="I83" i="8" l="1"/>
  <c r="K25" i="8"/>
  <c r="J26" i="8"/>
  <c r="I84" i="8" l="1"/>
  <c r="K26" i="8"/>
  <c r="J27" i="8"/>
  <c r="I85" i="8" l="1"/>
  <c r="K27" i="8"/>
  <c r="J28" i="8"/>
  <c r="I86" i="8" l="1"/>
  <c r="K28" i="8"/>
  <c r="J29" i="8"/>
  <c r="I87" i="8" l="1"/>
  <c r="K29" i="8"/>
  <c r="J30" i="8"/>
  <c r="I88" i="8" l="1"/>
  <c r="K30" i="8"/>
  <c r="J31" i="8"/>
  <c r="I89" i="8" l="1"/>
  <c r="K31" i="8"/>
  <c r="J32" i="8"/>
  <c r="I90" i="8" l="1"/>
  <c r="K32" i="8"/>
  <c r="J33" i="8"/>
  <c r="I91" i="8" l="1"/>
  <c r="K33" i="8"/>
  <c r="J34" i="8"/>
  <c r="I92" i="8" l="1"/>
  <c r="K34" i="8"/>
  <c r="J35" i="8"/>
  <c r="I93" i="8" l="1"/>
  <c r="K35" i="8"/>
  <c r="J36" i="8"/>
  <c r="I94" i="8" l="1"/>
  <c r="K36" i="8"/>
  <c r="J37" i="8"/>
  <c r="I95" i="8" l="1"/>
  <c r="K37" i="8"/>
  <c r="J38" i="8"/>
  <c r="I96" i="8" l="1"/>
  <c r="K38" i="8"/>
  <c r="J39" i="8"/>
  <c r="I97" i="8" l="1"/>
  <c r="K39" i="8"/>
  <c r="J40" i="8"/>
  <c r="I98" i="8" l="1"/>
  <c r="K40" i="8"/>
  <c r="J41" i="8"/>
  <c r="I99" i="8" l="1"/>
  <c r="K41" i="8"/>
  <c r="J42" i="8"/>
  <c r="I100" i="8" l="1"/>
  <c r="J43" i="8"/>
  <c r="K43" i="8" s="1"/>
  <c r="K42" i="8"/>
  <c r="I101" i="8" l="1"/>
  <c r="J44" i="8"/>
  <c r="I102" i="8" l="1"/>
  <c r="K44" i="8"/>
  <c r="J45" i="8"/>
  <c r="I103" i="8" l="1"/>
  <c r="K45" i="8"/>
  <c r="J46" i="8"/>
  <c r="I104" i="8" l="1"/>
  <c r="K46" i="8"/>
  <c r="J47" i="8"/>
  <c r="I105" i="8" l="1"/>
  <c r="K47" i="8"/>
  <c r="J48" i="8"/>
  <c r="I106" i="8" l="1"/>
  <c r="K48" i="8"/>
  <c r="J49" i="8"/>
  <c r="I107" i="8" l="1"/>
  <c r="K49" i="8"/>
  <c r="J50" i="8"/>
  <c r="I108" i="8" l="1"/>
  <c r="J51" i="8"/>
  <c r="K50" i="8"/>
  <c r="I109" i="8" l="1"/>
  <c r="K51" i="8"/>
  <c r="J52" i="8"/>
  <c r="I110" i="8" l="1"/>
  <c r="K52" i="8"/>
  <c r="J53" i="8"/>
  <c r="K53" i="8" s="1"/>
  <c r="I111" i="8" l="1"/>
  <c r="J54" i="8"/>
  <c r="I112" i="8" l="1"/>
  <c r="K54" i="8"/>
  <c r="J55" i="8"/>
  <c r="I113" i="8" l="1"/>
  <c r="K55" i="8"/>
  <c r="J56" i="8"/>
  <c r="I114" i="8" l="1"/>
  <c r="K56" i="8"/>
  <c r="J57" i="8"/>
  <c r="I115" i="8" l="1"/>
  <c r="K57" i="8"/>
  <c r="J58" i="8"/>
  <c r="I116" i="8" l="1"/>
  <c r="J59" i="8"/>
  <c r="K59" i="8" s="1"/>
  <c r="K58" i="8"/>
  <c r="I117" i="8" l="1"/>
  <c r="J60" i="8"/>
  <c r="K60" i="8" s="1"/>
  <c r="I118" i="8" l="1"/>
  <c r="J61" i="8"/>
  <c r="I119" i="8" l="1"/>
  <c r="K61" i="8"/>
  <c r="J62" i="8"/>
  <c r="I120" i="8" l="1"/>
  <c r="K62" i="8"/>
  <c r="J63" i="8"/>
  <c r="I121" i="8" l="1"/>
  <c r="K63" i="8"/>
  <c r="J64" i="8"/>
  <c r="I122" i="8" l="1"/>
  <c r="K64" i="8"/>
  <c r="J65" i="8"/>
  <c r="I123" i="8" l="1"/>
  <c r="K65" i="8"/>
  <c r="J66" i="8"/>
  <c r="I124" i="8" l="1"/>
  <c r="J67" i="8"/>
  <c r="K66" i="8"/>
  <c r="I125" i="8" l="1"/>
  <c r="K67" i="8"/>
  <c r="J68" i="8"/>
  <c r="K68" i="8" s="1"/>
  <c r="I126" i="8" l="1"/>
  <c r="J69" i="8"/>
  <c r="I127" i="8" l="1"/>
  <c r="K69" i="8"/>
  <c r="J70" i="8"/>
  <c r="K70" i="8" s="1"/>
  <c r="I128" i="8" l="1"/>
  <c r="J71" i="8"/>
  <c r="K71" i="8" s="1"/>
  <c r="I129" i="8" l="1"/>
  <c r="J72" i="8"/>
  <c r="I130" i="8" l="1"/>
  <c r="K72" i="8"/>
  <c r="J73" i="8"/>
  <c r="I131" i="8" l="1"/>
  <c r="K73" i="8"/>
  <c r="J74" i="8"/>
  <c r="I132" i="8" l="1"/>
  <c r="J75" i="8"/>
  <c r="K74" i="8"/>
  <c r="I133" i="8" l="1"/>
  <c r="K75" i="8"/>
  <c r="J76" i="8"/>
  <c r="I134" i="8" l="1"/>
  <c r="K76" i="8"/>
  <c r="J77" i="8"/>
  <c r="I135" i="8" l="1"/>
  <c r="K77" i="8"/>
  <c r="J78" i="8"/>
  <c r="I136" i="8" l="1"/>
  <c r="K78" i="8"/>
  <c r="J79" i="8"/>
  <c r="I137" i="8" l="1"/>
  <c r="K79" i="8"/>
  <c r="J80" i="8"/>
  <c r="I138" i="8" l="1"/>
  <c r="K80" i="8"/>
  <c r="J81" i="8"/>
  <c r="K81" i="8" s="1"/>
  <c r="I139" i="8" l="1"/>
  <c r="J82" i="8"/>
  <c r="I140" i="8" l="1"/>
  <c r="J83" i="8"/>
  <c r="K83" i="8" s="1"/>
  <c r="K82" i="8"/>
  <c r="I141" i="8" l="1"/>
  <c r="J84" i="8"/>
  <c r="I142" i="8" l="1"/>
  <c r="K84" i="8"/>
  <c r="J85" i="8"/>
  <c r="I143" i="8" l="1"/>
  <c r="K85" i="8"/>
  <c r="J86" i="8"/>
  <c r="I144" i="8" l="1"/>
  <c r="K86" i="8"/>
  <c r="J87" i="8"/>
  <c r="I145" i="8" l="1"/>
  <c r="K87" i="8"/>
  <c r="J88" i="8"/>
  <c r="I146" i="8" l="1"/>
  <c r="K88" i="8"/>
  <c r="J89" i="8"/>
  <c r="I147" i="8" l="1"/>
  <c r="K89" i="8"/>
  <c r="J90" i="8"/>
  <c r="I148" i="8" l="1"/>
  <c r="J91" i="8"/>
  <c r="K90" i="8"/>
  <c r="I149" i="8" l="1"/>
  <c r="K91" i="8"/>
  <c r="J92" i="8"/>
  <c r="K92" i="8" s="1"/>
  <c r="I150" i="8" l="1"/>
  <c r="J93" i="8"/>
  <c r="I151" i="8" l="1"/>
  <c r="K93" i="8"/>
  <c r="J94" i="8"/>
  <c r="I152" i="8" l="1"/>
  <c r="K94" i="8"/>
  <c r="J95" i="8"/>
  <c r="I153" i="8" l="1"/>
  <c r="K95" i="8"/>
  <c r="J96" i="8"/>
  <c r="I154" i="8" l="1"/>
  <c r="K96" i="8"/>
  <c r="J97" i="8"/>
  <c r="I155" i="8" l="1"/>
  <c r="K97" i="8"/>
  <c r="J98" i="8"/>
  <c r="I156" i="8" l="1"/>
  <c r="J99" i="8"/>
  <c r="K98" i="8"/>
  <c r="I157" i="8" l="1"/>
  <c r="K99" i="8"/>
  <c r="J100" i="8"/>
  <c r="I158" i="8" l="1"/>
  <c r="J101" i="8"/>
  <c r="K100" i="8"/>
  <c r="I159" i="8" l="1"/>
  <c r="K101" i="8"/>
  <c r="J102" i="8"/>
  <c r="I160" i="8" l="1"/>
  <c r="K102" i="8"/>
  <c r="J103" i="8"/>
  <c r="K103" i="8" s="1"/>
  <c r="I161" i="8" l="1"/>
  <c r="J104" i="8"/>
  <c r="I162" i="8" l="1"/>
  <c r="J105" i="8"/>
  <c r="K104" i="8"/>
  <c r="I163" i="8" l="1"/>
  <c r="K105" i="8"/>
  <c r="J106" i="8"/>
  <c r="I164" i="8" l="1"/>
  <c r="K106" i="8"/>
  <c r="J107" i="8"/>
  <c r="I165" i="8" l="1"/>
  <c r="I170" i="8"/>
  <c r="K107" i="8"/>
  <c r="J108" i="8"/>
  <c r="I171" i="8" l="1"/>
  <c r="I166" i="8"/>
  <c r="J109" i="8"/>
  <c r="K108" i="8"/>
  <c r="I172" i="8" l="1"/>
  <c r="I167" i="8"/>
  <c r="K109" i="8"/>
  <c r="J110" i="8"/>
  <c r="I174" i="8" l="1"/>
  <c r="I173" i="8"/>
  <c r="I168" i="8"/>
  <c r="K110" i="8"/>
  <c r="J111" i="8"/>
  <c r="I169" i="8" l="1"/>
  <c r="K111" i="8"/>
  <c r="J112" i="8"/>
  <c r="I175" i="8" l="1"/>
  <c r="J113" i="8"/>
  <c r="K113" i="8" s="1"/>
  <c r="K112" i="8"/>
  <c r="I176" i="8" l="1"/>
  <c r="J114" i="8"/>
  <c r="I177" i="8" l="1"/>
  <c r="I178" i="8"/>
  <c r="K114" i="8"/>
  <c r="J115" i="8"/>
  <c r="K115" i="8" l="1"/>
  <c r="J116" i="8"/>
  <c r="J117" i="8" l="1"/>
  <c r="K116" i="8"/>
  <c r="K117" i="8" l="1"/>
  <c r="J118" i="8"/>
  <c r="K118" i="8" l="1"/>
  <c r="J119" i="8"/>
  <c r="K119" i="8" s="1"/>
  <c r="J120" i="8" l="1"/>
  <c r="J121" i="8" l="1"/>
  <c r="K120" i="8"/>
  <c r="K121" i="8" l="1"/>
  <c r="J122" i="8"/>
  <c r="K122" i="8" l="1"/>
  <c r="J123" i="8"/>
  <c r="K123" i="8" l="1"/>
  <c r="J124" i="8"/>
  <c r="J125" i="8" l="1"/>
  <c r="K124" i="8"/>
  <c r="K125" i="8" l="1"/>
  <c r="J126" i="8"/>
  <c r="J127" i="8" l="1"/>
  <c r="K126" i="8"/>
  <c r="J128" i="8" l="1"/>
  <c r="K127" i="8"/>
  <c r="K128" i="8" l="1"/>
  <c r="J129" i="8"/>
  <c r="J130" i="8" l="1"/>
  <c r="K129" i="8"/>
  <c r="J131" i="8" l="1"/>
  <c r="K130" i="8"/>
  <c r="J132" i="8" l="1"/>
  <c r="K131" i="8"/>
  <c r="J133" i="8" l="1"/>
  <c r="K132" i="8"/>
  <c r="J134" i="8" l="1"/>
  <c r="K133" i="8"/>
  <c r="K134" i="8" l="1"/>
  <c r="J135" i="8"/>
  <c r="K135" i="8" l="1"/>
  <c r="J136" i="8"/>
  <c r="K136" i="8" l="1"/>
  <c r="J137" i="8"/>
  <c r="J138" i="8" l="1"/>
  <c r="K137" i="8"/>
  <c r="J139" i="8" l="1"/>
  <c r="K138" i="8"/>
  <c r="J140" i="8" l="1"/>
  <c r="K139" i="8"/>
  <c r="K140" i="8" l="1"/>
  <c r="J141" i="8"/>
  <c r="J142" i="8" l="1"/>
  <c r="K141" i="8"/>
  <c r="J143" i="8" l="1"/>
  <c r="K142" i="8"/>
  <c r="J144" i="8" l="1"/>
  <c r="K143" i="8"/>
  <c r="K144" i="8" l="1"/>
  <c r="J145" i="8"/>
  <c r="J146" i="8" l="1"/>
  <c r="K145" i="8"/>
  <c r="J147" i="8" l="1"/>
  <c r="K146" i="8"/>
  <c r="J148" i="8" l="1"/>
  <c r="K148" i="8" s="1"/>
  <c r="K147" i="8"/>
  <c r="J149" i="8" l="1"/>
  <c r="J150" i="8" l="1"/>
  <c r="K149" i="8"/>
  <c r="J151" i="8" l="1"/>
  <c r="K150" i="8"/>
  <c r="J152" i="8" l="1"/>
  <c r="K152" i="8" s="1"/>
  <c r="K151" i="8"/>
  <c r="J153" i="8" l="1"/>
  <c r="J154" i="8" l="1"/>
  <c r="K153" i="8"/>
  <c r="J155" i="8" l="1"/>
  <c r="K154" i="8"/>
  <c r="J156" i="8" l="1"/>
  <c r="K155" i="8"/>
  <c r="K156" i="8" l="1"/>
  <c r="J157" i="8"/>
  <c r="J158" i="8" l="1"/>
  <c r="K157" i="8"/>
  <c r="J159" i="8" l="1"/>
  <c r="K158" i="8"/>
  <c r="J160" i="8" l="1"/>
  <c r="K159" i="8"/>
  <c r="K160" i="8" l="1"/>
  <c r="J161" i="8"/>
  <c r="J162" i="8" l="1"/>
  <c r="K161" i="8"/>
  <c r="K162" i="8" l="1"/>
  <c r="J163" i="8"/>
  <c r="J170" i="8" l="1"/>
  <c r="J164" i="8"/>
  <c r="K163" i="8"/>
  <c r="K170" i="8" l="1"/>
  <c r="J171" i="8"/>
  <c r="K171" i="8" s="1"/>
  <c r="K164" i="8"/>
  <c r="J165" i="8"/>
  <c r="J172" i="8" l="1"/>
  <c r="K172" i="8" s="1"/>
  <c r="J166" i="8"/>
  <c r="K165" i="8"/>
  <c r="J173" i="8" l="1"/>
  <c r="J167" i="8"/>
  <c r="K166" i="8"/>
  <c r="K173" i="8" l="1"/>
  <c r="J174" i="8"/>
  <c r="K174" i="8" s="1"/>
  <c r="J168" i="8"/>
  <c r="K167" i="8"/>
  <c r="K168" i="8" l="1"/>
  <c r="J169" i="8"/>
  <c r="J175" i="8" l="1"/>
  <c r="K169" i="8"/>
  <c r="K175" i="8" l="1"/>
  <c r="J176" i="8"/>
  <c r="J177" i="8" l="1"/>
  <c r="K176" i="8"/>
  <c r="K177" i="8" l="1"/>
  <c r="J178" i="8"/>
  <c r="I179" i="8" l="1"/>
  <c r="J179" i="8"/>
  <c r="K178" i="8"/>
  <c r="I180" i="8" l="1"/>
  <c r="J180" i="8"/>
  <c r="K179" i="8"/>
  <c r="J181" i="8" l="1"/>
  <c r="I181" i="8"/>
  <c r="K180" i="8"/>
  <c r="K181" i="8" l="1"/>
  <c r="I182" i="8"/>
  <c r="J182" i="8"/>
  <c r="K182" i="8" l="1"/>
  <c r="K184" i="8" l="1"/>
  <c r="E185" i="8" s="1"/>
  <c r="K185" i="8" l="1"/>
  <c r="C7" i="10"/>
  <c r="D7" i="10" s="1"/>
  <c r="E7" i="10" l="1"/>
  <c r="E11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williams_a</author>
  </authors>
  <commentList>
    <comment ref="B39" authorId="0" shapeId="0" xr:uid="{8961E856-B9E5-4849-A8A3-824920630D1D}">
      <text>
        <r>
          <rPr>
            <b/>
            <sz val="8"/>
            <color indexed="81"/>
            <rFont val="Tahoma"/>
            <family val="2"/>
          </rPr>
          <t>williams_a:</t>
        </r>
        <r>
          <rPr>
            <sz val="8"/>
            <color indexed="81"/>
            <rFont val="Tahoma"/>
            <family val="2"/>
          </rPr>
          <t xml:space="preserve">
Line 14 from previous year - make sure to adjust figure for any current year audit - pull in prior year audit figures.  Example: in the TRAN11 Spreadsheet, Cherry Creek went from 6,652,855.73 to 6,495,320.55 and their advance went from 1,312,571.15 to 1,299,064.11  Note: in TRAN 11, Cherry Creek was the only district that had a previous year audit adjustment.
</t>
        </r>
      </text>
    </comment>
    <comment ref="D40" authorId="0" shapeId="0" xr:uid="{A76CF053-1CD2-455B-8EC1-E8039CD1B559}">
      <text>
        <r>
          <rPr>
            <b/>
            <sz val="8"/>
            <color indexed="81"/>
            <rFont val="Tahoma"/>
            <family val="2"/>
          </rPr>
          <t>williams_a:</t>
        </r>
        <r>
          <rPr>
            <sz val="8"/>
            <color indexed="81"/>
            <rFont val="Tahoma"/>
            <family val="2"/>
          </rPr>
          <t xml:space="preserve">
barring any restrictions, this is the total entitlement amount</t>
        </r>
      </text>
    </comment>
    <comment ref="E40" authorId="0" shapeId="0" xr:uid="{C40C21BD-CDC9-43B3-8FFF-744081614A86}">
      <text>
        <r>
          <rPr>
            <b/>
            <sz val="8"/>
            <color indexed="81"/>
            <rFont val="Tahoma"/>
            <family val="2"/>
          </rPr>
          <t>williams_a:</t>
        </r>
        <r>
          <rPr>
            <sz val="8"/>
            <color indexed="81"/>
            <rFont val="Tahoma"/>
            <family val="2"/>
          </rPr>
          <t xml:space="preserve">
barring any restrictions, this is the total entitlement amount</t>
        </r>
      </text>
    </comment>
    <comment ref="B43" authorId="0" shapeId="0" xr:uid="{437FA824-E32A-4999-B48E-B634B5CC4A29}">
      <text>
        <r>
          <rPr>
            <b/>
            <sz val="8"/>
            <color indexed="81"/>
            <rFont val="Tahoma"/>
            <family val="2"/>
          </rPr>
          <t>williams_a:</t>
        </r>
        <r>
          <rPr>
            <sz val="8"/>
            <color indexed="81"/>
            <rFont val="Tahoma"/>
            <family val="2"/>
          </rPr>
          <t xml:space="preserve">
line 22 from previous year - make sure to adjust figure for any current year audit - pull in prior year audit figures.  Example: in the TRAN11 Spreadsheet, Cherry Creek went from 6,652,855.73 to 6,495,320.55 and their advance went from 1,312,571.15 to 1,299,064.11
</t>
        </r>
      </text>
    </comment>
  </commentList>
</comments>
</file>

<file path=xl/sharedStrings.xml><?xml version="1.0" encoding="utf-8"?>
<sst xmlns="http://schemas.openxmlformats.org/spreadsheetml/2006/main" count="1503" uniqueCount="844">
  <si>
    <t>PERCENTAGE</t>
  </si>
  <si>
    <t>DIFFERENCE</t>
  </si>
  <si>
    <t>BETWEEN</t>
  </si>
  <si>
    <t>BETWEEN 200</t>
  </si>
  <si>
    <t>SCHOOL</t>
  </si>
  <si>
    <t>DISTRICT</t>
  </si>
  <si>
    <t>SCHOOL AND</t>
  </si>
  <si>
    <t xml:space="preserve">DIFFERENCE </t>
  </si>
  <si>
    <t>AND INDIVIDUAL</t>
  </si>
  <si>
    <t>FUNDING</t>
  </si>
  <si>
    <t>DISTRICT PER</t>
  </si>
  <si>
    <t>TIMES SCHOOL</t>
  </si>
  <si>
    <t>RESULTING</t>
  </si>
  <si>
    <t>Prorated</t>
  </si>
  <si>
    <t>COUNTY</t>
  </si>
  <si>
    <t>SCHOOL NAME</t>
  </si>
  <si>
    <t>ENROLL</t>
  </si>
  <si>
    <t>PER PUPIL</t>
  </si>
  <si>
    <t>PUPIL FUNDING</t>
  </si>
  <si>
    <t>ENROLLMENT</t>
  </si>
  <si>
    <t>AT 35%</t>
  </si>
  <si>
    <t>Funding</t>
  </si>
  <si>
    <t>Gunnison</t>
  </si>
  <si>
    <t>Gunnison Watershed</t>
  </si>
  <si>
    <t>Marble Charter School</t>
  </si>
  <si>
    <t>Huerfano</t>
  </si>
  <si>
    <t>Huerfano Re-1</t>
  </si>
  <si>
    <t>Gardner School</t>
  </si>
  <si>
    <t>La Plata</t>
  </si>
  <si>
    <t>Durango</t>
  </si>
  <si>
    <t>Fort Lewis Mesa Elementary</t>
  </si>
  <si>
    <t>Larimer</t>
  </si>
  <si>
    <t>Poudre</t>
  </si>
  <si>
    <t>Logan</t>
  </si>
  <si>
    <t>Valley Re-1</t>
  </si>
  <si>
    <t>Caliche Elementary</t>
  </si>
  <si>
    <t>Caliche Jr. - Sr. High School</t>
  </si>
  <si>
    <t>Mesa</t>
  </si>
  <si>
    <t>Mesa Valley 51</t>
  </si>
  <si>
    <t>Gateway School</t>
  </si>
  <si>
    <t>Park</t>
  </si>
  <si>
    <t>Park County Re-2</t>
  </si>
  <si>
    <t>Guffey Community Charter School</t>
  </si>
  <si>
    <t>Lake George Charter School</t>
  </si>
  <si>
    <t>Pueblo</t>
  </si>
  <si>
    <t>Pueblo 70</t>
  </si>
  <si>
    <t>Beulah School</t>
  </si>
  <si>
    <t>State Total</t>
  </si>
  <si>
    <t>Difference</t>
  </si>
  <si>
    <t>Proration Factor</t>
  </si>
  <si>
    <t>Allocation</t>
  </si>
  <si>
    <t>General Fund</t>
  </si>
  <si>
    <t>Cash Funds Exempt</t>
  </si>
  <si>
    <t>Total</t>
  </si>
  <si>
    <t>Less Child Find</t>
  </si>
  <si>
    <t>Less Ed Orphans</t>
  </si>
  <si>
    <t>Less High Cost</t>
  </si>
  <si>
    <t>Less Admin Law Judges</t>
  </si>
  <si>
    <t>Total to Admin Units</t>
  </si>
  <si>
    <t>percentage is per pupil divided by $6000</t>
  </si>
  <si>
    <t>ECEA</t>
  </si>
  <si>
    <t>Per Pupil</t>
  </si>
  <si>
    <t>AU</t>
  </si>
  <si>
    <t>Administrative</t>
  </si>
  <si>
    <t>Funded</t>
  </si>
  <si>
    <t>No.</t>
  </si>
  <si>
    <t>Units</t>
  </si>
  <si>
    <t>Fully Fund Tier B</t>
  </si>
  <si>
    <t>Fully Fund Tier A &amp; B</t>
  </si>
  <si>
    <t>Adams 1, Mapleton</t>
  </si>
  <si>
    <t>Adams 12, Northglenn-Thornton</t>
  </si>
  <si>
    <t>Adams 14, Commerce City</t>
  </si>
  <si>
    <t>Adams 27J, Brighton</t>
  </si>
  <si>
    <t>Adams 50, Westminster</t>
  </si>
  <si>
    <t>Arapahoe 1, Englewood</t>
  </si>
  <si>
    <t>Arapahoe 2, Sheridan</t>
  </si>
  <si>
    <t>Arapahoe 5, Cherry Creek</t>
  </si>
  <si>
    <t>Arapahoe 6, Littleton</t>
  </si>
  <si>
    <t>Adams-Arapahoe 28J, Aurora</t>
  </si>
  <si>
    <t>Boulder RE1J, St. Vrain Valley</t>
  </si>
  <si>
    <t>Boulder RE2, Boulder Valley</t>
  </si>
  <si>
    <t>Delta 50(J), Delta</t>
  </si>
  <si>
    <t>Denver 1, Denver</t>
  </si>
  <si>
    <t>Douglas Re 1, Castle Rock</t>
  </si>
  <si>
    <t>El Paso 2, Harrison</t>
  </si>
  <si>
    <t>El Paso 3, Widefield</t>
  </si>
  <si>
    <t>El Paso 8, Fountain</t>
  </si>
  <si>
    <t>El Paso 11, Colorado Springs</t>
  </si>
  <si>
    <t>El Paso 12, Cheyenne Mountain</t>
  </si>
  <si>
    <t>El Paso 20, Academy</t>
  </si>
  <si>
    <t>El Paso 38, Lewis-Palmer</t>
  </si>
  <si>
    <t>El Paso 49, Falcon</t>
  </si>
  <si>
    <t>Fort Lupton/Keenesburg</t>
  </si>
  <si>
    <t>Fremont Re-1, Canon City</t>
  </si>
  <si>
    <t>Jefferson R-1, Lakewood</t>
  </si>
  <si>
    <t>Larimer R-1, Poudre</t>
  </si>
  <si>
    <t>Larimer R-2J, Thompson</t>
  </si>
  <si>
    <t>Larimer R-3, Park</t>
  </si>
  <si>
    <t>Logan Re-1, Valley</t>
  </si>
  <si>
    <t>Mesa 51</t>
  </si>
  <si>
    <t>Moffat Re 1, Craig</t>
  </si>
  <si>
    <t>Montrose Re-1J, Montrose</t>
  </si>
  <si>
    <t>Morgan Re-3, Fort Morgan</t>
  </si>
  <si>
    <t>Pueblo 60, Urban</t>
  </si>
  <si>
    <t>Pueblo 70, Rural</t>
  </si>
  <si>
    <t>Weld Re-4, Windsor</t>
  </si>
  <si>
    <t>Johnstown/Milliken</t>
  </si>
  <si>
    <t>Weld 6, Greeley</t>
  </si>
  <si>
    <t>Centennial BOCES</t>
  </si>
  <si>
    <t>East Central BOCES</t>
  </si>
  <si>
    <t>Northeast Colorado BOCES</t>
  </si>
  <si>
    <t>Santa Fe Trail BOCES</t>
  </si>
  <si>
    <t>Southeastern BOCES</t>
  </si>
  <si>
    <t>Ute Pass BOCES</t>
  </si>
  <si>
    <t>80010</t>
  </si>
  <si>
    <t>Charter School Institute</t>
  </si>
  <si>
    <t xml:space="preserve"> </t>
  </si>
  <si>
    <t>TOTAL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</si>
  <si>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</si>
  <si>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</si>
  <si>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</si>
  <si>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</si>
  <si>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</si>
  <si>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</si>
  <si>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</si>
  <si>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</si>
  <si>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</si>
  <si>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</si>
  <si>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</si>
  <si>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</si>
  <si>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</si>
  <si>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</si>
  <si>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</si>
  <si>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</si>
  <si>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</si>
  <si>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</si>
  <si>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</si>
  <si>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</si>
  <si>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</si>
  <si>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</si>
  <si>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</si>
  <si>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</si>
  <si>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</si>
  <si>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</si>
  <si>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</si>
  <si>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</si>
  <si>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</si>
  <si>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</si>
  <si>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</si>
  <si>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</si>
  <si>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</si>
  <si>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</si>
  <si>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</si>
  <si>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</si>
  <si>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</si>
  <si>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</si>
  <si>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</si>
  <si>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</si>
  <si>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</si>
  <si>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</si>
  <si>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</si>
  <si>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</si>
  <si>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</si>
  <si>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</si>
  <si>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</si>
  <si>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</si>
  <si>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</si>
  <si>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</si>
  <si>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</si>
  <si>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</si>
  <si>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</si>
  <si>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</si>
  <si>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</si>
  <si>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</si>
  <si>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</si>
  <si>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</si>
  <si>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</si>
  <si>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</si>
  <si>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</si>
  <si>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</si>
  <si>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</si>
  <si>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TOTALS</t>
  </si>
  <si>
    <t>REIMBURSEMENT INFORMATION</t>
  </si>
  <si>
    <t>Total current operating expenditures for pupil transportation</t>
  </si>
  <si>
    <t>Mileage traveled for regular pupil transportation on the mileage count date</t>
  </si>
  <si>
    <t>Number of days for which board was paid for pupils in lieu of transportation</t>
  </si>
  <si>
    <t>ADDITIONAL INFORMATION</t>
  </si>
  <si>
    <t>Number of pupils who were scheduled to be transported to and from public school at public expense on the mileage count date</t>
  </si>
  <si>
    <t>PUPIL TRANSPORTATION FUND</t>
  </si>
  <si>
    <t>CDE-40 ENTITLEMENT AND PAYMENT WORKSHEET</t>
  </si>
  <si>
    <t>Total current operating expenditures for pupil transportation (line 1 CDE-40)</t>
  </si>
  <si>
    <t>Capital outlay exclusion for pupil transportation for independent contractors as calculated by CDE (manual entry)</t>
  </si>
  <si>
    <t>Net current operating expenditures (line 1 less line 2)</t>
  </si>
  <si>
    <t>Regular education pupil transportation mileage (line 5 times line 6)</t>
  </si>
  <si>
    <t>Total reimbursable mileage (line 4 plus line 7)</t>
  </si>
  <si>
    <t>Mileage entitlement (line 8 times .3787)</t>
  </si>
  <si>
    <t>Excess costs (line 3 less line 9)</t>
  </si>
  <si>
    <t>Excess cost entitlement (line 10 times .3387)</t>
  </si>
  <si>
    <t>Mileage entitlement plus excess cost entitlement (line 9 plus line 11)</t>
  </si>
  <si>
    <t>Maximum reimbursement entitlement (line 3 times .90)</t>
  </si>
  <si>
    <t>Financial aid for providing board (number of days for which board was paid for pupils in lieu of transportation times $1)</t>
  </si>
  <si>
    <t>Final reimbursement entitlement prorated (line 20 times line 20.5)</t>
  </si>
  <si>
    <t>Migrant Education ( (line 24/line 8) times line 4)</t>
  </si>
  <si>
    <t>Net Payment (line 24 - line 25)</t>
  </si>
  <si>
    <t>DISTRICT NAME</t>
  </si>
  <si>
    <t>-Web Grant Fiscal Allocations</t>
  </si>
  <si>
    <t>Formula</t>
  </si>
  <si>
    <t>ELPA FUNDING LEVELS FOR FY 2012-13</t>
  </si>
  <si>
    <t>Categorical Program</t>
  </si>
  <si>
    <t>State Funds</t>
  </si>
  <si>
    <t xml:space="preserve"> %</t>
  </si>
  <si>
    <t>Estimated Increase Required to Fund Statutory Maximum</t>
  </si>
  <si>
    <t>Exceptional Children's Education Act (ECEA)</t>
  </si>
  <si>
    <t>English Language Proficiency Act (ELPA)</t>
  </si>
  <si>
    <t>Transportation</t>
  </si>
  <si>
    <t>Small Attendance Center Aide</t>
  </si>
  <si>
    <t>ELPA 
Distribution</t>
  </si>
  <si>
    <t>3120</t>
  </si>
  <si>
    <t>DISTRICT CODE</t>
  </si>
  <si>
    <t>COLORADO CAREER &amp; TECHNICAL ACT DISTRIBUTION</t>
  </si>
  <si>
    <t>0010</t>
  </si>
  <si>
    <t>MAPLETON 1</t>
  </si>
  <si>
    <t>0020</t>
  </si>
  <si>
    <t>ADAMS 12 FIVE STAR</t>
  </si>
  <si>
    <t>0030</t>
  </si>
  <si>
    <t>ADAMS CITY 14</t>
  </si>
  <si>
    <t>0040</t>
  </si>
  <si>
    <t>BRIGHTON 27J</t>
  </si>
  <si>
    <t>0050</t>
  </si>
  <si>
    <t>BENNETT 29J</t>
  </si>
  <si>
    <t>0060</t>
  </si>
  <si>
    <t>STRASBURG 31J</t>
  </si>
  <si>
    <t>0070</t>
  </si>
  <si>
    <t>WESTMINSTER 50</t>
  </si>
  <si>
    <t>0100</t>
  </si>
  <si>
    <t>ALAMOSA RE-11J</t>
  </si>
  <si>
    <t>0110</t>
  </si>
  <si>
    <t>SANGRE DE CRISTO RE-22J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</si>
  <si>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</si>
  <si>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</si>
  <si>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</si>
  <si>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</si>
  <si>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</si>
  <si>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</si>
  <si>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</si>
  <si>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</si>
  <si>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</si>
  <si>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</si>
  <si>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</si>
  <si>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</si>
  <si>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</si>
  <si>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</si>
  <si>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</si>
  <si>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 COUNTY 50JT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</si>
  <si>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</si>
  <si>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</si>
  <si>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</si>
  <si>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</si>
  <si>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</si>
  <si>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</si>
  <si>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</si>
  <si>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</si>
  <si>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</si>
  <si>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</si>
  <si>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0290</t>
  </si>
  <si>
    <t>LAS ANIMAS RE-1</t>
  </si>
  <si>
    <t>0310</t>
  </si>
  <si>
    <t>MCCLAVE RE-2</t>
  </si>
  <si>
    <t>0470</t>
  </si>
  <si>
    <t>ST VRAIN VALLEY RE-1J</t>
  </si>
  <si>
    <t>0480</t>
  </si>
  <si>
    <t>BOULDER VALLEY RE-2J</t>
  </si>
  <si>
    <t>0490</t>
  </si>
  <si>
    <t>BUENA VISTA R-31</t>
  </si>
  <si>
    <t>0500</t>
  </si>
  <si>
    <t>SALIDA R-32(J)</t>
  </si>
  <si>
    <t>0510</t>
  </si>
  <si>
    <t>KIT CARSON R-1</t>
  </si>
  <si>
    <t>0520</t>
  </si>
  <si>
    <t>CHEYENNE RE-5</t>
  </si>
  <si>
    <t>0540</t>
  </si>
  <si>
    <t>CLEAR CREEK RE-1</t>
  </si>
  <si>
    <t>0550</t>
  </si>
  <si>
    <t>NORTH CONEJOS RE-1J</t>
  </si>
  <si>
    <t>0560</t>
  </si>
  <si>
    <t>SANFORD 6J</t>
  </si>
  <si>
    <t>0580</t>
  </si>
  <si>
    <t>SOUTH CONEJOS RE-10</t>
  </si>
  <si>
    <t>0640</t>
  </si>
  <si>
    <t>CENTENNIAL R-1</t>
  </si>
  <si>
    <t>0740</t>
  </si>
  <si>
    <t>SIERRA GRANDE R-30</t>
  </si>
  <si>
    <t>0770</t>
  </si>
  <si>
    <t>CROWLEY COUNTY RE-1-J</t>
  </si>
  <si>
    <t>0860</t>
  </si>
  <si>
    <t>CUSTER COUNTY C1</t>
  </si>
  <si>
    <t>0870</t>
  </si>
  <si>
    <t>DELTA COUNTY 50(J)</t>
  </si>
  <si>
    <t>0880</t>
  </si>
  <si>
    <t>DENVER COUNTY 1</t>
  </si>
  <si>
    <t>0890</t>
  </si>
  <si>
    <t>DOLORES RE NO.2</t>
  </si>
  <si>
    <t>0900</t>
  </si>
  <si>
    <t>DOUGLAS COUNTY RE-1</t>
  </si>
  <si>
    <t>0910</t>
  </si>
  <si>
    <t>EAGLE COUNTY RE 50</t>
  </si>
  <si>
    <t>0920</t>
  </si>
  <si>
    <t>ELIZABETH C-1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</si>
  <si>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</si>
  <si>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</si>
  <si>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</si>
  <si>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</si>
  <si>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</si>
  <si>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</si>
  <si>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</si>
  <si>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</si>
  <si>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</si>
  <si>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CALHAN RJ1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</si>
  <si>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</si>
  <si>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</si>
  <si>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</si>
  <si>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</si>
  <si>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</si>
  <si>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</si>
  <si>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</si>
  <si>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</si>
  <si>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</si>
  <si>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</si>
  <si>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</si>
  <si>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</si>
  <si>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</si>
  <si>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</si>
  <si>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</si>
  <si>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</si>
  <si>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</si>
  <si>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23JT</t>
  </si>
  <si>
    <t>1070</t>
  </si>
  <si>
    <t>HANOVER 28</t>
  </si>
  <si>
    <t>1080</t>
  </si>
  <si>
    <t>LEWIS-PALMER 38</t>
  </si>
  <si>
    <t>1110</t>
  </si>
  <si>
    <t>FALCON 49</t>
  </si>
  <si>
    <t>1120</t>
  </si>
  <si>
    <t>EDISON 54JT</t>
  </si>
  <si>
    <t>1130</t>
  </si>
  <si>
    <t>MIAMI-YODER 60</t>
  </si>
  <si>
    <t>1140</t>
  </si>
  <si>
    <t>CANON CITY RE-1</t>
  </si>
  <si>
    <t>1150</t>
  </si>
  <si>
    <t>FLORENCE RE-2</t>
  </si>
  <si>
    <t>1160</t>
  </si>
  <si>
    <t>COTOPAXI RE-3</t>
  </si>
  <si>
    <t>1180</t>
  </si>
  <si>
    <t>ROARING FORK RE-1</t>
  </si>
  <si>
    <t>1195</t>
  </si>
  <si>
    <t>GARFIELD RE-2</t>
  </si>
  <si>
    <t>1220</t>
  </si>
  <si>
    <t>GARFIELD 16</t>
  </si>
  <si>
    <t>1330</t>
  </si>
  <si>
    <t>GILPIN COUNTY RE-1</t>
  </si>
  <si>
    <t>1340</t>
  </si>
  <si>
    <t>WEST GRAND 1-JT</t>
  </si>
  <si>
    <t>1350</t>
  </si>
  <si>
    <t>EAST GRAND 2</t>
  </si>
  <si>
    <t>1360</t>
  </si>
  <si>
    <t>GUNNISON WATERSHED RE-1J</t>
  </si>
  <si>
    <t>1380</t>
  </si>
  <si>
    <t>HINSDALE COUNTY RE-1</t>
  </si>
  <si>
    <t>1390</t>
  </si>
  <si>
    <t>HUERFANO RE-1</t>
  </si>
  <si>
    <t>1400</t>
  </si>
  <si>
    <t>LA VETA RE-2</t>
  </si>
  <si>
    <t>1410</t>
  </si>
  <si>
    <t>NORTH PARK R-1</t>
  </si>
  <si>
    <t>1420</t>
  </si>
  <si>
    <t>JEFFERSON R-1</t>
  </si>
  <si>
    <t>1430</t>
  </si>
  <si>
    <t>EADS RE-1</t>
  </si>
  <si>
    <t>1440</t>
  </si>
  <si>
    <t>PLAINVIEW RE-2</t>
  </si>
  <si>
    <t>1450</t>
  </si>
  <si>
    <t>ARRIBA-FLAGLER C-20</t>
  </si>
  <si>
    <t>1460</t>
  </si>
  <si>
    <t>HI 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</si>
  <si>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</si>
  <si>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</si>
  <si>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</si>
  <si>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</si>
  <si>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</si>
  <si>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</si>
  <si>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</si>
  <si>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LEADVILLE R-1</t>
  </si>
  <si>
    <t>1520</t>
  </si>
  <si>
    <t>DURANGO 9-R</t>
  </si>
  <si>
    <t>1530</t>
  </si>
  <si>
    <t>BAYFIELD 10JT-R</t>
  </si>
  <si>
    <t>1540</t>
  </si>
  <si>
    <t>IGNACIO 11 JT</t>
  </si>
  <si>
    <t>1550</t>
  </si>
  <si>
    <t>POUDRE R-1</t>
  </si>
  <si>
    <t>1560</t>
  </si>
  <si>
    <t>THOMPSON R-2J</t>
  </si>
  <si>
    <t>1570</t>
  </si>
  <si>
    <t>ESTES PARK R-3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</si>
  <si>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</si>
  <si>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</si>
  <si>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</si>
  <si>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</si>
  <si>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</si>
  <si>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</si>
  <si>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</si>
  <si>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</si>
  <si>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</si>
  <si>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</si>
  <si>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</si>
  <si>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</si>
  <si>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1780</t>
  </si>
  <si>
    <t>GENOA-HUGO C-113</t>
  </si>
  <si>
    <t>1790</t>
  </si>
  <si>
    <t>LIMON RE-4J</t>
  </si>
  <si>
    <t>1810</t>
  </si>
  <si>
    <t>KARVAL RE-23</t>
  </si>
  <si>
    <t>1828</t>
  </si>
  <si>
    <t>VALLEY RE-1</t>
  </si>
  <si>
    <t>1850</t>
  </si>
  <si>
    <t>FRENCHMAN RE-3</t>
  </si>
  <si>
    <t>1860</t>
  </si>
  <si>
    <t>BUFFALO RE-4</t>
  </si>
  <si>
    <t>1870</t>
  </si>
  <si>
    <t>PLATEAU RE-5</t>
  </si>
  <si>
    <t>1980</t>
  </si>
  <si>
    <t>DEBEQUE 49JT</t>
  </si>
  <si>
    <t>1990</t>
  </si>
  <si>
    <t>PLATEAU VALLEY 50</t>
  </si>
  <si>
    <t>2000</t>
  </si>
  <si>
    <t>MESA COUNTY VALLEY 51</t>
  </si>
  <si>
    <t>2010</t>
  </si>
  <si>
    <t>CREEDE CONSOLIDATED 1</t>
  </si>
  <si>
    <t>2020</t>
  </si>
  <si>
    <t>MOFFAT COUNTY RE NO. 1</t>
  </si>
  <si>
    <t>2035</t>
  </si>
  <si>
    <t>MONTEZUMA-CORTEZ RE-1</t>
  </si>
  <si>
    <t>2055</t>
  </si>
  <si>
    <t>DOLORES RE-4A</t>
  </si>
  <si>
    <t>2070</t>
  </si>
  <si>
    <t>MANCOS RE-6</t>
  </si>
  <si>
    <t>2180</t>
  </si>
  <si>
    <t>MONTROSE RE-1J</t>
  </si>
  <si>
    <t>2190</t>
  </si>
  <si>
    <t>WEST END RE-2</t>
  </si>
  <si>
    <t>2395</t>
  </si>
  <si>
    <t>BRUSH RE-2(J)</t>
  </si>
  <si>
    <t>2405</t>
  </si>
  <si>
    <t>FT. MORGAN RE-3</t>
  </si>
  <si>
    <t>2505</t>
  </si>
  <si>
    <t>WELDON VALLEY RE-20(J)</t>
  </si>
  <si>
    <t>2515</t>
  </si>
  <si>
    <t>WIGGINS RE-50(J)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</si>
  <si>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</si>
  <si>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</si>
  <si>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</si>
  <si>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</si>
  <si>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</si>
  <si>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</si>
  <si>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</si>
  <si>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</si>
  <si>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</si>
  <si>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</si>
  <si>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</si>
  <si>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</si>
  <si>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</si>
  <si>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 R-1</t>
  </si>
  <si>
    <t>2590</t>
  </si>
  <si>
    <t>RIDGWAY R-2</t>
  </si>
  <si>
    <t>2600</t>
  </si>
  <si>
    <t>PLATTE CANYON R-1</t>
  </si>
  <si>
    <t>2610</t>
  </si>
  <si>
    <t>PARK RE-2</t>
  </si>
  <si>
    <t>2620</t>
  </si>
  <si>
    <t>HOLYOKE RE-1J</t>
  </si>
  <si>
    <t>2630</t>
  </si>
  <si>
    <t>HAXTUN RE-2J</t>
  </si>
  <si>
    <t>2640</t>
  </si>
  <si>
    <t>ASPEN 1</t>
  </si>
  <si>
    <t>2650</t>
  </si>
  <si>
    <t>GRANADA RE-1</t>
  </si>
  <si>
    <t>2660</t>
  </si>
  <si>
    <t>LAMAR RE-2</t>
  </si>
  <si>
    <t>2670</t>
  </si>
  <si>
    <t>HOLLY RE-3</t>
  </si>
  <si>
    <t>2680</t>
  </si>
  <si>
    <t>WILEY RE-13JT</t>
  </si>
  <si>
    <t>2690</t>
  </si>
  <si>
    <t>PUEBLO CITY 60</t>
  </si>
  <si>
    <t>2700</t>
  </si>
  <si>
    <t>PUEBLO RURAL 70</t>
  </si>
  <si>
    <t>2710</t>
  </si>
  <si>
    <t>MEEKER RE-1</t>
  </si>
  <si>
    <t>2720</t>
  </si>
  <si>
    <t>RANGELY RE-4</t>
  </si>
  <si>
    <t>2730</t>
  </si>
  <si>
    <t>DEL NORTE C-7</t>
  </si>
  <si>
    <t>2740</t>
  </si>
  <si>
    <t>MONTE VISTA C-8</t>
  </si>
  <si>
    <t>2750</t>
  </si>
  <si>
    <t>SARGENT RE-33J</t>
  </si>
  <si>
    <t>2760</t>
  </si>
  <si>
    <t>HAYDEN RE-1</t>
  </si>
  <si>
    <t>2770</t>
  </si>
  <si>
    <t>STEAMBOAT SPRINGS RE-2</t>
  </si>
  <si>
    <t>2780</t>
  </si>
  <si>
    <t>SOUTH ROUTT RE-3</t>
  </si>
  <si>
    <t>2790</t>
  </si>
  <si>
    <t>MOUNTAIN VALLEY RE-1</t>
  </si>
  <si>
    <t>2800</t>
  </si>
  <si>
    <t>MOFFAT 2</t>
  </si>
  <si>
    <t>2810</t>
  </si>
  <si>
    <t>CENTER 26JT</t>
  </si>
  <si>
    <t>2820</t>
  </si>
  <si>
    <t>SILVERTON 1</t>
  </si>
  <si>
    <t>2830</t>
  </si>
  <si>
    <t>TELLURIDE R-1</t>
  </si>
  <si>
    <t>2840</t>
  </si>
  <si>
    <t>NORWOOD R-2J</t>
  </si>
  <si>
    <t>2862</t>
  </si>
  <si>
    <t>JULESBURG RE-1</t>
  </si>
  <si>
    <t>2865</t>
  </si>
  <si>
    <t>PLATTE VALLEY RE-3</t>
  </si>
  <si>
    <t>3000</t>
  </si>
  <si>
    <t>SUMMIT RE-1</t>
  </si>
  <si>
    <t>3010</t>
  </si>
  <si>
    <t>CRIPPLE CREEK RE-1</t>
  </si>
  <si>
    <t>3020</t>
  </si>
  <si>
    <t>WOODLAND PARK RE-2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</si>
  <si>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</si>
  <si>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</si>
  <si>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</si>
  <si>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</si>
  <si>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</si>
  <si>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</si>
  <si>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</si>
  <si>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</si>
  <si>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</si>
  <si>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</si>
  <si>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</si>
  <si>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 RE-1 (GILCREST, LASALLE, PLATTEVILLE)</t>
  </si>
  <si>
    <t>3085</t>
  </si>
  <si>
    <t>EATON RE-2</t>
  </si>
  <si>
    <t>3090</t>
  </si>
  <si>
    <t>WELD RE-3 (KEENESBURG)</t>
  </si>
  <si>
    <t>3100</t>
  </si>
  <si>
    <t>WINDSOR RE-4</t>
  </si>
  <si>
    <t>3110</t>
  </si>
  <si>
    <t>WELD RE-5J (JOHNSTOWN,MILLIKEN)</t>
  </si>
  <si>
    <t>GREELEY RE-6</t>
  </si>
  <si>
    <t>3130</t>
  </si>
  <si>
    <t>PLATTE VALLEY RE-7</t>
  </si>
  <si>
    <t>3140</t>
  </si>
  <si>
    <t>FT. LUPTON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</si>
  <si>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</si>
  <si>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</si>
  <si>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</si>
  <si>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</si>
  <si>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</si>
  <si>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</si>
  <si>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</si>
  <si>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</si>
  <si>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</si>
  <si>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</si>
  <si>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</si>
  <si>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</si>
  <si>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</si>
  <si>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</si>
  <si>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</si>
  <si>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</si>
  <si>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8001</t>
  </si>
  <si>
    <t>CHARTER INSTITUTE</t>
  </si>
  <si>
    <t>9025</t>
  </si>
  <si>
    <t>EAST CENTRAL BOCES</t>
  </si>
  <si>
    <t>9030</t>
  </si>
  <si>
    <t>MOUNTAIN BOCES</t>
  </si>
  <si>
    <t>9035</t>
  </si>
  <si>
    <t>CENTENNIAL BOCES</t>
  </si>
  <si>
    <t>9040</t>
  </si>
  <si>
    <t>NORTHEAST BOCES</t>
  </si>
  <si>
    <t>9045</t>
  </si>
  <si>
    <t>PIKES PEAK BOCES</t>
  </si>
  <si>
    <t>9050</t>
  </si>
  <si>
    <t>SAN JUAN BOCES</t>
  </si>
  <si>
    <t>9055</t>
  </si>
  <si>
    <t>SAN LUIS VALLEY BOCES</t>
  </si>
  <si>
    <t>9060</t>
  </si>
  <si>
    <t>SOUTH CENTRAL BOCES</t>
  </si>
  <si>
    <t>9075</t>
  </si>
  <si>
    <t>SOUTHEASTERN BOCES</t>
  </si>
  <si>
    <t>9080</t>
  </si>
  <si>
    <t>SOUTHWEST BOCES</t>
  </si>
  <si>
    <t>9095</t>
  </si>
  <si>
    <t>NORTHWEST COLORADO BOCES</t>
  </si>
  <si>
    <t>9125</t>
  </si>
  <si>
    <t>RIO BLANCO BOCES</t>
  </si>
  <si>
    <t>9130</t>
  </si>
  <si>
    <t>EXPEDITIONARY BOCES</t>
  </si>
  <si>
    <t>9135</t>
  </si>
  <si>
    <t>GRAND VALLEY BOCES</t>
  </si>
  <si>
    <t>9140</t>
  </si>
  <si>
    <t>MT. EVANS BOCES</t>
  </si>
  <si>
    <t>9145</t>
  </si>
  <si>
    <t>UNCOMPAHGRE BOCES</t>
  </si>
  <si>
    <t>9150</t>
  </si>
  <si>
    <t>SANTA FE TRAIL BOCES</t>
  </si>
  <si>
    <t>9160</t>
  </si>
  <si>
    <t>FRONT RANGE BOCES</t>
  </si>
  <si>
    <t>9165</t>
  </si>
  <si>
    <t>UTE PASS BOCES</t>
  </si>
  <si>
    <t>Maximum 
State Funds</t>
  </si>
  <si>
    <t>SUMMARY OF MAXIMUM FUNDING AMOUNTS FOR CATEGORICAL PROGRAMS</t>
  </si>
  <si>
    <t>Mileage traveled for regular pupil transportation on the mileage count date (line 2 CDE-40)</t>
  </si>
  <si>
    <t>Eagle County RE 50</t>
  </si>
  <si>
    <t>Mileage traveled for transporting migrant education pupils (line 2 CDE-40): no longer</t>
  </si>
  <si>
    <t xml:space="preserve"> - K12 Appropriation History</t>
  </si>
  <si>
    <t>-Web Grant Fiscal Allocations (Payments)</t>
  </si>
  <si>
    <t>19205</t>
  </si>
  <si>
    <t>Elbert, Elizabeth C-1</t>
  </si>
  <si>
    <t>Percent of Maximum Allocation</t>
  </si>
  <si>
    <t>Total Students</t>
  </si>
  <si>
    <t>Maximum Allocation Less Distribution</t>
  </si>
  <si>
    <t>ITEM</t>
  </si>
  <si>
    <t>excel version from Tim</t>
  </si>
  <si>
    <t>16/17</t>
  </si>
  <si>
    <t>Moffat</t>
  </si>
  <si>
    <t xml:space="preserve">Maybell Charter School </t>
  </si>
  <si>
    <t>9170</t>
  </si>
  <si>
    <t>COLORADO DIGITAL BOCES</t>
  </si>
  <si>
    <t xml:space="preserve">see All17Final - GT 7.6  Cell: FZ 283.  </t>
  </si>
  <si>
    <t xml:space="preserve"> - LB page 35</t>
  </si>
  <si>
    <t>Pitkin 1, Aspen</t>
  </si>
  <si>
    <t>Summit Re 1, Frisco</t>
  </si>
  <si>
    <t>9175</t>
  </si>
  <si>
    <t>COLORADO RIVER BOCES</t>
  </si>
  <si>
    <t>ADAMS 12 FIVE STAR SCHOOLS</t>
  </si>
  <si>
    <t>ADAMS COUNTY 14</t>
  </si>
  <si>
    <t>ARCHULETA COUNTY 50 JT</t>
  </si>
  <si>
    <t>MC CLAVE RE-2</t>
  </si>
  <si>
    <t>ST VRAIN VALLEY RE 1J</t>
  </si>
  <si>
    <t>BOULDER VALLEY RE 2</t>
  </si>
  <si>
    <t>SALIDA R-32</t>
  </si>
  <si>
    <t>CHEYENNE COUNTY RE-5</t>
  </si>
  <si>
    <t>CUSTER COUNTY SCHOOL DISTRICT C-1</t>
  </si>
  <si>
    <t>DOLORES COUNTY RE NO.2</t>
  </si>
  <si>
    <t>DOUGLAS COUNTY RE 1</t>
  </si>
  <si>
    <t>CALHAN RJ-1</t>
  </si>
  <si>
    <t>PEYTON 23 JT</t>
  </si>
  <si>
    <t>EDISON 54 JT</t>
  </si>
  <si>
    <t>MIAMI/YODER 60 JT</t>
  </si>
  <si>
    <t>FREMONT RE-2</t>
  </si>
  <si>
    <t>WEST GRAND 1-JT.</t>
  </si>
  <si>
    <t>GUNNISON WATERSHED RE1J</t>
  </si>
  <si>
    <t>HINSDALE COUNTY RE 1</t>
  </si>
  <si>
    <t xml:space="preserve">NORTH PARK R-1 </t>
  </si>
  <si>
    <t>JEFFERSON COUNTY R-1</t>
  </si>
  <si>
    <t>HI-PLAINS R-23</t>
  </si>
  <si>
    <t>LAKE COUNTY R-1</t>
  </si>
  <si>
    <t>BAYFIELD 10 JT-R</t>
  </si>
  <si>
    <t>THOMPSON R2-J</t>
  </si>
  <si>
    <t>GENOA-HUGO C113</t>
  </si>
  <si>
    <t>BUFFALO RE-4J</t>
  </si>
  <si>
    <t>DE BEQUE 49JT</t>
  </si>
  <si>
    <t>CREEDE SCHOOL DISTRICT</t>
  </si>
  <si>
    <t>MOFFAT COUNTY RE:NO 1</t>
  </si>
  <si>
    <t>MONTROSE COUNTY RE-1J</t>
  </si>
  <si>
    <t>FORT MORGAN RE-3</t>
  </si>
  <si>
    <t>PLATTE CANYON 1</t>
  </si>
  <si>
    <t>PARK COUNTY RE-2</t>
  </si>
  <si>
    <t>WILEY RE-13 JT</t>
  </si>
  <si>
    <t>PUEBLO COUNTY 70</t>
  </si>
  <si>
    <t>MEEKER RE1</t>
  </si>
  <si>
    <t>SOUTH ROUTT RE 3</t>
  </si>
  <si>
    <t>MOUNTAIN VALLEY RE 1</t>
  </si>
  <si>
    <t>CENTER 26 JT</t>
  </si>
  <si>
    <t>CRIPPLE CREEK-VICTOR RE-1</t>
  </si>
  <si>
    <t>WELD COUNTY RE-1</t>
  </si>
  <si>
    <t>KEENESBURG RE-3(J)</t>
  </si>
  <si>
    <t>JOHNSTOWN-MILLIKEN RE-5J</t>
  </si>
  <si>
    <t>GREELEY 6</t>
  </si>
  <si>
    <t>WELD COUNTY S/D RE-8</t>
  </si>
  <si>
    <t>CHARTER SCHOOL INSTITUTE</t>
  </si>
  <si>
    <t>Spec. Ed</t>
  </si>
  <si>
    <t>Tier B</t>
  </si>
  <si>
    <t>Additional Tier B</t>
  </si>
  <si>
    <t>Pupil</t>
  </si>
  <si>
    <t>Funding ($6,000</t>
  </si>
  <si>
    <t>Count</t>
  </si>
  <si>
    <t>Max Per Student)</t>
  </si>
  <si>
    <t>Mileage traveled for transporting migrant education pupils no Longer reported on CDE-40</t>
  </si>
  <si>
    <t>01020</t>
  </si>
  <si>
    <t>01030</t>
  </si>
  <si>
    <t>01040</t>
  </si>
  <si>
    <t>01070</t>
  </si>
  <si>
    <t>03010</t>
  </si>
  <si>
    <t>03020</t>
  </si>
  <si>
    <t>03030</t>
  </si>
  <si>
    <t>03040</t>
  </si>
  <si>
    <t>03060</t>
  </si>
  <si>
    <t>07010</t>
  </si>
  <si>
    <t>07020</t>
  </si>
  <si>
    <t>15010</t>
  </si>
  <si>
    <t>16010</t>
  </si>
  <si>
    <t>18010</t>
  </si>
  <si>
    <t>19010</t>
  </si>
  <si>
    <t>21020</t>
  </si>
  <si>
    <t>21030</t>
  </si>
  <si>
    <t>21040</t>
  </si>
  <si>
    <t>21050</t>
  </si>
  <si>
    <t>21060</t>
  </si>
  <si>
    <t>21080</t>
  </si>
  <si>
    <t>21085</t>
  </si>
  <si>
    <t>21090</t>
  </si>
  <si>
    <t>21490</t>
  </si>
  <si>
    <t>22010</t>
  </si>
  <si>
    <t>26011</t>
  </si>
  <si>
    <t>30011</t>
  </si>
  <si>
    <t>34010</t>
  </si>
  <si>
    <t>La Plata 9-R, Durango</t>
  </si>
  <si>
    <t>35010</t>
  </si>
  <si>
    <t>35020</t>
  </si>
  <si>
    <t>35030</t>
  </si>
  <si>
    <t>38010</t>
  </si>
  <si>
    <t>39031</t>
  </si>
  <si>
    <t>41010</t>
  </si>
  <si>
    <t>43010</t>
  </si>
  <si>
    <t>44020</t>
  </si>
  <si>
    <t>49010</t>
  </si>
  <si>
    <t>51010</t>
  </si>
  <si>
    <t>51020</t>
  </si>
  <si>
    <t>59010</t>
  </si>
  <si>
    <t>62040</t>
  </si>
  <si>
    <t>62050</t>
  </si>
  <si>
    <t>62060</t>
  </si>
  <si>
    <t>64043</t>
  </si>
  <si>
    <t>64053</t>
  </si>
  <si>
    <t>Mt. Evans BOCES</t>
  </si>
  <si>
    <t>64093</t>
  </si>
  <si>
    <t>Mountain BOCES</t>
  </si>
  <si>
    <t>64103</t>
  </si>
  <si>
    <t>64123</t>
  </si>
  <si>
    <t>Northwest Colorado BOCES</t>
  </si>
  <si>
    <t>64133</t>
  </si>
  <si>
    <t>Pikes Peak BOCES</t>
  </si>
  <si>
    <t>64143</t>
  </si>
  <si>
    <t>San Juan BOCES</t>
  </si>
  <si>
    <t>64153</t>
  </si>
  <si>
    <t>San Luis Valley BOCES</t>
  </si>
  <si>
    <t>64160</t>
  </si>
  <si>
    <t>64163</t>
  </si>
  <si>
    <t>South Central BOCES</t>
  </si>
  <si>
    <t>64193</t>
  </si>
  <si>
    <t>64200</t>
  </si>
  <si>
    <t>Uncompahgre BOCES</t>
  </si>
  <si>
    <t>64203</t>
  </si>
  <si>
    <t>64205</t>
  </si>
  <si>
    <t>64213</t>
  </si>
  <si>
    <t>Rio Blanco BOCES</t>
  </si>
  <si>
    <t>64233</t>
  </si>
  <si>
    <t>Colorado River BOCES</t>
  </si>
  <si>
    <t>0852</t>
  </si>
  <si>
    <t>Colorado Career &amp; Technical Act</t>
  </si>
  <si>
    <t>Education ReEnvisioned</t>
  </si>
  <si>
    <t>5577</t>
  </si>
  <si>
    <t>3306</t>
  </si>
  <si>
    <t>1224</t>
  </si>
  <si>
    <t>3350</t>
  </si>
  <si>
    <t>5656</t>
  </si>
  <si>
    <t>3681</t>
  </si>
  <si>
    <t>4908</t>
  </si>
  <si>
    <t>Roaring Fork RE-1</t>
  </si>
  <si>
    <t>54010</t>
  </si>
  <si>
    <t>0473</t>
  </si>
  <si>
    <t>PSD Mountain Schools / Red Feather Elementary</t>
  </si>
  <si>
    <t>CO SCHOOL FOR DEAF &amp; BLIND</t>
  </si>
  <si>
    <t>Fully funded amount from CCCS</t>
  </si>
  <si>
    <t>FY21-22</t>
  </si>
  <si>
    <t>01010</t>
  </si>
  <si>
    <t>9000</t>
  </si>
  <si>
    <t>FY22-23</t>
  </si>
  <si>
    <t>created by YL, file saved at J:\Transportation\Payments\FY21-22 Payments</t>
  </si>
  <si>
    <r>
      <t xml:space="preserve">Additional reimbursement for court desegregation order (if Denver S.D. enter $1,500,000 else enter 0) - </t>
    </r>
    <r>
      <rPr>
        <b/>
        <sz val="10"/>
        <rFont val="Arial"/>
        <family val="2"/>
      </rPr>
      <t>no longer: every school 0</t>
    </r>
  </si>
  <si>
    <t>First Payment</t>
  </si>
  <si>
    <t>FY 2022-23</t>
  </si>
  <si>
    <t>OCT 2021</t>
  </si>
  <si>
    <t>64045</t>
  </si>
  <si>
    <t>FY23-24</t>
  </si>
  <si>
    <t>Average 
PPR-22-23
(Preceeding Year)</t>
  </si>
  <si>
    <t>Higher of $400 or 20% of Average PPR - 2022-23 for (NEP &amp; LEP)</t>
  </si>
  <si>
    <t>Higher of $200 or 10% of Average PPR - 2022-23 for (M1 &amp; M2)</t>
  </si>
  <si>
    <t>Maximum Allocation for 2023-24</t>
  </si>
  <si>
    <t>FY 2023-24 Appropriation</t>
  </si>
  <si>
    <t>From FY24 Categorical Distirbution Worksheet</t>
  </si>
  <si>
    <t>CDE-40 FY 2022-23 REPORTED INFORMATION</t>
  </si>
  <si>
    <t>Days of school held when pupils were transported in the 2022-23 school term</t>
  </si>
  <si>
    <t>Total actual miles traveled for activity trips, field trips, athletic trips, etc. (July 1, 2022 through June 30, 2023)</t>
  </si>
  <si>
    <t>Total actual miles traveled for any purpose by pupil transportation vehicles (July 1, 2022 through June 30, 2023) excluding transportation support vehicles</t>
  </si>
  <si>
    <t>FOR ENTITLEMENT PERIOD JULY 1, 2022 - JUNE 30, 2023</t>
  </si>
  <si>
    <t>Days of school held when pupils were transported in the 2022-23 school term (line 3 CDE-40)</t>
  </si>
  <si>
    <t>Calculated reimbursement entitlement for 2023-24 entitlement period (lesser of line 12 or 13)</t>
  </si>
  <si>
    <t>Calculated reimbursement entitlement for 2022-23 entitlement period (manual entry): item 14 from previous year</t>
  </si>
  <si>
    <t>Reimbursement entitlement for 2022-23 entitlement period not including financial aid for providing board (greater of line 14 or line 15)</t>
  </si>
  <si>
    <t>Reimbursement entitlement for 2023-24(line 16 plus line 17)</t>
  </si>
  <si>
    <t>Advance reimbursement entitlement for 2022-23 entitlement period (manual entry): item 22 from previous year</t>
  </si>
  <si>
    <t>Final reimbursement entitlement for 2022-23 entitlement period (line 18 less line 19)</t>
  </si>
  <si>
    <t>Advance reimbursement entitlement for 2023-24 entitlement period (line 18 times 0.2)</t>
  </si>
  <si>
    <t>Total payment for 2022-23 entitlement period (line 21 plus line 22 plus line 23)</t>
  </si>
  <si>
    <t>Second Payment</t>
  </si>
  <si>
    <t>ELIGIBLE ELPA STUDENTS 
FY2023-24 (NEP) (LEP)
75 %</t>
  </si>
  <si>
    <t>ELIGIBLE ELPA STUDENTS 
FY2023-24
M1/M2
25 %</t>
  </si>
  <si>
    <t>2025-2026</t>
  </si>
  <si>
    <t>FY24-25</t>
  </si>
  <si>
    <t>57010</t>
  </si>
  <si>
    <t>Steamboat Springs RE2</t>
  </si>
  <si>
    <t>Prelim</t>
  </si>
  <si>
    <t>$6,000</t>
  </si>
  <si>
    <t>FY25-26</t>
  </si>
  <si>
    <t>Total Special Ed</t>
  </si>
  <si>
    <t>FY25-26 Total</t>
  </si>
  <si>
    <t>Total Special Education ECEA (Preliminary) Allocations for 2024-25</t>
  </si>
  <si>
    <t>Department of Education - FY2024-25</t>
  </si>
  <si>
    <r>
      <t>Spec. Ed.</t>
    </r>
    <r>
      <rPr>
        <b/>
        <i/>
        <sz val="11"/>
        <rFont val="Calibri"/>
        <family val="2"/>
        <scheme val="minor"/>
      </rPr>
      <t xml:space="preserve"> Projected</t>
    </r>
  </si>
  <si>
    <t>Student Count</t>
  </si>
  <si>
    <r>
      <t xml:space="preserve">Tier B </t>
    </r>
    <r>
      <rPr>
        <b/>
        <i/>
        <sz val="11"/>
        <rFont val="Calibri"/>
        <family val="2"/>
        <scheme val="minor"/>
      </rPr>
      <t>Projected</t>
    </r>
  </si>
  <si>
    <t xml:space="preserve"> Student Count</t>
  </si>
  <si>
    <t>+ 4.076%</t>
  </si>
  <si>
    <t xml:space="preserve">+ 3.923% </t>
  </si>
  <si>
    <t>FY2024-25</t>
  </si>
  <si>
    <t>Tier B Student</t>
  </si>
  <si>
    <r>
      <rPr>
        <b/>
        <i/>
        <sz val="11"/>
        <rFont val="Calibri"/>
        <family val="2"/>
        <scheme val="minor"/>
      </rPr>
      <t>Projected</t>
    </r>
    <r>
      <rPr>
        <b/>
        <sz val="11"/>
        <rFont val="Calibri"/>
        <family val="2"/>
        <scheme val="minor"/>
      </rPr>
      <t xml:space="preserve"> Tier B</t>
    </r>
  </si>
  <si>
    <t>Per Pupil Funding</t>
  </si>
  <si>
    <t>($6,000</t>
  </si>
  <si>
    <r>
      <rPr>
        <b/>
        <i/>
        <sz val="11"/>
        <rFont val="Calibri"/>
        <family val="2"/>
        <scheme val="minor"/>
      </rPr>
      <t>Projected</t>
    </r>
    <r>
      <rPr>
        <b/>
        <sz val="11"/>
        <rFont val="Calibri"/>
        <family val="2"/>
        <scheme val="minor"/>
      </rPr>
      <t xml:space="preserve"> Tier A + B</t>
    </r>
  </si>
  <si>
    <t>(L+M)</t>
  </si>
  <si>
    <t>Tier A Per Pupil</t>
  </si>
  <si>
    <r>
      <rPr>
        <b/>
        <i/>
        <sz val="11"/>
        <rFont val="Calibri"/>
        <family val="2"/>
        <scheme val="minor"/>
      </rPr>
      <t>Projected</t>
    </r>
  </si>
  <si>
    <t>Additional Funding in FY25-26 if Fully Funded (projected):</t>
  </si>
  <si>
    <t>This is based on FY23-24 ELPA counts</t>
  </si>
  <si>
    <t>C.R.S. 22-20-114, sections (1)(b)(II), (1)(c)(III) and (1.3)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</si>
</sst>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&quot;$&quot;#,##0\ ;\(&quot;$&quot;#,##0\)"/>
    <numFmt numFmtId="167" formatCode="m/d"/>
    <numFmt numFmtId="168" formatCode="#,##0.0000"/>
    <numFmt numFmtId="169" formatCode="&quot;$&quot;#,##0"/>
    <numFmt numFmtId="170" formatCode="_(* #,##0_);_(* \(#,##0\);_(* &quot;-&quot;??_);_(@_)"/>
    <numFmt numFmtId="171" formatCode="_(&quot;$&quot;* #,##0_);_(&quot;$&quot;* \(#,##0\);_(&quot;$&quot;* &quot;-&quot;??_);_(@_)"/>
    <numFmt numFmtId="172" formatCode="0.0%"/>
    <numFmt numFmtId="173" formatCode="0.00000000%"/>
    <numFmt numFmtId="174" formatCode="#,##0.0000_);[Red]\(#,##0.0000\)"/>
    <numFmt numFmtId="175" formatCode="_(* #,##0.0000_);_(* \(#,##0.0000\);_(* &quot;-&quot;??_);_(@_)"/>
    <numFmt numFmtId="176" formatCode="0.0000%"/>
    <numFmt numFmtId="177" formatCode="&quot;$&quot;\ #,##0.00"/>
    <numFmt numFmtId="178" formatCode="#,##0.000000"/>
    <numFmt numFmtId="179" formatCode="#,##0.0000000"/>
    <numFmt numFmtId="180" formatCode="#,##0.00000000"/>
    <numFmt numFmtId="181" formatCode="&quot;$&quot;#,##0.0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sz val="10"/>
      <name val="Calibri"/>
      <family val="2"/>
    </font>
    <font>
      <u/>
      <sz val="10"/>
      <color theme="10"/>
      <name val="Arial"/>
      <family val="2"/>
    </font>
    <font>
      <i/>
      <sz val="12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3">
    <xf numFmtId="0" fontId="0" fillId="0" borderId="0"/>
    <xf numFmtId="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1" fillId="0" borderId="0">
      <alignment vertical="top"/>
    </xf>
    <xf numFmtId="0" fontId="12" fillId="0" borderId="0"/>
    <xf numFmtId="0" fontId="11" fillId="0" borderId="0"/>
    <xf numFmtId="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5" fontId="18" fillId="0" borderId="0"/>
    <xf numFmtId="5" fontId="18" fillId="0" borderId="0"/>
    <xf numFmtId="0" fontId="17" fillId="4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1" fillId="0" borderId="0" applyFont="0" applyFill="0" applyBorder="0" applyAlignment="0" applyProtection="0"/>
    <xf numFmtId="0" fontId="13" fillId="4" borderId="0"/>
    <xf numFmtId="9" fontId="2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24" fillId="0" borderId="0"/>
    <xf numFmtId="44" fontId="9" fillId="0" borderId="0" applyFont="0" applyFill="0" applyBorder="0" applyAlignment="0" applyProtection="0"/>
    <xf numFmtId="42" fontId="11" fillId="0" borderId="0" applyFont="0" applyFill="0" applyBorder="0" applyAlignment="0" applyProtection="0"/>
    <xf numFmtId="0" fontId="24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13" fillId="4" borderId="0"/>
    <xf numFmtId="43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11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1" fillId="0" borderId="0"/>
    <xf numFmtId="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3" fillId="4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3" fillId="4" borderId="0"/>
    <xf numFmtId="0" fontId="33" fillId="0" borderId="0" applyNumberFormat="0" applyFill="0" applyBorder="0" applyAlignment="0" applyProtection="0"/>
  </cellStyleXfs>
  <cellXfs count="297">
    <xf numFmtId="0" fontId="0" fillId="0" borderId="0" xfId="0"/>
    <xf numFmtId="0" fontId="8" fillId="0" borderId="0" xfId="35"/>
    <xf numFmtId="43" fontId="8" fillId="0" borderId="0" xfId="35" applyNumberFormat="1"/>
    <xf numFmtId="40" fontId="8" fillId="0" borderId="0" xfId="35" applyNumberFormat="1"/>
    <xf numFmtId="175" fontId="8" fillId="0" borderId="0" xfId="35" applyNumberFormat="1"/>
    <xf numFmtId="0" fontId="22" fillId="0" borderId="0" xfId="36" applyFont="1"/>
    <xf numFmtId="3" fontId="22" fillId="0" borderId="0" xfId="36" applyNumberFormat="1" applyFont="1"/>
    <xf numFmtId="0" fontId="11" fillId="0" borderId="0" xfId="0" applyFont="1"/>
    <xf numFmtId="4" fontId="11" fillId="0" borderId="0" xfId="0" applyNumberFormat="1" applyFont="1"/>
    <xf numFmtId="4" fontId="0" fillId="0" borderId="0" xfId="0" applyNumberFormat="1"/>
    <xf numFmtId="8" fontId="0" fillId="0" borderId="0" xfId="0" applyNumberFormat="1"/>
    <xf numFmtId="3" fontId="22" fillId="0" borderId="0" xfId="36" applyNumberFormat="1" applyFont="1" applyAlignment="1">
      <alignment horizontal="right"/>
    </xf>
    <xf numFmtId="4" fontId="10" fillId="0" borderId="16" xfId="0" applyNumberFormat="1" applyFont="1" applyBorder="1" applyAlignment="1">
      <alignment horizontal="center"/>
    </xf>
    <xf numFmtId="4" fontId="24" fillId="0" borderId="0" xfId="0" applyNumberFormat="1" applyFont="1" applyAlignment="1">
      <alignment horizontal="left"/>
    </xf>
    <xf numFmtId="4" fontId="24" fillId="0" borderId="7" xfId="0" applyNumberFormat="1" applyFont="1" applyBorder="1" applyProtection="1">
      <protection locked="0"/>
    </xf>
    <xf numFmtId="4" fontId="24" fillId="0" borderId="7" xfId="0" quotePrefix="1" applyNumberFormat="1" applyFont="1" applyBorder="1" applyProtection="1">
      <protection locked="0"/>
    </xf>
    <xf numFmtId="4" fontId="24" fillId="0" borderId="7" xfId="0" quotePrefix="1" applyNumberFormat="1" applyFont="1" applyBorder="1" applyAlignment="1" applyProtection="1">
      <alignment horizontal="left"/>
      <protection locked="0"/>
    </xf>
    <xf numFmtId="4" fontId="24" fillId="0" borderId="17" xfId="0" applyNumberFormat="1" applyFont="1" applyBorder="1"/>
    <xf numFmtId="4" fontId="24" fillId="0" borderId="18" xfId="0" applyNumberFormat="1" applyFont="1" applyBorder="1"/>
    <xf numFmtId="43" fontId="10" fillId="0" borderId="5" xfId="0" applyNumberFormat="1" applyFont="1" applyBorder="1" applyAlignment="1">
      <alignment horizontal="center"/>
    </xf>
    <xf numFmtId="43" fontId="10" fillId="0" borderId="6" xfId="0" quotePrefix="1" applyNumberFormat="1" applyFont="1" applyBorder="1" applyAlignment="1">
      <alignment horizontal="center"/>
    </xf>
    <xf numFmtId="43" fontId="10" fillId="0" borderId="9" xfId="0" applyNumberFormat="1" applyFont="1" applyBorder="1" applyAlignment="1">
      <alignment horizontal="center" wrapText="1"/>
    </xf>
    <xf numFmtId="4" fontId="11" fillId="0" borderId="0" xfId="0" applyNumberFormat="1" applyFont="1" applyAlignment="1">
      <alignment horizontal="left"/>
    </xf>
    <xf numFmtId="4" fontId="24" fillId="0" borderId="0" xfId="0" applyNumberFormat="1" applyFont="1"/>
    <xf numFmtId="170" fontId="11" fillId="0" borderId="6" xfId="0" applyNumberFormat="1" applyFont="1" applyBorder="1" applyAlignment="1" applyProtection="1">
      <alignment horizontal="left" indent="1"/>
      <protection hidden="1"/>
    </xf>
    <xf numFmtId="170" fontId="0" fillId="0" borderId="13" xfId="0" applyNumberFormat="1" applyBorder="1" applyAlignment="1">
      <alignment horizontal="left" indent="1"/>
    </xf>
    <xf numFmtId="0" fontId="26" fillId="0" borderId="0" xfId="0" applyFont="1"/>
    <xf numFmtId="0" fontId="27" fillId="0" borderId="14" xfId="0" applyFont="1" applyBorder="1" applyAlignment="1">
      <alignment horizontal="center" vertical="center" wrapText="1"/>
    </xf>
    <xf numFmtId="0" fontId="27" fillId="0" borderId="14" xfId="0" quotePrefix="1" applyFont="1" applyBorder="1" applyAlignment="1">
      <alignment horizontal="center" vertical="center" wrapText="1"/>
    </xf>
    <xf numFmtId="0" fontId="26" fillId="0" borderId="14" xfId="0" applyFont="1" applyBorder="1"/>
    <xf numFmtId="170" fontId="26" fillId="0" borderId="14" xfId="39" applyNumberFormat="1" applyFont="1" applyBorder="1"/>
    <xf numFmtId="170" fontId="27" fillId="0" borderId="14" xfId="0" applyNumberFormat="1" applyFont="1" applyBorder="1"/>
    <xf numFmtId="4" fontId="0" fillId="0" borderId="0" xfId="0" applyNumberFormat="1" applyAlignment="1">
      <alignment horizontal="left"/>
    </xf>
    <xf numFmtId="4" fontId="10" fillId="0" borderId="0" xfId="0" applyNumberFormat="1" applyFont="1" applyAlignment="1">
      <alignment horizontal="left"/>
    </xf>
    <xf numFmtId="4" fontId="10" fillId="0" borderId="18" xfId="0" applyNumberFormat="1" applyFont="1" applyBorder="1" applyAlignment="1">
      <alignment horizontal="left" wrapText="1"/>
    </xf>
    <xf numFmtId="4" fontId="10" fillId="0" borderId="17" xfId="0" applyNumberFormat="1" applyFont="1" applyBorder="1" applyAlignment="1" applyProtection="1">
      <alignment horizontal="left" wrapText="1"/>
      <protection locked="0"/>
    </xf>
    <xf numFmtId="4" fontId="0" fillId="0" borderId="7" xfId="0" applyNumberFormat="1" applyBorder="1" applyProtection="1">
      <protection locked="0"/>
    </xf>
    <xf numFmtId="4" fontId="0" fillId="0" borderId="7" xfId="0" quotePrefix="1" applyNumberFormat="1" applyBorder="1" applyProtection="1">
      <protection locked="0"/>
    </xf>
    <xf numFmtId="4" fontId="14" fillId="0" borderId="7" xfId="0" quotePrefix="1" applyNumberFormat="1" applyFont="1" applyBorder="1"/>
    <xf numFmtId="4" fontId="0" fillId="0" borderId="7" xfId="0" quotePrefix="1" applyNumberFormat="1" applyBorder="1" applyAlignment="1" applyProtection="1">
      <alignment horizontal="left"/>
      <protection locked="0"/>
    </xf>
    <xf numFmtId="0" fontId="0" fillId="0" borderId="7" xfId="0" applyBorder="1"/>
    <xf numFmtId="0" fontId="0" fillId="0" borderId="17" xfId="0" applyBorder="1"/>
    <xf numFmtId="0" fontId="0" fillId="0" borderId="18" xfId="0" applyBorder="1"/>
    <xf numFmtId="4" fontId="11" fillId="0" borderId="18" xfId="0" applyNumberFormat="1" applyFont="1" applyBorder="1"/>
    <xf numFmtId="164" fontId="10" fillId="0" borderId="18" xfId="0" applyNumberFormat="1" applyFont="1" applyBorder="1" applyAlignment="1">
      <alignment horizontal="right"/>
    </xf>
    <xf numFmtId="0" fontId="27" fillId="0" borderId="0" xfId="0" applyFont="1"/>
    <xf numFmtId="0" fontId="0" fillId="0" borderId="0" xfId="0" applyAlignment="1">
      <alignment horizontal="center"/>
    </xf>
    <xf numFmtId="0" fontId="15" fillId="0" borderId="0" xfId="0" applyFont="1" applyAlignment="1">
      <alignment horizontal="centerContinuous"/>
    </xf>
    <xf numFmtId="0" fontId="15" fillId="0" borderId="0" xfId="0" applyFont="1" applyAlignment="1" applyProtection="1">
      <alignment horizontal="centerContinuous"/>
      <protection locked="0"/>
    </xf>
    <xf numFmtId="0" fontId="10" fillId="0" borderId="0" xfId="0" applyFont="1" applyAlignment="1">
      <alignment horizontal="centerContinuous"/>
    </xf>
    <xf numFmtId="0" fontId="15" fillId="2" borderId="0" xfId="0" applyFont="1" applyFill="1" applyAlignment="1" applyProtection="1">
      <alignment horizontal="centerContinuous"/>
      <protection locked="0" hidden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7" borderId="0" xfId="0" applyFill="1" applyAlignment="1">
      <alignment horizontal="center"/>
    </xf>
    <xf numFmtId="0" fontId="11" fillId="7" borderId="0" xfId="0" applyFont="1" applyFill="1" applyAlignment="1">
      <alignment wrapText="1"/>
    </xf>
    <xf numFmtId="0" fontId="0" fillId="8" borderId="0" xfId="0" applyFill="1" applyAlignment="1">
      <alignment horizontal="center"/>
    </xf>
    <xf numFmtId="0" fontId="0" fillId="8" borderId="0" xfId="0" applyFill="1" applyAlignment="1">
      <alignment wrapText="1"/>
    </xf>
    <xf numFmtId="0" fontId="11" fillId="8" borderId="0" xfId="0" applyFont="1" applyFill="1" applyAlignment="1">
      <alignment wrapText="1"/>
    </xf>
    <xf numFmtId="0" fontId="0" fillId="9" borderId="0" xfId="0" applyFill="1" applyAlignment="1">
      <alignment horizontal="center"/>
    </xf>
    <xf numFmtId="0" fontId="11" fillId="9" borderId="0" xfId="0" applyFont="1" applyFill="1" applyAlignment="1">
      <alignment wrapText="1"/>
    </xf>
    <xf numFmtId="38" fontId="0" fillId="10" borderId="0" xfId="0" applyNumberFormat="1" applyFill="1" applyAlignment="1">
      <alignment horizontal="center"/>
    </xf>
    <xf numFmtId="40" fontId="11" fillId="10" borderId="0" xfId="0" applyNumberFormat="1" applyFont="1" applyFill="1" applyAlignment="1">
      <alignment wrapText="1"/>
    </xf>
    <xf numFmtId="1" fontId="0" fillId="10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wrapText="1"/>
    </xf>
    <xf numFmtId="0" fontId="0" fillId="7" borderId="0" xfId="0" applyFill="1" applyAlignment="1">
      <alignment wrapText="1"/>
    </xf>
    <xf numFmtId="0" fontId="10" fillId="0" borderId="0" xfId="0" applyFont="1"/>
    <xf numFmtId="43" fontId="11" fillId="0" borderId="0" xfId="40" applyFill="1"/>
    <xf numFmtId="4" fontId="22" fillId="0" borderId="0" xfId="36" applyNumberFormat="1" applyFont="1"/>
    <xf numFmtId="0" fontId="21" fillId="0" borderId="0" xfId="36" applyFont="1"/>
    <xf numFmtId="0" fontId="23" fillId="0" borderId="14" xfId="36" applyFont="1" applyBorder="1" applyAlignment="1">
      <alignment horizontal="center" wrapText="1"/>
    </xf>
    <xf numFmtId="3" fontId="23" fillId="0" borderId="14" xfId="36" applyNumberFormat="1" applyFont="1" applyBorder="1" applyAlignment="1">
      <alignment horizontal="center" wrapText="1"/>
    </xf>
    <xf numFmtId="0" fontId="22" fillId="0" borderId="0" xfId="36" applyFont="1" applyAlignment="1">
      <alignment horizontal="center" wrapText="1"/>
    </xf>
    <xf numFmtId="0" fontId="22" fillId="0" borderId="20" xfId="36" applyFont="1" applyBorder="1"/>
    <xf numFmtId="0" fontId="22" fillId="0" borderId="22" xfId="36" applyFont="1" applyBorder="1"/>
    <xf numFmtId="0" fontId="22" fillId="0" borderId="19" xfId="36" applyFont="1" applyBorder="1"/>
    <xf numFmtId="3" fontId="22" fillId="0" borderId="19" xfId="36" applyNumberFormat="1" applyFont="1" applyBorder="1"/>
    <xf numFmtId="4" fontId="22" fillId="0" borderId="19" xfId="36" applyNumberFormat="1" applyFont="1" applyBorder="1"/>
    <xf numFmtId="3" fontId="22" fillId="0" borderId="23" xfId="36" applyNumberFormat="1" applyFont="1" applyBorder="1"/>
    <xf numFmtId="0" fontId="22" fillId="0" borderId="0" xfId="36" applyFont="1" applyAlignment="1">
      <alignment horizontal="right"/>
    </xf>
    <xf numFmtId="172" fontId="22" fillId="0" borderId="0" xfId="10" applyNumberFormat="1" applyFont="1" applyFill="1" applyBorder="1" applyAlignment="1">
      <alignment horizontal="right"/>
    </xf>
    <xf numFmtId="0" fontId="3" fillId="0" borderId="0" xfId="7" applyFont="1"/>
    <xf numFmtId="43" fontId="3" fillId="0" borderId="0" xfId="39" applyFont="1"/>
    <xf numFmtId="0" fontId="3" fillId="6" borderId="0" xfId="7" applyFont="1" applyFill="1"/>
    <xf numFmtId="0" fontId="3" fillId="0" borderId="0" xfId="29" applyFont="1"/>
    <xf numFmtId="176" fontId="3" fillId="0" borderId="0" xfId="28" applyNumberFormat="1" applyFont="1"/>
    <xf numFmtId="0" fontId="3" fillId="0" borderId="5" xfId="7" applyFont="1" applyBorder="1"/>
    <xf numFmtId="3" fontId="3" fillId="0" borderId="0" xfId="7" applyNumberFormat="1" applyFont="1"/>
    <xf numFmtId="171" fontId="3" fillId="0" borderId="0" xfId="2" applyNumberFormat="1" applyFont="1"/>
    <xf numFmtId="171" fontId="3" fillId="0" borderId="0" xfId="7" applyNumberFormat="1" applyFont="1"/>
    <xf numFmtId="44" fontId="3" fillId="0" borderId="0" xfId="7" applyNumberFormat="1" applyFont="1"/>
    <xf numFmtId="0" fontId="29" fillId="0" borderId="0" xfId="6" quotePrefix="1" applyFont="1" applyAlignment="1">
      <alignment horizontal="right"/>
    </xf>
    <xf numFmtId="0" fontId="29" fillId="0" borderId="0" xfId="6" quotePrefix="1" applyFont="1" applyAlignment="1">
      <alignment horizontal="left"/>
    </xf>
    <xf numFmtId="16" fontId="28" fillId="0" borderId="0" xfId="6" quotePrefix="1" applyNumberFormat="1" applyFont="1" applyAlignment="1">
      <alignment horizontal="center"/>
    </xf>
    <xf numFmtId="0" fontId="28" fillId="6" borderId="0" xfId="6" applyFont="1" applyFill="1" applyAlignment="1"/>
    <xf numFmtId="0" fontId="28" fillId="6" borderId="0" xfId="6" quotePrefix="1" applyFont="1" applyFill="1" applyAlignment="1"/>
    <xf numFmtId="0" fontId="28" fillId="0" borderId="0" xfId="6" applyFont="1" applyAlignment="1"/>
    <xf numFmtId="0" fontId="28" fillId="0" borderId="0" xfId="6" applyFont="1" applyAlignment="1">
      <alignment wrapText="1"/>
    </xf>
    <xf numFmtId="3" fontId="28" fillId="5" borderId="0" xfId="6" applyNumberFormat="1" applyFont="1" applyFill="1" applyAlignment="1"/>
    <xf numFmtId="3" fontId="28" fillId="6" borderId="0" xfId="6" applyNumberFormat="1" applyFont="1" applyFill="1" applyAlignment="1">
      <alignment horizontal="left" indent="1"/>
    </xf>
    <xf numFmtId="3" fontId="28" fillId="0" borderId="0" xfId="6" applyNumberFormat="1" applyFont="1" applyAlignment="1"/>
    <xf numFmtId="0" fontId="28" fillId="0" borderId="0" xfId="8" applyFont="1"/>
    <xf numFmtId="0" fontId="28" fillId="0" borderId="0" xfId="6" applyFont="1" applyAlignment="1">
      <alignment horizontal="right"/>
    </xf>
    <xf numFmtId="10" fontId="30" fillId="0" borderId="0" xfId="28" applyNumberFormat="1" applyFont="1" applyAlignment="1">
      <alignment horizontal="centerContinuous"/>
    </xf>
    <xf numFmtId="3" fontId="28" fillId="0" borderId="0" xfId="1" applyFont="1" applyAlignment="1"/>
    <xf numFmtId="3" fontId="28" fillId="0" borderId="0" xfId="1" applyFont="1" applyAlignment="1">
      <alignment horizontal="right"/>
    </xf>
    <xf numFmtId="3" fontId="28" fillId="0" borderId="1" xfId="6" applyNumberFormat="1" applyFont="1" applyBorder="1" applyAlignment="1"/>
    <xf numFmtId="3" fontId="28" fillId="6" borderId="0" xfId="6" applyNumberFormat="1" applyFont="1" applyFill="1" applyAlignment="1">
      <alignment horizontal="left" wrapText="1" indent="1"/>
    </xf>
    <xf numFmtId="3" fontId="28" fillId="0" borderId="0" xfId="9" applyNumberFormat="1" applyFont="1" applyAlignment="1">
      <alignment horizontal="right"/>
    </xf>
    <xf numFmtId="3" fontId="28" fillId="0" borderId="0" xfId="1" quotePrefix="1" applyFont="1" applyAlignment="1">
      <alignment horizontal="right"/>
    </xf>
    <xf numFmtId="3" fontId="30" fillId="0" borderId="0" xfId="1" applyFont="1" applyAlignment="1">
      <alignment horizontal="center"/>
    </xf>
    <xf numFmtId="3" fontId="28" fillId="6" borderId="0" xfId="6" quotePrefix="1" applyNumberFormat="1" applyFont="1" applyFill="1" applyAlignment="1">
      <alignment horizontal="left" indent="1"/>
    </xf>
    <xf numFmtId="3" fontId="30" fillId="0" borderId="0" xfId="1" applyFont="1" applyAlignment="1">
      <alignment horizontal="right"/>
    </xf>
    <xf numFmtId="3" fontId="28" fillId="6" borderId="0" xfId="6" applyNumberFormat="1" applyFont="1" applyFill="1" applyAlignment="1"/>
    <xf numFmtId="3" fontId="28" fillId="6" borderId="0" xfId="1" applyFont="1" applyFill="1" applyAlignment="1">
      <alignment horizontal="right"/>
    </xf>
    <xf numFmtId="3" fontId="30" fillId="0" borderId="0" xfId="1" applyFont="1" applyBorder="1" applyAlignment="1"/>
    <xf numFmtId="0" fontId="30" fillId="0" borderId="5" xfId="6" quotePrefix="1" applyFont="1" applyBorder="1" applyAlignment="1">
      <alignment horizontal="center"/>
    </xf>
    <xf numFmtId="0" fontId="25" fillId="0" borderId="6" xfId="29" applyFont="1" applyBorder="1" applyAlignment="1">
      <alignment horizontal="center" vertical="center"/>
    </xf>
    <xf numFmtId="3" fontId="30" fillId="0" borderId="6" xfId="1" quotePrefix="1" applyFont="1" applyFill="1" applyBorder="1" applyAlignment="1">
      <alignment horizontal="center"/>
    </xf>
    <xf numFmtId="3" fontId="30" fillId="0" borderId="6" xfId="1" applyFont="1" applyFill="1" applyBorder="1" applyAlignment="1">
      <alignment horizontal="center"/>
    </xf>
    <xf numFmtId="0" fontId="30" fillId="0" borderId="6" xfId="6" applyFont="1" applyBorder="1" applyAlignment="1">
      <alignment horizontal="center" vertical="center"/>
    </xf>
    <xf numFmtId="168" fontId="30" fillId="0" borderId="6" xfId="10" applyNumberFormat="1" applyFont="1" applyFill="1" applyBorder="1" applyAlignment="1">
      <alignment horizontal="center"/>
    </xf>
    <xf numFmtId="169" fontId="30" fillId="0" borderId="6" xfId="11" applyNumberFormat="1" applyFont="1" applyFill="1" applyBorder="1" applyAlignment="1">
      <alignment horizontal="center" wrapText="1"/>
    </xf>
    <xf numFmtId="169" fontId="30" fillId="0" borderId="8" xfId="11" applyNumberFormat="1" applyFont="1" applyFill="1" applyBorder="1" applyAlignment="1">
      <alignment horizontal="center" wrapText="1"/>
    </xf>
    <xf numFmtId="3" fontId="30" fillId="0" borderId="8" xfId="1" applyFont="1" applyFill="1" applyBorder="1" applyAlignment="1">
      <alignment horizontal="center"/>
    </xf>
    <xf numFmtId="169" fontId="30" fillId="0" borderId="8" xfId="11" applyNumberFormat="1" applyFont="1" applyFill="1" applyBorder="1" applyAlignment="1">
      <alignment horizontal="center"/>
    </xf>
    <xf numFmtId="169" fontId="30" fillId="0" borderId="9" xfId="11" applyNumberFormat="1" applyFont="1" applyFill="1" applyBorder="1" applyAlignment="1">
      <alignment horizontal="center"/>
    </xf>
    <xf numFmtId="3" fontId="28" fillId="3" borderId="2" xfId="1" quotePrefix="1" applyFont="1" applyFill="1" applyBorder="1" applyAlignment="1">
      <alignment horizontal="left"/>
    </xf>
    <xf numFmtId="171" fontId="28" fillId="0" borderId="0" xfId="6" applyNumberFormat="1" applyFont="1" applyAlignment="1"/>
    <xf numFmtId="43" fontId="28" fillId="0" borderId="0" xfId="39" applyFont="1" applyFill="1" applyBorder="1" applyAlignment="1" applyProtection="1"/>
    <xf numFmtId="3" fontId="30" fillId="0" borderId="0" xfId="8" applyNumberFormat="1" applyFont="1"/>
    <xf numFmtId="0" fontId="30" fillId="0" borderId="0" xfId="6" applyFont="1" applyAlignment="1"/>
    <xf numFmtId="0" fontId="28" fillId="0" borderId="0" xfId="6" applyFont="1" applyAlignment="1">
      <alignment horizontal="left"/>
    </xf>
    <xf numFmtId="0" fontId="3" fillId="0" borderId="0" xfId="7" applyFont="1" applyAlignment="1">
      <alignment horizontal="left"/>
    </xf>
    <xf numFmtId="0" fontId="28" fillId="0" borderId="5" xfId="6" applyFont="1" applyBorder="1" applyAlignment="1">
      <alignment horizontal="left"/>
    </xf>
    <xf numFmtId="3" fontId="28" fillId="0" borderId="6" xfId="1" applyFont="1" applyBorder="1" applyAlignment="1">
      <alignment horizontal="left" wrapText="1"/>
    </xf>
    <xf numFmtId="0" fontId="28" fillId="0" borderId="6" xfId="6" applyFont="1" applyBorder="1" applyAlignment="1">
      <alignment horizontal="left"/>
    </xf>
    <xf numFmtId="3" fontId="30" fillId="0" borderId="6" xfId="1" applyFont="1" applyFill="1" applyBorder="1" applyAlignment="1">
      <alignment horizontal="left" wrapText="1"/>
    </xf>
    <xf numFmtId="0" fontId="30" fillId="0" borderId="7" xfId="6" applyFont="1" applyBorder="1" applyAlignment="1">
      <alignment horizontal="left"/>
    </xf>
    <xf numFmtId="1" fontId="28" fillId="0" borderId="11" xfId="1" applyNumberFormat="1" applyFont="1" applyBorder="1" applyAlignment="1">
      <alignment horizontal="left"/>
    </xf>
    <xf numFmtId="3" fontId="28" fillId="0" borderId="12" xfId="1" applyFont="1" applyBorder="1" applyAlignment="1">
      <alignment horizontal="left" wrapText="1"/>
    </xf>
    <xf numFmtId="1" fontId="28" fillId="0" borderId="11" xfId="1" quotePrefix="1" applyNumberFormat="1" applyFont="1" applyFill="1" applyBorder="1" applyAlignment="1">
      <alignment horizontal="left"/>
    </xf>
    <xf numFmtId="3" fontId="28" fillId="0" borderId="12" xfId="1" applyFont="1" applyFill="1" applyBorder="1" applyAlignment="1">
      <alignment horizontal="left" wrapText="1"/>
    </xf>
    <xf numFmtId="1" fontId="28" fillId="0" borderId="11" xfId="1" quotePrefix="1" applyNumberFormat="1" applyFont="1" applyBorder="1" applyAlignment="1">
      <alignment horizontal="left"/>
    </xf>
    <xf numFmtId="1" fontId="28" fillId="0" borderId="11" xfId="1" applyNumberFormat="1" applyFont="1" applyFill="1" applyBorder="1" applyAlignment="1">
      <alignment horizontal="left"/>
    </xf>
    <xf numFmtId="1" fontId="28" fillId="0" borderId="7" xfId="1" applyNumberFormat="1" applyFont="1" applyBorder="1" applyAlignment="1">
      <alignment horizontal="left"/>
    </xf>
    <xf numFmtId="3" fontId="28" fillId="3" borderId="13" xfId="1" applyFont="1" applyFill="1" applyBorder="1" applyAlignment="1">
      <alignment horizontal="left" wrapText="1"/>
    </xf>
    <xf numFmtId="3" fontId="28" fillId="0" borderId="13" xfId="1" applyFont="1" applyBorder="1" applyAlignment="1">
      <alignment horizontal="left"/>
    </xf>
    <xf numFmtId="3" fontId="28" fillId="0" borderId="13" xfId="1" applyFont="1" applyBorder="1" applyAlignment="1">
      <alignment horizontal="left" wrapText="1"/>
    </xf>
    <xf numFmtId="0" fontId="28" fillId="0" borderId="0" xfId="8" applyFont="1" applyAlignment="1">
      <alignment horizontal="left"/>
    </xf>
    <xf numFmtId="0" fontId="11" fillId="14" borderId="0" xfId="0" applyFont="1" applyFill="1" applyAlignment="1">
      <alignment wrapText="1"/>
    </xf>
    <xf numFmtId="0" fontId="11" fillId="15" borderId="0" xfId="0" applyFont="1" applyFill="1" applyAlignment="1">
      <alignment wrapText="1"/>
    </xf>
    <xf numFmtId="0" fontId="0" fillId="0" borderId="0" xfId="0" applyAlignment="1">
      <alignment horizontal="left"/>
    </xf>
    <xf numFmtId="170" fontId="26" fillId="0" borderId="14" xfId="39" applyNumberFormat="1" applyFont="1" applyFill="1" applyBorder="1"/>
    <xf numFmtId="170" fontId="28" fillId="0" borderId="6" xfId="39" applyNumberFormat="1" applyFont="1" applyBorder="1"/>
    <xf numFmtId="170" fontId="28" fillId="0" borderId="7" xfId="39" applyNumberFormat="1" applyFont="1" applyBorder="1"/>
    <xf numFmtId="170" fontId="3" fillId="0" borderId="10" xfId="39" applyNumberFormat="1" applyFont="1" applyFill="1" applyBorder="1"/>
    <xf numFmtId="170" fontId="3" fillId="0" borderId="12" xfId="39" applyNumberFormat="1" applyFont="1" applyFill="1" applyBorder="1"/>
    <xf numFmtId="170" fontId="3" fillId="3" borderId="3" xfId="39" applyNumberFormat="1" applyFont="1" applyFill="1" applyBorder="1"/>
    <xf numFmtId="170" fontId="3" fillId="3" borderId="4" xfId="39" applyNumberFormat="1" applyFont="1" applyFill="1" applyBorder="1"/>
    <xf numFmtId="170" fontId="3" fillId="0" borderId="13" xfId="39" applyNumberFormat="1" applyFont="1" applyFill="1" applyBorder="1"/>
    <xf numFmtId="170" fontId="22" fillId="0" borderId="0" xfId="39" applyNumberFormat="1" applyFont="1" applyFill="1" applyBorder="1"/>
    <xf numFmtId="43" fontId="22" fillId="0" borderId="0" xfId="39" applyFont="1" applyFill="1" applyBorder="1"/>
    <xf numFmtId="43" fontId="22" fillId="0" borderId="21" xfId="39" applyFont="1" applyFill="1" applyBorder="1"/>
    <xf numFmtId="10" fontId="26" fillId="0" borderId="14" xfId="28" applyNumberFormat="1" applyFont="1" applyBorder="1"/>
    <xf numFmtId="10" fontId="26" fillId="0" borderId="14" xfId="28" applyNumberFormat="1" applyFont="1" applyFill="1" applyBorder="1"/>
    <xf numFmtId="3" fontId="28" fillId="6" borderId="0" xfId="6" quotePrefix="1" applyNumberFormat="1" applyFont="1" applyFill="1" applyAlignment="1">
      <alignment horizontal="center"/>
    </xf>
    <xf numFmtId="0" fontId="3" fillId="6" borderId="0" xfId="7" applyFont="1" applyFill="1" applyAlignment="1">
      <alignment horizontal="center"/>
    </xf>
    <xf numFmtId="170" fontId="28" fillId="0" borderId="0" xfId="8" applyNumberFormat="1" applyFont="1"/>
    <xf numFmtId="40" fontId="0" fillId="0" borderId="0" xfId="0" applyNumberFormat="1"/>
    <xf numFmtId="0" fontId="11" fillId="0" borderId="0" xfId="0" applyFont="1" applyAlignment="1">
      <alignment horizontal="left"/>
    </xf>
    <xf numFmtId="0" fontId="0" fillId="0" borderId="15" xfId="0" applyBorder="1"/>
    <xf numFmtId="0" fontId="0" fillId="0" borderId="16" xfId="0" applyBorder="1"/>
    <xf numFmtId="0" fontId="10" fillId="0" borderId="16" xfId="0" applyFont="1" applyBorder="1" applyAlignment="1">
      <alignment horizontal="right"/>
    </xf>
    <xf numFmtId="0" fontId="0" fillId="0" borderId="26" xfId="0" applyBorder="1"/>
    <xf numFmtId="0" fontId="10" fillId="0" borderId="7" xfId="0" applyFont="1" applyBorder="1"/>
    <xf numFmtId="0" fontId="10" fillId="0" borderId="17" xfId="0" applyFont="1" applyBorder="1"/>
    <xf numFmtId="0" fontId="10" fillId="0" borderId="18" xfId="0" applyFont="1" applyBorder="1"/>
    <xf numFmtId="4" fontId="10" fillId="0" borderId="18" xfId="0" applyNumberFormat="1" applyFont="1" applyBorder="1" applyAlignment="1">
      <alignment horizontal="right"/>
    </xf>
    <xf numFmtId="10" fontId="10" fillId="0" borderId="18" xfId="0" applyNumberFormat="1" applyFont="1" applyBorder="1" applyAlignment="1">
      <alignment horizontal="right"/>
    </xf>
    <xf numFmtId="0" fontId="0" fillId="0" borderId="7" xfId="0" quotePrefix="1" applyBorder="1"/>
    <xf numFmtId="0" fontId="11" fillId="0" borderId="18" xfId="0" applyFont="1" applyBorder="1"/>
    <xf numFmtId="165" fontId="11" fillId="0" borderId="18" xfId="0" applyNumberFormat="1" applyFont="1" applyBorder="1"/>
    <xf numFmtId="10" fontId="11" fillId="0" borderId="18" xfId="0" applyNumberFormat="1" applyFont="1" applyBorder="1"/>
    <xf numFmtId="164" fontId="11" fillId="0" borderId="18" xfId="0" applyNumberFormat="1" applyFont="1" applyBorder="1"/>
    <xf numFmtId="180" fontId="11" fillId="0" borderId="18" xfId="0" applyNumberFormat="1" applyFont="1" applyBorder="1"/>
    <xf numFmtId="4" fontId="10" fillId="0" borderId="15" xfId="0" applyNumberFormat="1" applyFont="1" applyBorder="1" applyAlignment="1">
      <alignment horizontal="left"/>
    </xf>
    <xf numFmtId="0" fontId="33" fillId="0" borderId="0" xfId="62"/>
    <xf numFmtId="3" fontId="23" fillId="0" borderId="27" xfId="36" applyNumberFormat="1" applyFont="1" applyBorder="1" applyAlignment="1">
      <alignment horizontal="center" wrapText="1"/>
    </xf>
    <xf numFmtId="0" fontId="22" fillId="0" borderId="0" xfId="36" applyFont="1" applyAlignment="1">
      <alignment horizontal="center"/>
    </xf>
    <xf numFmtId="4" fontId="0" fillId="0" borderId="20" xfId="2" applyNumberFormat="1" applyFont="1" applyFill="1" applyBorder="1"/>
    <xf numFmtId="0" fontId="34" fillId="0" borderId="0" xfId="0" applyFont="1"/>
    <xf numFmtId="3" fontId="30" fillId="0" borderId="2" xfId="1" applyFont="1" applyBorder="1" applyAlignment="1"/>
    <xf numFmtId="3" fontId="30" fillId="0" borderId="3" xfId="1" applyFont="1" applyBorder="1" applyAlignment="1"/>
    <xf numFmtId="3" fontId="30" fillId="0" borderId="4" xfId="1" applyFont="1" applyBorder="1" applyAlignment="1"/>
    <xf numFmtId="3" fontId="11" fillId="0" borderId="0" xfId="0" applyNumberFormat="1" applyFont="1" applyAlignment="1">
      <alignment horizontal="right"/>
    </xf>
    <xf numFmtId="4" fontId="10" fillId="0" borderId="7" xfId="0" applyNumberFormat="1" applyFont="1" applyBorder="1" applyAlignment="1">
      <alignment horizontal="left"/>
    </xf>
    <xf numFmtId="170" fontId="3" fillId="0" borderId="0" xfId="7" applyNumberFormat="1" applyFont="1"/>
    <xf numFmtId="0" fontId="11" fillId="0" borderId="0" xfId="0" quotePrefix="1" applyFont="1"/>
    <xf numFmtId="0" fontId="30" fillId="0" borderId="8" xfId="6" applyFont="1" applyBorder="1" applyAlignment="1">
      <alignment horizontal="left"/>
    </xf>
    <xf numFmtId="170" fontId="28" fillId="0" borderId="0" xfId="39" applyNumberFormat="1" applyFont="1" applyFill="1" applyBorder="1" applyAlignment="1" applyProtection="1"/>
    <xf numFmtId="0" fontId="22" fillId="0" borderId="0" xfId="36" quotePrefix="1" applyFont="1"/>
    <xf numFmtId="43" fontId="11" fillId="0" borderId="0" xfId="40" applyFont="1" applyFill="1" applyBorder="1"/>
    <xf numFmtId="4" fontId="11" fillId="0" borderId="0" xfId="40" applyNumberFormat="1" applyFill="1" applyBorder="1"/>
    <xf numFmtId="43" fontId="11" fillId="0" borderId="0" xfId="40" applyFill="1" applyBorder="1"/>
    <xf numFmtId="165" fontId="11" fillId="0" borderId="0" xfId="40" applyNumberFormat="1" applyFill="1" applyBorder="1"/>
    <xf numFmtId="173" fontId="11" fillId="0" borderId="0" xfId="40" applyNumberFormat="1" applyFill="1" applyBorder="1"/>
    <xf numFmtId="40" fontId="11" fillId="0" borderId="0" xfId="40" applyNumberFormat="1" applyFill="1" applyBorder="1"/>
    <xf numFmtId="172" fontId="8" fillId="0" borderId="0" xfId="35" applyNumberFormat="1"/>
    <xf numFmtId="165" fontId="8" fillId="0" borderId="0" xfId="35" applyNumberFormat="1"/>
    <xf numFmtId="177" fontId="11" fillId="0" borderId="0" xfId="40" applyNumberFormat="1" applyFill="1" applyBorder="1"/>
    <xf numFmtId="174" fontId="8" fillId="0" borderId="0" xfId="35" applyNumberFormat="1"/>
    <xf numFmtId="43" fontId="11" fillId="0" borderId="0" xfId="39" applyFont="1" applyFill="1"/>
    <xf numFmtId="43" fontId="24" fillId="0" borderId="0" xfId="39" applyFill="1"/>
    <xf numFmtId="0" fontId="0" fillId="14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10" fillId="0" borderId="0" xfId="0" applyFont="1" applyAlignment="1">
      <alignment horizontal="right"/>
    </xf>
    <xf numFmtId="164" fontId="10" fillId="0" borderId="0" xfId="0" applyNumberFormat="1" applyFont="1"/>
    <xf numFmtId="4" fontId="10" fillId="0" borderId="0" xfId="0" applyNumberFormat="1" applyFont="1" applyAlignment="1">
      <alignment horizontal="right"/>
    </xf>
    <xf numFmtId="4" fontId="10" fillId="0" borderId="0" xfId="0" applyNumberFormat="1" applyFont="1"/>
    <xf numFmtId="10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0" xfId="0" quotePrefix="1" applyNumberFormat="1" applyFont="1" applyAlignment="1">
      <alignment horizontal="right"/>
    </xf>
    <xf numFmtId="164" fontId="11" fillId="0" borderId="0" xfId="0" applyNumberFormat="1" applyFont="1"/>
    <xf numFmtId="10" fontId="11" fillId="0" borderId="0" xfId="0" applyNumberFormat="1" applyFont="1"/>
    <xf numFmtId="3" fontId="11" fillId="0" borderId="0" xfId="0" applyNumberFormat="1" applyFont="1"/>
    <xf numFmtId="44" fontId="11" fillId="0" borderId="0" xfId="11" applyFont="1" applyFill="1" applyBorder="1"/>
    <xf numFmtId="165" fontId="11" fillId="0" borderId="0" xfId="0" applyNumberFormat="1" applyFont="1"/>
    <xf numFmtId="178" fontId="11" fillId="0" borderId="0" xfId="0" applyNumberFormat="1" applyFont="1"/>
    <xf numFmtId="179" fontId="11" fillId="0" borderId="0" xfId="0" applyNumberFormat="1" applyFont="1"/>
    <xf numFmtId="0" fontId="0" fillId="0" borderId="24" xfId="0" applyBorder="1"/>
    <xf numFmtId="4" fontId="0" fillId="0" borderId="24" xfId="0" applyNumberFormat="1" applyBorder="1"/>
    <xf numFmtId="0" fontId="0" fillId="0" borderId="25" xfId="0" applyBorder="1"/>
    <xf numFmtId="44" fontId="11" fillId="0" borderId="18" xfId="11" applyFont="1" applyFill="1" applyBorder="1"/>
    <xf numFmtId="165" fontId="0" fillId="0" borderId="18" xfId="0" applyNumberFormat="1" applyBorder="1"/>
    <xf numFmtId="4" fontId="0" fillId="0" borderId="25" xfId="0" applyNumberFormat="1" applyBorder="1"/>
    <xf numFmtId="43" fontId="0" fillId="0" borderId="0" xfId="40" applyFont="1" applyBorder="1"/>
    <xf numFmtId="43" fontId="3" fillId="0" borderId="0" xfId="7" applyNumberFormat="1" applyFont="1"/>
    <xf numFmtId="0" fontId="2" fillId="0" borderId="0" xfId="7" applyFont="1"/>
    <xf numFmtId="0" fontId="36" fillId="0" borderId="0" xfId="7" applyFont="1"/>
    <xf numFmtId="8" fontId="36" fillId="0" borderId="0" xfId="7" applyNumberFormat="1" applyFont="1"/>
    <xf numFmtId="0" fontId="0" fillId="16" borderId="0" xfId="0" applyFill="1" applyAlignment="1">
      <alignment horizontal="center"/>
    </xf>
    <xf numFmtId="0" fontId="0" fillId="16" borderId="0" xfId="0" applyFill="1"/>
    <xf numFmtId="4" fontId="11" fillId="0" borderId="0" xfId="40" applyNumberFormat="1" applyFill="1"/>
    <xf numFmtId="165" fontId="11" fillId="0" borderId="0" xfId="40" applyNumberFormat="1" applyFill="1"/>
    <xf numFmtId="40" fontId="11" fillId="11" borderId="0" xfId="40" applyNumberFormat="1" applyFill="1"/>
    <xf numFmtId="177" fontId="11" fillId="9" borderId="0" xfId="40" applyNumberFormat="1" applyFill="1"/>
    <xf numFmtId="43" fontId="11" fillId="12" borderId="0" xfId="40" applyFill="1"/>
    <xf numFmtId="43" fontId="11" fillId="14" borderId="0" xfId="40" applyFill="1"/>
    <xf numFmtId="177" fontId="11" fillId="10" borderId="0" xfId="40" applyNumberFormat="1" applyFill="1"/>
    <xf numFmtId="43" fontId="11" fillId="13" borderId="0" xfId="40" applyFill="1"/>
    <xf numFmtId="173" fontId="11" fillId="0" borderId="0" xfId="40" applyNumberFormat="1" applyFill="1"/>
    <xf numFmtId="43" fontId="11" fillId="15" borderId="0" xfId="40" applyFill="1"/>
    <xf numFmtId="40" fontId="11" fillId="0" borderId="0" xfId="40" applyNumberFormat="1" applyFill="1"/>
    <xf numFmtId="43" fontId="11" fillId="2" borderId="0" xfId="40" applyFill="1"/>
    <xf numFmtId="43" fontId="11" fillId="16" borderId="0" xfId="40" applyFill="1"/>
    <xf numFmtId="3" fontId="22" fillId="0" borderId="28" xfId="36" applyNumberFormat="1" applyFont="1" applyBorder="1"/>
    <xf numFmtId="3" fontId="30" fillId="17" borderId="6" xfId="1" applyFont="1" applyFill="1" applyBorder="1" applyAlignment="1">
      <alignment horizontal="center" vertical="center"/>
    </xf>
    <xf numFmtId="0" fontId="30" fillId="17" borderId="6" xfId="6" applyFont="1" applyFill="1" applyBorder="1" applyAlignment="1">
      <alignment horizontal="center" vertical="center"/>
    </xf>
    <xf numFmtId="3" fontId="30" fillId="17" borderId="6" xfId="1" quotePrefix="1" applyFont="1" applyFill="1" applyBorder="1" applyAlignment="1">
      <alignment horizontal="center"/>
    </xf>
    <xf numFmtId="3" fontId="30" fillId="17" borderId="6" xfId="1" applyFont="1" applyFill="1" applyBorder="1" applyAlignment="1">
      <alignment horizontal="center"/>
    </xf>
    <xf numFmtId="170" fontId="28" fillId="17" borderId="7" xfId="39" applyNumberFormat="1" applyFont="1" applyFill="1" applyBorder="1"/>
    <xf numFmtId="170" fontId="3" fillId="17" borderId="3" xfId="39" applyNumberFormat="1" applyFont="1" applyFill="1" applyBorder="1"/>
    <xf numFmtId="170" fontId="3" fillId="17" borderId="13" xfId="39" applyNumberFormat="1" applyFont="1" applyFill="1" applyBorder="1"/>
    <xf numFmtId="0" fontId="1" fillId="0" borderId="6" xfId="7" applyFont="1" applyBorder="1"/>
    <xf numFmtId="43" fontId="28" fillId="0" borderId="0" xfId="6" applyNumberFormat="1" applyFont="1" applyAlignment="1"/>
    <xf numFmtId="3" fontId="32" fillId="0" borderId="12" xfId="50" applyFont="1" applyFill="1" applyBorder="1" applyAlignment="1">
      <alignment wrapText="1"/>
    </xf>
    <xf numFmtId="3" fontId="30" fillId="0" borderId="6" xfId="1" applyFont="1" applyFill="1" applyBorder="1" applyAlignment="1">
      <alignment horizontal="center" vertical="center"/>
    </xf>
    <xf numFmtId="181" fontId="30" fillId="0" borderId="8" xfId="11" applyNumberFormat="1" applyFont="1" applyFill="1" applyBorder="1" applyAlignment="1">
      <alignment horizontal="center"/>
    </xf>
    <xf numFmtId="3" fontId="31" fillId="0" borderId="6" xfId="1" applyFont="1" applyFill="1" applyBorder="1" applyAlignment="1">
      <alignment horizontal="center"/>
    </xf>
    <xf numFmtId="0" fontId="30" fillId="0" borderId="6" xfId="6" quotePrefix="1" applyFont="1" applyBorder="1" applyAlignment="1">
      <alignment horizontal="center"/>
    </xf>
    <xf numFmtId="0" fontId="30" fillId="17" borderId="5" xfId="6" quotePrefix="1" applyFont="1" applyFill="1" applyBorder="1" applyAlignment="1">
      <alignment horizontal="center"/>
    </xf>
    <xf numFmtId="0" fontId="30" fillId="17" borderId="6" xfId="6" quotePrefix="1" applyFont="1" applyFill="1" applyBorder="1" applyAlignment="1">
      <alignment horizontal="center"/>
    </xf>
    <xf numFmtId="169" fontId="30" fillId="17" borderId="8" xfId="11" applyNumberFormat="1" applyFont="1" applyFill="1" applyBorder="1" applyAlignment="1">
      <alignment horizontal="center"/>
    </xf>
    <xf numFmtId="0" fontId="25" fillId="17" borderId="6" xfId="29" applyFont="1" applyFill="1" applyBorder="1" applyAlignment="1">
      <alignment horizontal="center" vertical="center"/>
    </xf>
    <xf numFmtId="0" fontId="25" fillId="17" borderId="7" xfId="29" applyFont="1" applyFill="1" applyBorder="1" applyAlignment="1">
      <alignment horizontal="center" vertical="center"/>
    </xf>
    <xf numFmtId="0" fontId="30" fillId="17" borderId="15" xfId="6" quotePrefix="1" applyFont="1" applyFill="1" applyBorder="1" applyAlignment="1">
      <alignment horizontal="center"/>
    </xf>
    <xf numFmtId="0" fontId="30" fillId="17" borderId="7" xfId="6" quotePrefix="1" applyFont="1" applyFill="1" applyBorder="1" applyAlignment="1">
      <alignment horizontal="center"/>
    </xf>
    <xf numFmtId="3" fontId="30" fillId="17" borderId="7" xfId="1" applyFont="1" applyFill="1" applyBorder="1" applyAlignment="1">
      <alignment horizontal="center"/>
    </xf>
    <xf numFmtId="181" fontId="30" fillId="17" borderId="29" xfId="11" applyNumberFormat="1" applyFont="1" applyFill="1" applyBorder="1" applyAlignment="1">
      <alignment horizontal="center"/>
    </xf>
    <xf numFmtId="170" fontId="28" fillId="17" borderId="6" xfId="39" applyNumberFormat="1" applyFont="1" applyFill="1" applyBorder="1"/>
    <xf numFmtId="170" fontId="28" fillId="17" borderId="9" xfId="39" applyNumberFormat="1" applyFont="1" applyFill="1" applyBorder="1"/>
    <xf numFmtId="181" fontId="28" fillId="0" borderId="0" xfId="8" applyNumberFormat="1" applyFont="1"/>
    <xf numFmtId="0" fontId="38" fillId="0" borderId="0" xfId="8" applyFont="1"/>
    <xf numFmtId="0" fontId="38" fillId="0" borderId="0" xfId="6" applyFont="1" applyAlignment="1"/>
    <xf numFmtId="0" fontId="39" fillId="0" borderId="0" xfId="8" applyFont="1"/>
    <xf numFmtId="170" fontId="39" fillId="0" borderId="0" xfId="8" applyNumberFormat="1" applyFont="1" applyAlignment="1">
      <alignment horizontal="right"/>
    </xf>
    <xf numFmtId="170" fontId="39" fillId="0" borderId="0" xfId="8" applyNumberFormat="1" applyFont="1"/>
    <xf numFmtId="0" fontId="40" fillId="0" borderId="0" xfId="8" applyFont="1" applyAlignment="1">
      <alignment horizontal="right"/>
    </xf>
    <xf numFmtId="171" fontId="3" fillId="0" borderId="0" xfId="2" applyNumberFormat="1" applyFont="1" applyBorder="1"/>
    <xf numFmtId="170" fontId="25" fillId="0" borderId="0" xfId="39" applyNumberFormat="1" applyFont="1" applyBorder="1"/>
    <xf numFmtId="170" fontId="3" fillId="0" borderId="0" xfId="39" applyNumberFormat="1" applyFont="1" applyBorder="1"/>
    <xf numFmtId="170" fontId="35" fillId="0" borderId="0" xfId="7" applyNumberFormat="1" applyFont="1"/>
    <xf numFmtId="3" fontId="28" fillId="0" borderId="0" xfId="1" applyFont="1" applyAlignment="1">
      <alignment horizontal="right"/>
    </xf>
    <xf numFmtId="3" fontId="28" fillId="6" borderId="0" xfId="6" quotePrefix="1" applyNumberFormat="1" applyFont="1" applyFill="1" applyAlignment="1">
      <alignment horizontal="center"/>
    </xf>
    <xf numFmtId="0" fontId="3" fillId="6" borderId="0" xfId="7" applyFont="1" applyFill="1" applyAlignment="1">
      <alignment horizontal="center"/>
    </xf>
  </cellXfs>
  <cellStyles count="63">
    <cellStyle name="Comma" xfId="39" builtinId="3"/>
    <cellStyle name="Comma 2" xfId="9" xr:uid="{00000000-0005-0000-0000-000001000000}"/>
    <cellStyle name="Comma 2 2" xfId="40" xr:uid="{00000000-0005-0000-0000-000002000000}"/>
    <cellStyle name="Comma 2 3" xfId="44" xr:uid="{00000000-0005-0000-0000-000003000000}"/>
    <cellStyle name="Comma 3" xfId="12" xr:uid="{00000000-0005-0000-0000-000004000000}"/>
    <cellStyle name="Comma 3 2" xfId="49" xr:uid="{00000000-0005-0000-0000-000005000000}"/>
    <cellStyle name="Comma 4" xfId="13" xr:uid="{00000000-0005-0000-0000-000006000000}"/>
    <cellStyle name="Comma 4 2" xfId="31" xr:uid="{00000000-0005-0000-0000-000007000000}"/>
    <cellStyle name="Comma 5" xfId="26" xr:uid="{00000000-0005-0000-0000-000008000000}"/>
    <cellStyle name="Comma 6" xfId="30" xr:uid="{00000000-0005-0000-0000-000009000000}"/>
    <cellStyle name="Comma 7" xfId="37" xr:uid="{00000000-0005-0000-0000-00000A000000}"/>
    <cellStyle name="Comma 8" xfId="48" xr:uid="{00000000-0005-0000-0000-00000B000000}"/>
    <cellStyle name="Comma 9" xfId="58" xr:uid="{00000000-0005-0000-0000-00000C000000}"/>
    <cellStyle name="Comma0" xfId="1" xr:uid="{00000000-0005-0000-0000-00000D000000}"/>
    <cellStyle name="Comma0 2" xfId="50" xr:uid="{00000000-0005-0000-0000-00000E000000}"/>
    <cellStyle name="Currency" xfId="2" builtinId="4"/>
    <cellStyle name="Currency 2" xfId="11" xr:uid="{00000000-0005-0000-0000-000010000000}"/>
    <cellStyle name="Currency 2 2" xfId="51" xr:uid="{00000000-0005-0000-0000-000011000000}"/>
    <cellStyle name="Currency 3" xfId="32" xr:uid="{00000000-0005-0000-0000-000012000000}"/>
    <cellStyle name="Currency 4" xfId="41" xr:uid="{00000000-0005-0000-0000-000013000000}"/>
    <cellStyle name="Currency 5" xfId="59" xr:uid="{00000000-0005-0000-0000-000014000000}"/>
    <cellStyle name="Currency0" xfId="3" xr:uid="{00000000-0005-0000-0000-000015000000}"/>
    <cellStyle name="Currency0 2" xfId="33" xr:uid="{00000000-0005-0000-0000-000016000000}"/>
    <cellStyle name="Date" xfId="4" xr:uid="{00000000-0005-0000-0000-000017000000}"/>
    <cellStyle name="Fixed" xfId="5" xr:uid="{00000000-0005-0000-0000-000018000000}"/>
    <cellStyle name="Hyperlink" xfId="62" builtinId="8"/>
    <cellStyle name="Normal" xfId="0" builtinId="0"/>
    <cellStyle name="Normal 10" xfId="14" xr:uid="{00000000-0005-0000-0000-00001A000000}"/>
    <cellStyle name="Normal 11" xfId="15" xr:uid="{00000000-0005-0000-0000-00001B000000}"/>
    <cellStyle name="Normal 12" xfId="29" xr:uid="{00000000-0005-0000-0000-00001C000000}"/>
    <cellStyle name="Normal 12 2" xfId="52" xr:uid="{00000000-0005-0000-0000-00001D000000}"/>
    <cellStyle name="Normal 13" xfId="35" xr:uid="{00000000-0005-0000-0000-00001E000000}"/>
    <cellStyle name="Normal 14" xfId="38" xr:uid="{00000000-0005-0000-0000-00001F000000}"/>
    <cellStyle name="Normal 15" xfId="45" xr:uid="{00000000-0005-0000-0000-000020000000}"/>
    <cellStyle name="Normal 16" xfId="47" xr:uid="{00000000-0005-0000-0000-000021000000}"/>
    <cellStyle name="Normal 17" xfId="55" xr:uid="{00000000-0005-0000-0000-000022000000}"/>
    <cellStyle name="Normal 2" xfId="7" xr:uid="{00000000-0005-0000-0000-000023000000}"/>
    <cellStyle name="Normal 2 2" xfId="16" xr:uid="{00000000-0005-0000-0000-000024000000}"/>
    <cellStyle name="Normal 2 2 2" xfId="17" xr:uid="{00000000-0005-0000-0000-000025000000}"/>
    <cellStyle name="Normal 2 2 2 2" xfId="53" xr:uid="{00000000-0005-0000-0000-000026000000}"/>
    <cellStyle name="Normal 2 2 3" xfId="60" xr:uid="{00000000-0005-0000-0000-000027000000}"/>
    <cellStyle name="Normal 2 3" xfId="18" xr:uid="{00000000-0005-0000-0000-000028000000}"/>
    <cellStyle name="Normal 2 4" xfId="36" xr:uid="{00000000-0005-0000-0000-000029000000}"/>
    <cellStyle name="Normal 2 5" xfId="42" xr:uid="{00000000-0005-0000-0000-00002A000000}"/>
    <cellStyle name="Normal 2 6" xfId="57" xr:uid="{00000000-0005-0000-0000-00002B000000}"/>
    <cellStyle name="Normal 3" xfId="6" xr:uid="{00000000-0005-0000-0000-00002C000000}"/>
    <cellStyle name="Normal 3 2" xfId="19" xr:uid="{00000000-0005-0000-0000-00002D000000}"/>
    <cellStyle name="Normal 3 3" xfId="43" xr:uid="{00000000-0005-0000-0000-00002E000000}"/>
    <cellStyle name="Normal 3 4" xfId="61" xr:uid="{00000000-0005-0000-0000-00002F000000}"/>
    <cellStyle name="Normal 4" xfId="8" xr:uid="{00000000-0005-0000-0000-000030000000}"/>
    <cellStyle name="Normal 4 2" xfId="20" xr:uid="{00000000-0005-0000-0000-000031000000}"/>
    <cellStyle name="Normal 4 3" xfId="27" xr:uid="{00000000-0005-0000-0000-000032000000}"/>
    <cellStyle name="Normal 4 4" xfId="34" xr:uid="{00000000-0005-0000-0000-000033000000}"/>
    <cellStyle name="Normal 5" xfId="21" xr:uid="{00000000-0005-0000-0000-000034000000}"/>
    <cellStyle name="Normal 6" xfId="22" xr:uid="{00000000-0005-0000-0000-000035000000}"/>
    <cellStyle name="Normal 7" xfId="23" xr:uid="{00000000-0005-0000-0000-000036000000}"/>
    <cellStyle name="Normal 8" xfId="24" xr:uid="{00000000-0005-0000-0000-000037000000}"/>
    <cellStyle name="Normal 9" xfId="25" xr:uid="{00000000-0005-0000-0000-000038000000}"/>
    <cellStyle name="Percent" xfId="28" builtinId="5"/>
    <cellStyle name="Percent 2" xfId="10" xr:uid="{00000000-0005-0000-0000-00003A000000}"/>
    <cellStyle name="Percent 2 2" xfId="54" xr:uid="{00000000-0005-0000-0000-00003B000000}"/>
    <cellStyle name="Percent 3" xfId="46" xr:uid="{00000000-0005-0000-0000-00003C000000}"/>
    <cellStyle name="Percent 4" xfId="56" xr:uid="{00000000-0005-0000-0000-00003D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Categorical%20Payments\FY24%20Categorical%20worksheets\FY24_Categorical%20Distribution%20Worksheet.xlsx" TargetMode="External"/><Relationship Id="rId1" Type="http://schemas.openxmlformats.org/officeDocument/2006/relationships/externalLinkPath" Target="/Categorical%20Payments/FY24%20Categorical%20worksheets/FY24_Categorical%20Distribution%20Work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Categorical%20Payments\FY23%20Categorical%20worksheets\FY23_Categorical%20Distribution%20Worksheet.xlsx" TargetMode="External"/><Relationship Id="rId1" Type="http://schemas.openxmlformats.org/officeDocument/2006/relationships/externalLinkPath" Target="/Categorical%20Payments/FY23%20Categorical%20worksheets/FY23_Categorical%20Distribution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Summary Comparison"/>
      <sheetName val="SpEd"/>
      <sheetName val="GT"/>
      <sheetName val="ELPA"/>
      <sheetName val="Transportation"/>
      <sheetName val="Small Attendance"/>
      <sheetName val="CTA"/>
      <sheetName val="Comp Health"/>
      <sheetName val="Expelled At-Risk"/>
      <sheetName val="DATA PULL GRANTS"/>
      <sheetName val="CTA_Data Pulls"/>
      <sheetName val="SP_Ed_Count"/>
      <sheetName val="ELPA Count"/>
      <sheetName val="CY_FDW_DataPull"/>
      <sheetName val="PY_FDW_DataPull"/>
      <sheetName val="TOAD_DataPull"/>
      <sheetName val="TOAD_TRANSP_DATA"/>
      <sheetName val="2022 TOAD TRANSP DATA"/>
      <sheetName val="ALLFINAL"/>
      <sheetName val="PY_ALL FINAL"/>
      <sheetName val="Data_CSI_1"/>
      <sheetName val="CSI_FY2023_DAAA_GRNT_01"/>
      <sheetName val="CSI_FY2023_Parameters"/>
      <sheetName val="CSI_FY2024_DAA_GRNT_01"/>
      <sheetName val="CSI_FY2024_Parameters"/>
    </sheetNames>
    <sheetDataSet>
      <sheetData sheetId="0"/>
      <sheetData sheetId="1">
        <row r="4">
          <cell r="D4">
            <v>511220829.75999975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C1"/>
          <cell r="D1" t="str">
            <v>E-Mail: Jacqui.Geiselman@cccs.edu
CTA Manager
Colorado Community College System</v>
          </cell>
          <cell r="E1"/>
          <cell r="F1" t="str">
            <v>E-Mail: Jacqui.Geiselman@cccs.edu
CTA Manager
Colorado Community College System</v>
          </cell>
        </row>
        <row r="2">
          <cell r="D2"/>
          <cell r="E2"/>
          <cell r="F2"/>
        </row>
        <row r="4">
          <cell r="D4" t="str">
            <v>Current Year</v>
          </cell>
          <cell r="F4" t="str">
            <v>[-- Prior Year DISTRIBUTIONS --]</v>
          </cell>
        </row>
        <row r="5">
          <cell r="A5"/>
          <cell r="B5"/>
          <cell r="C5"/>
          <cell r="D5" t="str">
            <v>FY23-24</v>
          </cell>
          <cell r="E5"/>
          <cell r="F5" t="str">
            <v>FY22-23</v>
          </cell>
        </row>
        <row r="6">
          <cell r="A6"/>
          <cell r="B6"/>
          <cell r="C6"/>
          <cell r="D6" t="str">
            <v>3120</v>
          </cell>
          <cell r="E6"/>
          <cell r="F6" t="str">
            <v>3120</v>
          </cell>
        </row>
        <row r="7">
          <cell r="A7" t="str">
            <v>DISTRICT CODE</v>
          </cell>
          <cell r="B7" t="str">
            <v>COUNTY</v>
          </cell>
          <cell r="C7" t="str">
            <v>DISTRICT</v>
          </cell>
          <cell r="D7" t="str">
            <v>Colorado Career &amp; Technical Act Distribution</v>
          </cell>
          <cell r="E7"/>
          <cell r="F7" t="str">
            <v>Colorado Career &amp; Technical Act</v>
          </cell>
        </row>
        <row r="8">
          <cell r="A8" t="str">
            <v>0010</v>
          </cell>
          <cell r="B8" t="str">
            <v>ADAMS</v>
          </cell>
          <cell r="C8" t="str">
            <v>MAPLETON 1</v>
          </cell>
          <cell r="D8" t="str">
            <v/>
          </cell>
          <cell r="E8"/>
          <cell r="F8">
            <v>0</v>
          </cell>
        </row>
        <row r="9">
          <cell r="A9" t="str">
            <v>0020</v>
          </cell>
          <cell r="B9" t="str">
            <v>ADAMS</v>
          </cell>
          <cell r="C9" t="str">
            <v>ADAMS 12 FIVE STAR</v>
          </cell>
          <cell r="D9">
            <v>2209860</v>
          </cell>
          <cell r="E9"/>
          <cell r="F9">
            <v>1730751.3675704389</v>
          </cell>
        </row>
        <row r="10">
          <cell r="A10" t="str">
            <v>0030</v>
          </cell>
          <cell r="B10" t="str">
            <v>ADAMS</v>
          </cell>
          <cell r="C10" t="str">
            <v>ADAMS CITY 14</v>
          </cell>
          <cell r="D10">
            <v>93166</v>
          </cell>
          <cell r="E10"/>
          <cell r="F10">
            <v>129416.43428870526</v>
          </cell>
        </row>
        <row r="11">
          <cell r="A11" t="str">
            <v>0040</v>
          </cell>
          <cell r="B11" t="str">
            <v>ADAMS</v>
          </cell>
          <cell r="C11" t="str">
            <v>BRIGHTON 27J</v>
          </cell>
          <cell r="D11">
            <v>884043</v>
          </cell>
          <cell r="E11"/>
          <cell r="F11">
            <v>455213.0022999603</v>
          </cell>
        </row>
        <row r="12">
          <cell r="A12" t="str">
            <v>0050</v>
          </cell>
          <cell r="B12" t="str">
            <v>ADAMS</v>
          </cell>
          <cell r="C12" t="str">
            <v>BENNETT 29J</v>
          </cell>
          <cell r="D12">
            <v>48632</v>
          </cell>
          <cell r="E12"/>
          <cell r="F12">
            <v>3350.2426320440118</v>
          </cell>
        </row>
        <row r="13">
          <cell r="A13" t="str">
            <v>0060</v>
          </cell>
          <cell r="B13" t="str">
            <v>ADAMS</v>
          </cell>
          <cell r="C13" t="str">
            <v>STRASBURG 31J</v>
          </cell>
          <cell r="D13" t="str">
            <v/>
          </cell>
          <cell r="E13"/>
          <cell r="F13">
            <v>9958.6793304317198</v>
          </cell>
        </row>
        <row r="14">
          <cell r="A14" t="str">
            <v>0070</v>
          </cell>
          <cell r="B14" t="str">
            <v>ADAMS</v>
          </cell>
          <cell r="C14" t="str">
            <v>WESTMINSTER 50</v>
          </cell>
          <cell r="D14">
            <v>297415</v>
          </cell>
          <cell r="E14"/>
          <cell r="F14">
            <v>256162.3745385095</v>
          </cell>
        </row>
        <row r="15">
          <cell r="A15" t="str">
            <v>0100</v>
          </cell>
          <cell r="B15" t="str">
            <v>ALAMOSA</v>
          </cell>
          <cell r="C15" t="str">
            <v>ALAMOSA RE-11J</v>
          </cell>
          <cell r="D15">
            <v>98643</v>
          </cell>
          <cell r="E15"/>
          <cell r="F15">
            <v>82917.345811448802</v>
          </cell>
        </row>
        <row r="16">
          <cell r="A16" t="str">
            <v>0110</v>
          </cell>
          <cell r="B16" t="str">
            <v>ALAMOSA</v>
          </cell>
          <cell r="C16" t="str">
            <v>SANGRE DE CRISTO RE-22J</v>
          </cell>
          <cell r="D16">
            <v>64384</v>
          </cell>
          <cell r="E16"/>
          <cell r="F16">
            <v>100646.59415840619</v>
          </cell>
        </row>
        <row r="17">
          <cell r="A17" t="str">
            <v>0120</v>
          </cell>
          <cell r="B17" t="str">
            <v>ARAPAHOE</v>
          </cell>
          <cell r="C17" t="str">
            <v>ENGLEWOOD 1</v>
          </cell>
          <cell r="D17">
            <v>219486</v>
          </cell>
          <cell r="E17"/>
          <cell r="F17">
            <v>230821.78964836485</v>
          </cell>
        </row>
        <row r="18">
          <cell r="A18" t="str">
            <v>0123</v>
          </cell>
          <cell r="B18" t="str">
            <v>ARAPAHOE</v>
          </cell>
          <cell r="C18" t="str">
            <v>SHERIDAN 2</v>
          </cell>
          <cell r="D18" t="str">
            <v/>
          </cell>
          <cell r="E18"/>
          <cell r="F18">
            <v>20090.512393250261</v>
          </cell>
        </row>
        <row r="19">
          <cell r="A19" t="str">
            <v>0130</v>
          </cell>
          <cell r="B19" t="str">
            <v>ARAPAHOE</v>
          </cell>
          <cell r="C19" t="str">
            <v>CHERRY CREEK 5</v>
          </cell>
          <cell r="D19">
            <v>1975268</v>
          </cell>
          <cell r="E19"/>
          <cell r="F19">
            <v>2007165.2820904201</v>
          </cell>
        </row>
        <row r="20">
          <cell r="A20" t="str">
            <v>0140</v>
          </cell>
          <cell r="B20" t="str">
            <v>ARAPAHOE</v>
          </cell>
          <cell r="C20" t="str">
            <v>LITTLETON 6</v>
          </cell>
          <cell r="D20">
            <v>555149</v>
          </cell>
          <cell r="E20"/>
          <cell r="F20">
            <v>370619.64126930921</v>
          </cell>
        </row>
        <row r="21">
          <cell r="A21" t="str">
            <v>0170</v>
          </cell>
          <cell r="B21" t="str">
            <v>ARAPAHOE</v>
          </cell>
          <cell r="C21" t="str">
            <v>DEER TRAIL 26J</v>
          </cell>
          <cell r="D21">
            <v>41346</v>
          </cell>
          <cell r="E21"/>
          <cell r="F21">
            <v>35965.817931376987</v>
          </cell>
        </row>
        <row r="22">
          <cell r="A22" t="str">
            <v>0180</v>
          </cell>
          <cell r="B22" t="str">
            <v>ARAPAHOE</v>
          </cell>
          <cell r="C22" t="str">
            <v>ADAMS-ARAPAHOE 28J</v>
          </cell>
          <cell r="D22">
            <v>850098</v>
          </cell>
          <cell r="E22"/>
          <cell r="F22">
            <v>973061.82799978077</v>
          </cell>
        </row>
        <row r="23">
          <cell r="A23" t="str">
            <v>0190</v>
          </cell>
          <cell r="B23" t="str">
            <v>ARAPAHOE</v>
          </cell>
          <cell r="C23" t="str">
            <v>BYERS 32J</v>
          </cell>
          <cell r="D23">
            <v>34250</v>
          </cell>
          <cell r="E23"/>
          <cell r="F23">
            <v>12459.612685730737</v>
          </cell>
        </row>
        <row r="24">
          <cell r="A24" t="str">
            <v>0220</v>
          </cell>
          <cell r="B24" t="str">
            <v>ARCHULETA</v>
          </cell>
          <cell r="C24" t="str">
            <v>ARCHULETA COUNTY 50JT</v>
          </cell>
          <cell r="D24">
            <v>55379</v>
          </cell>
          <cell r="E24"/>
          <cell r="F24">
            <v>27768.549048511748</v>
          </cell>
        </row>
        <row r="25">
          <cell r="A25" t="str">
            <v>0230</v>
          </cell>
          <cell r="B25" t="str">
            <v>BACA</v>
          </cell>
          <cell r="C25" t="str">
            <v>WALSH RE-1</v>
          </cell>
          <cell r="D25" t="str">
            <v/>
          </cell>
          <cell r="E25"/>
          <cell r="F25">
            <v>40343.553290315307</v>
          </cell>
        </row>
        <row r="26">
          <cell r="A26" t="str">
            <v>0240</v>
          </cell>
          <cell r="B26" t="str">
            <v>BACA</v>
          </cell>
          <cell r="C26" t="str">
            <v>PRITCHETT RE-3</v>
          </cell>
          <cell r="D26">
            <v>1641</v>
          </cell>
          <cell r="E26"/>
          <cell r="F26">
            <v>11270.450976483642</v>
          </cell>
        </row>
        <row r="27">
          <cell r="A27" t="str">
            <v>0250</v>
          </cell>
          <cell r="B27" t="str">
            <v>BACA</v>
          </cell>
          <cell r="C27" t="str">
            <v>SPRINGFIELD RE-4</v>
          </cell>
          <cell r="D27">
            <v>10619</v>
          </cell>
          <cell r="E27"/>
          <cell r="F27">
            <v>17325.769420790861</v>
          </cell>
        </row>
        <row r="28">
          <cell r="A28" t="str">
            <v>0260</v>
          </cell>
          <cell r="B28" t="str">
            <v>BACA</v>
          </cell>
          <cell r="C28" t="str">
            <v>VILAS RE-5</v>
          </cell>
          <cell r="D28" t="str">
            <v/>
          </cell>
          <cell r="E28"/>
          <cell r="F28">
            <v>0</v>
          </cell>
        </row>
        <row r="29">
          <cell r="A29" t="str">
            <v>0270</v>
          </cell>
          <cell r="B29" t="str">
            <v>BACA</v>
          </cell>
          <cell r="C29" t="str">
            <v>CAMPO RE-6</v>
          </cell>
          <cell r="D29" t="str">
            <v/>
          </cell>
          <cell r="E29"/>
          <cell r="F29">
            <v>0</v>
          </cell>
        </row>
        <row r="30">
          <cell r="A30" t="str">
            <v>0290</v>
          </cell>
          <cell r="B30" t="str">
            <v>BENT</v>
          </cell>
          <cell r="C30" t="str">
            <v>LAS ANIMAS RE-1</v>
          </cell>
          <cell r="D30" t="str">
            <v/>
          </cell>
          <cell r="E30"/>
          <cell r="F30">
            <v>10250.118904486188</v>
          </cell>
        </row>
        <row r="31">
          <cell r="A31" t="str">
            <v>0310</v>
          </cell>
          <cell r="B31" t="str">
            <v>BENT</v>
          </cell>
          <cell r="C31" t="str">
            <v>MCCLAVE RE-2</v>
          </cell>
          <cell r="D31">
            <v>34140</v>
          </cell>
          <cell r="E31"/>
          <cell r="F31">
            <v>33549.0525751655</v>
          </cell>
        </row>
        <row r="32">
          <cell r="A32" t="str">
            <v>0470</v>
          </cell>
          <cell r="B32" t="str">
            <v>BOULDER</v>
          </cell>
          <cell r="C32" t="str">
            <v>ST VRAIN VALLEY RE-1J</v>
          </cell>
          <cell r="D32">
            <v>1269611</v>
          </cell>
          <cell r="E32"/>
          <cell r="F32">
            <v>1358351.5844273048</v>
          </cell>
        </row>
        <row r="33">
          <cell r="A33" t="str">
            <v>0480</v>
          </cell>
          <cell r="B33" t="str">
            <v>BOULDER</v>
          </cell>
          <cell r="C33" t="str">
            <v>BOULDER VALLEY RE-2J</v>
          </cell>
          <cell r="D33">
            <v>1620720</v>
          </cell>
          <cell r="E33"/>
          <cell r="F33">
            <v>1682249.1096055554</v>
          </cell>
        </row>
        <row r="34">
          <cell r="A34" t="str">
            <v>0490</v>
          </cell>
          <cell r="B34" t="str">
            <v>CHAFFEE</v>
          </cell>
          <cell r="C34" t="str">
            <v>BUENA VISTA R-31</v>
          </cell>
          <cell r="D34" t="str">
            <v/>
          </cell>
          <cell r="E34"/>
          <cell r="F34">
            <v>0</v>
          </cell>
        </row>
        <row r="35">
          <cell r="A35" t="str">
            <v>0500</v>
          </cell>
          <cell r="B35" t="str">
            <v>CHAFFEE</v>
          </cell>
          <cell r="C35" t="str">
            <v>SALIDA R-32(J)</v>
          </cell>
          <cell r="D35" t="str">
            <v/>
          </cell>
          <cell r="E35"/>
          <cell r="F35">
            <v>0</v>
          </cell>
        </row>
        <row r="36">
          <cell r="A36" t="str">
            <v>0510</v>
          </cell>
          <cell r="B36" t="str">
            <v>CHEYENNE</v>
          </cell>
          <cell r="C36" t="str">
            <v>KIT CARSON R-1</v>
          </cell>
          <cell r="D36">
            <v>10745</v>
          </cell>
          <cell r="E36"/>
          <cell r="F36">
            <v>18221.785694144557</v>
          </cell>
        </row>
        <row r="37">
          <cell r="A37" t="str">
            <v>0520</v>
          </cell>
          <cell r="B37" t="str">
            <v>CHEYENNE</v>
          </cell>
          <cell r="C37" t="str">
            <v>CHEYENNE RE-5</v>
          </cell>
          <cell r="D37">
            <v>28859</v>
          </cell>
          <cell r="E37"/>
          <cell r="F37">
            <v>22501.73096018847</v>
          </cell>
        </row>
        <row r="38">
          <cell r="A38" t="str">
            <v>0540</v>
          </cell>
          <cell r="B38" t="str">
            <v>CLEAR CREEK</v>
          </cell>
          <cell r="C38" t="str">
            <v>CLEAR CREEK RE-1</v>
          </cell>
          <cell r="D38" t="str">
            <v/>
          </cell>
          <cell r="E38"/>
          <cell r="F38">
            <v>0</v>
          </cell>
        </row>
        <row r="39">
          <cell r="A39" t="str">
            <v>0550</v>
          </cell>
          <cell r="B39" t="str">
            <v>CONEJOS</v>
          </cell>
          <cell r="C39" t="str">
            <v>NORTH CONEJOS RE-1J</v>
          </cell>
          <cell r="D39">
            <v>170214</v>
          </cell>
          <cell r="E39"/>
          <cell r="F39">
            <v>152053.24564954345</v>
          </cell>
        </row>
        <row r="40">
          <cell r="A40" t="str">
            <v>0560</v>
          </cell>
          <cell r="B40" t="str">
            <v>CONEJOS</v>
          </cell>
          <cell r="C40" t="str">
            <v>SANFORD 6J</v>
          </cell>
          <cell r="D40">
            <v>29386</v>
          </cell>
          <cell r="E40"/>
          <cell r="F40">
            <v>47979.450328036721</v>
          </cell>
        </row>
        <row r="41">
          <cell r="A41" t="str">
            <v>0580</v>
          </cell>
          <cell r="B41" t="str">
            <v>CONEJOS</v>
          </cell>
          <cell r="C41" t="str">
            <v>SOUTH CONEJOS RE-10</v>
          </cell>
          <cell r="D41" t="str">
            <v/>
          </cell>
          <cell r="E41"/>
          <cell r="F41">
            <v>0</v>
          </cell>
        </row>
        <row r="42">
          <cell r="A42" t="str">
            <v>0640</v>
          </cell>
          <cell r="B42" t="str">
            <v>COSTILLA</v>
          </cell>
          <cell r="C42" t="str">
            <v>CENTENNIAL R-1</v>
          </cell>
          <cell r="D42" t="str">
            <v/>
          </cell>
          <cell r="E42"/>
          <cell r="F42">
            <v>0</v>
          </cell>
        </row>
        <row r="43">
          <cell r="A43" t="str">
            <v>0740</v>
          </cell>
          <cell r="B43" t="str">
            <v>COSTILLA</v>
          </cell>
          <cell r="C43" t="str">
            <v>SIERRA GRANDE R-30</v>
          </cell>
          <cell r="D43" t="str">
            <v/>
          </cell>
          <cell r="E43"/>
          <cell r="F43">
            <v>7974.4543177406549</v>
          </cell>
        </row>
        <row r="44">
          <cell r="A44" t="str">
            <v>0770</v>
          </cell>
          <cell r="B44" t="str">
            <v>CROWLEY</v>
          </cell>
          <cell r="C44" t="str">
            <v>CROWLEY COUNTY RE-1-J</v>
          </cell>
          <cell r="D44">
            <v>44176</v>
          </cell>
          <cell r="E44"/>
          <cell r="F44">
            <v>36108.059159183933</v>
          </cell>
        </row>
        <row r="45">
          <cell r="A45" t="str">
            <v>0860</v>
          </cell>
          <cell r="B45" t="str">
            <v>CUSTER</v>
          </cell>
          <cell r="C45" t="str">
            <v>CUSTER COUNTY C1</v>
          </cell>
          <cell r="D45" t="str">
            <v/>
          </cell>
          <cell r="E45"/>
          <cell r="F45">
            <v>0</v>
          </cell>
        </row>
        <row r="46">
          <cell r="A46" t="str">
            <v>0870</v>
          </cell>
          <cell r="B46" t="str">
            <v>DELTA</v>
          </cell>
          <cell r="C46" t="str">
            <v>DELTA COUNTY 50(J)</v>
          </cell>
          <cell r="D46">
            <v>296289</v>
          </cell>
          <cell r="E46"/>
          <cell r="F46">
            <v>278391.53481648123</v>
          </cell>
        </row>
        <row r="47">
          <cell r="A47" t="str">
            <v>0880</v>
          </cell>
          <cell r="B47" t="str">
            <v>DENVER</v>
          </cell>
          <cell r="C47" t="str">
            <v>DENVER COUNTY 1</v>
          </cell>
          <cell r="D47">
            <v>2307259</v>
          </cell>
          <cell r="E47"/>
          <cell r="F47">
            <v>1595667.1356655399</v>
          </cell>
        </row>
        <row r="48">
          <cell r="A48" t="str">
            <v>0890</v>
          </cell>
          <cell r="B48" t="str">
            <v>DOLORES</v>
          </cell>
          <cell r="C48" t="str">
            <v>DOLORES RE NO.2</v>
          </cell>
          <cell r="D48">
            <v>19913</v>
          </cell>
          <cell r="E48"/>
          <cell r="F48">
            <v>25899.371720821764</v>
          </cell>
        </row>
        <row r="49">
          <cell r="A49" t="str">
            <v>0900</v>
          </cell>
          <cell r="B49" t="str">
            <v>DOUGLAS</v>
          </cell>
          <cell r="C49" t="str">
            <v>DOUGLAS COUNTY RE-1</v>
          </cell>
          <cell r="D49">
            <v>742087</v>
          </cell>
          <cell r="E49"/>
          <cell r="F49">
            <v>938068.63269559643</v>
          </cell>
        </row>
        <row r="50">
          <cell r="A50" t="str">
            <v>0910</v>
          </cell>
          <cell r="B50" t="str">
            <v>EAGLE</v>
          </cell>
          <cell r="C50" t="str">
            <v>EAGLE COUNTY RE 50</v>
          </cell>
          <cell r="D50">
            <v>97293</v>
          </cell>
          <cell r="E50"/>
          <cell r="F50">
            <v>35246.708122476251</v>
          </cell>
        </row>
        <row r="51">
          <cell r="A51" t="str">
            <v>0920</v>
          </cell>
          <cell r="B51" t="str">
            <v>ELBERT</v>
          </cell>
          <cell r="C51" t="str">
            <v>ELIZABETH C-1</v>
          </cell>
          <cell r="D51" t="str">
            <v/>
          </cell>
          <cell r="E51"/>
          <cell r="F51">
            <v>7288.9654358014504</v>
          </cell>
        </row>
        <row r="52">
          <cell r="A52" t="str">
            <v>0930</v>
          </cell>
          <cell r="B52" t="str">
            <v>ELBERT</v>
          </cell>
          <cell r="C52" t="str">
            <v>KIOWA C-2</v>
          </cell>
          <cell r="D52" t="str">
            <v/>
          </cell>
          <cell r="E52"/>
          <cell r="F52">
            <v>0</v>
          </cell>
        </row>
        <row r="53">
          <cell r="A53" t="str">
            <v>0940</v>
          </cell>
          <cell r="B53" t="str">
            <v>ELBERT</v>
          </cell>
          <cell r="C53" t="str">
            <v>BIG SANDY 100J</v>
          </cell>
          <cell r="D53">
            <v>42097</v>
          </cell>
          <cell r="E53"/>
          <cell r="F53">
            <v>27560.6530169127</v>
          </cell>
        </row>
        <row r="54">
          <cell r="A54" t="str">
            <v>0950</v>
          </cell>
          <cell r="B54" t="str">
            <v>ELBERT</v>
          </cell>
          <cell r="C54" t="str">
            <v>ELBERT 200</v>
          </cell>
          <cell r="D54">
            <v>16103</v>
          </cell>
          <cell r="E54"/>
          <cell r="F54">
            <v>5663.9951518233474</v>
          </cell>
        </row>
        <row r="55">
          <cell r="A55" t="str">
            <v>0960</v>
          </cell>
          <cell r="B55" t="str">
            <v>ELBERT</v>
          </cell>
          <cell r="C55" t="str">
            <v>AGATE 300</v>
          </cell>
          <cell r="D55" t="str">
            <v/>
          </cell>
          <cell r="E55"/>
          <cell r="F55">
            <v>0</v>
          </cell>
        </row>
        <row r="56">
          <cell r="A56" t="str">
            <v>0970</v>
          </cell>
          <cell r="B56" t="str">
            <v>EL PASO</v>
          </cell>
          <cell r="C56" t="str">
            <v>CALHAN RJ1</v>
          </cell>
          <cell r="D56">
            <v>74442</v>
          </cell>
          <cell r="E56"/>
          <cell r="F56">
            <v>81153.111265864296</v>
          </cell>
        </row>
        <row r="57">
          <cell r="A57" t="str">
            <v>0980</v>
          </cell>
          <cell r="B57" t="str">
            <v>EL PASO</v>
          </cell>
          <cell r="C57" t="str">
            <v>HARRISON 2</v>
          </cell>
          <cell r="D57">
            <v>64029</v>
          </cell>
          <cell r="E57"/>
          <cell r="F57">
            <v>89162.045887303742</v>
          </cell>
        </row>
        <row r="58">
          <cell r="A58" t="str">
            <v>0990</v>
          </cell>
          <cell r="B58" t="str">
            <v>EL PASO</v>
          </cell>
          <cell r="C58" t="str">
            <v>WIDEFIELD 3</v>
          </cell>
          <cell r="D58">
            <v>641670</v>
          </cell>
          <cell r="E58"/>
          <cell r="F58">
            <v>466081.80804245896</v>
          </cell>
        </row>
        <row r="59">
          <cell r="A59" t="str">
            <v>1000</v>
          </cell>
          <cell r="B59" t="str">
            <v>EL PASO</v>
          </cell>
          <cell r="C59" t="str">
            <v>FOUNTAIN 8</v>
          </cell>
          <cell r="D59">
            <v>180338</v>
          </cell>
          <cell r="E59"/>
          <cell r="F59">
            <v>219303.5776565565</v>
          </cell>
        </row>
        <row r="60">
          <cell r="A60" t="str">
            <v>1010</v>
          </cell>
          <cell r="B60" t="str">
            <v>EL PASO</v>
          </cell>
          <cell r="C60" t="str">
            <v>COLORADO SPRINGS 11</v>
          </cell>
          <cell r="D60">
            <v>707879</v>
          </cell>
          <cell r="E60"/>
          <cell r="F60">
            <v>683457.94918698457</v>
          </cell>
        </row>
        <row r="61">
          <cell r="A61" t="str">
            <v>1020</v>
          </cell>
          <cell r="B61" t="str">
            <v>EL PASO</v>
          </cell>
          <cell r="C61" t="str">
            <v>CHEYENNE MOUNTAIN 12</v>
          </cell>
          <cell r="D61">
            <v>157668</v>
          </cell>
          <cell r="E61"/>
          <cell r="F61">
            <v>163083.89888219885</v>
          </cell>
        </row>
        <row r="62">
          <cell r="A62" t="str">
            <v>1030</v>
          </cell>
          <cell r="B62" t="str">
            <v>EL PASO</v>
          </cell>
          <cell r="C62" t="str">
            <v>MANITOU SPRINGS 14</v>
          </cell>
          <cell r="D62">
            <v>203922</v>
          </cell>
          <cell r="E62"/>
          <cell r="F62">
            <v>199591.15236698856</v>
          </cell>
        </row>
        <row r="63">
          <cell r="A63" t="str">
            <v>1040</v>
          </cell>
          <cell r="B63" t="str">
            <v>EL PASO</v>
          </cell>
          <cell r="C63" t="str">
            <v>ACADEMY 20</v>
          </cell>
          <cell r="D63">
            <v>302104</v>
          </cell>
          <cell r="E63"/>
          <cell r="F63">
            <v>467953.13815489993</v>
          </cell>
        </row>
        <row r="64">
          <cell r="A64" t="str">
            <v>1050</v>
          </cell>
          <cell r="B64" t="str">
            <v>EL PASO</v>
          </cell>
          <cell r="C64" t="str">
            <v>ELLICOTT 22</v>
          </cell>
          <cell r="D64">
            <v>58630</v>
          </cell>
          <cell r="E64"/>
          <cell r="F64">
            <v>34250.405386978942</v>
          </cell>
        </row>
        <row r="65">
          <cell r="A65" t="str">
            <v>1060</v>
          </cell>
          <cell r="B65" t="str">
            <v>EL PASO</v>
          </cell>
          <cell r="C65" t="str">
            <v>PEYTON 23JT</v>
          </cell>
          <cell r="D65">
            <v>78110</v>
          </cell>
          <cell r="E65"/>
          <cell r="F65">
            <v>86923.570626740591</v>
          </cell>
        </row>
        <row r="66">
          <cell r="A66" t="str">
            <v>1070</v>
          </cell>
          <cell r="B66" t="str">
            <v>EL PASO</v>
          </cell>
          <cell r="C66" t="str">
            <v>HANOVER 28</v>
          </cell>
          <cell r="D66" t="str">
            <v/>
          </cell>
          <cell r="E66"/>
          <cell r="F66">
            <v>0</v>
          </cell>
        </row>
        <row r="67">
          <cell r="A67" t="str">
            <v>1080</v>
          </cell>
          <cell r="B67" t="str">
            <v>EL PASO</v>
          </cell>
          <cell r="C67" t="str">
            <v>LEWIS-PALMER 38</v>
          </cell>
          <cell r="D67">
            <v>75786</v>
          </cell>
          <cell r="E67"/>
          <cell r="F67">
            <v>43868.412976199579</v>
          </cell>
        </row>
        <row r="68">
          <cell r="A68" t="str">
            <v>1110</v>
          </cell>
          <cell r="B68" t="str">
            <v>EL PASO</v>
          </cell>
          <cell r="C68" t="str">
            <v>FALCON 49</v>
          </cell>
          <cell r="D68">
            <v>461466</v>
          </cell>
          <cell r="E68"/>
          <cell r="F68">
            <v>651255.92863900855</v>
          </cell>
        </row>
        <row r="69">
          <cell r="A69" t="str">
            <v>1120</v>
          </cell>
          <cell r="B69" t="str">
            <v>EL PASO</v>
          </cell>
          <cell r="C69" t="str">
            <v>EDISON 54JT</v>
          </cell>
          <cell r="D69" t="str">
            <v/>
          </cell>
          <cell r="E69"/>
          <cell r="F69">
            <v>0</v>
          </cell>
        </row>
        <row r="70">
          <cell r="A70" t="str">
            <v>1130</v>
          </cell>
          <cell r="B70" t="str">
            <v>EL PASO</v>
          </cell>
          <cell r="C70" t="str">
            <v>MIAMI-YODER 60</v>
          </cell>
          <cell r="D70">
            <v>85084</v>
          </cell>
          <cell r="E70"/>
          <cell r="F70">
            <v>63718.156470397313</v>
          </cell>
        </row>
        <row r="71">
          <cell r="A71" t="str">
            <v>1140</v>
          </cell>
          <cell r="B71" t="str">
            <v>FREMONT</v>
          </cell>
          <cell r="C71" t="str">
            <v>CANON CITY RE-1</v>
          </cell>
          <cell r="D71">
            <v>73862</v>
          </cell>
          <cell r="E71"/>
          <cell r="F71">
            <v>153495.31554260035</v>
          </cell>
        </row>
        <row r="72">
          <cell r="A72" t="str">
            <v>1150</v>
          </cell>
          <cell r="B72" t="str">
            <v>FREMONT</v>
          </cell>
          <cell r="C72" t="str">
            <v>FLORENCE RE-2</v>
          </cell>
          <cell r="D72">
            <v>103005</v>
          </cell>
          <cell r="E72"/>
          <cell r="F72">
            <v>77152.930167419676</v>
          </cell>
        </row>
        <row r="73">
          <cell r="A73" t="str">
            <v>1160</v>
          </cell>
          <cell r="B73" t="str">
            <v>FREMONT</v>
          </cell>
          <cell r="C73" t="str">
            <v>COTOPAXI RE-3</v>
          </cell>
          <cell r="D73" t="str">
            <v/>
          </cell>
          <cell r="E73"/>
          <cell r="F73">
            <v>0</v>
          </cell>
        </row>
        <row r="74">
          <cell r="A74" t="str">
            <v>1180</v>
          </cell>
          <cell r="B74" t="str">
            <v>GARFIELD</v>
          </cell>
          <cell r="C74" t="str">
            <v>ROARING FORK RE-1</v>
          </cell>
          <cell r="D74" t="str">
            <v/>
          </cell>
          <cell r="E74"/>
          <cell r="F74">
            <v>0</v>
          </cell>
        </row>
        <row r="75">
          <cell r="A75" t="str">
            <v>1195</v>
          </cell>
          <cell r="B75" t="str">
            <v>GARFIELD</v>
          </cell>
          <cell r="C75" t="str">
            <v>GARFIELD RE-2</v>
          </cell>
          <cell r="D75">
            <v>59232</v>
          </cell>
          <cell r="E75"/>
          <cell r="F75">
            <v>46660.424352044785</v>
          </cell>
        </row>
        <row r="76">
          <cell r="A76" t="str">
            <v>1220</v>
          </cell>
          <cell r="B76" t="str">
            <v>GARFIELD</v>
          </cell>
          <cell r="C76" t="str">
            <v>GARFIELD 16</v>
          </cell>
          <cell r="D76" t="str">
            <v/>
          </cell>
          <cell r="E76"/>
          <cell r="F76">
            <v>0</v>
          </cell>
        </row>
        <row r="77">
          <cell r="A77" t="str">
            <v>1330</v>
          </cell>
          <cell r="B77" t="str">
            <v>GILPIN</v>
          </cell>
          <cell r="C77" t="str">
            <v>GILPIN COUNTY RE-1</v>
          </cell>
          <cell r="D77" t="str">
            <v/>
          </cell>
          <cell r="E77"/>
          <cell r="F77">
            <v>0</v>
          </cell>
        </row>
        <row r="78">
          <cell r="A78" t="str">
            <v>1340</v>
          </cell>
          <cell r="B78" t="str">
            <v>GRAND</v>
          </cell>
          <cell r="C78" t="str">
            <v>WEST GRAND 1-JT</v>
          </cell>
          <cell r="D78">
            <v>45439</v>
          </cell>
          <cell r="E78"/>
          <cell r="F78">
            <v>39757.664939038135</v>
          </cell>
        </row>
        <row r="79">
          <cell r="A79" t="str">
            <v>1350</v>
          </cell>
          <cell r="B79" t="str">
            <v>GRAND</v>
          </cell>
          <cell r="C79" t="str">
            <v>EAST GRAND 2</v>
          </cell>
          <cell r="D79">
            <v>28180</v>
          </cell>
          <cell r="E79"/>
          <cell r="F79">
            <v>30110.493703761811</v>
          </cell>
        </row>
        <row r="80">
          <cell r="A80" t="str">
            <v>1360</v>
          </cell>
          <cell r="B80" t="str">
            <v>GUNNISON</v>
          </cell>
          <cell r="C80" t="str">
            <v>GUNNISON WATERSHED RE-1J</v>
          </cell>
          <cell r="D80">
            <v>47347</v>
          </cell>
          <cell r="E80"/>
          <cell r="F80">
            <v>57726.57801839758</v>
          </cell>
        </row>
        <row r="81">
          <cell r="A81" t="str">
            <v>1380</v>
          </cell>
          <cell r="B81" t="str">
            <v>HINSDALE</v>
          </cell>
          <cell r="C81" t="str">
            <v>HINSDALE COUNTY RE-1</v>
          </cell>
          <cell r="D81" t="str">
            <v/>
          </cell>
          <cell r="E81"/>
          <cell r="F81">
            <v>0</v>
          </cell>
        </row>
        <row r="82">
          <cell r="A82" t="str">
            <v>1390</v>
          </cell>
          <cell r="B82" t="str">
            <v>HUERFANO</v>
          </cell>
          <cell r="C82" t="str">
            <v>HUERFANO RE-1</v>
          </cell>
          <cell r="D82" t="str">
            <v/>
          </cell>
          <cell r="E82"/>
          <cell r="F82">
            <v>10306.602247607692</v>
          </cell>
        </row>
        <row r="83">
          <cell r="A83" t="str">
            <v>1400</v>
          </cell>
          <cell r="B83" t="str">
            <v>HUERFANO</v>
          </cell>
          <cell r="C83" t="str">
            <v>LA VETA RE-2</v>
          </cell>
          <cell r="D83">
            <v>34306</v>
          </cell>
          <cell r="E83"/>
          <cell r="F83">
            <v>15755.383441703365</v>
          </cell>
        </row>
        <row r="84">
          <cell r="A84" t="str">
            <v>1410</v>
          </cell>
          <cell r="B84" t="str">
            <v>JACKSON</v>
          </cell>
          <cell r="C84" t="str">
            <v>NORTH PARK R-1</v>
          </cell>
          <cell r="D84" t="str">
            <v/>
          </cell>
          <cell r="E84"/>
          <cell r="F84">
            <v>0</v>
          </cell>
        </row>
        <row r="85">
          <cell r="A85" t="str">
            <v>1420</v>
          </cell>
          <cell r="B85" t="str">
            <v>JEFFERSON</v>
          </cell>
          <cell r="C85" t="str">
            <v>JEFFERSON R-1</v>
          </cell>
          <cell r="D85">
            <v>3282293</v>
          </cell>
          <cell r="E85"/>
          <cell r="F85">
            <v>3519644.5320815137</v>
          </cell>
        </row>
        <row r="86">
          <cell r="A86" t="str">
            <v>1430</v>
          </cell>
          <cell r="B86" t="str">
            <v>KIOWA</v>
          </cell>
          <cell r="C86" t="str">
            <v>EADS RE-1</v>
          </cell>
          <cell r="D86">
            <v>25288</v>
          </cell>
          <cell r="E86"/>
          <cell r="F86">
            <v>59380.426293771205</v>
          </cell>
        </row>
        <row r="87">
          <cell r="A87" t="str">
            <v>1440</v>
          </cell>
          <cell r="B87" t="str">
            <v>KIOWA</v>
          </cell>
          <cell r="C87" t="str">
            <v>PLAINVIEW RE-2</v>
          </cell>
          <cell r="D87" t="str">
            <v/>
          </cell>
          <cell r="E87"/>
          <cell r="F87">
            <v>0</v>
          </cell>
        </row>
        <row r="88">
          <cell r="A88" t="str">
            <v>1450</v>
          </cell>
          <cell r="B88" t="str">
            <v>KIT CARSON</v>
          </cell>
          <cell r="C88" t="str">
            <v>ARRIBA-FLAGLER C-20</v>
          </cell>
          <cell r="D88">
            <v>6907</v>
          </cell>
          <cell r="E88"/>
          <cell r="F88">
            <v>27015.341594952755</v>
          </cell>
        </row>
        <row r="89">
          <cell r="A89" t="str">
            <v>1460</v>
          </cell>
          <cell r="B89" t="str">
            <v>KIT CARSON</v>
          </cell>
          <cell r="C89" t="str">
            <v>HI PLAINS R-23</v>
          </cell>
          <cell r="D89" t="str">
            <v/>
          </cell>
          <cell r="E89"/>
          <cell r="F89">
            <v>0</v>
          </cell>
        </row>
        <row r="90">
          <cell r="A90" t="str">
            <v>1480</v>
          </cell>
          <cell r="B90" t="str">
            <v>KIT CARSON</v>
          </cell>
          <cell r="C90" t="str">
            <v>STRATTON R-4</v>
          </cell>
          <cell r="D90">
            <v>15425</v>
          </cell>
          <cell r="E90"/>
          <cell r="F90">
            <v>19102.760899772078</v>
          </cell>
        </row>
        <row r="91">
          <cell r="A91" t="str">
            <v>1490</v>
          </cell>
          <cell r="B91" t="str">
            <v>KIT CARSON</v>
          </cell>
          <cell r="C91" t="str">
            <v>BETHUNE R-5</v>
          </cell>
          <cell r="D91">
            <v>28480</v>
          </cell>
          <cell r="E91"/>
          <cell r="F91">
            <v>1557.1268406804982</v>
          </cell>
        </row>
        <row r="92">
          <cell r="A92" t="str">
            <v>1500</v>
          </cell>
          <cell r="B92" t="str">
            <v>KIT CARSON</v>
          </cell>
          <cell r="C92" t="str">
            <v>BURLINGTON RE-6J</v>
          </cell>
          <cell r="D92" t="str">
            <v/>
          </cell>
          <cell r="E92"/>
          <cell r="F92">
            <v>8851.4259269575032</v>
          </cell>
        </row>
        <row r="93">
          <cell r="A93" t="str">
            <v>1510</v>
          </cell>
          <cell r="B93" t="str">
            <v>LAKE</v>
          </cell>
          <cell r="C93" t="str">
            <v>LEADVILLE R-1</v>
          </cell>
          <cell r="D93">
            <v>46786</v>
          </cell>
          <cell r="E93"/>
          <cell r="F93">
            <v>39640.307102157603</v>
          </cell>
        </row>
        <row r="94">
          <cell r="A94" t="str">
            <v>1520</v>
          </cell>
          <cell r="B94" t="str">
            <v>LA PLATA</v>
          </cell>
          <cell r="C94" t="str">
            <v>DURANGO 9-R</v>
          </cell>
          <cell r="D94">
            <v>172382</v>
          </cell>
          <cell r="E94"/>
          <cell r="F94">
            <v>116399.61557405278</v>
          </cell>
        </row>
        <row r="95">
          <cell r="A95" t="str">
            <v>1530</v>
          </cell>
          <cell r="B95" t="str">
            <v>LA PLATA</v>
          </cell>
          <cell r="C95" t="str">
            <v>BAYFIELD 10JT-R</v>
          </cell>
          <cell r="D95">
            <v>147877</v>
          </cell>
          <cell r="E95"/>
          <cell r="F95">
            <v>151721.26562292528</v>
          </cell>
        </row>
        <row r="96">
          <cell r="A96" t="str">
            <v>1540</v>
          </cell>
          <cell r="B96" t="str">
            <v>LA PLATA</v>
          </cell>
          <cell r="C96" t="str">
            <v>IGNACIO 11 JT</v>
          </cell>
          <cell r="D96">
            <v>73405</v>
          </cell>
          <cell r="E96"/>
          <cell r="F96">
            <v>77694.08786056473</v>
          </cell>
        </row>
        <row r="97">
          <cell r="A97" t="str">
            <v>1550</v>
          </cell>
          <cell r="B97" t="str">
            <v>LARIMER</v>
          </cell>
          <cell r="C97" t="str">
            <v>POUDRE R-1</v>
          </cell>
          <cell r="D97">
            <v>3343175</v>
          </cell>
          <cell r="E97"/>
          <cell r="F97">
            <v>2643087.8710066546</v>
          </cell>
        </row>
        <row r="98">
          <cell r="A98" t="str">
            <v>1560</v>
          </cell>
          <cell r="B98" t="str">
            <v>LARIMER</v>
          </cell>
          <cell r="C98" t="str">
            <v>THOMPSON R-2J</v>
          </cell>
          <cell r="D98">
            <v>344230</v>
          </cell>
          <cell r="E98"/>
          <cell r="F98">
            <v>362664.77066482417</v>
          </cell>
        </row>
        <row r="99">
          <cell r="A99" t="str">
            <v>1570</v>
          </cell>
          <cell r="B99" t="str">
            <v>LARIMER</v>
          </cell>
          <cell r="C99" t="str">
            <v>ESTES PARK R-3</v>
          </cell>
          <cell r="D99" t="str">
            <v/>
          </cell>
          <cell r="E99"/>
          <cell r="F99">
            <v>38815.181044148259</v>
          </cell>
        </row>
        <row r="100">
          <cell r="A100" t="str">
            <v>1580</v>
          </cell>
          <cell r="B100" t="str">
            <v>LAS ANIMAS</v>
          </cell>
          <cell r="C100" t="str">
            <v>TRINIDAD 1</v>
          </cell>
          <cell r="D100">
            <v>50408</v>
          </cell>
          <cell r="E100"/>
          <cell r="F100">
            <v>43049.073203602755</v>
          </cell>
        </row>
        <row r="101">
          <cell r="A101" t="str">
            <v>1590</v>
          </cell>
          <cell r="B101" t="str">
            <v>LAS ANIMAS</v>
          </cell>
          <cell r="C101" t="str">
            <v>PRIMERO REORGANIZED 2</v>
          </cell>
          <cell r="D101">
            <v>34815</v>
          </cell>
          <cell r="E101"/>
          <cell r="F101">
            <v>26014.421489979857</v>
          </cell>
        </row>
        <row r="102">
          <cell r="A102" t="str">
            <v>1600</v>
          </cell>
          <cell r="B102" t="str">
            <v>LAS ANIMAS</v>
          </cell>
          <cell r="C102" t="str">
            <v>HOEHNE REORGANIZED 3</v>
          </cell>
          <cell r="D102">
            <v>37305</v>
          </cell>
          <cell r="E102"/>
          <cell r="F102">
            <v>8222.6240270281905</v>
          </cell>
        </row>
        <row r="103">
          <cell r="A103" t="str">
            <v>1620</v>
          </cell>
          <cell r="B103" t="str">
            <v>LAS ANIMAS</v>
          </cell>
          <cell r="C103" t="str">
            <v>AGUILAR REORGANIZED 6</v>
          </cell>
          <cell r="D103">
            <v>13035</v>
          </cell>
          <cell r="E103"/>
          <cell r="F103">
            <v>22834.556920959989</v>
          </cell>
        </row>
        <row r="104">
          <cell r="A104" t="str">
            <v>1750</v>
          </cell>
          <cell r="B104" t="str">
            <v>LAS ANIMAS</v>
          </cell>
          <cell r="C104" t="str">
            <v>BRANSON REORGANIZED 82</v>
          </cell>
          <cell r="D104">
            <v>10243</v>
          </cell>
          <cell r="E104"/>
          <cell r="F104">
            <v>54195.959038819346</v>
          </cell>
        </row>
        <row r="105">
          <cell r="A105" t="str">
            <v>1760</v>
          </cell>
          <cell r="B105" t="str">
            <v>LAS ANIMAS</v>
          </cell>
          <cell r="C105" t="str">
            <v>KIM REORGANIZED 88</v>
          </cell>
          <cell r="D105">
            <v>18971</v>
          </cell>
          <cell r="E105"/>
          <cell r="F105">
            <v>13378.67678181343</v>
          </cell>
        </row>
        <row r="106">
          <cell r="A106" t="str">
            <v>1780</v>
          </cell>
          <cell r="B106" t="str">
            <v>LINCOLN</v>
          </cell>
          <cell r="C106" t="str">
            <v>GENOA-HUGO C-113</v>
          </cell>
          <cell r="D106">
            <v>60178</v>
          </cell>
          <cell r="E106"/>
          <cell r="F106">
            <v>8375.3039551717684</v>
          </cell>
        </row>
        <row r="107">
          <cell r="A107" t="str">
            <v>1790</v>
          </cell>
          <cell r="B107" t="str">
            <v>LINCOLN</v>
          </cell>
          <cell r="C107" t="str">
            <v>LIMON RE-4J</v>
          </cell>
          <cell r="D107" t="str">
            <v/>
          </cell>
          <cell r="E107"/>
          <cell r="F107">
            <v>100950.40273046854</v>
          </cell>
        </row>
        <row r="108">
          <cell r="A108" t="str">
            <v>1810</v>
          </cell>
          <cell r="B108" t="str">
            <v>LINCOLN</v>
          </cell>
          <cell r="C108" t="str">
            <v>KARVAL RE-23</v>
          </cell>
          <cell r="D108" t="str">
            <v/>
          </cell>
          <cell r="E108"/>
          <cell r="F108">
            <v>1901.8494300814348</v>
          </cell>
        </row>
        <row r="109">
          <cell r="A109" t="str">
            <v>1828</v>
          </cell>
          <cell r="B109" t="str">
            <v>LOGAN</v>
          </cell>
          <cell r="C109" t="str">
            <v>VALLEY RE-1</v>
          </cell>
          <cell r="D109">
            <v>78560</v>
          </cell>
          <cell r="E109"/>
          <cell r="F109">
            <v>119906.55256284162</v>
          </cell>
        </row>
        <row r="110">
          <cell r="A110" t="str">
            <v>1850</v>
          </cell>
          <cell r="B110" t="str">
            <v>LOGAN</v>
          </cell>
          <cell r="C110" t="str">
            <v>FRENCHMAN RE-3</v>
          </cell>
          <cell r="D110">
            <v>13836</v>
          </cell>
          <cell r="E110"/>
          <cell r="F110">
            <v>17510.100955621732</v>
          </cell>
        </row>
        <row r="111">
          <cell r="A111" t="str">
            <v>1860</v>
          </cell>
          <cell r="B111" t="str">
            <v>LOGAN</v>
          </cell>
          <cell r="C111" t="str">
            <v>BUFFALO RE-4</v>
          </cell>
          <cell r="D111">
            <v>36688</v>
          </cell>
          <cell r="E111"/>
          <cell r="F111">
            <v>46210.836935743195</v>
          </cell>
        </row>
        <row r="112">
          <cell r="A112" t="str">
            <v>1870</v>
          </cell>
          <cell r="B112" t="str">
            <v>LOGAN</v>
          </cell>
          <cell r="C112" t="str">
            <v>PLATEAU RE-5</v>
          </cell>
          <cell r="D112">
            <v>61080</v>
          </cell>
          <cell r="E112"/>
          <cell r="F112">
            <v>50776.327147043543</v>
          </cell>
        </row>
        <row r="113">
          <cell r="A113" t="str">
            <v>1980</v>
          </cell>
          <cell r="B113" t="str">
            <v>MESA</v>
          </cell>
          <cell r="C113" t="str">
            <v>DEBEQUE 49JT</v>
          </cell>
          <cell r="D113" t="str">
            <v/>
          </cell>
          <cell r="E113"/>
          <cell r="F113">
            <v>0</v>
          </cell>
        </row>
        <row r="114">
          <cell r="A114" t="str">
            <v>1990</v>
          </cell>
          <cell r="B114" t="str">
            <v>MESA</v>
          </cell>
          <cell r="C114" t="str">
            <v>PLATEAU VALLEY 50</v>
          </cell>
          <cell r="D114">
            <v>28121</v>
          </cell>
          <cell r="E114"/>
          <cell r="F114">
            <v>23893.131804326644</v>
          </cell>
        </row>
        <row r="115">
          <cell r="A115" t="str">
            <v>2000</v>
          </cell>
          <cell r="B115" t="str">
            <v>MESA</v>
          </cell>
          <cell r="C115" t="str">
            <v>MESA COUNTY VALLEY 51</v>
          </cell>
          <cell r="D115">
            <v>1846453</v>
          </cell>
          <cell r="E115"/>
          <cell r="F115">
            <v>1702816.815558542</v>
          </cell>
        </row>
        <row r="116">
          <cell r="A116" t="str">
            <v>2010</v>
          </cell>
          <cell r="B116" t="str">
            <v>MINERAL</v>
          </cell>
          <cell r="C116" t="str">
            <v>CREEDE CONSOLIDATED 1</v>
          </cell>
          <cell r="D116" t="str">
            <v/>
          </cell>
          <cell r="E116"/>
          <cell r="F116">
            <v>0</v>
          </cell>
        </row>
        <row r="117">
          <cell r="A117" t="str">
            <v>2020</v>
          </cell>
          <cell r="B117" t="str">
            <v>MOFFAT</v>
          </cell>
          <cell r="C117" t="str">
            <v>MOFFAT COUNTY RE NO. 1</v>
          </cell>
          <cell r="D117" t="str">
            <v/>
          </cell>
          <cell r="E117"/>
          <cell r="F117">
            <v>33832.922465592237</v>
          </cell>
        </row>
        <row r="118">
          <cell r="A118" t="str">
            <v>2035</v>
          </cell>
          <cell r="B118" t="str">
            <v>MONTEZUMA</v>
          </cell>
          <cell r="C118" t="str">
            <v>MONTEZUMA-CORTEZ RE-1</v>
          </cell>
          <cell r="D118">
            <v>53127</v>
          </cell>
          <cell r="E118"/>
          <cell r="F118">
            <v>60504.073222249877</v>
          </cell>
        </row>
        <row r="119">
          <cell r="A119" t="str">
            <v>2055</v>
          </cell>
          <cell r="B119" t="str">
            <v>MONTEZUMA</v>
          </cell>
          <cell r="C119" t="str">
            <v>DOLORES RE-4A</v>
          </cell>
          <cell r="D119">
            <v>15299</v>
          </cell>
          <cell r="E119"/>
          <cell r="F119">
            <v>9939.8666070531617</v>
          </cell>
        </row>
        <row r="120">
          <cell r="A120" t="str">
            <v>2070</v>
          </cell>
          <cell r="B120" t="str">
            <v>MONTEZUMA</v>
          </cell>
          <cell r="C120" t="str">
            <v>MANCOS RE-6</v>
          </cell>
          <cell r="D120">
            <v>33929</v>
          </cell>
          <cell r="E120"/>
          <cell r="F120">
            <v>0</v>
          </cell>
        </row>
        <row r="121">
          <cell r="A121" t="str">
            <v>2180</v>
          </cell>
          <cell r="B121" t="str">
            <v>MONTROSE</v>
          </cell>
          <cell r="C121" t="str">
            <v>MONTROSE RE-1J</v>
          </cell>
          <cell r="D121">
            <v>61994</v>
          </cell>
          <cell r="E121"/>
          <cell r="F121">
            <v>34507.683129315548</v>
          </cell>
        </row>
        <row r="122">
          <cell r="A122" t="str">
            <v>2190</v>
          </cell>
          <cell r="B122" t="str">
            <v>MONTROSE</v>
          </cell>
          <cell r="C122" t="str">
            <v>WEST END RE-2</v>
          </cell>
          <cell r="D122">
            <v>24858</v>
          </cell>
          <cell r="E122"/>
          <cell r="F122">
            <v>17398.008457322514</v>
          </cell>
        </row>
        <row r="123">
          <cell r="A123" t="str">
            <v>2395</v>
          </cell>
          <cell r="B123" t="str">
            <v>MORGAN</v>
          </cell>
          <cell r="C123" t="str">
            <v>BRUSH RE-2(J)</v>
          </cell>
          <cell r="D123">
            <v>64362</v>
          </cell>
          <cell r="E123"/>
          <cell r="F123">
            <v>56872.181667363046</v>
          </cell>
        </row>
        <row r="124">
          <cell r="A124" t="str">
            <v>2405</v>
          </cell>
          <cell r="B124" t="str">
            <v>MORGAN</v>
          </cell>
          <cell r="C124" t="str">
            <v>FT. MORGAN RE-3</v>
          </cell>
          <cell r="D124">
            <v>40948</v>
          </cell>
          <cell r="E124"/>
          <cell r="F124">
            <v>58758.855021048883</v>
          </cell>
        </row>
        <row r="125">
          <cell r="A125" t="str">
            <v>2505</v>
          </cell>
          <cell r="B125" t="str">
            <v>MORGAN</v>
          </cell>
          <cell r="C125" t="str">
            <v>WELDON VALLEY RE-20(J)</v>
          </cell>
          <cell r="D125">
            <v>12491</v>
          </cell>
          <cell r="E125"/>
          <cell r="F125">
            <v>18255.773631460834</v>
          </cell>
        </row>
        <row r="126">
          <cell r="A126" t="str">
            <v>2515</v>
          </cell>
          <cell r="B126" t="str">
            <v>MORGAN</v>
          </cell>
          <cell r="C126" t="str">
            <v>WIGGINS RE-50(J)</v>
          </cell>
          <cell r="D126">
            <v>28815</v>
          </cell>
          <cell r="E126"/>
          <cell r="F126">
            <v>26993.337324294418</v>
          </cell>
        </row>
        <row r="127">
          <cell r="A127" t="str">
            <v>2520</v>
          </cell>
          <cell r="B127" t="str">
            <v>OTERO</v>
          </cell>
          <cell r="C127" t="str">
            <v>EAST OTERO R-1</v>
          </cell>
          <cell r="D127">
            <v>37556</v>
          </cell>
          <cell r="E127"/>
          <cell r="F127">
            <v>51850.052945856129</v>
          </cell>
        </row>
        <row r="128">
          <cell r="A128" t="str">
            <v>2530</v>
          </cell>
          <cell r="B128" t="str">
            <v>OTERO</v>
          </cell>
          <cell r="C128" t="str">
            <v>ROCKY FORD R-2</v>
          </cell>
          <cell r="D128" t="str">
            <v/>
          </cell>
          <cell r="E128"/>
          <cell r="F128">
            <v>43662.498600004561</v>
          </cell>
        </row>
        <row r="129">
          <cell r="A129" t="str">
            <v>2535</v>
          </cell>
          <cell r="B129" t="str">
            <v>OTERO</v>
          </cell>
          <cell r="C129" t="str">
            <v>MANZANOLA 3J</v>
          </cell>
          <cell r="D129">
            <v>532</v>
          </cell>
          <cell r="E129"/>
          <cell r="F129">
            <v>9285.3919143503026</v>
          </cell>
        </row>
        <row r="130">
          <cell r="A130" t="str">
            <v>2540</v>
          </cell>
          <cell r="B130" t="str">
            <v>OTERO</v>
          </cell>
          <cell r="C130" t="str">
            <v>FOWLER R-4J</v>
          </cell>
          <cell r="D130">
            <v>29769</v>
          </cell>
          <cell r="E130"/>
          <cell r="F130">
            <v>35283.112626325586</v>
          </cell>
        </row>
        <row r="131">
          <cell r="A131" t="str">
            <v>2560</v>
          </cell>
          <cell r="B131" t="str">
            <v>OTERO</v>
          </cell>
          <cell r="C131" t="str">
            <v>CHERAW 31</v>
          </cell>
          <cell r="D131">
            <v>27383</v>
          </cell>
          <cell r="E131"/>
          <cell r="F131">
            <v>28550.060306440992</v>
          </cell>
        </row>
        <row r="132">
          <cell r="A132" t="str">
            <v>2570</v>
          </cell>
          <cell r="B132" t="str">
            <v>OTERO</v>
          </cell>
          <cell r="C132" t="str">
            <v>SWINK 33</v>
          </cell>
          <cell r="D132">
            <v>39527</v>
          </cell>
          <cell r="E132"/>
          <cell r="F132">
            <v>18216.575807178819</v>
          </cell>
        </row>
        <row r="133">
          <cell r="A133" t="str">
            <v>2580</v>
          </cell>
          <cell r="B133" t="str">
            <v>OURAY</v>
          </cell>
          <cell r="C133" t="str">
            <v>OURAY R-1</v>
          </cell>
          <cell r="D133">
            <v>15498</v>
          </cell>
          <cell r="E133"/>
          <cell r="F133">
            <v>11219.699282596324</v>
          </cell>
        </row>
        <row r="134">
          <cell r="A134" t="str">
            <v>2590</v>
          </cell>
          <cell r="B134" t="str">
            <v>OURAY</v>
          </cell>
          <cell r="C134" t="str">
            <v>RIDGWAY R-2</v>
          </cell>
          <cell r="D134" t="str">
            <v/>
          </cell>
          <cell r="E134"/>
          <cell r="F134">
            <v>0</v>
          </cell>
        </row>
        <row r="135">
          <cell r="A135" t="str">
            <v>2600</v>
          </cell>
          <cell r="B135" t="str">
            <v>PARK</v>
          </cell>
          <cell r="C135" t="str">
            <v>PLATTE CANYON R-1</v>
          </cell>
          <cell r="D135">
            <v>37573</v>
          </cell>
          <cell r="E135"/>
          <cell r="F135">
            <v>0</v>
          </cell>
        </row>
        <row r="136">
          <cell r="A136" t="str">
            <v>2610</v>
          </cell>
          <cell r="B136" t="str">
            <v>PARK</v>
          </cell>
          <cell r="C136" t="str">
            <v>PARK RE-2</v>
          </cell>
          <cell r="D136">
            <v>6370</v>
          </cell>
          <cell r="E136"/>
          <cell r="F136">
            <v>0</v>
          </cell>
        </row>
        <row r="137">
          <cell r="A137" t="str">
            <v>2620</v>
          </cell>
          <cell r="B137" t="str">
            <v>PHILLIPS</v>
          </cell>
          <cell r="C137" t="str">
            <v>HOLYOKE RE-1J</v>
          </cell>
          <cell r="D137">
            <v>30728</v>
          </cell>
          <cell r="E137"/>
          <cell r="F137">
            <v>31266.003071211559</v>
          </cell>
        </row>
        <row r="138">
          <cell r="A138" t="str">
            <v>2630</v>
          </cell>
          <cell r="B138" t="str">
            <v>PHILLIPS</v>
          </cell>
          <cell r="C138" t="str">
            <v>HAXTUN RE-2J</v>
          </cell>
          <cell r="D138">
            <v>13315</v>
          </cell>
          <cell r="E138"/>
          <cell r="F138">
            <v>27505.718153088063</v>
          </cell>
        </row>
        <row r="139">
          <cell r="A139" t="str">
            <v>2640</v>
          </cell>
          <cell r="B139" t="str">
            <v>PITKIN</v>
          </cell>
          <cell r="C139" t="str">
            <v>ASPEN 1</v>
          </cell>
          <cell r="D139">
            <v>98440</v>
          </cell>
          <cell r="E139"/>
          <cell r="F139">
            <v>74470.114345374153</v>
          </cell>
        </row>
        <row r="140">
          <cell r="A140" t="str">
            <v>2650</v>
          </cell>
          <cell r="B140" t="str">
            <v>PROWERS</v>
          </cell>
          <cell r="C140" t="str">
            <v>GRANADA RE-1</v>
          </cell>
          <cell r="D140" t="str">
            <v/>
          </cell>
          <cell r="E140"/>
          <cell r="F140">
            <v>0</v>
          </cell>
        </row>
        <row r="141">
          <cell r="A141" t="str">
            <v>2660</v>
          </cell>
          <cell r="B141" t="str">
            <v>PROWERS</v>
          </cell>
          <cell r="C141" t="str">
            <v>LAMAR RE-2</v>
          </cell>
          <cell r="D141">
            <v>19796</v>
          </cell>
          <cell r="E141"/>
          <cell r="F141">
            <v>25657.462991010299</v>
          </cell>
        </row>
        <row r="142">
          <cell r="A142" t="str">
            <v>2670</v>
          </cell>
          <cell r="B142" t="str">
            <v>PROWERS</v>
          </cell>
          <cell r="C142" t="str">
            <v>HOLLY RE-3</v>
          </cell>
          <cell r="D142">
            <v>18160</v>
          </cell>
          <cell r="E142"/>
          <cell r="F142">
            <v>0</v>
          </cell>
        </row>
        <row r="143">
          <cell r="A143" t="str">
            <v>2680</v>
          </cell>
          <cell r="B143" t="str">
            <v>PROWERS</v>
          </cell>
          <cell r="C143" t="str">
            <v>WILEY RE-13JT</v>
          </cell>
          <cell r="D143">
            <v>17505</v>
          </cell>
          <cell r="E143"/>
          <cell r="F143">
            <v>20433.848945727208</v>
          </cell>
        </row>
        <row r="144">
          <cell r="A144" t="str">
            <v>2690</v>
          </cell>
          <cell r="B144" t="str">
            <v>PUEBLO</v>
          </cell>
          <cell r="C144" t="str">
            <v>PUEBLO CITY 60</v>
          </cell>
          <cell r="D144">
            <v>192383</v>
          </cell>
          <cell r="E144"/>
          <cell r="F144">
            <v>229049.70990326139</v>
          </cell>
        </row>
        <row r="145">
          <cell r="A145" t="str">
            <v>2700</v>
          </cell>
          <cell r="B145" t="str">
            <v>PUEBLO</v>
          </cell>
          <cell r="C145" t="str">
            <v>PUEBLO RURAL 70</v>
          </cell>
          <cell r="D145">
            <v>325808</v>
          </cell>
          <cell r="E145"/>
          <cell r="F145">
            <v>298499.48469171039</v>
          </cell>
        </row>
        <row r="146">
          <cell r="A146" t="str">
            <v>2710</v>
          </cell>
          <cell r="B146" t="str">
            <v>RIO BLANCO</v>
          </cell>
          <cell r="C146" t="str">
            <v>MEEKER RE-1</v>
          </cell>
          <cell r="D146">
            <v>33783</v>
          </cell>
          <cell r="E146"/>
          <cell r="F146">
            <v>30760.35514653087</v>
          </cell>
        </row>
        <row r="147">
          <cell r="A147" t="str">
            <v>2720</v>
          </cell>
          <cell r="B147" t="str">
            <v>RIO BLANCO</v>
          </cell>
          <cell r="C147" t="str">
            <v>RANGELY RE-4</v>
          </cell>
          <cell r="D147">
            <v>35772</v>
          </cell>
          <cell r="E147"/>
          <cell r="F147">
            <v>11263.691043752884</v>
          </cell>
        </row>
        <row r="148">
          <cell r="A148" t="str">
            <v>2730</v>
          </cell>
          <cell r="B148" t="str">
            <v>RIO GRANDE</v>
          </cell>
          <cell r="C148" t="str">
            <v>DEL NORTE C-7</v>
          </cell>
          <cell r="D148" t="str">
            <v/>
          </cell>
          <cell r="E148"/>
          <cell r="F148">
            <v>938.78939772747549</v>
          </cell>
        </row>
        <row r="149">
          <cell r="A149" t="str">
            <v>2740</v>
          </cell>
          <cell r="B149" t="str">
            <v>RIO GRANDE</v>
          </cell>
          <cell r="C149" t="str">
            <v>MONTE VISTA C-8</v>
          </cell>
          <cell r="D149">
            <v>48879</v>
          </cell>
          <cell r="E149"/>
          <cell r="F149">
            <v>39457.013496326894</v>
          </cell>
        </row>
        <row r="150">
          <cell r="A150" t="str">
            <v>2750</v>
          </cell>
          <cell r="B150" t="str">
            <v>RIO GRANDE</v>
          </cell>
          <cell r="C150" t="str">
            <v>SARGENT RE-33J</v>
          </cell>
          <cell r="D150">
            <v>16844</v>
          </cell>
          <cell r="E150"/>
          <cell r="F150">
            <v>15193.169298965393</v>
          </cell>
        </row>
        <row r="151">
          <cell r="A151" t="str">
            <v>2760</v>
          </cell>
          <cell r="B151" t="str">
            <v>ROUTT</v>
          </cell>
          <cell r="C151" t="str">
            <v>HAYDEN RE-1</v>
          </cell>
          <cell r="D151">
            <v>31771</v>
          </cell>
          <cell r="E151"/>
          <cell r="F151">
            <v>37589.899313257127</v>
          </cell>
        </row>
        <row r="152">
          <cell r="A152" t="str">
            <v>2770</v>
          </cell>
          <cell r="B152" t="str">
            <v>ROUTT</v>
          </cell>
          <cell r="C152" t="str">
            <v>STEAMBOAT SPRINGS RE-2</v>
          </cell>
          <cell r="D152">
            <v>27564</v>
          </cell>
          <cell r="E152"/>
          <cell r="F152">
            <v>25405.417702172883</v>
          </cell>
        </row>
        <row r="153">
          <cell r="A153" t="str">
            <v>2780</v>
          </cell>
          <cell r="B153" t="str">
            <v>ROUTT</v>
          </cell>
          <cell r="C153" t="str">
            <v>SOUTH ROUTT RE-3</v>
          </cell>
          <cell r="D153">
            <v>56660</v>
          </cell>
          <cell r="E153"/>
          <cell r="F153">
            <v>23222.618969621493</v>
          </cell>
        </row>
        <row r="154">
          <cell r="A154" t="str">
            <v>2790</v>
          </cell>
          <cell r="B154" t="str">
            <v>SAGUACHE</v>
          </cell>
          <cell r="C154" t="str">
            <v>MOUNTAIN VALLEY RE-1</v>
          </cell>
          <cell r="D154" t="str">
            <v/>
          </cell>
          <cell r="E154"/>
          <cell r="F154">
            <v>0</v>
          </cell>
        </row>
        <row r="155">
          <cell r="A155" t="str">
            <v>2800</v>
          </cell>
          <cell r="B155" t="str">
            <v>SAGUACHE</v>
          </cell>
          <cell r="C155" t="str">
            <v>MOFFAT 2</v>
          </cell>
          <cell r="D155" t="str">
            <v/>
          </cell>
          <cell r="E155"/>
          <cell r="F155">
            <v>0</v>
          </cell>
        </row>
        <row r="156">
          <cell r="A156" t="str">
            <v>2810</v>
          </cell>
          <cell r="B156" t="str">
            <v>SAGUACHE</v>
          </cell>
          <cell r="C156" t="str">
            <v>CENTER 26JT</v>
          </cell>
          <cell r="D156">
            <v>31487</v>
          </cell>
          <cell r="E156"/>
          <cell r="F156">
            <v>15229.384475681018</v>
          </cell>
        </row>
        <row r="157">
          <cell r="A157" t="str">
            <v>2820</v>
          </cell>
          <cell r="B157" t="str">
            <v>SAN JUAN</v>
          </cell>
          <cell r="C157" t="str">
            <v>SILVERTON 1</v>
          </cell>
          <cell r="D157" t="str">
            <v/>
          </cell>
          <cell r="E157"/>
          <cell r="F157">
            <v>0</v>
          </cell>
        </row>
        <row r="158">
          <cell r="A158" t="str">
            <v>2830</v>
          </cell>
          <cell r="B158" t="str">
            <v>SAN MIGUEL</v>
          </cell>
          <cell r="C158" t="str">
            <v>TELLURIDE R-1</v>
          </cell>
          <cell r="D158">
            <v>39917</v>
          </cell>
          <cell r="E158"/>
          <cell r="F158">
            <v>41688.589515221516</v>
          </cell>
        </row>
        <row r="159">
          <cell r="A159" t="str">
            <v>2840</v>
          </cell>
          <cell r="B159" t="str">
            <v>SAN MIGUEL</v>
          </cell>
          <cell r="C159" t="str">
            <v>NORWOOD R-2J</v>
          </cell>
          <cell r="D159">
            <v>7391</v>
          </cell>
          <cell r="E159"/>
          <cell r="F159">
            <v>9038.2328143741233</v>
          </cell>
        </row>
        <row r="160">
          <cell r="A160" t="str">
            <v>2862</v>
          </cell>
          <cell r="B160" t="str">
            <v>SEDGWICK</v>
          </cell>
          <cell r="C160" t="str">
            <v>JULESBURG RE-1</v>
          </cell>
          <cell r="D160">
            <v>145108</v>
          </cell>
          <cell r="E160"/>
          <cell r="F160">
            <v>74158.492492432153</v>
          </cell>
        </row>
        <row r="161">
          <cell r="A161" t="str">
            <v>2865</v>
          </cell>
          <cell r="B161" t="str">
            <v>SEDGWICK</v>
          </cell>
          <cell r="C161" t="str">
            <v>PLATTE VALLEY RE-3</v>
          </cell>
          <cell r="D161">
            <v>9859</v>
          </cell>
          <cell r="E161"/>
          <cell r="F161">
            <v>21560.580564690503</v>
          </cell>
        </row>
        <row r="162">
          <cell r="A162" t="str">
            <v>3000</v>
          </cell>
          <cell r="B162" t="str">
            <v>SUMMIT</v>
          </cell>
          <cell r="C162" t="str">
            <v>SUMMIT RE-1</v>
          </cell>
          <cell r="D162">
            <v>76704</v>
          </cell>
          <cell r="E162"/>
          <cell r="F162">
            <v>57442.361920768279</v>
          </cell>
        </row>
        <row r="163">
          <cell r="A163" t="str">
            <v>3010</v>
          </cell>
          <cell r="B163" t="str">
            <v>TELLER</v>
          </cell>
          <cell r="C163" t="str">
            <v>CRIPPLE CREEK RE-1</v>
          </cell>
          <cell r="D163" t="str">
            <v/>
          </cell>
          <cell r="E163"/>
          <cell r="F163">
            <v>4227.2356210212447</v>
          </cell>
        </row>
        <row r="164">
          <cell r="A164" t="str">
            <v>3020</v>
          </cell>
          <cell r="B164" t="str">
            <v>TELLER</v>
          </cell>
          <cell r="C164" t="str">
            <v>WOODLAND PARK RE-2</v>
          </cell>
          <cell r="D164">
            <v>40648</v>
          </cell>
          <cell r="E164"/>
          <cell r="F164">
            <v>27602.534021871594</v>
          </cell>
        </row>
        <row r="165">
          <cell r="A165" t="str">
            <v>3030</v>
          </cell>
          <cell r="B165" t="str">
            <v>WASHINGTON</v>
          </cell>
          <cell r="C165" t="str">
            <v>AKRON R-1</v>
          </cell>
          <cell r="D165">
            <v>39396</v>
          </cell>
          <cell r="E165"/>
          <cell r="F165">
            <v>36025.217534068259</v>
          </cell>
        </row>
        <row r="166">
          <cell r="A166" t="str">
            <v>3040</v>
          </cell>
          <cell r="B166" t="str">
            <v>WASHINGTON</v>
          </cell>
          <cell r="C166" t="str">
            <v>ARICKAREE R-2</v>
          </cell>
          <cell r="D166">
            <v>14935</v>
          </cell>
          <cell r="E166"/>
          <cell r="F166">
            <v>8299.2177721500957</v>
          </cell>
        </row>
        <row r="167">
          <cell r="A167" t="str">
            <v>3050</v>
          </cell>
          <cell r="B167" t="str">
            <v>WASHINGTON</v>
          </cell>
          <cell r="C167" t="str">
            <v>OTIS R-3</v>
          </cell>
          <cell r="D167">
            <v>16159</v>
          </cell>
          <cell r="E167"/>
          <cell r="F167">
            <v>11401.482551635487</v>
          </cell>
        </row>
        <row r="168">
          <cell r="A168" t="str">
            <v>3060</v>
          </cell>
          <cell r="B168" t="str">
            <v>WASHINGTON</v>
          </cell>
          <cell r="C168" t="str">
            <v>LONE STAR 101</v>
          </cell>
          <cell r="D168">
            <v>4148</v>
          </cell>
          <cell r="E168"/>
          <cell r="F168">
            <v>13890.090935076365</v>
          </cell>
        </row>
        <row r="169">
          <cell r="A169" t="str">
            <v>3070</v>
          </cell>
          <cell r="B169" t="str">
            <v>WASHINGTON</v>
          </cell>
          <cell r="C169" t="str">
            <v>WOODLIN R-104</v>
          </cell>
          <cell r="D169">
            <v>14948</v>
          </cell>
          <cell r="E169"/>
          <cell r="F169">
            <v>19827.31106555714</v>
          </cell>
        </row>
        <row r="170">
          <cell r="A170" t="str">
            <v>3080</v>
          </cell>
          <cell r="B170" t="str">
            <v>WELD</v>
          </cell>
          <cell r="C170" t="str">
            <v>WELD RE-1 (GILCREST, LASALLE, PLATTEVILLE)</v>
          </cell>
          <cell r="D170">
            <v>43360</v>
          </cell>
          <cell r="E170"/>
          <cell r="F170">
            <v>48688.802932486382</v>
          </cell>
        </row>
        <row r="171">
          <cell r="A171" t="str">
            <v>3085</v>
          </cell>
          <cell r="B171" t="str">
            <v>WELD</v>
          </cell>
          <cell r="C171" t="str">
            <v>EATON RE-2</v>
          </cell>
          <cell r="D171">
            <v>54126</v>
          </cell>
          <cell r="E171"/>
          <cell r="F171">
            <v>91127.693984096753</v>
          </cell>
        </row>
        <row r="172">
          <cell r="A172" t="str">
            <v>3090</v>
          </cell>
          <cell r="B172" t="str">
            <v>WELD</v>
          </cell>
          <cell r="C172" t="str">
            <v>WELD RE-3 (KEENESBURG)</v>
          </cell>
          <cell r="D172">
            <v>48361</v>
          </cell>
          <cell r="E172"/>
          <cell r="F172">
            <v>3216.1804924900575</v>
          </cell>
        </row>
        <row r="173">
          <cell r="A173" t="str">
            <v>3100</v>
          </cell>
          <cell r="B173" t="str">
            <v>WELD</v>
          </cell>
          <cell r="C173" t="str">
            <v>WINDSOR RE-4</v>
          </cell>
          <cell r="D173">
            <v>279025</v>
          </cell>
          <cell r="E173"/>
          <cell r="F173">
            <v>123008.86513906503</v>
          </cell>
        </row>
        <row r="174">
          <cell r="A174" t="str">
            <v>3110</v>
          </cell>
          <cell r="B174" t="str">
            <v>WELD</v>
          </cell>
          <cell r="C174" t="str">
            <v>WELD RE-5J (JOHNSTOWN,MILLIKEN)</v>
          </cell>
          <cell r="D174">
            <v>228835</v>
          </cell>
          <cell r="E174"/>
          <cell r="F174">
            <v>147271.19255754582</v>
          </cell>
        </row>
        <row r="175">
          <cell r="A175" t="str">
            <v>3120</v>
          </cell>
          <cell r="B175" t="str">
            <v>WELD</v>
          </cell>
          <cell r="C175" t="str">
            <v>GREELEY RE-6</v>
          </cell>
          <cell r="D175">
            <v>161585</v>
          </cell>
          <cell r="E175"/>
          <cell r="F175">
            <v>118604.73744326262</v>
          </cell>
        </row>
        <row r="176">
          <cell r="A176" t="str">
            <v>3130</v>
          </cell>
          <cell r="B176" t="str">
            <v>WELD</v>
          </cell>
          <cell r="C176" t="str">
            <v>PLATTE VALLEY RE-7</v>
          </cell>
          <cell r="D176">
            <v>145622</v>
          </cell>
          <cell r="E176"/>
          <cell r="F176">
            <v>121962.9078937836</v>
          </cell>
        </row>
        <row r="177">
          <cell r="A177" t="str">
            <v>3140</v>
          </cell>
          <cell r="B177" t="str">
            <v>WELD</v>
          </cell>
          <cell r="C177" t="str">
            <v>FT. LUPTON RE-8</v>
          </cell>
          <cell r="D177">
            <v>5975</v>
          </cell>
          <cell r="E177"/>
          <cell r="F177">
            <v>23382.790284070597</v>
          </cell>
        </row>
        <row r="178">
          <cell r="A178" t="str">
            <v>3145</v>
          </cell>
          <cell r="B178" t="str">
            <v>WELD</v>
          </cell>
          <cell r="C178" t="str">
            <v>AULT-HIGHLAND RE-9</v>
          </cell>
          <cell r="D178">
            <v>21442</v>
          </cell>
          <cell r="E178"/>
          <cell r="F178">
            <v>46370.10970194581</v>
          </cell>
        </row>
        <row r="179">
          <cell r="A179" t="str">
            <v>3146</v>
          </cell>
          <cell r="B179" t="str">
            <v>WELD</v>
          </cell>
          <cell r="C179" t="str">
            <v>BRIGGSDALE RE-10</v>
          </cell>
          <cell r="D179">
            <v>703</v>
          </cell>
          <cell r="E179"/>
          <cell r="F179">
            <v>29640.273232391311</v>
          </cell>
        </row>
        <row r="180">
          <cell r="A180" t="str">
            <v>3147</v>
          </cell>
          <cell r="B180" t="str">
            <v>WELD</v>
          </cell>
          <cell r="C180" t="str">
            <v>PRAIRIE RE-11</v>
          </cell>
          <cell r="D180" t="str">
            <v/>
          </cell>
          <cell r="E180"/>
          <cell r="F180">
            <v>0</v>
          </cell>
        </row>
        <row r="181">
          <cell r="A181" t="str">
            <v>3148</v>
          </cell>
          <cell r="B181" t="str">
            <v>WELD</v>
          </cell>
          <cell r="C181" t="str">
            <v>PAWNEE RE-12</v>
          </cell>
          <cell r="D181">
            <v>16088</v>
          </cell>
          <cell r="E181"/>
          <cell r="F181">
            <v>20245.168548192232</v>
          </cell>
        </row>
        <row r="182">
          <cell r="A182" t="str">
            <v>3200</v>
          </cell>
          <cell r="B182" t="str">
            <v>YUMA</v>
          </cell>
          <cell r="C182" t="str">
            <v>YUMA 1</v>
          </cell>
          <cell r="D182">
            <v>1960</v>
          </cell>
          <cell r="E182"/>
          <cell r="F182">
            <v>101323.06522118444</v>
          </cell>
        </row>
        <row r="183">
          <cell r="A183" t="str">
            <v>3210</v>
          </cell>
          <cell r="B183" t="str">
            <v>YUMA</v>
          </cell>
          <cell r="C183" t="str">
            <v>WRAY RD-2</v>
          </cell>
          <cell r="D183">
            <v>14932</v>
          </cell>
          <cell r="E183"/>
          <cell r="F183">
            <v>8015.2752343728453</v>
          </cell>
        </row>
        <row r="184">
          <cell r="A184" t="str">
            <v>3220</v>
          </cell>
          <cell r="B184" t="str">
            <v>YUMA</v>
          </cell>
          <cell r="C184" t="str">
            <v>IDALIA RJ-3</v>
          </cell>
          <cell r="D184">
            <v>12924</v>
          </cell>
          <cell r="E184"/>
          <cell r="F184">
            <v>15850.37668760134</v>
          </cell>
        </row>
        <row r="185">
          <cell r="A185" t="str">
            <v>3230</v>
          </cell>
          <cell r="B185" t="str">
            <v>YUMA</v>
          </cell>
          <cell r="C185" t="str">
            <v>LIBERTY J-4</v>
          </cell>
          <cell r="D185">
            <v>9218</v>
          </cell>
          <cell r="E185"/>
          <cell r="F185">
            <v>13560.966591689012</v>
          </cell>
        </row>
        <row r="186">
          <cell r="A186" t="str">
            <v>8001</v>
          </cell>
          <cell r="B186"/>
          <cell r="C186" t="str">
            <v>CHARTER INSTITUTE</v>
          </cell>
          <cell r="D186" t="str">
            <v/>
          </cell>
          <cell r="E186"/>
          <cell r="F186">
            <v>201144.14465183308</v>
          </cell>
        </row>
        <row r="187">
          <cell r="A187" t="str">
            <v>9025</v>
          </cell>
          <cell r="B187"/>
          <cell r="C187" t="str">
            <v>EAST CENTRAL BOCES</v>
          </cell>
          <cell r="D187"/>
          <cell r="E187"/>
          <cell r="F187">
            <v>0</v>
          </cell>
        </row>
        <row r="188">
          <cell r="A188" t="str">
            <v>9030</v>
          </cell>
          <cell r="B188"/>
          <cell r="C188" t="str">
            <v>MOUNTAIN BOCES</v>
          </cell>
          <cell r="D188"/>
          <cell r="E188"/>
          <cell r="F188">
            <v>0</v>
          </cell>
        </row>
        <row r="189">
          <cell r="A189" t="str">
            <v>9035</v>
          </cell>
          <cell r="B189"/>
          <cell r="C189" t="str">
            <v>CENTENNIAL BOCES</v>
          </cell>
          <cell r="D189"/>
          <cell r="E189"/>
          <cell r="F189">
            <v>0</v>
          </cell>
        </row>
        <row r="190">
          <cell r="A190" t="str">
            <v>9040</v>
          </cell>
          <cell r="B190"/>
          <cell r="C190" t="str">
            <v>NORTHEAST BOCES</v>
          </cell>
          <cell r="D190"/>
          <cell r="E190"/>
          <cell r="F190">
            <v>0</v>
          </cell>
        </row>
        <row r="191">
          <cell r="A191" t="str">
            <v>9045</v>
          </cell>
          <cell r="B191"/>
          <cell r="C191" t="str">
            <v>PIKES PEAK BOCES</v>
          </cell>
          <cell r="D191"/>
          <cell r="E191"/>
          <cell r="F191">
            <v>0</v>
          </cell>
        </row>
        <row r="192">
          <cell r="A192" t="str">
            <v>9050</v>
          </cell>
          <cell r="B192"/>
          <cell r="C192" t="str">
            <v>SAN JUAN BOCES</v>
          </cell>
          <cell r="D192"/>
          <cell r="E192"/>
          <cell r="F192">
            <v>0</v>
          </cell>
        </row>
        <row r="193">
          <cell r="A193" t="str">
            <v>9055</v>
          </cell>
          <cell r="B193"/>
          <cell r="C193" t="str">
            <v>SAN LUIS VALLEY BOCES</v>
          </cell>
          <cell r="D193"/>
          <cell r="E193"/>
          <cell r="F193">
            <v>0</v>
          </cell>
        </row>
        <row r="194">
          <cell r="A194" t="str">
            <v>9060</v>
          </cell>
          <cell r="B194"/>
          <cell r="C194" t="str">
            <v>SOUTH CENTRAL BOCES</v>
          </cell>
          <cell r="D194"/>
          <cell r="E194"/>
          <cell r="F194">
            <v>0</v>
          </cell>
        </row>
        <row r="195">
          <cell r="A195" t="str">
            <v>9075</v>
          </cell>
          <cell r="B195"/>
          <cell r="C195" t="str">
            <v>SOUTHEASTERN BOCES</v>
          </cell>
          <cell r="D195"/>
          <cell r="E195"/>
          <cell r="F195">
            <v>0</v>
          </cell>
        </row>
        <row r="196">
          <cell r="A196" t="str">
            <v>9080</v>
          </cell>
          <cell r="B196"/>
          <cell r="C196" t="str">
            <v>SOUTHWEST BOCES</v>
          </cell>
          <cell r="D196"/>
          <cell r="E196"/>
          <cell r="F196" t="str">
            <v/>
          </cell>
        </row>
        <row r="197">
          <cell r="A197" t="str">
            <v>9095</v>
          </cell>
          <cell r="B197"/>
          <cell r="C197" t="str">
            <v>NORTHWEST COLORADO BOCES</v>
          </cell>
          <cell r="D197"/>
          <cell r="E197"/>
          <cell r="F197">
            <v>0</v>
          </cell>
        </row>
        <row r="198">
          <cell r="A198" t="str">
            <v>9125</v>
          </cell>
          <cell r="B198"/>
          <cell r="C198" t="str">
            <v>RIO BLANCO BOCES</v>
          </cell>
          <cell r="D198"/>
          <cell r="E198"/>
          <cell r="F198">
            <v>0</v>
          </cell>
        </row>
        <row r="199">
          <cell r="A199" t="str">
            <v>9130</v>
          </cell>
          <cell r="B199"/>
          <cell r="C199" t="str">
            <v>EXPEDITIONARY BOCES</v>
          </cell>
          <cell r="D199"/>
          <cell r="E199"/>
          <cell r="F199">
            <v>0</v>
          </cell>
        </row>
        <row r="200">
          <cell r="A200" t="str">
            <v>9135</v>
          </cell>
          <cell r="B200"/>
          <cell r="C200" t="str">
            <v>GRAND VALLEY BOCES</v>
          </cell>
          <cell r="D200"/>
          <cell r="E200"/>
          <cell r="F200">
            <v>0</v>
          </cell>
        </row>
        <row r="201">
          <cell r="A201" t="str">
            <v>9140</v>
          </cell>
          <cell r="B201"/>
          <cell r="C201" t="str">
            <v>MT. EVANS BOCES</v>
          </cell>
          <cell r="D201"/>
          <cell r="E201"/>
          <cell r="F201">
            <v>0</v>
          </cell>
        </row>
        <row r="202">
          <cell r="A202" t="str">
            <v>9145</v>
          </cell>
          <cell r="B202"/>
          <cell r="C202" t="str">
            <v>UNCOMPAHGRE BOCES</v>
          </cell>
          <cell r="D202" t="str">
            <v/>
          </cell>
          <cell r="E202"/>
          <cell r="F202">
            <v>0</v>
          </cell>
        </row>
        <row r="203">
          <cell r="A203" t="str">
            <v>9150</v>
          </cell>
          <cell r="B203"/>
          <cell r="C203" t="str">
            <v>SANTA FE TRAIL BOCES</v>
          </cell>
          <cell r="D203" t="str">
            <v/>
          </cell>
          <cell r="E203"/>
          <cell r="F203">
            <v>0</v>
          </cell>
        </row>
        <row r="204">
          <cell r="A204" t="str">
            <v>9160</v>
          </cell>
          <cell r="B204"/>
          <cell r="C204" t="str">
            <v>FRONT RANGE BOCES</v>
          </cell>
          <cell r="D204" t="str">
            <v/>
          </cell>
          <cell r="E204"/>
          <cell r="F204">
            <v>0</v>
          </cell>
        </row>
        <row r="205">
          <cell r="A205" t="str">
            <v>9165</v>
          </cell>
          <cell r="B205"/>
          <cell r="C205" t="str">
            <v>UTE PASS BOCES</v>
          </cell>
          <cell r="D205" t="str">
            <v/>
          </cell>
          <cell r="E205"/>
          <cell r="F205">
            <v>0</v>
          </cell>
        </row>
        <row r="206">
          <cell r="A206" t="str">
            <v>9170</v>
          </cell>
          <cell r="B206"/>
          <cell r="C206" t="str">
            <v>COLORADO DIGITAL BOCES</v>
          </cell>
          <cell r="D206" t="str">
            <v/>
          </cell>
          <cell r="E206"/>
          <cell r="F206">
            <v>0</v>
          </cell>
        </row>
        <row r="207">
          <cell r="A207" t="str">
            <v>9175</v>
          </cell>
          <cell r="B207"/>
          <cell r="C207" t="str">
            <v>COLORADO RIVER BOCES</v>
          </cell>
          <cell r="D207" t="str">
            <v/>
          </cell>
          <cell r="E207"/>
          <cell r="F207">
            <v>0</v>
          </cell>
        </row>
        <row r="208">
          <cell r="A208"/>
          <cell r="B208"/>
          <cell r="C208"/>
          <cell r="D208"/>
          <cell r="E208"/>
          <cell r="F208"/>
        </row>
        <row r="209">
          <cell r="A209"/>
          <cell r="B209"/>
          <cell r="C209"/>
          <cell r="D209">
            <v>30409006</v>
          </cell>
          <cell r="E209"/>
          <cell r="F209">
            <v>28644361.000000007</v>
          </cell>
        </row>
        <row r="210">
          <cell r="F210"/>
        </row>
        <row r="211">
          <cell r="F211"/>
        </row>
        <row r="213">
          <cell r="F213"/>
        </row>
        <row r="214">
          <cell r="F214"/>
        </row>
        <row r="218">
          <cell r="F218"/>
        </row>
        <row r="221">
          <cell r="C221"/>
          <cell r="D221"/>
          <cell r="F221"/>
        </row>
        <row r="223">
          <cell r="D223"/>
          <cell r="F223"/>
        </row>
        <row r="224">
          <cell r="C224"/>
          <cell r="D224"/>
          <cell r="F224"/>
        </row>
        <row r="227">
          <cell r="F227"/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Summary Comparison"/>
      <sheetName val="SpEd"/>
      <sheetName val="GT"/>
      <sheetName val="ELPA"/>
      <sheetName val="Transportation"/>
      <sheetName val="Small Attendance"/>
      <sheetName val="CTA"/>
      <sheetName val="Comp Health"/>
      <sheetName val="Expelled At-Risk"/>
      <sheetName val="DATA PULL GRANTS"/>
      <sheetName val="CTA_Data Pulls"/>
      <sheetName val="SP_Ed_Count"/>
      <sheetName val="ELPA Count"/>
      <sheetName val="CY_FDW_DataPull"/>
      <sheetName val="PY_FDW_DataPull"/>
      <sheetName val="TOAD_DataPull"/>
      <sheetName val="TOAD_TRANSP_DATA"/>
      <sheetName val="2021 TOAD TRANSP DATA"/>
      <sheetName val="ALLFINAL"/>
      <sheetName val="PY_ALL FINAL"/>
      <sheetName val="Data_CSI_1"/>
      <sheetName val="CSI_FY2023_DAAA_GRNT_01"/>
      <sheetName val="CSI_FY2023_Parameters"/>
      <sheetName val="CSI_FY2022_DAA_GRNT_01"/>
      <sheetName val="CSI_FY2022_Parame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/>
          <cell r="D1" t="str">
            <v>E-Mail: Jacqui.Geiselman@cccs.edu
CTA Manager
Colorado Community College System</v>
          </cell>
          <cell r="E1"/>
          <cell r="F1" t="str">
            <v>E-Mail: Jacqui.Geiselman@cccs.edu
CTA Manager
Colorado Community College System</v>
          </cell>
        </row>
        <row r="2">
          <cell r="D2"/>
          <cell r="E2"/>
          <cell r="F2"/>
        </row>
        <row r="4">
          <cell r="D4" t="str">
            <v>Current Year</v>
          </cell>
          <cell r="F4" t="str">
            <v>[-- Prior Year DISTRIBUTIONS --]</v>
          </cell>
        </row>
        <row r="5">
          <cell r="A5"/>
          <cell r="B5"/>
          <cell r="C5"/>
          <cell r="D5" t="str">
            <v>FY22-23</v>
          </cell>
          <cell r="E5"/>
          <cell r="F5" t="str">
            <v>FY21-22</v>
          </cell>
        </row>
        <row r="6">
          <cell r="A6"/>
          <cell r="B6"/>
          <cell r="C6"/>
          <cell r="D6" t="str">
            <v>3120</v>
          </cell>
          <cell r="E6"/>
          <cell r="F6" t="str">
            <v>3120</v>
          </cell>
        </row>
        <row r="7">
          <cell r="A7" t="str">
            <v>DISTRICT CODE</v>
          </cell>
          <cell r="B7" t="str">
            <v>COUNTY</v>
          </cell>
          <cell r="C7" t="str">
            <v>DISTRICT</v>
          </cell>
          <cell r="D7" t="str">
            <v>Colorado Career &amp; Technical Act Distribution</v>
          </cell>
          <cell r="E7"/>
          <cell r="F7" t="str">
            <v>Colorado Career &amp; Technical Act</v>
          </cell>
        </row>
        <row r="8">
          <cell r="A8" t="str">
            <v>0010</v>
          </cell>
          <cell r="B8" t="str">
            <v>ADAMS</v>
          </cell>
          <cell r="C8" t="str">
            <v>MAPLETON 1</v>
          </cell>
          <cell r="D8">
            <v>0</v>
          </cell>
          <cell r="E8"/>
          <cell r="F8">
            <v>0</v>
          </cell>
        </row>
        <row r="9">
          <cell r="A9" t="str">
            <v>0020</v>
          </cell>
          <cell r="B9" t="str">
            <v>ADAMS</v>
          </cell>
          <cell r="C9" t="str">
            <v>ADAMS 12 FIVE STAR</v>
          </cell>
          <cell r="D9">
            <v>1730751.3675704389</v>
          </cell>
          <cell r="E9"/>
          <cell r="F9">
            <v>2128714.1218418512</v>
          </cell>
        </row>
        <row r="10">
          <cell r="A10" t="str">
            <v>0030</v>
          </cell>
          <cell r="B10" t="str">
            <v>ADAMS</v>
          </cell>
          <cell r="C10" t="str">
            <v>ADAMS CITY 14</v>
          </cell>
          <cell r="D10">
            <v>129416.43428870526</v>
          </cell>
          <cell r="E10"/>
          <cell r="F10">
            <v>45887.257203226414</v>
          </cell>
        </row>
        <row r="11">
          <cell r="A11" t="str">
            <v>0040</v>
          </cell>
          <cell r="B11" t="str">
            <v>ADAMS</v>
          </cell>
          <cell r="C11" t="str">
            <v>BRIGHTON 27J</v>
          </cell>
          <cell r="D11">
            <v>455213.0022999603</v>
          </cell>
          <cell r="E11"/>
          <cell r="F11">
            <v>471127.23970824358</v>
          </cell>
        </row>
        <row r="12">
          <cell r="A12" t="str">
            <v>0050</v>
          </cell>
          <cell r="B12" t="str">
            <v>ADAMS</v>
          </cell>
          <cell r="C12" t="str">
            <v>BENNETT 29J</v>
          </cell>
          <cell r="D12">
            <v>3350.2426320440118</v>
          </cell>
          <cell r="E12"/>
          <cell r="F12">
            <v>39579.308538556405</v>
          </cell>
        </row>
        <row r="13">
          <cell r="A13" t="str">
            <v>0060</v>
          </cell>
          <cell r="B13" t="str">
            <v>ADAMS</v>
          </cell>
          <cell r="C13" t="str">
            <v>STRASBURG 31J</v>
          </cell>
          <cell r="D13">
            <v>9958.6793304317198</v>
          </cell>
          <cell r="E13"/>
          <cell r="F13">
            <v>9536.3694717325343</v>
          </cell>
        </row>
        <row r="14">
          <cell r="A14" t="str">
            <v>0070</v>
          </cell>
          <cell r="B14" t="str">
            <v>ADAMS</v>
          </cell>
          <cell r="C14" t="str">
            <v>WESTMINSTER 50</v>
          </cell>
          <cell r="D14">
            <v>256162.3745385095</v>
          </cell>
          <cell r="E14"/>
          <cell r="F14">
            <v>426562.10931534757</v>
          </cell>
        </row>
        <row r="15">
          <cell r="A15" t="str">
            <v>0100</v>
          </cell>
          <cell r="B15" t="str">
            <v>ALAMOSA</v>
          </cell>
          <cell r="C15" t="str">
            <v>ALAMOSA RE-11J</v>
          </cell>
          <cell r="D15">
            <v>82917.345811448802</v>
          </cell>
          <cell r="E15"/>
          <cell r="F15">
            <v>47094.162172307981</v>
          </cell>
        </row>
        <row r="16">
          <cell r="A16" t="str">
            <v>0110</v>
          </cell>
          <cell r="B16" t="str">
            <v>ALAMOSA</v>
          </cell>
          <cell r="C16" t="str">
            <v>SANGRE DE CRISTO RE-22J</v>
          </cell>
          <cell r="D16">
            <v>100646.59415840619</v>
          </cell>
          <cell r="E16"/>
          <cell r="F16">
            <v>73149.486380454953</v>
          </cell>
        </row>
        <row r="17">
          <cell r="A17" t="str">
            <v>0120</v>
          </cell>
          <cell r="B17" t="str">
            <v>ARAPAHOE</v>
          </cell>
          <cell r="C17" t="str">
            <v>ENGLEWOOD 1</v>
          </cell>
          <cell r="D17">
            <v>230821.78964836485</v>
          </cell>
          <cell r="E17"/>
          <cell r="F17">
            <v>208832.15041087341</v>
          </cell>
        </row>
        <row r="18">
          <cell r="A18" t="str">
            <v>0123</v>
          </cell>
          <cell r="B18" t="str">
            <v>ARAPAHOE</v>
          </cell>
          <cell r="C18" t="str">
            <v>SHERIDAN 2</v>
          </cell>
          <cell r="D18">
            <v>20090.512393250261</v>
          </cell>
          <cell r="E18"/>
          <cell r="F18">
            <v>14161.115580840667</v>
          </cell>
        </row>
        <row r="19">
          <cell r="A19" t="str">
            <v>0130</v>
          </cell>
          <cell r="B19" t="str">
            <v>ARAPAHOE</v>
          </cell>
          <cell r="C19" t="str">
            <v>CHERRY CREEK 5</v>
          </cell>
          <cell r="D19">
            <v>2007165.2820904201</v>
          </cell>
          <cell r="E19"/>
          <cell r="F19">
            <v>2835855.8371771607</v>
          </cell>
        </row>
        <row r="20">
          <cell r="A20" t="str">
            <v>0140</v>
          </cell>
          <cell r="B20" t="str">
            <v>ARAPAHOE</v>
          </cell>
          <cell r="C20" t="str">
            <v>LITTLETON 6</v>
          </cell>
          <cell r="D20">
            <v>370619.64126930921</v>
          </cell>
          <cell r="E20"/>
          <cell r="F20">
            <v>332460.79989941721</v>
          </cell>
        </row>
        <row r="21">
          <cell r="A21" t="str">
            <v>0170</v>
          </cell>
          <cell r="B21" t="str">
            <v>ARAPAHOE</v>
          </cell>
          <cell r="C21" t="str">
            <v>DEER TRAIL 26J</v>
          </cell>
          <cell r="D21">
            <v>35965.817931376987</v>
          </cell>
          <cell r="E21"/>
          <cell r="F21">
            <v>21352.48858062334</v>
          </cell>
        </row>
        <row r="22">
          <cell r="A22" t="str">
            <v>0180</v>
          </cell>
          <cell r="B22" t="str">
            <v>ARAPAHOE</v>
          </cell>
          <cell r="C22" t="str">
            <v>ADAMS-ARAPAHOE 28J</v>
          </cell>
          <cell r="D22">
            <v>973061.82799978077</v>
          </cell>
          <cell r="E22"/>
          <cell r="F22">
            <v>559537.79788602737</v>
          </cell>
        </row>
        <row r="23">
          <cell r="A23" t="str">
            <v>0190</v>
          </cell>
          <cell r="B23" t="str">
            <v>ARAPAHOE</v>
          </cell>
          <cell r="C23" t="str">
            <v>BYERS 32J</v>
          </cell>
          <cell r="D23">
            <v>12459.612685730737</v>
          </cell>
          <cell r="E23"/>
          <cell r="F23">
            <v>16059.480522542823</v>
          </cell>
        </row>
        <row r="24">
          <cell r="A24" t="str">
            <v>0220</v>
          </cell>
          <cell r="B24" t="str">
            <v>ARCHULETA</v>
          </cell>
          <cell r="C24" t="str">
            <v>ARCHULETA COUNTY 50JT</v>
          </cell>
          <cell r="D24">
            <v>27768.549048511748</v>
          </cell>
          <cell r="E24"/>
          <cell r="F24">
            <v>30973.247032460211</v>
          </cell>
        </row>
        <row r="25">
          <cell r="A25" t="str">
            <v>0230</v>
          </cell>
          <cell r="B25" t="str">
            <v>BACA</v>
          </cell>
          <cell r="C25" t="str">
            <v>WALSH RE-1</v>
          </cell>
          <cell r="D25">
            <v>40343.553290315307</v>
          </cell>
          <cell r="E25"/>
          <cell r="F25">
            <v>40118.08969517496</v>
          </cell>
        </row>
        <row r="26">
          <cell r="A26" t="str">
            <v>0240</v>
          </cell>
          <cell r="B26" t="str">
            <v>BACA</v>
          </cell>
          <cell r="C26" t="str">
            <v>PRITCHETT RE-3</v>
          </cell>
          <cell r="D26">
            <v>11270.450976483642</v>
          </cell>
          <cell r="E26"/>
          <cell r="F26">
            <v>0</v>
          </cell>
        </row>
        <row r="27">
          <cell r="A27" t="str">
            <v>0250</v>
          </cell>
          <cell r="B27" t="str">
            <v>BACA</v>
          </cell>
          <cell r="C27" t="str">
            <v>SPRINGFIELD RE-4</v>
          </cell>
          <cell r="D27">
            <v>17325.769420790861</v>
          </cell>
          <cell r="E27"/>
          <cell r="F27">
            <v>17866.496020662133</v>
          </cell>
        </row>
        <row r="28">
          <cell r="A28" t="str">
            <v>0260</v>
          </cell>
          <cell r="B28" t="str">
            <v>BACA</v>
          </cell>
          <cell r="C28" t="str">
            <v>VILAS RE-5</v>
          </cell>
          <cell r="D28">
            <v>0</v>
          </cell>
          <cell r="E28"/>
          <cell r="F28" t="str">
            <v/>
          </cell>
        </row>
        <row r="29">
          <cell r="A29" t="str">
            <v>0270</v>
          </cell>
          <cell r="B29" t="str">
            <v>BACA</v>
          </cell>
          <cell r="C29" t="str">
            <v>CAMPO RE-6</v>
          </cell>
          <cell r="D29">
            <v>0</v>
          </cell>
          <cell r="E29"/>
          <cell r="F29" t="str">
            <v/>
          </cell>
        </row>
        <row r="30">
          <cell r="A30" t="str">
            <v>0290</v>
          </cell>
          <cell r="B30" t="str">
            <v>BENT</v>
          </cell>
          <cell r="C30" t="str">
            <v>LAS ANIMAS RE-1</v>
          </cell>
          <cell r="D30">
            <v>10250.118904486188</v>
          </cell>
          <cell r="E30"/>
          <cell r="F30">
            <v>17100.67818051792</v>
          </cell>
        </row>
        <row r="31">
          <cell r="A31" t="str">
            <v>0310</v>
          </cell>
          <cell r="B31" t="str">
            <v>BENT</v>
          </cell>
          <cell r="C31" t="str">
            <v>MCCLAVE RE-2</v>
          </cell>
          <cell r="D31">
            <v>33549.0525751655</v>
          </cell>
          <cell r="E31"/>
          <cell r="F31">
            <v>56065.594823156782</v>
          </cell>
        </row>
        <row r="32">
          <cell r="A32" t="str">
            <v>0470</v>
          </cell>
          <cell r="B32" t="str">
            <v>BOULDER</v>
          </cell>
          <cell r="C32" t="str">
            <v>ST VRAIN VALLEY RE-1J</v>
          </cell>
          <cell r="D32">
            <v>1358351.5844273048</v>
          </cell>
          <cell r="E32"/>
          <cell r="F32">
            <v>866332.26712186704</v>
          </cell>
        </row>
        <row r="33">
          <cell r="A33" t="str">
            <v>0480</v>
          </cell>
          <cell r="B33" t="str">
            <v>BOULDER</v>
          </cell>
          <cell r="C33" t="str">
            <v>BOULDER VALLEY RE-2J</v>
          </cell>
          <cell r="D33">
            <v>1682249.1096055554</v>
          </cell>
          <cell r="E33"/>
          <cell r="F33">
            <v>1352134.2066781267</v>
          </cell>
        </row>
        <row r="34">
          <cell r="A34" t="str">
            <v>0490</v>
          </cell>
          <cell r="B34" t="str">
            <v>CHAFFEE</v>
          </cell>
          <cell r="C34" t="str">
            <v>BUENA VISTA R-31</v>
          </cell>
          <cell r="D34">
            <v>0</v>
          </cell>
          <cell r="E34"/>
          <cell r="F34" t="str">
            <v/>
          </cell>
        </row>
        <row r="35">
          <cell r="A35" t="str">
            <v>0500</v>
          </cell>
          <cell r="B35" t="str">
            <v>CHAFFEE</v>
          </cell>
          <cell r="C35" t="str">
            <v>SALIDA R-32(J)</v>
          </cell>
          <cell r="D35">
            <v>0</v>
          </cell>
          <cell r="E35"/>
          <cell r="F35">
            <v>0</v>
          </cell>
        </row>
        <row r="36">
          <cell r="A36" t="str">
            <v>0510</v>
          </cell>
          <cell r="B36" t="str">
            <v>CHEYENNE</v>
          </cell>
          <cell r="C36" t="str">
            <v>KIT CARSON R-1</v>
          </cell>
          <cell r="D36">
            <v>18221.785694144557</v>
          </cell>
          <cell r="E36"/>
          <cell r="F36">
            <v>45418.019211346771</v>
          </cell>
        </row>
        <row r="37">
          <cell r="A37" t="str">
            <v>0520</v>
          </cell>
          <cell r="B37" t="str">
            <v>CHEYENNE</v>
          </cell>
          <cell r="C37" t="str">
            <v>CHEYENNE RE-5</v>
          </cell>
          <cell r="D37">
            <v>22501.73096018847</v>
          </cell>
          <cell r="E37"/>
          <cell r="F37">
            <v>39655.513585525114</v>
          </cell>
        </row>
        <row r="38">
          <cell r="A38" t="str">
            <v>0540</v>
          </cell>
          <cell r="B38" t="str">
            <v>CLEAR CREEK</v>
          </cell>
          <cell r="C38" t="str">
            <v>CLEAR CREEK RE-1</v>
          </cell>
          <cell r="D38">
            <v>0</v>
          </cell>
          <cell r="E38"/>
          <cell r="F38" t="str">
            <v/>
          </cell>
        </row>
        <row r="39">
          <cell r="A39" t="str">
            <v>0550</v>
          </cell>
          <cell r="B39" t="str">
            <v>CONEJOS</v>
          </cell>
          <cell r="C39" t="str">
            <v>NORTH CONEJOS RE-1J</v>
          </cell>
          <cell r="D39">
            <v>152053.24564954345</v>
          </cell>
          <cell r="E39"/>
          <cell r="F39">
            <v>185224.37316188589</v>
          </cell>
        </row>
        <row r="40">
          <cell r="A40" t="str">
            <v>0560</v>
          </cell>
          <cell r="B40" t="str">
            <v>CONEJOS</v>
          </cell>
          <cell r="C40" t="str">
            <v>SANFORD 6J</v>
          </cell>
          <cell r="D40">
            <v>47979.450328036721</v>
          </cell>
          <cell r="E40"/>
          <cell r="F40">
            <v>20468.124390439811</v>
          </cell>
        </row>
        <row r="41">
          <cell r="A41" t="str">
            <v>0580</v>
          </cell>
          <cell r="B41" t="str">
            <v>CONEJOS</v>
          </cell>
          <cell r="C41" t="str">
            <v>SOUTH CONEJOS RE-10</v>
          </cell>
          <cell r="D41">
            <v>0</v>
          </cell>
          <cell r="E41"/>
          <cell r="F41">
            <v>2637.6376055073661</v>
          </cell>
        </row>
        <row r="42">
          <cell r="A42" t="str">
            <v>0640</v>
          </cell>
          <cell r="B42" t="str">
            <v>COSTILLA</v>
          </cell>
          <cell r="C42" t="str">
            <v>CENTENNIAL R-1</v>
          </cell>
          <cell r="D42">
            <v>0</v>
          </cell>
          <cell r="E42"/>
          <cell r="F42" t="str">
            <v/>
          </cell>
        </row>
        <row r="43">
          <cell r="A43" t="str">
            <v>0740</v>
          </cell>
          <cell r="B43" t="str">
            <v>COSTILLA</v>
          </cell>
          <cell r="C43" t="str">
            <v>SIERRA GRANDE R-30</v>
          </cell>
          <cell r="D43">
            <v>7974.4543177406549</v>
          </cell>
          <cell r="E43"/>
          <cell r="F43">
            <v>20631.515272831686</v>
          </cell>
        </row>
        <row r="44">
          <cell r="A44" t="str">
            <v>0770</v>
          </cell>
          <cell r="B44" t="str">
            <v>CROWLEY</v>
          </cell>
          <cell r="C44" t="str">
            <v>CROWLEY COUNTY RE-1-J</v>
          </cell>
          <cell r="D44">
            <v>36108.059159183933</v>
          </cell>
          <cell r="E44"/>
          <cell r="F44">
            <v>22399.797028275996</v>
          </cell>
        </row>
        <row r="45">
          <cell r="A45" t="str">
            <v>0860</v>
          </cell>
          <cell r="B45" t="str">
            <v>CUSTER</v>
          </cell>
          <cell r="C45" t="str">
            <v>CUSTER COUNTY C1</v>
          </cell>
          <cell r="D45">
            <v>0</v>
          </cell>
          <cell r="E45"/>
          <cell r="F45" t="str">
            <v/>
          </cell>
        </row>
        <row r="46">
          <cell r="A46" t="str">
            <v>0870</v>
          </cell>
          <cell r="B46" t="str">
            <v>DELTA</v>
          </cell>
          <cell r="C46" t="str">
            <v>DELTA COUNTY 50(J)</v>
          </cell>
          <cell r="D46">
            <v>278391.53481648123</v>
          </cell>
          <cell r="E46"/>
          <cell r="F46">
            <v>274842.68987942452</v>
          </cell>
        </row>
        <row r="47">
          <cell r="A47" t="str">
            <v>0880</v>
          </cell>
          <cell r="B47" t="str">
            <v>DENVER</v>
          </cell>
          <cell r="C47" t="str">
            <v>DENVER COUNTY 1</v>
          </cell>
          <cell r="D47">
            <v>1595667.1356655399</v>
          </cell>
          <cell r="E47"/>
          <cell r="F47">
            <v>2436714.5128323762</v>
          </cell>
        </row>
        <row r="48">
          <cell r="A48" t="str">
            <v>0890</v>
          </cell>
          <cell r="B48" t="str">
            <v>DOLORES</v>
          </cell>
          <cell r="C48" t="str">
            <v>DOLORES RE NO.2</v>
          </cell>
          <cell r="D48">
            <v>25899.371720821764</v>
          </cell>
          <cell r="E48"/>
          <cell r="F48">
            <v>18239.957632273257</v>
          </cell>
        </row>
        <row r="49">
          <cell r="A49" t="str">
            <v>0900</v>
          </cell>
          <cell r="B49" t="str">
            <v>DOUGLAS</v>
          </cell>
          <cell r="C49" t="str">
            <v>DOUGLAS COUNTY RE-1</v>
          </cell>
          <cell r="D49">
            <v>938068.63269559643</v>
          </cell>
          <cell r="E49"/>
          <cell r="F49">
            <v>713197.08771488385</v>
          </cell>
        </row>
        <row r="50">
          <cell r="A50" t="str">
            <v>0910</v>
          </cell>
          <cell r="B50" t="str">
            <v>EAGLE</v>
          </cell>
          <cell r="C50" t="str">
            <v>EAGLE COUNTY RE 50</v>
          </cell>
          <cell r="D50">
            <v>35246.708122476251</v>
          </cell>
          <cell r="E50"/>
          <cell r="F50">
            <v>42046.733983265374</v>
          </cell>
        </row>
        <row r="51">
          <cell r="A51" t="str">
            <v>0920</v>
          </cell>
          <cell r="B51" t="str">
            <v>ELBERT</v>
          </cell>
          <cell r="C51" t="str">
            <v>ELIZABETH C-1</v>
          </cell>
          <cell r="D51">
            <v>7288.9654358014504</v>
          </cell>
          <cell r="E51"/>
          <cell r="F51">
            <v>36733.096367379607</v>
          </cell>
        </row>
        <row r="52">
          <cell r="A52" t="str">
            <v>0930</v>
          </cell>
          <cell r="B52" t="str">
            <v>ELBERT</v>
          </cell>
          <cell r="C52" t="str">
            <v>KIOWA C-2</v>
          </cell>
          <cell r="D52">
            <v>0</v>
          </cell>
          <cell r="E52"/>
          <cell r="F52" t="str">
            <v/>
          </cell>
        </row>
        <row r="53">
          <cell r="A53" t="str">
            <v>0940</v>
          </cell>
          <cell r="B53" t="str">
            <v>ELBERT</v>
          </cell>
          <cell r="C53" t="str">
            <v>BIG SANDY 100J</v>
          </cell>
          <cell r="D53">
            <v>27560.6530169127</v>
          </cell>
          <cell r="E53"/>
          <cell r="F53">
            <v>28944.240656954553</v>
          </cell>
        </row>
        <row r="54">
          <cell r="A54" t="str">
            <v>0950</v>
          </cell>
          <cell r="B54" t="str">
            <v>ELBERT</v>
          </cell>
          <cell r="C54" t="str">
            <v>ELBERT 200</v>
          </cell>
          <cell r="D54">
            <v>5663.9951518233474</v>
          </cell>
          <cell r="E54"/>
          <cell r="F54">
            <v>12369.664091754586</v>
          </cell>
        </row>
        <row r="55">
          <cell r="A55" t="str">
            <v>0960</v>
          </cell>
          <cell r="B55" t="str">
            <v>ELBERT</v>
          </cell>
          <cell r="C55" t="str">
            <v>AGATE 300</v>
          </cell>
          <cell r="D55">
            <v>0</v>
          </cell>
          <cell r="E55"/>
          <cell r="F55" t="str">
            <v/>
          </cell>
        </row>
        <row r="56">
          <cell r="A56" t="str">
            <v>0970</v>
          </cell>
          <cell r="B56" t="str">
            <v>EL PASO</v>
          </cell>
          <cell r="C56" t="str">
            <v>CALHAN RJ1</v>
          </cell>
          <cell r="D56">
            <v>81153.111265864296</v>
          </cell>
          <cell r="E56"/>
          <cell r="F56">
            <v>78418.656064973358</v>
          </cell>
        </row>
        <row r="57">
          <cell r="A57" t="str">
            <v>0980</v>
          </cell>
          <cell r="B57" t="str">
            <v>EL PASO</v>
          </cell>
          <cell r="C57" t="str">
            <v>HARRISON 2</v>
          </cell>
          <cell r="D57">
            <v>89162.045887303742</v>
          </cell>
          <cell r="E57"/>
          <cell r="F57">
            <v>46725.181984343937</v>
          </cell>
        </row>
        <row r="58">
          <cell r="A58" t="str">
            <v>0990</v>
          </cell>
          <cell r="B58" t="str">
            <v>EL PASO</v>
          </cell>
          <cell r="C58" t="str">
            <v>WIDEFIELD 3</v>
          </cell>
          <cell r="D58">
            <v>466081.80804245896</v>
          </cell>
          <cell r="E58"/>
          <cell r="F58">
            <v>432611.63136753661</v>
          </cell>
        </row>
        <row r="59">
          <cell r="A59" t="str">
            <v>1000</v>
          </cell>
          <cell r="B59" t="str">
            <v>EL PASO</v>
          </cell>
          <cell r="C59" t="str">
            <v>FOUNTAIN 8</v>
          </cell>
          <cell r="D59">
            <v>219303.5776565565</v>
          </cell>
          <cell r="E59"/>
          <cell r="F59">
            <v>229993.53792434232</v>
          </cell>
        </row>
        <row r="60">
          <cell r="A60" t="str">
            <v>1010</v>
          </cell>
          <cell r="B60" t="str">
            <v>EL PASO</v>
          </cell>
          <cell r="C60" t="str">
            <v>COLORADO SPRINGS 11</v>
          </cell>
          <cell r="D60">
            <v>683457.94918698457</v>
          </cell>
          <cell r="E60"/>
          <cell r="F60">
            <v>811070.56159246003</v>
          </cell>
        </row>
        <row r="61">
          <cell r="A61" t="str">
            <v>1020</v>
          </cell>
          <cell r="B61" t="str">
            <v>EL PASO</v>
          </cell>
          <cell r="C61" t="str">
            <v>CHEYENNE MOUNTAIN 12</v>
          </cell>
          <cell r="D61">
            <v>163083.89888219885</v>
          </cell>
          <cell r="E61"/>
          <cell r="F61">
            <v>151187.77787833361</v>
          </cell>
        </row>
        <row r="62">
          <cell r="A62" t="str">
            <v>1030</v>
          </cell>
          <cell r="B62" t="str">
            <v>EL PASO</v>
          </cell>
          <cell r="C62" t="str">
            <v>MANITOU SPRINGS 14</v>
          </cell>
          <cell r="D62">
            <v>199591.15236698856</v>
          </cell>
          <cell r="E62"/>
          <cell r="F62">
            <v>220378.8246475854</v>
          </cell>
        </row>
        <row r="63">
          <cell r="A63" t="str">
            <v>1040</v>
          </cell>
          <cell r="B63" t="str">
            <v>EL PASO</v>
          </cell>
          <cell r="C63" t="str">
            <v>ACADEMY 20</v>
          </cell>
          <cell r="D63">
            <v>467953.13815489993</v>
          </cell>
          <cell r="E63"/>
          <cell r="F63">
            <v>498430.093481405</v>
          </cell>
        </row>
        <row r="64">
          <cell r="A64" t="str">
            <v>1050</v>
          </cell>
          <cell r="B64" t="str">
            <v>EL PASO</v>
          </cell>
          <cell r="C64" t="str">
            <v>ELLICOTT 22</v>
          </cell>
          <cell r="D64">
            <v>34250.405386978942</v>
          </cell>
          <cell r="E64"/>
          <cell r="F64">
            <v>48965.896394681477</v>
          </cell>
        </row>
        <row r="65">
          <cell r="A65" t="str">
            <v>1060</v>
          </cell>
          <cell r="B65" t="str">
            <v>EL PASO</v>
          </cell>
          <cell r="C65" t="str">
            <v>PEYTON 23JT</v>
          </cell>
          <cell r="D65">
            <v>86923.570626740591</v>
          </cell>
          <cell r="E65"/>
          <cell r="F65">
            <v>63654.110051180643</v>
          </cell>
        </row>
        <row r="66">
          <cell r="A66" t="str">
            <v>1070</v>
          </cell>
          <cell r="B66" t="str">
            <v>EL PASO</v>
          </cell>
          <cell r="C66" t="str">
            <v>HANOVER 28</v>
          </cell>
          <cell r="D66">
            <v>0</v>
          </cell>
          <cell r="E66"/>
          <cell r="F66" t="str">
            <v/>
          </cell>
        </row>
        <row r="67">
          <cell r="A67" t="str">
            <v>1080</v>
          </cell>
          <cell r="B67" t="str">
            <v>EL PASO</v>
          </cell>
          <cell r="C67" t="str">
            <v>LEWIS-PALMER 38</v>
          </cell>
          <cell r="D67">
            <v>43868.412976199579</v>
          </cell>
          <cell r="E67"/>
          <cell r="F67">
            <v>109523.63603843861</v>
          </cell>
        </row>
        <row r="68">
          <cell r="A68" t="str">
            <v>1110</v>
          </cell>
          <cell r="B68" t="str">
            <v>EL PASO</v>
          </cell>
          <cell r="C68" t="str">
            <v>FALCON 49</v>
          </cell>
          <cell r="D68">
            <v>651255.92863900855</v>
          </cell>
          <cell r="E68"/>
          <cell r="F68">
            <v>595180.19768119429</v>
          </cell>
        </row>
        <row r="69">
          <cell r="A69" t="str">
            <v>1120</v>
          </cell>
          <cell r="B69" t="str">
            <v>EL PASO</v>
          </cell>
          <cell r="C69" t="str">
            <v>EDISON 54JT</v>
          </cell>
          <cell r="D69">
            <v>0</v>
          </cell>
          <cell r="E69"/>
          <cell r="F69" t="str">
            <v/>
          </cell>
        </row>
        <row r="70">
          <cell r="A70" t="str">
            <v>1130</v>
          </cell>
          <cell r="B70" t="str">
            <v>EL PASO</v>
          </cell>
          <cell r="C70" t="str">
            <v>MIAMI-YODER 60</v>
          </cell>
          <cell r="D70">
            <v>63718.156470397313</v>
          </cell>
          <cell r="E70"/>
          <cell r="F70">
            <v>73218.807691513575</v>
          </cell>
        </row>
        <row r="71">
          <cell r="A71" t="str">
            <v>1140</v>
          </cell>
          <cell r="B71" t="str">
            <v>FREMONT</v>
          </cell>
          <cell r="C71" t="str">
            <v>CANON CITY RE-1</v>
          </cell>
          <cell r="D71">
            <v>153495.31554260035</v>
          </cell>
          <cell r="E71"/>
          <cell r="F71">
            <v>9431.2264766962835</v>
          </cell>
        </row>
        <row r="72">
          <cell r="A72" t="str">
            <v>1150</v>
          </cell>
          <cell r="B72" t="str">
            <v>FREMONT</v>
          </cell>
          <cell r="C72" t="str">
            <v>FLORENCE RE-2</v>
          </cell>
          <cell r="D72">
            <v>77152.930167419676</v>
          </cell>
          <cell r="E72"/>
          <cell r="F72">
            <v>65884.680751078005</v>
          </cell>
        </row>
        <row r="73">
          <cell r="A73" t="str">
            <v>1160</v>
          </cell>
          <cell r="B73" t="str">
            <v>FREMONT</v>
          </cell>
          <cell r="C73" t="str">
            <v>COTOPAXI RE-3</v>
          </cell>
          <cell r="D73">
            <v>0</v>
          </cell>
          <cell r="E73"/>
          <cell r="F73" t="str">
            <v/>
          </cell>
        </row>
        <row r="74">
          <cell r="A74" t="str">
            <v>1180</v>
          </cell>
          <cell r="B74" t="str">
            <v>GARFIELD</v>
          </cell>
          <cell r="C74" t="str">
            <v>ROARING FORK RE-1</v>
          </cell>
          <cell r="D74">
            <v>0</v>
          </cell>
          <cell r="E74"/>
          <cell r="F74" t="str">
            <v/>
          </cell>
        </row>
        <row r="75">
          <cell r="A75" t="str">
            <v>1195</v>
          </cell>
          <cell r="B75" t="str">
            <v>GARFIELD</v>
          </cell>
          <cell r="C75" t="str">
            <v>GARFIELD RE-2</v>
          </cell>
          <cell r="D75">
            <v>46660.424352044785</v>
          </cell>
          <cell r="E75"/>
          <cell r="F75">
            <v>39435.615331885259</v>
          </cell>
        </row>
        <row r="76">
          <cell r="A76" t="str">
            <v>1220</v>
          </cell>
          <cell r="B76" t="str">
            <v>GARFIELD</v>
          </cell>
          <cell r="C76" t="str">
            <v>GARFIELD 16</v>
          </cell>
          <cell r="D76">
            <v>0</v>
          </cell>
          <cell r="E76"/>
          <cell r="F76" t="str">
            <v/>
          </cell>
        </row>
        <row r="77">
          <cell r="A77" t="str">
            <v>1330</v>
          </cell>
          <cell r="B77" t="str">
            <v>GILPIN</v>
          </cell>
          <cell r="C77" t="str">
            <v>GILPIN COUNTY RE-1</v>
          </cell>
          <cell r="D77">
            <v>0</v>
          </cell>
          <cell r="E77"/>
          <cell r="F77" t="str">
            <v/>
          </cell>
        </row>
        <row r="78">
          <cell r="A78" t="str">
            <v>1340</v>
          </cell>
          <cell r="B78" t="str">
            <v>GRAND</v>
          </cell>
          <cell r="C78" t="str">
            <v>WEST GRAND 1-JT</v>
          </cell>
          <cell r="D78">
            <v>39757.664939038135</v>
          </cell>
          <cell r="E78"/>
          <cell r="F78">
            <v>37223.835129986503</v>
          </cell>
        </row>
        <row r="79">
          <cell r="A79" t="str">
            <v>1350</v>
          </cell>
          <cell r="B79" t="str">
            <v>GRAND</v>
          </cell>
          <cell r="C79" t="str">
            <v>EAST GRAND 2</v>
          </cell>
          <cell r="D79">
            <v>30110.493703761811</v>
          </cell>
          <cell r="E79"/>
          <cell r="F79">
            <v>16960.667726037362</v>
          </cell>
        </row>
        <row r="80">
          <cell r="A80" t="str">
            <v>1360</v>
          </cell>
          <cell r="B80" t="str">
            <v>GUNNISON</v>
          </cell>
          <cell r="C80" t="str">
            <v>GUNNISON WATERSHED RE-1J</v>
          </cell>
          <cell r="D80">
            <v>57726.57801839758</v>
          </cell>
          <cell r="E80"/>
          <cell r="F80">
            <v>56588.29593048797</v>
          </cell>
        </row>
        <row r="81">
          <cell r="A81" t="str">
            <v>1380</v>
          </cell>
          <cell r="B81" t="str">
            <v>HINSDALE</v>
          </cell>
          <cell r="C81" t="str">
            <v>HINSDALE COUNTY RE-1</v>
          </cell>
          <cell r="D81">
            <v>0</v>
          </cell>
          <cell r="E81"/>
          <cell r="F81" t="str">
            <v/>
          </cell>
        </row>
        <row r="82">
          <cell r="A82" t="str">
            <v>1390</v>
          </cell>
          <cell r="B82" t="str">
            <v>HUERFANO</v>
          </cell>
          <cell r="C82" t="str">
            <v>HUERFANO RE-1</v>
          </cell>
          <cell r="D82">
            <v>10306.602247607692</v>
          </cell>
          <cell r="E82"/>
          <cell r="F82">
            <v>7707.3574446184111</v>
          </cell>
        </row>
        <row r="83">
          <cell r="A83" t="str">
            <v>1400</v>
          </cell>
          <cell r="B83" t="str">
            <v>HUERFANO</v>
          </cell>
          <cell r="C83" t="str">
            <v>LA VETA RE-2</v>
          </cell>
          <cell r="D83">
            <v>15755.383441703365</v>
          </cell>
          <cell r="E83"/>
          <cell r="F83">
            <v>7350.0350930834329</v>
          </cell>
        </row>
        <row r="84">
          <cell r="A84" t="str">
            <v>1410</v>
          </cell>
          <cell r="B84" t="str">
            <v>JACKSON</v>
          </cell>
          <cell r="C84" t="str">
            <v>NORTH PARK R-1</v>
          </cell>
          <cell r="D84">
            <v>0</v>
          </cell>
          <cell r="E84"/>
          <cell r="F84" t="str">
            <v/>
          </cell>
        </row>
        <row r="85">
          <cell r="A85" t="str">
            <v>1420</v>
          </cell>
          <cell r="B85" t="str">
            <v>JEFFERSON</v>
          </cell>
          <cell r="C85" t="str">
            <v>JEFFERSON R-1</v>
          </cell>
          <cell r="D85">
            <v>3519644.5320815137</v>
          </cell>
          <cell r="E85"/>
          <cell r="F85">
            <v>3021027.557164452</v>
          </cell>
        </row>
        <row r="86">
          <cell r="A86" t="str">
            <v>1430</v>
          </cell>
          <cell r="B86" t="str">
            <v>KIOWA</v>
          </cell>
          <cell r="C86" t="str">
            <v>EADS RE-1</v>
          </cell>
          <cell r="D86">
            <v>59380.426293771205</v>
          </cell>
          <cell r="E86"/>
          <cell r="F86">
            <v>5660.89899484128</v>
          </cell>
        </row>
        <row r="87">
          <cell r="A87" t="str">
            <v>1440</v>
          </cell>
          <cell r="B87" t="str">
            <v>KIOWA</v>
          </cell>
          <cell r="C87" t="str">
            <v>PLAINVIEW RE-2</v>
          </cell>
          <cell r="D87">
            <v>0</v>
          </cell>
          <cell r="E87"/>
          <cell r="F87" t="str">
            <v/>
          </cell>
        </row>
        <row r="88">
          <cell r="A88" t="str">
            <v>1450</v>
          </cell>
          <cell r="B88" t="str">
            <v>KIT CARSON</v>
          </cell>
          <cell r="C88" t="str">
            <v>ARRIBA-FLAGLER C-20</v>
          </cell>
          <cell r="D88">
            <v>27015.341594952755</v>
          </cell>
          <cell r="E88"/>
          <cell r="F88">
            <v>11807.575906605038</v>
          </cell>
        </row>
        <row r="89">
          <cell r="A89" t="str">
            <v>1460</v>
          </cell>
          <cell r="B89" t="str">
            <v>KIT CARSON</v>
          </cell>
          <cell r="C89" t="str">
            <v>HI PLAINS R-23</v>
          </cell>
          <cell r="D89">
            <v>0</v>
          </cell>
          <cell r="E89"/>
          <cell r="F89">
            <v>727.44029833132709</v>
          </cell>
        </row>
        <row r="90">
          <cell r="A90" t="str">
            <v>1480</v>
          </cell>
          <cell r="B90" t="str">
            <v>KIT CARSON</v>
          </cell>
          <cell r="C90" t="str">
            <v>STRATTON R-4</v>
          </cell>
          <cell r="D90">
            <v>19102.760899772078</v>
          </cell>
          <cell r="E90"/>
          <cell r="F90">
            <v>12509.993579749849</v>
          </cell>
        </row>
        <row r="91">
          <cell r="A91" t="str">
            <v>1490</v>
          </cell>
          <cell r="B91" t="str">
            <v>KIT CARSON</v>
          </cell>
          <cell r="C91" t="str">
            <v>BETHUNE R-5</v>
          </cell>
          <cell r="D91">
            <v>1557.1268406804982</v>
          </cell>
          <cell r="E91"/>
          <cell r="F91" t="str">
            <v/>
          </cell>
        </row>
        <row r="92">
          <cell r="A92" t="str">
            <v>1500</v>
          </cell>
          <cell r="B92" t="str">
            <v>KIT CARSON</v>
          </cell>
          <cell r="C92" t="str">
            <v>BURLINGTON RE-6J</v>
          </cell>
          <cell r="D92">
            <v>8851.4259269575032</v>
          </cell>
          <cell r="E92"/>
          <cell r="F92">
            <v>34584.480541961224</v>
          </cell>
        </row>
        <row r="93">
          <cell r="A93" t="str">
            <v>1510</v>
          </cell>
          <cell r="B93" t="str">
            <v>LAKE</v>
          </cell>
          <cell r="C93" t="str">
            <v>LEADVILLE R-1</v>
          </cell>
          <cell r="D93">
            <v>39640.307102157603</v>
          </cell>
          <cell r="E93"/>
          <cell r="F93">
            <v>46610.69910351617</v>
          </cell>
        </row>
        <row r="94">
          <cell r="A94" t="str">
            <v>1520</v>
          </cell>
          <cell r="B94" t="str">
            <v>LA PLATA</v>
          </cell>
          <cell r="C94" t="str">
            <v>DURANGO 9-R</v>
          </cell>
          <cell r="D94">
            <v>116399.61557405278</v>
          </cell>
          <cell r="E94"/>
          <cell r="F94">
            <v>152848.86276374114</v>
          </cell>
        </row>
        <row r="95">
          <cell r="A95" t="str">
            <v>1530</v>
          </cell>
          <cell r="B95" t="str">
            <v>LA PLATA</v>
          </cell>
          <cell r="C95" t="str">
            <v>BAYFIELD 10JT-R</v>
          </cell>
          <cell r="D95">
            <v>151721.26562292528</v>
          </cell>
          <cell r="E95"/>
          <cell r="F95">
            <v>140835.88695276208</v>
          </cell>
        </row>
        <row r="96">
          <cell r="A96" t="str">
            <v>1540</v>
          </cell>
          <cell r="B96" t="str">
            <v>LA PLATA</v>
          </cell>
          <cell r="C96" t="str">
            <v>IGNACIO 11 JT</v>
          </cell>
          <cell r="D96">
            <v>77694.08786056473</v>
          </cell>
          <cell r="E96"/>
          <cell r="F96">
            <v>65534.30658090744</v>
          </cell>
        </row>
        <row r="97">
          <cell r="A97" t="str">
            <v>1550</v>
          </cell>
          <cell r="B97" t="str">
            <v>LARIMER</v>
          </cell>
          <cell r="C97" t="str">
            <v>POUDRE R-1</v>
          </cell>
          <cell r="D97">
            <v>2643087.8710066546</v>
          </cell>
          <cell r="E97"/>
          <cell r="F97">
            <v>1712820.5714764064</v>
          </cell>
        </row>
        <row r="98">
          <cell r="A98" t="str">
            <v>1560</v>
          </cell>
          <cell r="B98" t="str">
            <v>LARIMER</v>
          </cell>
          <cell r="C98" t="str">
            <v>THOMPSON R-2J</v>
          </cell>
          <cell r="D98">
            <v>362664.77066482417</v>
          </cell>
          <cell r="E98"/>
          <cell r="F98">
            <v>724115.48454520537</v>
          </cell>
        </row>
        <row r="99">
          <cell r="A99" t="str">
            <v>1570</v>
          </cell>
          <cell r="B99" t="str">
            <v>LARIMER</v>
          </cell>
          <cell r="C99" t="str">
            <v>ESTES PARK R-3</v>
          </cell>
          <cell r="D99">
            <v>38815.181044148259</v>
          </cell>
          <cell r="E99"/>
          <cell r="F99">
            <v>21912.682085709832</v>
          </cell>
        </row>
        <row r="100">
          <cell r="A100" t="str">
            <v>1580</v>
          </cell>
          <cell r="B100" t="str">
            <v>LAS ANIMAS</v>
          </cell>
          <cell r="C100" t="str">
            <v>TRINIDAD 1</v>
          </cell>
          <cell r="D100">
            <v>43049.073203602755</v>
          </cell>
          <cell r="E100"/>
          <cell r="F100">
            <v>29873.804831612277</v>
          </cell>
        </row>
        <row r="101">
          <cell r="A101" t="str">
            <v>1590</v>
          </cell>
          <cell r="B101" t="str">
            <v>LAS ANIMAS</v>
          </cell>
          <cell r="C101" t="str">
            <v>PRIMERO REORGANIZED 2</v>
          </cell>
          <cell r="D101">
            <v>26014.421489979857</v>
          </cell>
          <cell r="E101"/>
          <cell r="F101">
            <v>26444.841818099689</v>
          </cell>
        </row>
        <row r="102">
          <cell r="A102" t="str">
            <v>1600</v>
          </cell>
          <cell r="B102" t="str">
            <v>LAS ANIMAS</v>
          </cell>
          <cell r="C102" t="str">
            <v>HOEHNE REORGANIZED 3</v>
          </cell>
          <cell r="D102">
            <v>8222.6240270281905</v>
          </cell>
          <cell r="E102"/>
          <cell r="F102">
            <v>9912.4333231671844</v>
          </cell>
        </row>
        <row r="103">
          <cell r="A103" t="str">
            <v>1620</v>
          </cell>
          <cell r="B103" t="str">
            <v>LAS ANIMAS</v>
          </cell>
          <cell r="C103" t="str">
            <v>AGUILAR REORGANIZED 6</v>
          </cell>
          <cell r="D103">
            <v>22834.556920959989</v>
          </cell>
          <cell r="E103"/>
          <cell r="F103">
            <v>29494.189673086639</v>
          </cell>
        </row>
        <row r="104">
          <cell r="A104" t="str">
            <v>1750</v>
          </cell>
          <cell r="B104" t="str">
            <v>LAS ANIMAS</v>
          </cell>
          <cell r="C104" t="str">
            <v>BRANSON REORGANIZED 82</v>
          </cell>
          <cell r="D104">
            <v>54195.959038819346</v>
          </cell>
          <cell r="E104"/>
          <cell r="F104">
            <v>25101.045751693488</v>
          </cell>
        </row>
        <row r="105">
          <cell r="A105" t="str">
            <v>1760</v>
          </cell>
          <cell r="B105" t="str">
            <v>LAS ANIMAS</v>
          </cell>
          <cell r="C105" t="str">
            <v>KIM REORGANIZED 88</v>
          </cell>
          <cell r="D105">
            <v>13378.67678181343</v>
          </cell>
          <cell r="E105"/>
          <cell r="F105">
            <v>4817.7154100620637</v>
          </cell>
        </row>
        <row r="106">
          <cell r="A106" t="str">
            <v>1780</v>
          </cell>
          <cell r="B106" t="str">
            <v>LINCOLN</v>
          </cell>
          <cell r="C106" t="str">
            <v>GENOA-HUGO C-113</v>
          </cell>
          <cell r="D106">
            <v>8375.3039551717684</v>
          </cell>
          <cell r="E106"/>
          <cell r="F106">
            <v>0</v>
          </cell>
        </row>
        <row r="107">
          <cell r="A107" t="str">
            <v>1790</v>
          </cell>
          <cell r="B107" t="str">
            <v>LINCOLN</v>
          </cell>
          <cell r="C107" t="str">
            <v>LIMON RE-4J</v>
          </cell>
          <cell r="D107">
            <v>100950.40273046854</v>
          </cell>
          <cell r="E107"/>
          <cell r="F107">
            <v>44314.651398342918</v>
          </cell>
        </row>
        <row r="108">
          <cell r="A108" t="str">
            <v>1810</v>
          </cell>
          <cell r="B108" t="str">
            <v>LINCOLN</v>
          </cell>
          <cell r="C108" t="str">
            <v>KARVAL RE-23</v>
          </cell>
          <cell r="D108">
            <v>1901.8494300814348</v>
          </cell>
          <cell r="E108"/>
          <cell r="F108">
            <v>0</v>
          </cell>
        </row>
        <row r="109">
          <cell r="A109" t="str">
            <v>1828</v>
          </cell>
          <cell r="B109" t="str">
            <v>LOGAN</v>
          </cell>
          <cell r="C109" t="str">
            <v>VALLEY RE-1</v>
          </cell>
          <cell r="D109">
            <v>119906.55256284162</v>
          </cell>
          <cell r="E109"/>
          <cell r="F109">
            <v>113374.80669194629</v>
          </cell>
        </row>
        <row r="110">
          <cell r="A110" t="str">
            <v>1850</v>
          </cell>
          <cell r="B110" t="str">
            <v>LOGAN</v>
          </cell>
          <cell r="C110" t="str">
            <v>FRENCHMAN RE-3</v>
          </cell>
          <cell r="D110">
            <v>17510.100955621732</v>
          </cell>
          <cell r="E110"/>
          <cell r="F110">
            <v>5929.8842153163923</v>
          </cell>
        </row>
        <row r="111">
          <cell r="A111" t="str">
            <v>1860</v>
          </cell>
          <cell r="B111" t="str">
            <v>LOGAN</v>
          </cell>
          <cell r="C111" t="str">
            <v>BUFFALO RE-4</v>
          </cell>
          <cell r="D111">
            <v>46210.836935743195</v>
          </cell>
          <cell r="E111"/>
          <cell r="F111">
            <v>46024.139765398366</v>
          </cell>
        </row>
        <row r="112">
          <cell r="A112" t="str">
            <v>1870</v>
          </cell>
          <cell r="B112" t="str">
            <v>LOGAN</v>
          </cell>
          <cell r="C112" t="str">
            <v>PLATEAU RE-5</v>
          </cell>
          <cell r="D112">
            <v>50776.327147043543</v>
          </cell>
          <cell r="E112"/>
          <cell r="F112">
            <v>41124.438750722693</v>
          </cell>
        </row>
        <row r="113">
          <cell r="A113" t="str">
            <v>1980</v>
          </cell>
          <cell r="B113" t="str">
            <v>MESA</v>
          </cell>
          <cell r="C113" t="str">
            <v>DEBEQUE 49JT</v>
          </cell>
          <cell r="D113">
            <v>0</v>
          </cell>
          <cell r="E113"/>
          <cell r="F113">
            <v>3749.0633856329937</v>
          </cell>
        </row>
        <row r="114">
          <cell r="A114" t="str">
            <v>1990</v>
          </cell>
          <cell r="B114" t="str">
            <v>MESA</v>
          </cell>
          <cell r="C114" t="str">
            <v>PLATEAU VALLEY 50</v>
          </cell>
          <cell r="D114">
            <v>23893.131804326644</v>
          </cell>
          <cell r="E114"/>
          <cell r="F114">
            <v>17659.200552238752</v>
          </cell>
        </row>
        <row r="115">
          <cell r="A115" t="str">
            <v>2000</v>
          </cell>
          <cell r="B115" t="str">
            <v>MESA</v>
          </cell>
          <cell r="C115" t="str">
            <v>MESA COUNTY VALLEY 51</v>
          </cell>
          <cell r="D115">
            <v>1702816.815558542</v>
          </cell>
          <cell r="E115"/>
          <cell r="F115">
            <v>1905540.2511795235</v>
          </cell>
        </row>
        <row r="116">
          <cell r="A116" t="str">
            <v>2010</v>
          </cell>
          <cell r="B116" t="str">
            <v>MINERAL</v>
          </cell>
          <cell r="C116" t="str">
            <v>CREEDE CONSOLIDATED 1</v>
          </cell>
          <cell r="D116">
            <v>0</v>
          </cell>
          <cell r="E116"/>
          <cell r="F116">
            <v>0</v>
          </cell>
        </row>
        <row r="117">
          <cell r="A117" t="str">
            <v>2020</v>
          </cell>
          <cell r="B117" t="str">
            <v>MOFFAT</v>
          </cell>
          <cell r="C117" t="str">
            <v>MOFFAT COUNTY RE NO. 1</v>
          </cell>
          <cell r="D117">
            <v>33832.922465592237</v>
          </cell>
          <cell r="E117"/>
          <cell r="F117">
            <v>8853.9396189872641</v>
          </cell>
        </row>
        <row r="118">
          <cell r="A118" t="str">
            <v>2035</v>
          </cell>
          <cell r="B118" t="str">
            <v>MONTEZUMA</v>
          </cell>
          <cell r="C118" t="str">
            <v>MONTEZUMA-CORTEZ RE-1</v>
          </cell>
          <cell r="D118">
            <v>60504.073222249877</v>
          </cell>
          <cell r="E118"/>
          <cell r="F118">
            <v>106668.42334015243</v>
          </cell>
        </row>
        <row r="119">
          <cell r="A119" t="str">
            <v>2055</v>
          </cell>
          <cell r="B119" t="str">
            <v>MONTEZUMA</v>
          </cell>
          <cell r="C119" t="str">
            <v>DOLORES RE-4A</v>
          </cell>
          <cell r="D119">
            <v>9939.8666070531617</v>
          </cell>
          <cell r="E119"/>
          <cell r="F119">
            <v>28441.806581786983</v>
          </cell>
        </row>
        <row r="120">
          <cell r="A120" t="str">
            <v>2070</v>
          </cell>
          <cell r="B120" t="str">
            <v>MONTEZUMA</v>
          </cell>
          <cell r="C120" t="str">
            <v>MANCOS RE-6</v>
          </cell>
          <cell r="D120">
            <v>0</v>
          </cell>
          <cell r="E120"/>
          <cell r="F120" t="str">
            <v/>
          </cell>
        </row>
        <row r="121">
          <cell r="A121" t="str">
            <v>2180</v>
          </cell>
          <cell r="B121" t="str">
            <v>MONTROSE</v>
          </cell>
          <cell r="C121" t="str">
            <v>MONTROSE RE-1J</v>
          </cell>
          <cell r="D121">
            <v>34507.683129315548</v>
          </cell>
          <cell r="E121"/>
          <cell r="F121">
            <v>37436.115015976582</v>
          </cell>
        </row>
        <row r="122">
          <cell r="A122" t="str">
            <v>2190</v>
          </cell>
          <cell r="B122" t="str">
            <v>MONTROSE</v>
          </cell>
          <cell r="C122" t="str">
            <v>WEST END RE-2</v>
          </cell>
          <cell r="D122">
            <v>17398.008457322514</v>
          </cell>
          <cell r="E122"/>
          <cell r="F122">
            <v>17653.404803879603</v>
          </cell>
        </row>
        <row r="123">
          <cell r="A123" t="str">
            <v>2395</v>
          </cell>
          <cell r="B123" t="str">
            <v>MORGAN</v>
          </cell>
          <cell r="C123" t="str">
            <v>BRUSH RE-2(J)</v>
          </cell>
          <cell r="D123">
            <v>56872.181667363046</v>
          </cell>
          <cell r="E123"/>
          <cell r="F123">
            <v>32770.388374862094</v>
          </cell>
        </row>
        <row r="124">
          <cell r="A124" t="str">
            <v>2405</v>
          </cell>
          <cell r="B124" t="str">
            <v>MORGAN</v>
          </cell>
          <cell r="C124" t="str">
            <v>FT. MORGAN RE-3</v>
          </cell>
          <cell r="D124">
            <v>58758.855021048883</v>
          </cell>
          <cell r="E124"/>
          <cell r="F124">
            <v>63717.012643870563</v>
          </cell>
        </row>
        <row r="125">
          <cell r="A125" t="str">
            <v>2505</v>
          </cell>
          <cell r="B125" t="str">
            <v>MORGAN</v>
          </cell>
          <cell r="C125" t="str">
            <v>WELDON VALLEY RE-20(J)</v>
          </cell>
          <cell r="D125">
            <v>18255.773631460834</v>
          </cell>
          <cell r="E125"/>
          <cell r="F125">
            <v>15222.03480253552</v>
          </cell>
        </row>
        <row r="126">
          <cell r="A126" t="str">
            <v>2515</v>
          </cell>
          <cell r="B126" t="str">
            <v>MORGAN</v>
          </cell>
          <cell r="C126" t="str">
            <v>WIGGINS RE-50(J)</v>
          </cell>
          <cell r="D126">
            <v>26993.337324294418</v>
          </cell>
          <cell r="E126"/>
          <cell r="F126">
            <v>23952.934213366996</v>
          </cell>
        </row>
        <row r="127">
          <cell r="A127" t="str">
            <v>2520</v>
          </cell>
          <cell r="B127" t="str">
            <v>OTERO</v>
          </cell>
          <cell r="C127" t="str">
            <v>EAST OTERO R-1</v>
          </cell>
          <cell r="D127">
            <v>51850.052945856129</v>
          </cell>
          <cell r="E127"/>
          <cell r="F127">
            <v>17996.121297932201</v>
          </cell>
        </row>
        <row r="128">
          <cell r="A128" t="str">
            <v>2530</v>
          </cell>
          <cell r="B128" t="str">
            <v>OTERO</v>
          </cell>
          <cell r="C128" t="str">
            <v>ROCKY FORD R-2</v>
          </cell>
          <cell r="D128">
            <v>43662.498600004561</v>
          </cell>
          <cell r="E128"/>
          <cell r="F128">
            <v>78996.380835655189</v>
          </cell>
        </row>
        <row r="129">
          <cell r="A129" t="str">
            <v>2535</v>
          </cell>
          <cell r="B129" t="str">
            <v>OTERO</v>
          </cell>
          <cell r="C129" t="str">
            <v>MANZANOLA 3J</v>
          </cell>
          <cell r="D129">
            <v>9285.3919143503026</v>
          </cell>
          <cell r="E129"/>
          <cell r="F129">
            <v>0</v>
          </cell>
        </row>
        <row r="130">
          <cell r="A130" t="str">
            <v>2540</v>
          </cell>
          <cell r="B130" t="str">
            <v>OTERO</v>
          </cell>
          <cell r="C130" t="str">
            <v>FOWLER R-4J</v>
          </cell>
          <cell r="D130">
            <v>35283.112626325586</v>
          </cell>
          <cell r="E130"/>
          <cell r="F130">
            <v>41983.381258223082</v>
          </cell>
        </row>
        <row r="131">
          <cell r="A131" t="str">
            <v>2560</v>
          </cell>
          <cell r="B131" t="str">
            <v>OTERO</v>
          </cell>
          <cell r="C131" t="str">
            <v>CHERAW 31</v>
          </cell>
          <cell r="D131">
            <v>28550.060306440992</v>
          </cell>
          <cell r="E131"/>
          <cell r="F131">
            <v>16590.693053462612</v>
          </cell>
        </row>
        <row r="132">
          <cell r="A132" t="str">
            <v>2570</v>
          </cell>
          <cell r="B132" t="str">
            <v>OTERO</v>
          </cell>
          <cell r="C132" t="str">
            <v>SWINK 33</v>
          </cell>
          <cell r="D132">
            <v>18216.575807178819</v>
          </cell>
          <cell r="E132"/>
          <cell r="F132">
            <v>14742.164360066321</v>
          </cell>
        </row>
        <row r="133">
          <cell r="A133" t="str">
            <v>2580</v>
          </cell>
          <cell r="B133" t="str">
            <v>OURAY</v>
          </cell>
          <cell r="C133" t="str">
            <v>OURAY R-1</v>
          </cell>
          <cell r="D133">
            <v>11219.699282596324</v>
          </cell>
          <cell r="E133"/>
          <cell r="F133">
            <v>7027.6103461484081</v>
          </cell>
        </row>
        <row r="134">
          <cell r="A134" t="str">
            <v>2590</v>
          </cell>
          <cell r="B134" t="str">
            <v>OURAY</v>
          </cell>
          <cell r="C134" t="str">
            <v>RIDGWAY R-2</v>
          </cell>
          <cell r="D134">
            <v>0</v>
          </cell>
          <cell r="E134"/>
          <cell r="F134" t="str">
            <v/>
          </cell>
        </row>
        <row r="135">
          <cell r="A135" t="str">
            <v>2600</v>
          </cell>
          <cell r="B135" t="str">
            <v>PARK</v>
          </cell>
          <cell r="C135" t="str">
            <v>PLATTE CANYON R-1</v>
          </cell>
          <cell r="D135">
            <v>0</v>
          </cell>
          <cell r="E135"/>
          <cell r="F135">
            <v>25264.596419704922</v>
          </cell>
        </row>
        <row r="136">
          <cell r="A136" t="str">
            <v>2610</v>
          </cell>
          <cell r="B136" t="str">
            <v>PARK</v>
          </cell>
          <cell r="C136" t="str">
            <v>PARK RE-2</v>
          </cell>
          <cell r="D136">
            <v>0</v>
          </cell>
          <cell r="E136"/>
          <cell r="F136" t="str">
            <v/>
          </cell>
        </row>
        <row r="137">
          <cell r="A137" t="str">
            <v>2620</v>
          </cell>
          <cell r="B137" t="str">
            <v>PHILLIPS</v>
          </cell>
          <cell r="C137" t="str">
            <v>HOLYOKE RE-1J</v>
          </cell>
          <cell r="D137">
            <v>31266.003071211559</v>
          </cell>
          <cell r="E137"/>
          <cell r="F137">
            <v>37460.833964568366</v>
          </cell>
        </row>
        <row r="138">
          <cell r="A138" t="str">
            <v>2630</v>
          </cell>
          <cell r="B138" t="str">
            <v>PHILLIPS</v>
          </cell>
          <cell r="C138" t="str">
            <v>HAXTUN RE-2J</v>
          </cell>
          <cell r="D138">
            <v>27505.718153088063</v>
          </cell>
          <cell r="E138"/>
          <cell r="F138">
            <v>49543.270593497931</v>
          </cell>
        </row>
        <row r="139">
          <cell r="A139" t="str">
            <v>2640</v>
          </cell>
          <cell r="B139" t="str">
            <v>PITKIN</v>
          </cell>
          <cell r="C139" t="str">
            <v>ASPEN 1</v>
          </cell>
          <cell r="D139">
            <v>74470.114345374153</v>
          </cell>
          <cell r="E139"/>
          <cell r="F139">
            <v>94776.721331421199</v>
          </cell>
        </row>
        <row r="140">
          <cell r="A140" t="str">
            <v>2650</v>
          </cell>
          <cell r="B140" t="str">
            <v>PROWERS</v>
          </cell>
          <cell r="C140" t="str">
            <v>GRANADA RE-1</v>
          </cell>
          <cell r="D140">
            <v>0</v>
          </cell>
          <cell r="E140"/>
          <cell r="F140" t="str">
            <v/>
          </cell>
        </row>
        <row r="141">
          <cell r="A141" t="str">
            <v>2660</v>
          </cell>
          <cell r="B141" t="str">
            <v>PROWERS</v>
          </cell>
          <cell r="C141" t="str">
            <v>LAMAR RE-2</v>
          </cell>
          <cell r="D141">
            <v>25657.462991010299</v>
          </cell>
          <cell r="E141"/>
          <cell r="F141">
            <v>13611.734206136536</v>
          </cell>
        </row>
        <row r="142">
          <cell r="A142" t="str">
            <v>2670</v>
          </cell>
          <cell r="B142" t="str">
            <v>PROWERS</v>
          </cell>
          <cell r="C142" t="str">
            <v>HOLLY RE-3</v>
          </cell>
          <cell r="D142">
            <v>0</v>
          </cell>
          <cell r="E142"/>
          <cell r="F142">
            <v>0</v>
          </cell>
        </row>
        <row r="143">
          <cell r="A143" t="str">
            <v>2680</v>
          </cell>
          <cell r="B143" t="str">
            <v>PROWERS</v>
          </cell>
          <cell r="C143" t="str">
            <v>WILEY RE-13JT</v>
          </cell>
          <cell r="D143">
            <v>20433.848945727208</v>
          </cell>
          <cell r="E143"/>
          <cell r="F143">
            <v>8234.8422092976489</v>
          </cell>
        </row>
        <row r="144">
          <cell r="A144" t="str">
            <v>2690</v>
          </cell>
          <cell r="B144" t="str">
            <v>PUEBLO</v>
          </cell>
          <cell r="C144" t="str">
            <v>PUEBLO CITY 60</v>
          </cell>
          <cell r="D144">
            <v>229049.70990326139</v>
          </cell>
          <cell r="E144"/>
          <cell r="F144">
            <v>246763.57234642003</v>
          </cell>
        </row>
        <row r="145">
          <cell r="A145" t="str">
            <v>2700</v>
          </cell>
          <cell r="B145" t="str">
            <v>PUEBLO</v>
          </cell>
          <cell r="C145" t="str">
            <v>PUEBLO RURAL 70</v>
          </cell>
          <cell r="D145">
            <v>298499.48469171039</v>
          </cell>
          <cell r="E145"/>
          <cell r="F145">
            <v>192576.70103847538</v>
          </cell>
        </row>
        <row r="146">
          <cell r="A146" t="str">
            <v>2710</v>
          </cell>
          <cell r="B146" t="str">
            <v>RIO BLANCO</v>
          </cell>
          <cell r="C146" t="str">
            <v>MEEKER RE-1</v>
          </cell>
          <cell r="D146">
            <v>30760.35514653087</v>
          </cell>
          <cell r="E146"/>
          <cell r="F146">
            <v>23361.262721251791</v>
          </cell>
        </row>
        <row r="147">
          <cell r="A147" t="str">
            <v>2720</v>
          </cell>
          <cell r="B147" t="str">
            <v>RIO BLANCO</v>
          </cell>
          <cell r="C147" t="str">
            <v>RANGELY RE-4</v>
          </cell>
          <cell r="D147">
            <v>11263.691043752884</v>
          </cell>
          <cell r="E147"/>
          <cell r="F147">
            <v>30348.088749397131</v>
          </cell>
        </row>
        <row r="148">
          <cell r="A148" t="str">
            <v>2730</v>
          </cell>
          <cell r="B148" t="str">
            <v>RIO GRANDE</v>
          </cell>
          <cell r="C148" t="str">
            <v>DEL NORTE C-7</v>
          </cell>
          <cell r="D148">
            <v>938.78939772747549</v>
          </cell>
          <cell r="E148"/>
          <cell r="F148">
            <v>7279.9857317058295</v>
          </cell>
        </row>
        <row r="149">
          <cell r="A149" t="str">
            <v>2740</v>
          </cell>
          <cell r="B149" t="str">
            <v>RIO GRANDE</v>
          </cell>
          <cell r="C149" t="str">
            <v>MONTE VISTA C-8</v>
          </cell>
          <cell r="D149">
            <v>39457.013496326894</v>
          </cell>
          <cell r="E149"/>
          <cell r="F149">
            <v>38797.611212177908</v>
          </cell>
        </row>
        <row r="150">
          <cell r="A150" t="str">
            <v>2750</v>
          </cell>
          <cell r="B150" t="str">
            <v>RIO GRANDE</v>
          </cell>
          <cell r="C150" t="str">
            <v>SARGENT RE-33J</v>
          </cell>
          <cell r="D150">
            <v>15193.169298965393</v>
          </cell>
          <cell r="E150"/>
          <cell r="F150">
            <v>9597.0848134029748</v>
          </cell>
        </row>
        <row r="151">
          <cell r="A151" t="str">
            <v>2760</v>
          </cell>
          <cell r="B151" t="str">
            <v>ROUTT</v>
          </cell>
          <cell r="C151" t="str">
            <v>HAYDEN RE-1</v>
          </cell>
          <cell r="D151">
            <v>37589.899313257127</v>
          </cell>
          <cell r="E151"/>
          <cell r="F151">
            <v>21382.964281963887</v>
          </cell>
        </row>
        <row r="152">
          <cell r="A152" t="str">
            <v>2770</v>
          </cell>
          <cell r="B152" t="str">
            <v>ROUTT</v>
          </cell>
          <cell r="C152" t="str">
            <v>STEAMBOAT SPRINGS RE-2</v>
          </cell>
          <cell r="D152">
            <v>25405.417702172883</v>
          </cell>
          <cell r="E152"/>
          <cell r="F152">
            <v>65065.982592590866</v>
          </cell>
        </row>
        <row r="153">
          <cell r="A153" t="str">
            <v>2780</v>
          </cell>
          <cell r="B153" t="str">
            <v>ROUTT</v>
          </cell>
          <cell r="C153" t="str">
            <v>SOUTH ROUTT RE-3</v>
          </cell>
          <cell r="D153">
            <v>23222.618969621493</v>
          </cell>
          <cell r="E153"/>
          <cell r="F153">
            <v>10730.37030017986</v>
          </cell>
        </row>
        <row r="154">
          <cell r="A154" t="str">
            <v>2790</v>
          </cell>
          <cell r="B154" t="str">
            <v>SAGUACHE</v>
          </cell>
          <cell r="C154" t="str">
            <v>MOUNTAIN VALLEY RE-1</v>
          </cell>
          <cell r="D154">
            <v>0</v>
          </cell>
          <cell r="E154"/>
          <cell r="F154" t="str">
            <v/>
          </cell>
        </row>
        <row r="155">
          <cell r="A155" t="str">
            <v>2800</v>
          </cell>
          <cell r="B155" t="str">
            <v>SAGUACHE</v>
          </cell>
          <cell r="C155" t="str">
            <v>MOFFAT 2</v>
          </cell>
          <cell r="D155">
            <v>0</v>
          </cell>
          <cell r="E155"/>
          <cell r="F155" t="str">
            <v/>
          </cell>
        </row>
        <row r="156">
          <cell r="A156" t="str">
            <v>2810</v>
          </cell>
          <cell r="B156" t="str">
            <v>SAGUACHE</v>
          </cell>
          <cell r="C156" t="str">
            <v>CENTER 26JT</v>
          </cell>
          <cell r="D156">
            <v>15229.384475681018</v>
          </cell>
          <cell r="E156"/>
          <cell r="F156">
            <v>20295.978845642709</v>
          </cell>
        </row>
        <row r="157">
          <cell r="A157" t="str">
            <v>2820</v>
          </cell>
          <cell r="B157" t="str">
            <v>SAN JUAN</v>
          </cell>
          <cell r="C157" t="str">
            <v>SILVERTON 1</v>
          </cell>
          <cell r="D157">
            <v>0</v>
          </cell>
          <cell r="E157"/>
          <cell r="F157" t="str">
            <v/>
          </cell>
        </row>
        <row r="158">
          <cell r="A158" t="str">
            <v>2830</v>
          </cell>
          <cell r="B158" t="str">
            <v>SAN MIGUEL</v>
          </cell>
          <cell r="C158" t="str">
            <v>TELLURIDE R-1</v>
          </cell>
          <cell r="D158">
            <v>41688.589515221516</v>
          </cell>
          <cell r="E158"/>
          <cell r="F158">
            <v>57003.529892020139</v>
          </cell>
        </row>
        <row r="159">
          <cell r="A159" t="str">
            <v>2840</v>
          </cell>
          <cell r="B159" t="str">
            <v>SAN MIGUEL</v>
          </cell>
          <cell r="C159" t="str">
            <v>NORWOOD R-2J</v>
          </cell>
          <cell r="D159">
            <v>9038.2328143741233</v>
          </cell>
          <cell r="E159"/>
          <cell r="F159">
            <v>6463.3974652509633</v>
          </cell>
        </row>
        <row r="160">
          <cell r="A160" t="str">
            <v>2862</v>
          </cell>
          <cell r="B160" t="str">
            <v>SEDGWICK</v>
          </cell>
          <cell r="C160" t="str">
            <v>JULESBURG RE-1</v>
          </cell>
          <cell r="D160">
            <v>74158.492492432153</v>
          </cell>
          <cell r="E160"/>
          <cell r="F160">
            <v>71061.767409651191</v>
          </cell>
        </row>
        <row r="161">
          <cell r="A161" t="str">
            <v>2865</v>
          </cell>
          <cell r="B161" t="str">
            <v>SEDGWICK</v>
          </cell>
          <cell r="C161" t="str">
            <v>PLATTE VALLEY RE-3</v>
          </cell>
          <cell r="D161">
            <v>21560.580564690503</v>
          </cell>
          <cell r="E161"/>
          <cell r="F161">
            <v>17229.542479997006</v>
          </cell>
        </row>
        <row r="162">
          <cell r="A162" t="str">
            <v>3000</v>
          </cell>
          <cell r="B162" t="str">
            <v>SUMMIT</v>
          </cell>
          <cell r="C162" t="str">
            <v>SUMMIT RE-1</v>
          </cell>
          <cell r="D162">
            <v>57442.361920768279</v>
          </cell>
          <cell r="E162"/>
          <cell r="F162">
            <v>49609.077802290805</v>
          </cell>
        </row>
        <row r="163">
          <cell r="A163" t="str">
            <v>3010</v>
          </cell>
          <cell r="B163" t="str">
            <v>TELLER</v>
          </cell>
          <cell r="C163" t="str">
            <v>CRIPPLE CREEK RE-1</v>
          </cell>
          <cell r="D163">
            <v>4227.2356210212447</v>
          </cell>
          <cell r="E163"/>
          <cell r="F163">
            <v>6504.8007406989445</v>
          </cell>
        </row>
        <row r="164">
          <cell r="A164" t="str">
            <v>3020</v>
          </cell>
          <cell r="B164" t="str">
            <v>TELLER</v>
          </cell>
          <cell r="C164" t="str">
            <v>WOODLAND PARK RE-2</v>
          </cell>
          <cell r="D164">
            <v>27602.534021871594</v>
          </cell>
          <cell r="E164"/>
          <cell r="F164">
            <v>17234.221733264814</v>
          </cell>
        </row>
        <row r="165">
          <cell r="A165" t="str">
            <v>3030</v>
          </cell>
          <cell r="B165" t="str">
            <v>WASHINGTON</v>
          </cell>
          <cell r="C165" t="str">
            <v>AKRON R-1</v>
          </cell>
          <cell r="D165">
            <v>36025.217534068259</v>
          </cell>
          <cell r="E165"/>
          <cell r="F165">
            <v>41227.702386767567</v>
          </cell>
        </row>
        <row r="166">
          <cell r="A166" t="str">
            <v>3040</v>
          </cell>
          <cell r="B166" t="str">
            <v>WASHINGTON</v>
          </cell>
          <cell r="C166" t="str">
            <v>ARICKAREE R-2</v>
          </cell>
          <cell r="D166">
            <v>8299.2177721500957</v>
          </cell>
          <cell r="E166"/>
          <cell r="F166">
            <v>16196.740443402485</v>
          </cell>
        </row>
        <row r="167">
          <cell r="A167" t="str">
            <v>3050</v>
          </cell>
          <cell r="B167" t="str">
            <v>WASHINGTON</v>
          </cell>
          <cell r="C167" t="str">
            <v>OTIS R-3</v>
          </cell>
          <cell r="D167">
            <v>11401.482551635487</v>
          </cell>
          <cell r="E167"/>
          <cell r="F167">
            <v>4824.8339645135147</v>
          </cell>
        </row>
        <row r="168">
          <cell r="A168" t="str">
            <v>3060</v>
          </cell>
          <cell r="B168" t="str">
            <v>WASHINGTON</v>
          </cell>
          <cell r="C168" t="str">
            <v>LONE STAR 101</v>
          </cell>
          <cell r="D168">
            <v>13890.090935076365</v>
          </cell>
          <cell r="E168"/>
          <cell r="F168">
            <v>5894.88177075354</v>
          </cell>
        </row>
        <row r="169">
          <cell r="A169" t="str">
            <v>3070</v>
          </cell>
          <cell r="B169" t="str">
            <v>WASHINGTON</v>
          </cell>
          <cell r="C169" t="str">
            <v>WOODLIN R-104</v>
          </cell>
          <cell r="D169">
            <v>19827.31106555714</v>
          </cell>
          <cell r="E169"/>
          <cell r="F169">
            <v>20693.780421763706</v>
          </cell>
        </row>
        <row r="170">
          <cell r="A170" t="str">
            <v>3080</v>
          </cell>
          <cell r="B170" t="str">
            <v>WELD</v>
          </cell>
          <cell r="C170" t="str">
            <v>WELD RE-1 (GILCREST, LASALLE, PLATTEVILLE)</v>
          </cell>
          <cell r="D170">
            <v>48688.802932486382</v>
          </cell>
          <cell r="E170"/>
          <cell r="F170">
            <v>59945.7969521142</v>
          </cell>
        </row>
        <row r="171">
          <cell r="A171" t="str">
            <v>3085</v>
          </cell>
          <cell r="B171" t="str">
            <v>WELD</v>
          </cell>
          <cell r="C171" t="str">
            <v>EATON RE-2</v>
          </cell>
          <cell r="D171">
            <v>91127.693984096753</v>
          </cell>
          <cell r="E171"/>
          <cell r="F171">
            <v>72186.754599089822</v>
          </cell>
        </row>
        <row r="172">
          <cell r="A172" t="str">
            <v>3090</v>
          </cell>
          <cell r="B172" t="str">
            <v>WELD</v>
          </cell>
          <cell r="C172" t="str">
            <v>WELD RE-3 (KEENESBURG)</v>
          </cell>
          <cell r="D172">
            <v>3216.1804924900575</v>
          </cell>
          <cell r="E172"/>
          <cell r="F172">
            <v>48959.031646145799</v>
          </cell>
        </row>
        <row r="173">
          <cell r="A173" t="str">
            <v>3100</v>
          </cell>
          <cell r="B173" t="str">
            <v>WELD</v>
          </cell>
          <cell r="C173" t="str">
            <v>WINDSOR RE-4</v>
          </cell>
          <cell r="D173">
            <v>123008.86513906503</v>
          </cell>
          <cell r="E173"/>
          <cell r="F173">
            <v>124616.98474010156</v>
          </cell>
        </row>
        <row r="174">
          <cell r="A174" t="str">
            <v>3110</v>
          </cell>
          <cell r="B174" t="str">
            <v>WELD</v>
          </cell>
          <cell r="C174" t="str">
            <v>WELD RE-5J (JOHNSTOWN,MILLIKEN)</v>
          </cell>
          <cell r="D174">
            <v>147271.19255754582</v>
          </cell>
          <cell r="E174"/>
          <cell r="F174">
            <v>106900.80797797129</v>
          </cell>
        </row>
        <row r="175">
          <cell r="A175" t="str">
            <v>3120</v>
          </cell>
          <cell r="B175" t="str">
            <v>WELD</v>
          </cell>
          <cell r="C175" t="str">
            <v>GREELEY RE-6</v>
          </cell>
          <cell r="D175">
            <v>118604.73744326262</v>
          </cell>
          <cell r="E175"/>
          <cell r="F175">
            <v>247018.4343366134</v>
          </cell>
        </row>
        <row r="176">
          <cell r="A176" t="str">
            <v>3130</v>
          </cell>
          <cell r="B176" t="str">
            <v>WELD</v>
          </cell>
          <cell r="C176" t="str">
            <v>PLATTE VALLEY RE-7</v>
          </cell>
          <cell r="D176">
            <v>121962.9078937836</v>
          </cell>
          <cell r="E176"/>
          <cell r="F176">
            <v>174934.90068965743</v>
          </cell>
        </row>
        <row r="177">
          <cell r="A177" t="str">
            <v>3140</v>
          </cell>
          <cell r="B177" t="str">
            <v>WELD</v>
          </cell>
          <cell r="C177" t="str">
            <v>FT. LUPTON RE-8</v>
          </cell>
          <cell r="D177">
            <v>23382.790284070597</v>
          </cell>
          <cell r="E177"/>
          <cell r="F177">
            <v>19879.202274208586</v>
          </cell>
        </row>
        <row r="178">
          <cell r="A178" t="str">
            <v>3145</v>
          </cell>
          <cell r="B178" t="str">
            <v>WELD</v>
          </cell>
          <cell r="C178" t="str">
            <v>AULT-HIGHLAND RE-9</v>
          </cell>
          <cell r="D178">
            <v>46370.10970194581</v>
          </cell>
          <cell r="E178"/>
          <cell r="F178">
            <v>31619.68417798317</v>
          </cell>
        </row>
        <row r="179">
          <cell r="A179" t="str">
            <v>3146</v>
          </cell>
          <cell r="B179" t="str">
            <v>WELD</v>
          </cell>
          <cell r="C179" t="str">
            <v>BRIGGSDALE RE-10</v>
          </cell>
          <cell r="D179">
            <v>29640.273232391311</v>
          </cell>
          <cell r="E179"/>
          <cell r="F179">
            <v>30163.124567848216</v>
          </cell>
        </row>
        <row r="180">
          <cell r="A180" t="str">
            <v>3147</v>
          </cell>
          <cell r="B180" t="str">
            <v>WELD</v>
          </cell>
          <cell r="C180" t="str">
            <v>PRAIRIE RE-11</v>
          </cell>
          <cell r="D180">
            <v>0</v>
          </cell>
          <cell r="E180"/>
          <cell r="F180">
            <v>16172.80231789091</v>
          </cell>
        </row>
        <row r="181">
          <cell r="A181" t="str">
            <v>3148</v>
          </cell>
          <cell r="B181" t="str">
            <v>WELD</v>
          </cell>
          <cell r="C181" t="str">
            <v>PAWNEE RE-12</v>
          </cell>
          <cell r="D181">
            <v>20245.168548192232</v>
          </cell>
          <cell r="E181"/>
          <cell r="F181">
            <v>23943.205850213755</v>
          </cell>
        </row>
        <row r="182">
          <cell r="A182" t="str">
            <v>3200</v>
          </cell>
          <cell r="B182" t="str">
            <v>YUMA</v>
          </cell>
          <cell r="C182" t="str">
            <v>YUMA 1</v>
          </cell>
          <cell r="D182">
            <v>101323.06522118444</v>
          </cell>
          <cell r="E182"/>
          <cell r="F182">
            <v>20871.570761016261</v>
          </cell>
        </row>
        <row r="183">
          <cell r="A183" t="str">
            <v>3210</v>
          </cell>
          <cell r="B183" t="str">
            <v>YUMA</v>
          </cell>
          <cell r="C183" t="str">
            <v>WRAY RD-2</v>
          </cell>
          <cell r="D183">
            <v>8015.2752343728453</v>
          </cell>
          <cell r="E183"/>
          <cell r="F183">
            <v>22376.253213621145</v>
          </cell>
        </row>
        <row r="184">
          <cell r="A184" t="str">
            <v>3220</v>
          </cell>
          <cell r="B184" t="str">
            <v>YUMA</v>
          </cell>
          <cell r="C184" t="str">
            <v>IDALIA RJ-3</v>
          </cell>
          <cell r="D184">
            <v>15850.37668760134</v>
          </cell>
          <cell r="E184"/>
          <cell r="F184">
            <v>0</v>
          </cell>
        </row>
        <row r="185">
          <cell r="A185" t="str">
            <v>3230</v>
          </cell>
          <cell r="B185" t="str">
            <v>YUMA</v>
          </cell>
          <cell r="C185" t="str">
            <v>LIBERTY J-4</v>
          </cell>
          <cell r="D185">
            <v>13560.966591689012</v>
          </cell>
          <cell r="E185"/>
          <cell r="F185">
            <v>14807.513745418448</v>
          </cell>
        </row>
        <row r="186">
          <cell r="A186" t="str">
            <v>8001</v>
          </cell>
          <cell r="B186"/>
          <cell r="C186" t="str">
            <v>CHARTER INSTITUTE</v>
          </cell>
          <cell r="D186">
            <v>201144.14465183308</v>
          </cell>
          <cell r="E186"/>
          <cell r="F186">
            <v>144555.84265680664</v>
          </cell>
        </row>
        <row r="187">
          <cell r="A187" t="str">
            <v>9025</v>
          </cell>
          <cell r="B187"/>
          <cell r="C187" t="str">
            <v>EAST CENTRAL BOCES</v>
          </cell>
          <cell r="D187"/>
          <cell r="E187"/>
          <cell r="F187" t="str">
            <v/>
          </cell>
        </row>
        <row r="188">
          <cell r="A188" t="str">
            <v>9030</v>
          </cell>
          <cell r="B188"/>
          <cell r="C188" t="str">
            <v>MOUNTAIN BOCES</v>
          </cell>
          <cell r="D188"/>
          <cell r="E188"/>
          <cell r="F188" t="str">
            <v/>
          </cell>
        </row>
        <row r="189">
          <cell r="A189" t="str">
            <v>9035</v>
          </cell>
          <cell r="B189"/>
          <cell r="C189" t="str">
            <v>CENTENNIAL BOCES</v>
          </cell>
          <cell r="D189"/>
          <cell r="E189"/>
          <cell r="F189" t="str">
            <v/>
          </cell>
        </row>
        <row r="190">
          <cell r="A190" t="str">
            <v>9040</v>
          </cell>
          <cell r="B190"/>
          <cell r="C190" t="str">
            <v>NORTHEAST BOCES</v>
          </cell>
          <cell r="D190"/>
          <cell r="E190"/>
          <cell r="F190" t="str">
            <v/>
          </cell>
        </row>
        <row r="191">
          <cell r="A191" t="str">
            <v>9045</v>
          </cell>
          <cell r="B191"/>
          <cell r="C191" t="str">
            <v>PIKES PEAK BOCES</v>
          </cell>
          <cell r="D191"/>
          <cell r="E191"/>
          <cell r="F191" t="str">
            <v/>
          </cell>
        </row>
        <row r="192">
          <cell r="A192" t="str">
            <v>9050</v>
          </cell>
          <cell r="B192"/>
          <cell r="C192" t="str">
            <v>SAN JUAN BOCES</v>
          </cell>
          <cell r="D192"/>
          <cell r="E192"/>
          <cell r="F192" t="str">
            <v/>
          </cell>
        </row>
        <row r="193">
          <cell r="A193" t="str">
            <v>9055</v>
          </cell>
          <cell r="B193"/>
          <cell r="C193" t="str">
            <v>SAN LUIS VALLEY BOCES</v>
          </cell>
          <cell r="D193"/>
          <cell r="E193"/>
          <cell r="F193" t="str">
            <v/>
          </cell>
        </row>
        <row r="194">
          <cell r="A194" t="str">
            <v>9060</v>
          </cell>
          <cell r="B194"/>
          <cell r="C194" t="str">
            <v>SOUTH CENTRAL BOCES</v>
          </cell>
          <cell r="D194"/>
          <cell r="E194"/>
          <cell r="F194" t="str">
            <v/>
          </cell>
        </row>
        <row r="195">
          <cell r="A195" t="str">
            <v>9075</v>
          </cell>
          <cell r="B195"/>
          <cell r="C195" t="str">
            <v>SOUTHEASTERN BOCES</v>
          </cell>
          <cell r="D195"/>
          <cell r="E195"/>
          <cell r="F195" t="str">
            <v/>
          </cell>
        </row>
        <row r="196">
          <cell r="A196" t="str">
            <v>9080</v>
          </cell>
          <cell r="B196"/>
          <cell r="C196" t="str">
            <v>SOUTHWEST BOCES</v>
          </cell>
          <cell r="D196"/>
          <cell r="E196"/>
          <cell r="F196" t="str">
            <v/>
          </cell>
        </row>
        <row r="197">
          <cell r="A197" t="str">
            <v>9095</v>
          </cell>
          <cell r="B197"/>
          <cell r="C197" t="str">
            <v>NORTHWEST COLORADO BOCES</v>
          </cell>
          <cell r="D197"/>
          <cell r="E197"/>
          <cell r="F197" t="str">
            <v/>
          </cell>
        </row>
        <row r="198">
          <cell r="A198" t="str">
            <v>9125</v>
          </cell>
          <cell r="B198"/>
          <cell r="C198" t="str">
            <v>RIO BLANCO BOCES</v>
          </cell>
          <cell r="D198"/>
          <cell r="E198"/>
          <cell r="F198" t="str">
            <v/>
          </cell>
        </row>
        <row r="199">
          <cell r="A199" t="str">
            <v>9130</v>
          </cell>
          <cell r="B199"/>
          <cell r="C199" t="str">
            <v>EXPEDITIONARY BOCES</v>
          </cell>
          <cell r="D199"/>
          <cell r="E199"/>
          <cell r="F199" t="str">
            <v/>
          </cell>
        </row>
        <row r="200">
          <cell r="A200" t="str">
            <v>9135</v>
          </cell>
          <cell r="B200"/>
          <cell r="C200" t="str">
            <v>GRAND VALLEY BOCES</v>
          </cell>
          <cell r="D200"/>
          <cell r="E200"/>
          <cell r="F200" t="str">
            <v/>
          </cell>
        </row>
        <row r="201">
          <cell r="A201" t="str">
            <v>9140</v>
          </cell>
          <cell r="B201"/>
          <cell r="C201" t="str">
            <v>MT. EVANS BOCES</v>
          </cell>
          <cell r="D201"/>
          <cell r="E201"/>
          <cell r="F201" t="str">
            <v/>
          </cell>
        </row>
        <row r="202">
          <cell r="A202" t="str">
            <v>9145</v>
          </cell>
          <cell r="B202"/>
          <cell r="C202" t="str">
            <v>UNCOMPAHGRE BOCES</v>
          </cell>
          <cell r="D202">
            <v>0</v>
          </cell>
          <cell r="E202"/>
          <cell r="F202" t="str">
            <v/>
          </cell>
        </row>
        <row r="203">
          <cell r="A203" t="str">
            <v>9150</v>
          </cell>
          <cell r="B203"/>
          <cell r="C203" t="str">
            <v>SANTA FE TRAIL BOCES</v>
          </cell>
          <cell r="D203">
            <v>0</v>
          </cell>
          <cell r="E203"/>
          <cell r="F203" t="str">
            <v/>
          </cell>
        </row>
        <row r="204">
          <cell r="A204" t="str">
            <v>9160</v>
          </cell>
          <cell r="B204"/>
          <cell r="C204" t="str">
            <v>FRONT RANGE BOCES</v>
          </cell>
          <cell r="D204">
            <v>0</v>
          </cell>
          <cell r="E204"/>
          <cell r="F204" t="str">
            <v/>
          </cell>
        </row>
        <row r="205">
          <cell r="A205" t="str">
            <v>9165</v>
          </cell>
          <cell r="B205"/>
          <cell r="C205" t="str">
            <v>UTE PASS BOCES</v>
          </cell>
          <cell r="D205">
            <v>0</v>
          </cell>
          <cell r="E205"/>
          <cell r="F205" t="str">
            <v/>
          </cell>
        </row>
        <row r="206">
          <cell r="A206" t="str">
            <v>9170</v>
          </cell>
          <cell r="B206"/>
          <cell r="C206" t="str">
            <v>COLORADO DIGITAL BOCES</v>
          </cell>
          <cell r="D206">
            <v>0</v>
          </cell>
          <cell r="E206"/>
          <cell r="F206" t="str">
            <v/>
          </cell>
        </row>
        <row r="207">
          <cell r="A207" t="str">
            <v>9175</v>
          </cell>
          <cell r="B207"/>
          <cell r="C207" t="str">
            <v>COLORADO RIVER BOCES</v>
          </cell>
          <cell r="D207">
            <v>0</v>
          </cell>
          <cell r="E207"/>
          <cell r="F207" t="str">
            <v/>
          </cell>
        </row>
        <row r="208">
          <cell r="A208"/>
          <cell r="B208"/>
          <cell r="C208"/>
          <cell r="D208"/>
          <cell r="E208"/>
          <cell r="F208"/>
        </row>
        <row r="209">
          <cell r="A209"/>
          <cell r="B209"/>
          <cell r="C209"/>
          <cell r="D209">
            <v>28644361.000000007</v>
          </cell>
          <cell r="E209"/>
          <cell r="F209">
            <v>28244360.999999993</v>
          </cell>
        </row>
        <row r="210">
          <cell r="F210"/>
        </row>
        <row r="211">
          <cell r="F211"/>
        </row>
        <row r="213">
          <cell r="F213"/>
        </row>
        <row r="214">
          <cell r="F214"/>
        </row>
        <row r="218">
          <cell r="F218"/>
        </row>
        <row r="221">
          <cell r="C221"/>
          <cell r="D221"/>
          <cell r="F221"/>
        </row>
        <row r="223">
          <cell r="D223"/>
          <cell r="F223"/>
        </row>
        <row r="224">
          <cell r="C224"/>
          <cell r="D224"/>
          <cell r="F224"/>
        </row>
        <row r="227">
          <cell r="F227"/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14"/>
  <sheetViews>
    <sheetView tabSelected="1" zoomScaleNormal="100" workbookViewId="0">
      <pane ySplit="5" topLeftCell="A6" activePane="bottomLeft" state="frozen"/>
      <selection pane="bottomLeft" activeCell="B14" sqref="B14"/>
    </sheetView>
  </sheetViews>
  <sheetFormatPr defaultColWidth="9.140625" defaultRowHeight="15.75" x14ac:dyDescent="0.25"/>
  <cols>
    <col min="1" max="1" width="42.85546875" style="26" bestFit="1" customWidth="1"/>
    <col min="2" max="3" width="18.7109375" style="26" customWidth="1"/>
    <col min="4" max="4" width="15.7109375" style="26" customWidth="1"/>
    <col min="5" max="5" width="18.7109375" style="26" customWidth="1"/>
    <col min="6" max="6" width="3.5703125" style="26" bestFit="1" customWidth="1"/>
    <col min="7" max="16384" width="9.140625" style="26"/>
  </cols>
  <sheetData>
    <row r="1" spans="1:5" x14ac:dyDescent="0.25">
      <c r="A1" s="26" t="s">
        <v>825</v>
      </c>
    </row>
    <row r="3" spans="1:5" x14ac:dyDescent="0.25">
      <c r="A3" s="45" t="s">
        <v>616</v>
      </c>
    </row>
    <row r="5" spans="1:5" ht="78.75" x14ac:dyDescent="0.25">
      <c r="A5" s="27" t="s">
        <v>208</v>
      </c>
      <c r="B5" s="27" t="s">
        <v>209</v>
      </c>
      <c r="C5" s="27" t="s">
        <v>615</v>
      </c>
      <c r="D5" s="28" t="s">
        <v>210</v>
      </c>
      <c r="E5" s="27" t="s">
        <v>211</v>
      </c>
    </row>
    <row r="6" spans="1:5" x14ac:dyDescent="0.25">
      <c r="A6" s="29" t="s">
        <v>212</v>
      </c>
      <c r="B6" s="30">
        <f>+ECEA!I94</f>
        <v>375065175.99983203</v>
      </c>
      <c r="C6" s="30">
        <f>ECEA!I94</f>
        <v>375065175.99983203</v>
      </c>
      <c r="D6" s="165">
        <f>IFERROR(B6/C6,0)</f>
        <v>1</v>
      </c>
      <c r="E6" s="30">
        <f t="shared" ref="E6:E8" si="0">IFERROR(C6-B6,0)</f>
        <v>0</v>
      </c>
    </row>
    <row r="7" spans="1:5" x14ac:dyDescent="0.25">
      <c r="A7" s="29" t="s">
        <v>213</v>
      </c>
      <c r="B7" s="30">
        <f>ELPA!E184</f>
        <v>31293890.710000001</v>
      </c>
      <c r="C7" s="30">
        <f>ELPA!K184</f>
        <v>123586040.52600005</v>
      </c>
      <c r="D7" s="165">
        <f>IFERROR(B7/C7,0)</f>
        <v>0.25321541637557671</v>
      </c>
      <c r="E7" s="30">
        <f t="shared" si="0"/>
        <v>92292149.816000044</v>
      </c>
    </row>
    <row r="8" spans="1:5" x14ac:dyDescent="0.25">
      <c r="A8" s="29" t="s">
        <v>214</v>
      </c>
      <c r="B8" s="154">
        <f>+Transportation!D49</f>
        <v>74404441.140000045</v>
      </c>
      <c r="C8" s="154">
        <f>+Transportation!D40</f>
        <v>116807774.47</v>
      </c>
      <c r="D8" s="166">
        <f t="shared" ref="D8:D10" si="1">IFERROR(B8/C8,0)</f>
        <v>0.63698192588293434</v>
      </c>
      <c r="E8" s="154">
        <f t="shared" si="0"/>
        <v>42403333.329999954</v>
      </c>
    </row>
    <row r="9" spans="1:5" x14ac:dyDescent="0.25">
      <c r="A9" s="29" t="s">
        <v>766</v>
      </c>
      <c r="B9" s="30">
        <f>+CTA!D204</f>
        <v>30409006</v>
      </c>
      <c r="C9" s="30">
        <f>+CTA!F207</f>
        <v>46102402.82</v>
      </c>
      <c r="D9" s="165">
        <f t="shared" si="1"/>
        <v>0.6595969871402898</v>
      </c>
      <c r="E9" s="30">
        <f>IFERROR(C9-B9,0)</f>
        <v>15693396.82</v>
      </c>
    </row>
    <row r="10" spans="1:5" x14ac:dyDescent="0.25">
      <c r="A10" s="29" t="s">
        <v>215</v>
      </c>
      <c r="B10" s="30">
        <f>+'Small Attendance Center'!M28</f>
        <v>1599990.9800000004</v>
      </c>
      <c r="C10" s="30">
        <f>+'Small Attendance Center'!L28</f>
        <v>1619967.54</v>
      </c>
      <c r="D10" s="165">
        <f t="shared" si="1"/>
        <v>0.98766854303759721</v>
      </c>
      <c r="E10" s="30">
        <f t="shared" ref="E10" si="2">IFERROR(C10-B10,0)</f>
        <v>19976.55999999959</v>
      </c>
    </row>
    <row r="11" spans="1:5" x14ac:dyDescent="0.25">
      <c r="E11" s="31">
        <f>SUM(E6:E10)</f>
        <v>150408856.52599999</v>
      </c>
    </row>
    <row r="14" spans="1:5" x14ac:dyDescent="0.25">
      <c r="A14" s="192"/>
    </row>
  </sheetData>
  <printOptions horizontalCentered="1"/>
  <pageMargins left="0.5" right="0.5" top="0.5" bottom="1" header="0.5" footer="0.5"/>
  <pageSetup fitToHeight="0" orientation="landscape" r:id="rId1"/>
  <headerFooter>
    <oddFooter>&amp;C&amp;P&amp;RCDE, School Finance and Operations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167"/>
  <sheetViews>
    <sheetView topLeftCell="A15" zoomScaleNormal="100" workbookViewId="0">
      <pane xSplit="2" ySplit="9" topLeftCell="E81" activePane="bottomRight" state="frozen"/>
      <selection activeCell="A15" sqref="A15"/>
      <selection pane="topRight" activeCell="C15" sqref="C15"/>
      <selection pane="bottomLeft" activeCell="A25" sqref="A25"/>
      <selection pane="bottomRight" activeCell="A15" sqref="A15:XFD15"/>
    </sheetView>
  </sheetViews>
  <sheetFormatPr defaultColWidth="9.140625" defaultRowHeight="16.5" customHeight="1" outlineLevelRow="1" x14ac:dyDescent="0.25"/>
  <cols>
    <col min="1" max="1" width="6.5703125" style="134" bestFit="1" customWidth="1"/>
    <col min="2" max="2" width="28.42578125" style="134" customWidth="1"/>
    <col min="3" max="3" width="14.28515625" style="82" bestFit="1" customWidth="1"/>
    <col min="4" max="4" width="11.7109375" style="82" customWidth="1"/>
    <col min="5" max="9" width="18.7109375" style="82" customWidth="1"/>
    <col min="10" max="11" width="23.140625" style="82" bestFit="1" customWidth="1"/>
    <col min="12" max="12" width="24.5703125" style="82" customWidth="1"/>
    <col min="13" max="13" width="18.85546875" style="82" customWidth="1"/>
    <col min="14" max="14" width="20.28515625" style="82" customWidth="1"/>
    <col min="15" max="15" width="13.5703125" style="82" customWidth="1"/>
    <col min="16" max="16" width="14.7109375" style="82" customWidth="1"/>
    <col min="17" max="17" width="17" style="82" customWidth="1"/>
    <col min="18" max="18" width="16" style="82" customWidth="1"/>
    <col min="19" max="19" width="9.140625" style="82" customWidth="1"/>
    <col min="20" max="16384" width="9.140625" style="82"/>
  </cols>
  <sheetData>
    <row r="1" spans="1:16" ht="12.75" hidden="1" customHeight="1" outlineLevel="1" x14ac:dyDescent="0.25">
      <c r="A1" s="93"/>
      <c r="B1" s="93" t="s">
        <v>50</v>
      </c>
      <c r="C1" s="94" t="s">
        <v>629</v>
      </c>
      <c r="D1" s="95"/>
      <c r="E1" s="96" t="s">
        <v>634</v>
      </c>
      <c r="F1" s="95"/>
      <c r="G1" s="95"/>
      <c r="H1" s="97"/>
      <c r="I1" s="97"/>
      <c r="J1" s="97"/>
      <c r="K1" s="92"/>
      <c r="L1" s="97"/>
      <c r="M1" s="97"/>
      <c r="N1" s="98"/>
      <c r="O1" s="97"/>
    </row>
    <row r="2" spans="1:16" ht="12.75" hidden="1" customHeight="1" outlineLevel="1" x14ac:dyDescent="0.25">
      <c r="A2" s="133"/>
      <c r="B2" s="133" t="s">
        <v>51</v>
      </c>
      <c r="C2" s="99">
        <v>71572347</v>
      </c>
      <c r="D2" s="100" t="s">
        <v>635</v>
      </c>
      <c r="E2" s="100">
        <v>7419.3841592523167</v>
      </c>
      <c r="F2" s="100"/>
      <c r="G2" s="100"/>
      <c r="H2" s="102"/>
      <c r="I2" s="102"/>
      <c r="J2" s="103"/>
      <c r="K2" s="101"/>
      <c r="L2" s="104"/>
      <c r="M2" s="102"/>
      <c r="N2" s="101"/>
      <c r="O2" s="101"/>
    </row>
    <row r="3" spans="1:16" ht="12.75" hidden="1" customHeight="1" outlineLevel="1" x14ac:dyDescent="0.25">
      <c r="A3" s="133"/>
      <c r="B3" s="133" t="s">
        <v>52</v>
      </c>
      <c r="C3" s="99">
        <v>95565575</v>
      </c>
      <c r="D3" s="100" t="s">
        <v>635</v>
      </c>
      <c r="E3" s="100"/>
      <c r="F3" s="100"/>
      <c r="G3" s="100"/>
      <c r="H3" s="102"/>
      <c r="I3" s="102"/>
      <c r="J3" s="106"/>
      <c r="K3" s="105"/>
      <c r="L3" s="104"/>
      <c r="M3" s="105"/>
      <c r="N3" s="101"/>
      <c r="O3" s="101"/>
    </row>
    <row r="4" spans="1:16" ht="47.25" hidden="1" customHeight="1" outlineLevel="1" x14ac:dyDescent="0.25">
      <c r="A4" s="133"/>
      <c r="B4" s="133" t="s">
        <v>53</v>
      </c>
      <c r="C4" s="107">
        <f>C2+C3</f>
        <v>167137922</v>
      </c>
      <c r="D4" s="108"/>
      <c r="E4" s="108"/>
      <c r="F4" s="100"/>
      <c r="G4" s="100"/>
      <c r="H4" s="102"/>
      <c r="I4" s="102"/>
      <c r="J4" s="110"/>
      <c r="K4" s="109"/>
      <c r="L4" s="111"/>
      <c r="M4" s="109"/>
      <c r="N4" s="101"/>
      <c r="O4" s="101"/>
    </row>
    <row r="5" spans="1:16" ht="12.75" hidden="1" customHeight="1" outlineLevel="1" x14ac:dyDescent="0.25">
      <c r="A5" s="133"/>
      <c r="B5" s="133" t="s">
        <v>54</v>
      </c>
      <c r="C5" s="99">
        <v>-2581517</v>
      </c>
      <c r="D5" s="112" t="s">
        <v>621</v>
      </c>
      <c r="E5" s="112"/>
      <c r="F5" s="112"/>
      <c r="G5" s="112"/>
      <c r="H5" s="102"/>
      <c r="I5" s="102"/>
      <c r="J5" s="110"/>
      <c r="K5" s="109"/>
      <c r="L5" s="111"/>
      <c r="M5" s="102"/>
      <c r="N5" s="101"/>
      <c r="O5" s="101"/>
    </row>
    <row r="6" spans="1:16" ht="12.75" hidden="1" customHeight="1" outlineLevel="1" x14ac:dyDescent="0.25">
      <c r="A6" s="133"/>
      <c r="B6" s="133" t="s">
        <v>55</v>
      </c>
      <c r="C6" s="99">
        <v>-500000</v>
      </c>
      <c r="D6" s="112" t="s">
        <v>205</v>
      </c>
      <c r="E6" s="112"/>
      <c r="F6" s="112"/>
      <c r="G6" s="112"/>
      <c r="H6" s="102"/>
      <c r="I6" s="102"/>
      <c r="J6" s="110"/>
      <c r="K6" s="109"/>
      <c r="L6" s="111"/>
      <c r="M6" s="105"/>
      <c r="N6" s="101"/>
      <c r="O6" s="101"/>
    </row>
    <row r="7" spans="1:16" ht="12.75" hidden="1" customHeight="1" outlineLevel="1" x14ac:dyDescent="0.25">
      <c r="A7" s="133"/>
      <c r="B7" s="133" t="s">
        <v>56</v>
      </c>
      <c r="C7" s="99">
        <v>-4000000</v>
      </c>
      <c r="D7" s="112" t="s">
        <v>205</v>
      </c>
      <c r="E7" s="112"/>
      <c r="F7" s="112"/>
      <c r="G7" s="112"/>
      <c r="H7" s="113"/>
      <c r="I7" s="102"/>
      <c r="J7" s="110"/>
      <c r="K7" s="109"/>
      <c r="L7" s="111"/>
      <c r="M7" s="109"/>
      <c r="N7" s="101"/>
      <c r="O7" s="101"/>
    </row>
    <row r="8" spans="1:16" ht="12.75" hidden="1" customHeight="1" outlineLevel="1" x14ac:dyDescent="0.25">
      <c r="B8" s="133" t="s">
        <v>57</v>
      </c>
      <c r="C8" s="99">
        <v>-25945</v>
      </c>
      <c r="D8" s="112" t="s">
        <v>620</v>
      </c>
      <c r="E8" s="112"/>
      <c r="F8" s="112"/>
      <c r="G8" s="112"/>
      <c r="I8" s="102"/>
      <c r="J8" s="110"/>
      <c r="K8" s="109"/>
      <c r="L8" s="111"/>
      <c r="M8" s="102"/>
      <c r="N8" s="101"/>
      <c r="O8" s="101"/>
    </row>
    <row r="9" spans="1:16" ht="16.5" hidden="1" customHeight="1" outlineLevel="1" x14ac:dyDescent="0.25">
      <c r="B9" s="133" t="s">
        <v>58</v>
      </c>
      <c r="C9" s="107">
        <f>C4+C5+C6+C7+C8</f>
        <v>160030460</v>
      </c>
      <c r="D9" s="114"/>
      <c r="E9" s="114"/>
      <c r="F9" s="114"/>
      <c r="G9" s="114"/>
      <c r="I9" s="102"/>
      <c r="J9" s="110"/>
      <c r="K9" s="109"/>
      <c r="L9" s="111"/>
      <c r="M9" s="102"/>
      <c r="N9" s="101"/>
      <c r="O9" s="101"/>
    </row>
    <row r="10" spans="1:16" ht="16.5" hidden="1" customHeight="1" outlineLevel="1" x14ac:dyDescent="0.25">
      <c r="I10" s="102"/>
      <c r="J10" s="110"/>
      <c r="K10" s="109"/>
      <c r="L10" s="111"/>
      <c r="N10" s="102"/>
      <c r="O10" s="102"/>
    </row>
    <row r="11" spans="1:16" ht="16.5" hidden="1" customHeight="1" outlineLevel="1" x14ac:dyDescent="0.25">
      <c r="I11" s="102"/>
      <c r="J11" s="110"/>
      <c r="K11" s="109"/>
      <c r="L11" s="111"/>
      <c r="N11" s="102"/>
      <c r="O11" s="102"/>
    </row>
    <row r="12" spans="1:16" ht="16.5" hidden="1" customHeight="1" outlineLevel="1" x14ac:dyDescent="0.25">
      <c r="C12" s="295" t="s">
        <v>205</v>
      </c>
      <c r="D12" s="295"/>
      <c r="E12" s="295"/>
      <c r="F12" s="295"/>
      <c r="G12" s="167"/>
      <c r="I12" s="294"/>
      <c r="J12" s="294"/>
      <c r="K12" s="83"/>
      <c r="N12" s="102"/>
      <c r="O12" s="102"/>
    </row>
    <row r="13" spans="1:16" ht="16.5" hidden="1" customHeight="1" outlineLevel="1" x14ac:dyDescent="0.25">
      <c r="C13" s="296" t="s">
        <v>628</v>
      </c>
      <c r="D13" s="296"/>
      <c r="E13" s="296"/>
      <c r="F13" s="296"/>
      <c r="G13" s="168"/>
      <c r="H13" s="84" t="s">
        <v>206</v>
      </c>
      <c r="I13" s="115" t="s">
        <v>206</v>
      </c>
      <c r="J13" s="106"/>
      <c r="K13" s="85"/>
      <c r="N13" s="102"/>
      <c r="O13" s="102"/>
    </row>
    <row r="14" spans="1:16" ht="16.5" hidden="1" customHeight="1" outlineLevel="1" x14ac:dyDescent="0.25">
      <c r="F14" s="82" t="s">
        <v>59</v>
      </c>
      <c r="G14" s="82" t="s">
        <v>59</v>
      </c>
      <c r="I14" s="86"/>
    </row>
    <row r="15" spans="1:16" ht="16.5" customHeight="1" outlineLevel="1" thickBot="1" x14ac:dyDescent="0.3">
      <c r="E15" s="241"/>
      <c r="F15" s="240"/>
      <c r="G15" s="239"/>
      <c r="I15" s="86"/>
      <c r="O15" s="116"/>
    </row>
    <row r="16" spans="1:16" ht="16.5" customHeight="1" thickBot="1" x14ac:dyDescent="0.3">
      <c r="A16" s="193" t="s">
        <v>824</v>
      </c>
      <c r="B16" s="194"/>
      <c r="C16" s="194"/>
      <c r="D16" s="194"/>
      <c r="E16" s="194"/>
      <c r="F16" s="194"/>
      <c r="G16" s="194"/>
      <c r="H16" s="194"/>
      <c r="I16" s="195"/>
      <c r="K16" s="116"/>
      <c r="L16" s="116"/>
      <c r="M16" s="116"/>
      <c r="N16" s="116"/>
      <c r="O16" s="116"/>
      <c r="P16" s="116"/>
    </row>
    <row r="17" spans="1:14" ht="16.5" customHeight="1" x14ac:dyDescent="0.25">
      <c r="A17" s="135"/>
      <c r="B17" s="136"/>
      <c r="C17" s="117"/>
      <c r="D17" s="117"/>
      <c r="E17" s="117"/>
      <c r="F17" s="117"/>
      <c r="G17" s="117"/>
      <c r="H17" s="87"/>
      <c r="I17" s="87"/>
      <c r="J17" s="272"/>
      <c r="K17" s="272"/>
      <c r="L17" s="277"/>
      <c r="M17" s="272"/>
      <c r="N17" s="272"/>
    </row>
    <row r="18" spans="1:14" ht="16.5" customHeight="1" x14ac:dyDescent="0.25">
      <c r="A18" s="137"/>
      <c r="B18" s="136"/>
      <c r="C18" s="118"/>
      <c r="D18" s="118"/>
      <c r="E18" s="270"/>
      <c r="F18" s="119" t="s">
        <v>820</v>
      </c>
      <c r="G18" s="119"/>
      <c r="H18" s="265"/>
      <c r="I18" s="265"/>
      <c r="J18" s="275"/>
      <c r="K18" s="276"/>
      <c r="L18" s="276"/>
      <c r="M18" s="273" t="s">
        <v>820</v>
      </c>
      <c r="N18" s="273"/>
    </row>
    <row r="19" spans="1:14" ht="16.5" customHeight="1" x14ac:dyDescent="0.25">
      <c r="A19" s="137"/>
      <c r="B19" s="138"/>
      <c r="C19" s="268" t="s">
        <v>832</v>
      </c>
      <c r="D19" s="268" t="s">
        <v>832</v>
      </c>
      <c r="E19" s="268" t="s">
        <v>832</v>
      </c>
      <c r="F19" s="268" t="s">
        <v>832</v>
      </c>
      <c r="G19" s="268" t="s">
        <v>832</v>
      </c>
      <c r="H19" s="120"/>
      <c r="I19" s="120"/>
      <c r="J19" s="258" t="s">
        <v>815</v>
      </c>
      <c r="K19" s="258" t="s">
        <v>815</v>
      </c>
      <c r="L19" s="278" t="s">
        <v>823</v>
      </c>
      <c r="M19" s="260" t="s">
        <v>821</v>
      </c>
      <c r="N19" s="260" t="s">
        <v>821</v>
      </c>
    </row>
    <row r="20" spans="1:14" ht="16.5" customHeight="1" x14ac:dyDescent="0.25">
      <c r="A20" s="137"/>
      <c r="B20" s="138"/>
      <c r="C20" s="121" t="s">
        <v>687</v>
      </c>
      <c r="D20" s="121" t="s">
        <v>688</v>
      </c>
      <c r="E20" s="271" t="s">
        <v>822</v>
      </c>
      <c r="F20" s="271" t="s">
        <v>833</v>
      </c>
      <c r="G20" s="122" t="s">
        <v>60</v>
      </c>
      <c r="H20" s="120"/>
      <c r="I20" s="120"/>
      <c r="J20" s="259" t="s">
        <v>826</v>
      </c>
      <c r="K20" s="259" t="s">
        <v>828</v>
      </c>
      <c r="L20" s="278" t="s">
        <v>840</v>
      </c>
      <c r="M20" s="260" t="s">
        <v>834</v>
      </c>
      <c r="N20" s="260" t="s">
        <v>837</v>
      </c>
    </row>
    <row r="21" spans="1:14" ht="16.5" customHeight="1" x14ac:dyDescent="0.25">
      <c r="A21" s="137"/>
      <c r="B21" s="138"/>
      <c r="C21" s="120" t="s">
        <v>64</v>
      </c>
      <c r="D21" s="120" t="s">
        <v>64</v>
      </c>
      <c r="E21" s="120" t="s">
        <v>61</v>
      </c>
      <c r="F21" s="120" t="s">
        <v>689</v>
      </c>
      <c r="G21" s="120" t="s">
        <v>819</v>
      </c>
      <c r="H21" s="120"/>
      <c r="I21" s="120"/>
      <c r="J21" s="259" t="s">
        <v>827</v>
      </c>
      <c r="K21" s="259" t="s">
        <v>829</v>
      </c>
      <c r="L21" s="279" t="s">
        <v>839</v>
      </c>
      <c r="M21" s="261" t="s">
        <v>835</v>
      </c>
      <c r="N21" s="261" t="s">
        <v>835</v>
      </c>
    </row>
    <row r="22" spans="1:14" ht="16.5" customHeight="1" x14ac:dyDescent="0.25">
      <c r="A22" s="139" t="s">
        <v>62</v>
      </c>
      <c r="B22" s="123" t="s">
        <v>63</v>
      </c>
      <c r="C22" s="120" t="s">
        <v>690</v>
      </c>
      <c r="D22" s="120" t="s">
        <v>690</v>
      </c>
      <c r="E22" s="120" t="s">
        <v>21</v>
      </c>
      <c r="F22" s="120" t="s">
        <v>691</v>
      </c>
      <c r="G22" s="120" t="s">
        <v>50</v>
      </c>
      <c r="H22" s="120" t="s">
        <v>816</v>
      </c>
      <c r="I22" s="120" t="s">
        <v>816</v>
      </c>
      <c r="J22" s="260" t="s">
        <v>831</v>
      </c>
      <c r="K22" s="260" t="s">
        <v>830</v>
      </c>
      <c r="L22" s="279" t="s">
        <v>21</v>
      </c>
      <c r="M22" s="261" t="s">
        <v>836</v>
      </c>
      <c r="N22" s="261"/>
    </row>
    <row r="23" spans="1:14" ht="16.5" customHeight="1" thickBot="1" x14ac:dyDescent="0.3">
      <c r="A23" s="200" t="s">
        <v>65</v>
      </c>
      <c r="B23" s="124" t="s">
        <v>66</v>
      </c>
      <c r="C23" s="125" t="s">
        <v>692</v>
      </c>
      <c r="D23" s="126" t="s">
        <v>692</v>
      </c>
      <c r="E23" s="269">
        <v>1840.26</v>
      </c>
      <c r="F23" s="126" t="s">
        <v>693</v>
      </c>
      <c r="G23" s="126" t="s">
        <v>816</v>
      </c>
      <c r="H23" s="127" t="s">
        <v>67</v>
      </c>
      <c r="I23" s="127" t="s">
        <v>68</v>
      </c>
      <c r="J23" s="261"/>
      <c r="K23" s="261"/>
      <c r="L23" s="280">
        <f>+E23*1.025</f>
        <v>1886.2664999999997</v>
      </c>
      <c r="M23" s="274" t="s">
        <v>693</v>
      </c>
      <c r="N23" s="274" t="s">
        <v>838</v>
      </c>
    </row>
    <row r="24" spans="1:14" ht="16.5" customHeight="1" x14ac:dyDescent="0.25">
      <c r="A24" s="199" t="s">
        <v>782</v>
      </c>
      <c r="B24" s="136" t="s">
        <v>69</v>
      </c>
      <c r="C24" s="155">
        <v>885</v>
      </c>
      <c r="D24" s="155">
        <v>177</v>
      </c>
      <c r="E24" s="156">
        <v>1628629.8261079877</v>
      </c>
      <c r="F24" s="156">
        <v>1062000</v>
      </c>
      <c r="G24" s="156">
        <f>+E24+F24</f>
        <v>2690629.8261079877</v>
      </c>
      <c r="H24" s="157">
        <f t="shared" ref="H24:H55" si="0">D24*6000</f>
        <v>1062000</v>
      </c>
      <c r="I24" s="157">
        <f t="shared" ref="I24:I55" si="1">H24+E24</f>
        <v>2690629.8261079877</v>
      </c>
      <c r="J24" s="262">
        <f>(C24*$J$22)+C24</f>
        <v>919.71855000000005</v>
      </c>
      <c r="K24" s="262">
        <f>(D24*$K$22)+D24</f>
        <v>184.21451999999999</v>
      </c>
      <c r="L24" s="262">
        <f>J24*$L$23</f>
        <v>1734834.2902935748</v>
      </c>
      <c r="M24" s="281">
        <f>+K24*$M$18</f>
        <v>1105287.1199999999</v>
      </c>
      <c r="N24" s="281">
        <f>+L24+M24</f>
        <v>2840121.4102935744</v>
      </c>
    </row>
    <row r="25" spans="1:14" ht="16.5" customHeight="1" x14ac:dyDescent="0.25">
      <c r="A25" s="140" t="s">
        <v>695</v>
      </c>
      <c r="B25" s="141" t="s">
        <v>70</v>
      </c>
      <c r="C25" s="155">
        <v>4709</v>
      </c>
      <c r="D25" s="155">
        <v>1128</v>
      </c>
      <c r="E25" s="156">
        <v>8665782.8826469071</v>
      </c>
      <c r="F25" s="156">
        <v>6768000</v>
      </c>
      <c r="G25" s="156">
        <f t="shared" ref="G25:G88" si="2">+E25+F25</f>
        <v>15433782.882646907</v>
      </c>
      <c r="H25" s="158">
        <f t="shared" si="0"/>
        <v>6768000</v>
      </c>
      <c r="I25" s="157">
        <f t="shared" si="1"/>
        <v>15433782.882646907</v>
      </c>
      <c r="J25" s="262">
        <f t="shared" ref="J25:J88" si="3">(C25*$J$22)+C25</f>
        <v>4893.7340700000004</v>
      </c>
      <c r="K25" s="262">
        <f t="shared" ref="K25:K88" si="4">(D25*$K$22)+D25</f>
        <v>1173.9772800000001</v>
      </c>
      <c r="L25" s="262">
        <f t="shared" ref="L25:L88" si="5">J25*$L$23</f>
        <v>9230886.6361496542</v>
      </c>
      <c r="M25" s="281">
        <f t="shared" ref="M25:M88" si="6">+K25*$M$18</f>
        <v>7043863.6800000006</v>
      </c>
      <c r="N25" s="281">
        <f t="shared" ref="N25:N88" si="7">+L25+M25</f>
        <v>16274750.316149656</v>
      </c>
    </row>
    <row r="26" spans="1:14" ht="16.5" customHeight="1" x14ac:dyDescent="0.25">
      <c r="A26" s="140" t="s">
        <v>696</v>
      </c>
      <c r="B26" s="141" t="s">
        <v>71</v>
      </c>
      <c r="C26" s="155">
        <v>838</v>
      </c>
      <c r="D26" s="155">
        <v>206</v>
      </c>
      <c r="E26" s="156">
        <v>1542137.6206536652</v>
      </c>
      <c r="F26" s="156">
        <v>1236000</v>
      </c>
      <c r="G26" s="156">
        <f t="shared" si="2"/>
        <v>2778137.6206536652</v>
      </c>
      <c r="H26" s="158">
        <f t="shared" si="0"/>
        <v>1236000</v>
      </c>
      <c r="I26" s="157">
        <f t="shared" si="1"/>
        <v>2778137.6206536652</v>
      </c>
      <c r="J26" s="262">
        <f t="shared" si="3"/>
        <v>870.87473999999997</v>
      </c>
      <c r="K26" s="262">
        <f t="shared" si="4"/>
        <v>214.39655999999999</v>
      </c>
      <c r="L26" s="262">
        <f t="shared" si="5"/>
        <v>1642701.8477582098</v>
      </c>
      <c r="M26" s="281">
        <f t="shared" si="6"/>
        <v>1286379.3599999999</v>
      </c>
      <c r="N26" s="281">
        <f t="shared" si="7"/>
        <v>2929081.2077582097</v>
      </c>
    </row>
    <row r="27" spans="1:14" ht="16.5" customHeight="1" x14ac:dyDescent="0.25">
      <c r="A27" s="140" t="s">
        <v>697</v>
      </c>
      <c r="B27" s="141" t="s">
        <v>72</v>
      </c>
      <c r="C27" s="155">
        <v>2895</v>
      </c>
      <c r="D27" s="155">
        <v>604</v>
      </c>
      <c r="E27" s="156">
        <v>5327551.8040481629</v>
      </c>
      <c r="F27" s="156">
        <v>3624000</v>
      </c>
      <c r="G27" s="156">
        <f t="shared" si="2"/>
        <v>8951551.804048162</v>
      </c>
      <c r="H27" s="158">
        <f t="shared" si="0"/>
        <v>3624000</v>
      </c>
      <c r="I27" s="157">
        <f t="shared" si="1"/>
        <v>8951551.804048162</v>
      </c>
      <c r="J27" s="262">
        <f t="shared" si="3"/>
        <v>3008.5708500000001</v>
      </c>
      <c r="K27" s="262">
        <f t="shared" si="4"/>
        <v>628.61904000000004</v>
      </c>
      <c r="L27" s="262">
        <f t="shared" si="5"/>
        <v>5674966.4072315246</v>
      </c>
      <c r="M27" s="281">
        <f t="shared" si="6"/>
        <v>3771714.24</v>
      </c>
      <c r="N27" s="281">
        <f t="shared" si="7"/>
        <v>9446680.6472315248</v>
      </c>
    </row>
    <row r="28" spans="1:14" ht="16.5" customHeight="1" x14ac:dyDescent="0.25">
      <c r="A28" s="140" t="s">
        <v>698</v>
      </c>
      <c r="B28" s="141" t="s">
        <v>73</v>
      </c>
      <c r="C28" s="155">
        <v>1112</v>
      </c>
      <c r="D28" s="155">
        <v>257</v>
      </c>
      <c r="E28" s="156">
        <v>2046368.77585546</v>
      </c>
      <c r="F28" s="156">
        <v>1542000</v>
      </c>
      <c r="G28" s="156">
        <f t="shared" si="2"/>
        <v>3588368.7758554602</v>
      </c>
      <c r="H28" s="158">
        <f t="shared" si="0"/>
        <v>1542000</v>
      </c>
      <c r="I28" s="157">
        <f t="shared" si="1"/>
        <v>3588368.7758554602</v>
      </c>
      <c r="J28" s="262">
        <f t="shared" si="3"/>
        <v>1155.6237599999999</v>
      </c>
      <c r="K28" s="262">
        <f t="shared" si="4"/>
        <v>267.47532000000001</v>
      </c>
      <c r="L28" s="262">
        <f t="shared" si="5"/>
        <v>2179814.3850920396</v>
      </c>
      <c r="M28" s="281">
        <f t="shared" si="6"/>
        <v>1604851.9200000002</v>
      </c>
      <c r="N28" s="281">
        <f t="shared" si="7"/>
        <v>3784666.3050920395</v>
      </c>
    </row>
    <row r="29" spans="1:14" ht="16.5" customHeight="1" x14ac:dyDescent="0.25">
      <c r="A29" s="140" t="s">
        <v>699</v>
      </c>
      <c r="B29" s="141" t="s">
        <v>74</v>
      </c>
      <c r="C29" s="155">
        <v>412</v>
      </c>
      <c r="D29" s="155">
        <v>116</v>
      </c>
      <c r="E29" s="156">
        <v>758186.99249321001</v>
      </c>
      <c r="F29" s="156">
        <v>696000</v>
      </c>
      <c r="G29" s="156">
        <f t="shared" si="2"/>
        <v>1454186.9924932099</v>
      </c>
      <c r="H29" s="158">
        <f t="shared" si="0"/>
        <v>696000</v>
      </c>
      <c r="I29" s="157">
        <f t="shared" si="1"/>
        <v>1454186.9924932099</v>
      </c>
      <c r="J29" s="262">
        <f t="shared" si="3"/>
        <v>428.16275999999999</v>
      </c>
      <c r="K29" s="262">
        <f t="shared" si="4"/>
        <v>120.72816</v>
      </c>
      <c r="L29" s="262">
        <f t="shared" si="5"/>
        <v>807629.07073553989</v>
      </c>
      <c r="M29" s="281">
        <f t="shared" si="6"/>
        <v>724368.96</v>
      </c>
      <c r="N29" s="281">
        <f t="shared" si="7"/>
        <v>1531998.0307355397</v>
      </c>
    </row>
    <row r="30" spans="1:14" ht="16.5" customHeight="1" x14ac:dyDescent="0.25">
      <c r="A30" s="140" t="s">
        <v>700</v>
      </c>
      <c r="B30" s="141" t="s">
        <v>75</v>
      </c>
      <c r="C30" s="155">
        <v>166</v>
      </c>
      <c r="D30" s="155">
        <v>30</v>
      </c>
      <c r="E30" s="156">
        <v>305483.10862590501</v>
      </c>
      <c r="F30" s="156">
        <v>180000</v>
      </c>
      <c r="G30" s="156">
        <f t="shared" si="2"/>
        <v>485483.10862590501</v>
      </c>
      <c r="H30" s="158">
        <f t="shared" si="0"/>
        <v>180000</v>
      </c>
      <c r="I30" s="157">
        <f t="shared" si="1"/>
        <v>485483.10862590501</v>
      </c>
      <c r="J30" s="262">
        <f t="shared" si="3"/>
        <v>172.51218</v>
      </c>
      <c r="K30" s="262">
        <f t="shared" si="4"/>
        <v>31.222799999999999</v>
      </c>
      <c r="L30" s="262">
        <f t="shared" si="5"/>
        <v>325403.94597596995</v>
      </c>
      <c r="M30" s="281">
        <f t="shared" si="6"/>
        <v>187336.8</v>
      </c>
      <c r="N30" s="281">
        <f t="shared" si="7"/>
        <v>512740.74597596994</v>
      </c>
    </row>
    <row r="31" spans="1:14" ht="16.5" customHeight="1" x14ac:dyDescent="0.25">
      <c r="A31" s="140" t="s">
        <v>701</v>
      </c>
      <c r="B31" s="141" t="s">
        <v>76</v>
      </c>
      <c r="C31" s="155">
        <v>7649</v>
      </c>
      <c r="D31" s="155">
        <v>1913</v>
      </c>
      <c r="E31" s="156">
        <v>14076146.372768357</v>
      </c>
      <c r="F31" s="156">
        <v>11478000</v>
      </c>
      <c r="G31" s="156">
        <f t="shared" si="2"/>
        <v>25554146.372768357</v>
      </c>
      <c r="H31" s="158">
        <f t="shared" si="0"/>
        <v>11478000</v>
      </c>
      <c r="I31" s="157">
        <f t="shared" si="1"/>
        <v>25554146.372768357</v>
      </c>
      <c r="J31" s="262">
        <f t="shared" si="3"/>
        <v>7949.0702700000002</v>
      </c>
      <c r="K31" s="262">
        <f t="shared" si="4"/>
        <v>1990.97388</v>
      </c>
      <c r="L31" s="262">
        <f t="shared" si="5"/>
        <v>14994064.956446953</v>
      </c>
      <c r="M31" s="281">
        <f t="shared" si="6"/>
        <v>11945843.279999999</v>
      </c>
      <c r="N31" s="281">
        <f t="shared" si="7"/>
        <v>26939908.236446954</v>
      </c>
    </row>
    <row r="32" spans="1:14" ht="16.5" customHeight="1" x14ac:dyDescent="0.25">
      <c r="A32" s="140" t="s">
        <v>702</v>
      </c>
      <c r="B32" s="141" t="s">
        <v>77</v>
      </c>
      <c r="C32" s="155">
        <v>1816</v>
      </c>
      <c r="D32" s="155">
        <v>458</v>
      </c>
      <c r="E32" s="156">
        <v>3341911.5979797803</v>
      </c>
      <c r="F32" s="156">
        <v>2748000</v>
      </c>
      <c r="G32" s="156">
        <f t="shared" si="2"/>
        <v>6089911.5979797803</v>
      </c>
      <c r="H32" s="158">
        <f t="shared" si="0"/>
        <v>2748000</v>
      </c>
      <c r="I32" s="157">
        <f t="shared" si="1"/>
        <v>6089911.5979797803</v>
      </c>
      <c r="J32" s="262">
        <f t="shared" si="3"/>
        <v>1887.2416800000001</v>
      </c>
      <c r="K32" s="262">
        <f t="shared" si="4"/>
        <v>476.66807999999997</v>
      </c>
      <c r="L32" s="262">
        <f t="shared" si="5"/>
        <v>3559840.7583877197</v>
      </c>
      <c r="M32" s="281">
        <f t="shared" si="6"/>
        <v>2860008.48</v>
      </c>
      <c r="N32" s="281">
        <f t="shared" si="7"/>
        <v>6419849.2383877197</v>
      </c>
    </row>
    <row r="33" spans="1:14" ht="16.5" customHeight="1" x14ac:dyDescent="0.25">
      <c r="A33" s="140" t="s">
        <v>703</v>
      </c>
      <c r="B33" s="141" t="s">
        <v>78</v>
      </c>
      <c r="C33" s="155">
        <v>5536</v>
      </c>
      <c r="D33" s="155">
        <v>1107</v>
      </c>
      <c r="E33" s="156">
        <v>10187677.646704881</v>
      </c>
      <c r="F33" s="156">
        <v>6642000</v>
      </c>
      <c r="G33" s="156">
        <f t="shared" si="2"/>
        <v>16829677.646704882</v>
      </c>
      <c r="H33" s="158">
        <f t="shared" si="0"/>
        <v>6642000</v>
      </c>
      <c r="I33" s="157">
        <f t="shared" si="1"/>
        <v>16829677.646704882</v>
      </c>
      <c r="J33" s="262">
        <f t="shared" si="3"/>
        <v>5753.1772799999999</v>
      </c>
      <c r="K33" s="262">
        <f t="shared" si="4"/>
        <v>1152.12132</v>
      </c>
      <c r="L33" s="262">
        <f t="shared" si="5"/>
        <v>10852025.571825119</v>
      </c>
      <c r="M33" s="281">
        <f t="shared" si="6"/>
        <v>6912727.9199999999</v>
      </c>
      <c r="N33" s="281">
        <f t="shared" si="7"/>
        <v>17764753.491825119</v>
      </c>
    </row>
    <row r="34" spans="1:14" ht="16.5" customHeight="1" x14ac:dyDescent="0.25">
      <c r="A34" s="140" t="s">
        <v>704</v>
      </c>
      <c r="B34" s="141" t="s">
        <v>79</v>
      </c>
      <c r="C34" s="155">
        <v>4206</v>
      </c>
      <c r="D34" s="155">
        <v>993</v>
      </c>
      <c r="E34" s="156">
        <v>7740132.2583166054</v>
      </c>
      <c r="F34" s="156">
        <v>5958000</v>
      </c>
      <c r="G34" s="156">
        <f t="shared" si="2"/>
        <v>13698132.258316606</v>
      </c>
      <c r="H34" s="158">
        <f t="shared" si="0"/>
        <v>5958000</v>
      </c>
      <c r="I34" s="157">
        <f t="shared" si="1"/>
        <v>13698132.258316606</v>
      </c>
      <c r="J34" s="262">
        <f t="shared" si="3"/>
        <v>4371.0013799999997</v>
      </c>
      <c r="K34" s="262">
        <f t="shared" si="4"/>
        <v>1033.47468</v>
      </c>
      <c r="L34" s="262">
        <f t="shared" si="5"/>
        <v>8244873.474547768</v>
      </c>
      <c r="M34" s="281">
        <f t="shared" si="6"/>
        <v>6200848.0800000001</v>
      </c>
      <c r="N34" s="281">
        <f t="shared" si="7"/>
        <v>14445721.554547768</v>
      </c>
    </row>
    <row r="35" spans="1:14" ht="16.5" customHeight="1" x14ac:dyDescent="0.25">
      <c r="A35" s="140" t="s">
        <v>705</v>
      </c>
      <c r="B35" s="141" t="s">
        <v>80</v>
      </c>
      <c r="C35" s="155">
        <v>3897</v>
      </c>
      <c r="D35" s="155">
        <v>958</v>
      </c>
      <c r="E35" s="156">
        <v>7171492.013946698</v>
      </c>
      <c r="F35" s="156">
        <v>5748000</v>
      </c>
      <c r="G35" s="156">
        <f t="shared" si="2"/>
        <v>12919492.013946697</v>
      </c>
      <c r="H35" s="158">
        <f t="shared" si="0"/>
        <v>5748000</v>
      </c>
      <c r="I35" s="157">
        <f t="shared" si="1"/>
        <v>12919492.013946697</v>
      </c>
      <c r="J35" s="262">
        <f t="shared" si="3"/>
        <v>4049.8793099999998</v>
      </c>
      <c r="K35" s="262">
        <f t="shared" si="4"/>
        <v>997.04808000000003</v>
      </c>
      <c r="L35" s="262">
        <f t="shared" si="5"/>
        <v>7639151.6714961138</v>
      </c>
      <c r="M35" s="281">
        <f t="shared" si="6"/>
        <v>5982288.4800000004</v>
      </c>
      <c r="N35" s="281">
        <f t="shared" si="7"/>
        <v>13621440.151496114</v>
      </c>
    </row>
    <row r="36" spans="1:14" ht="16.5" customHeight="1" x14ac:dyDescent="0.25">
      <c r="A36" s="140" t="s">
        <v>706</v>
      </c>
      <c r="B36" s="141" t="s">
        <v>81</v>
      </c>
      <c r="C36" s="155">
        <v>738</v>
      </c>
      <c r="D36" s="155">
        <v>127</v>
      </c>
      <c r="E36" s="156">
        <v>1358111.651601915</v>
      </c>
      <c r="F36" s="156">
        <v>762000</v>
      </c>
      <c r="G36" s="156">
        <f t="shared" si="2"/>
        <v>2120111.6516019152</v>
      </c>
      <c r="H36" s="158">
        <f t="shared" si="0"/>
        <v>762000</v>
      </c>
      <c r="I36" s="157">
        <f t="shared" si="1"/>
        <v>2120111.6516019152</v>
      </c>
      <c r="J36" s="262">
        <f t="shared" si="3"/>
        <v>766.95173999999997</v>
      </c>
      <c r="K36" s="262">
        <f t="shared" si="4"/>
        <v>132.17652000000001</v>
      </c>
      <c r="L36" s="262">
        <f t="shared" si="5"/>
        <v>1446675.3742787098</v>
      </c>
      <c r="M36" s="281">
        <f t="shared" si="6"/>
        <v>793059.12000000011</v>
      </c>
      <c r="N36" s="281">
        <f t="shared" si="7"/>
        <v>2239734.4942787099</v>
      </c>
    </row>
    <row r="37" spans="1:14" ht="16.5" customHeight="1" x14ac:dyDescent="0.25">
      <c r="A37" s="140" t="s">
        <v>707</v>
      </c>
      <c r="B37" s="141" t="s">
        <v>82</v>
      </c>
      <c r="C37" s="155">
        <v>11762</v>
      </c>
      <c r="D37" s="155">
        <v>2588</v>
      </c>
      <c r="E37" s="156">
        <v>21645134.479866836</v>
      </c>
      <c r="F37" s="156">
        <v>15528000</v>
      </c>
      <c r="G37" s="156">
        <f t="shared" si="2"/>
        <v>37173134.479866832</v>
      </c>
      <c r="H37" s="158">
        <f t="shared" si="0"/>
        <v>15528000</v>
      </c>
      <c r="I37" s="157">
        <f t="shared" si="1"/>
        <v>37173134.479866832</v>
      </c>
      <c r="J37" s="262">
        <f t="shared" si="3"/>
        <v>12223.42326</v>
      </c>
      <c r="K37" s="262">
        <f t="shared" si="4"/>
        <v>2693.4868799999999</v>
      </c>
      <c r="L37" s="262">
        <f t="shared" si="5"/>
        <v>23056633.810658786</v>
      </c>
      <c r="M37" s="281">
        <f t="shared" si="6"/>
        <v>16160921.279999999</v>
      </c>
      <c r="N37" s="281">
        <f t="shared" si="7"/>
        <v>39217555.090658784</v>
      </c>
    </row>
    <row r="38" spans="1:14" ht="16.5" customHeight="1" x14ac:dyDescent="0.25">
      <c r="A38" s="140" t="s">
        <v>708</v>
      </c>
      <c r="B38" s="141" t="s">
        <v>83</v>
      </c>
      <c r="C38" s="155">
        <v>8063</v>
      </c>
      <c r="D38" s="155">
        <v>1933</v>
      </c>
      <c r="E38" s="156">
        <v>14838013.884642603</v>
      </c>
      <c r="F38" s="156">
        <v>11598000</v>
      </c>
      <c r="G38" s="156">
        <f t="shared" si="2"/>
        <v>26436013.884642601</v>
      </c>
      <c r="H38" s="158">
        <f t="shared" si="0"/>
        <v>11598000</v>
      </c>
      <c r="I38" s="157">
        <f t="shared" si="1"/>
        <v>26436013.884642601</v>
      </c>
      <c r="J38" s="262">
        <f t="shared" si="3"/>
        <v>8379.31149</v>
      </c>
      <c r="K38" s="262">
        <f t="shared" si="4"/>
        <v>2011.78908</v>
      </c>
      <c r="L38" s="262">
        <f t="shared" si="5"/>
        <v>15805614.556652082</v>
      </c>
      <c r="M38" s="281">
        <f t="shared" si="6"/>
        <v>12070734.48</v>
      </c>
      <c r="N38" s="281">
        <f t="shared" si="7"/>
        <v>27876349.036652081</v>
      </c>
    </row>
    <row r="39" spans="1:14" ht="16.5" customHeight="1" x14ac:dyDescent="0.25">
      <c r="A39" s="140" t="s">
        <v>709</v>
      </c>
      <c r="B39" s="141" t="s">
        <v>618</v>
      </c>
      <c r="C39" s="155">
        <v>963</v>
      </c>
      <c r="D39" s="155">
        <v>129</v>
      </c>
      <c r="E39" s="156">
        <v>1772170.0819683527</v>
      </c>
      <c r="F39" s="156">
        <v>774000</v>
      </c>
      <c r="G39" s="156">
        <f t="shared" si="2"/>
        <v>2546170.0819683527</v>
      </c>
      <c r="H39" s="158">
        <f t="shared" si="0"/>
        <v>774000</v>
      </c>
      <c r="I39" s="157">
        <f t="shared" si="1"/>
        <v>2546170.0819683527</v>
      </c>
      <c r="J39" s="262">
        <f t="shared" si="3"/>
        <v>1000.77849</v>
      </c>
      <c r="K39" s="262">
        <f t="shared" si="4"/>
        <v>134.25803999999999</v>
      </c>
      <c r="L39" s="262">
        <f t="shared" si="5"/>
        <v>1887734.9396075848</v>
      </c>
      <c r="M39" s="281">
        <f t="shared" si="6"/>
        <v>805548.24</v>
      </c>
      <c r="N39" s="281">
        <f t="shared" si="7"/>
        <v>2693283.1796075851</v>
      </c>
    </row>
    <row r="40" spans="1:14" ht="16.5" customHeight="1" x14ac:dyDescent="0.25">
      <c r="A40" s="140" t="s">
        <v>622</v>
      </c>
      <c r="B40" s="141" t="s">
        <v>623</v>
      </c>
      <c r="C40" s="155">
        <v>360</v>
      </c>
      <c r="D40" s="155">
        <v>66</v>
      </c>
      <c r="E40" s="156">
        <v>662493.48858630005</v>
      </c>
      <c r="F40" s="156">
        <v>396000</v>
      </c>
      <c r="G40" s="156">
        <f t="shared" si="2"/>
        <v>1058493.4885863001</v>
      </c>
      <c r="H40" s="158">
        <f t="shared" si="0"/>
        <v>396000</v>
      </c>
      <c r="I40" s="157">
        <f t="shared" si="1"/>
        <v>1058493.4885863001</v>
      </c>
      <c r="J40" s="262">
        <f t="shared" si="3"/>
        <v>374.12279999999998</v>
      </c>
      <c r="K40" s="262">
        <f t="shared" si="4"/>
        <v>68.690160000000006</v>
      </c>
      <c r="L40" s="262">
        <f t="shared" si="5"/>
        <v>705695.30452619982</v>
      </c>
      <c r="M40" s="281">
        <f t="shared" si="6"/>
        <v>412140.96</v>
      </c>
      <c r="N40" s="281">
        <f t="shared" si="7"/>
        <v>1117836.2645261998</v>
      </c>
    </row>
    <row r="41" spans="1:14" ht="16.5" customHeight="1" x14ac:dyDescent="0.25">
      <c r="A41" s="140" t="s">
        <v>710</v>
      </c>
      <c r="B41" s="141" t="s">
        <v>84</v>
      </c>
      <c r="C41" s="155">
        <v>1784</v>
      </c>
      <c r="D41" s="155">
        <v>461</v>
      </c>
      <c r="E41" s="156">
        <v>3283023.2878832202</v>
      </c>
      <c r="F41" s="156">
        <v>2766000</v>
      </c>
      <c r="G41" s="156">
        <f t="shared" si="2"/>
        <v>6049023.2878832202</v>
      </c>
      <c r="H41" s="158">
        <f t="shared" si="0"/>
        <v>2766000</v>
      </c>
      <c r="I41" s="157">
        <f t="shared" si="1"/>
        <v>6049023.2878832202</v>
      </c>
      <c r="J41" s="262">
        <f t="shared" si="3"/>
        <v>1853.98632</v>
      </c>
      <c r="K41" s="262">
        <f t="shared" si="4"/>
        <v>479.79036000000002</v>
      </c>
      <c r="L41" s="262">
        <f t="shared" si="5"/>
        <v>3497112.2868742794</v>
      </c>
      <c r="M41" s="281">
        <f t="shared" si="6"/>
        <v>2878742.16</v>
      </c>
      <c r="N41" s="281">
        <f t="shared" si="7"/>
        <v>6375854.4468742795</v>
      </c>
    </row>
    <row r="42" spans="1:14" ht="16.5" customHeight="1" x14ac:dyDescent="0.25">
      <c r="A42" s="140" t="s">
        <v>711</v>
      </c>
      <c r="B42" s="141" t="s">
        <v>85</v>
      </c>
      <c r="C42" s="155">
        <v>1386</v>
      </c>
      <c r="D42" s="155">
        <v>259</v>
      </c>
      <c r="E42" s="156">
        <v>2550599.9310572552</v>
      </c>
      <c r="F42" s="156">
        <v>1554000</v>
      </c>
      <c r="G42" s="156">
        <f t="shared" si="2"/>
        <v>4104599.9310572552</v>
      </c>
      <c r="H42" s="158">
        <f t="shared" si="0"/>
        <v>1554000</v>
      </c>
      <c r="I42" s="157">
        <f t="shared" si="1"/>
        <v>4104599.9310572552</v>
      </c>
      <c r="J42" s="262">
        <f t="shared" si="3"/>
        <v>1440.3727799999999</v>
      </c>
      <c r="K42" s="262">
        <f t="shared" si="4"/>
        <v>269.55684000000002</v>
      </c>
      <c r="L42" s="262">
        <f t="shared" si="5"/>
        <v>2716926.9224258694</v>
      </c>
      <c r="M42" s="281">
        <f t="shared" si="6"/>
        <v>1617341.04</v>
      </c>
      <c r="N42" s="281">
        <f t="shared" si="7"/>
        <v>4334267.962425869</v>
      </c>
    </row>
    <row r="43" spans="1:14" ht="16.5" customHeight="1" x14ac:dyDescent="0.25">
      <c r="A43" s="140" t="s">
        <v>712</v>
      </c>
      <c r="B43" s="141" t="s">
        <v>86</v>
      </c>
      <c r="C43" s="155">
        <v>1555</v>
      </c>
      <c r="D43" s="155">
        <v>388</v>
      </c>
      <c r="E43" s="156">
        <v>2861603.8187547126</v>
      </c>
      <c r="F43" s="156">
        <v>2328000</v>
      </c>
      <c r="G43" s="156">
        <f t="shared" si="2"/>
        <v>5189603.8187547121</v>
      </c>
      <c r="H43" s="158">
        <f t="shared" si="0"/>
        <v>2328000</v>
      </c>
      <c r="I43" s="157">
        <f t="shared" si="1"/>
        <v>5189603.8187547121</v>
      </c>
      <c r="J43" s="262">
        <f t="shared" si="3"/>
        <v>1616.0026499999999</v>
      </c>
      <c r="K43" s="262">
        <f t="shared" si="4"/>
        <v>403.81488000000002</v>
      </c>
      <c r="L43" s="262">
        <f t="shared" si="5"/>
        <v>3048211.6626062244</v>
      </c>
      <c r="M43" s="281">
        <f t="shared" si="6"/>
        <v>2422889.2800000003</v>
      </c>
      <c r="N43" s="281">
        <f t="shared" si="7"/>
        <v>5471100.9426062247</v>
      </c>
    </row>
    <row r="44" spans="1:14" ht="16.5" customHeight="1" x14ac:dyDescent="0.25">
      <c r="A44" s="140" t="s">
        <v>713</v>
      </c>
      <c r="B44" s="141" t="s">
        <v>87</v>
      </c>
      <c r="C44" s="155">
        <v>3025</v>
      </c>
      <c r="D44" s="155">
        <v>646</v>
      </c>
      <c r="E44" s="156">
        <v>5566785.5638154382</v>
      </c>
      <c r="F44" s="156">
        <v>3876000</v>
      </c>
      <c r="G44" s="156">
        <f t="shared" si="2"/>
        <v>9442785.5638154373</v>
      </c>
      <c r="H44" s="158">
        <f t="shared" si="0"/>
        <v>3876000</v>
      </c>
      <c r="I44" s="157">
        <f t="shared" si="1"/>
        <v>9442785.5638154373</v>
      </c>
      <c r="J44" s="262">
        <f t="shared" si="3"/>
        <v>3143.6707500000002</v>
      </c>
      <c r="K44" s="262">
        <f t="shared" si="4"/>
        <v>672.33096</v>
      </c>
      <c r="L44" s="262">
        <f t="shared" si="5"/>
        <v>5929800.8227548748</v>
      </c>
      <c r="M44" s="281">
        <f t="shared" si="6"/>
        <v>4033985.7600000002</v>
      </c>
      <c r="N44" s="281">
        <f t="shared" si="7"/>
        <v>9963786.5827548746</v>
      </c>
    </row>
    <row r="45" spans="1:14" ht="16.5" customHeight="1" x14ac:dyDescent="0.25">
      <c r="A45" s="140" t="s">
        <v>714</v>
      </c>
      <c r="B45" s="141" t="s">
        <v>88</v>
      </c>
      <c r="C45" s="155">
        <v>435</v>
      </c>
      <c r="D45" s="155">
        <v>98</v>
      </c>
      <c r="E45" s="156">
        <v>800512.96537511249</v>
      </c>
      <c r="F45" s="156">
        <v>588000</v>
      </c>
      <c r="G45" s="156">
        <f t="shared" si="2"/>
        <v>1388512.9653751124</v>
      </c>
      <c r="H45" s="158">
        <f t="shared" si="0"/>
        <v>588000</v>
      </c>
      <c r="I45" s="157">
        <f t="shared" si="1"/>
        <v>1388512.9653751124</v>
      </c>
      <c r="J45" s="262">
        <f t="shared" si="3"/>
        <v>452.06504999999999</v>
      </c>
      <c r="K45" s="262">
        <f t="shared" si="4"/>
        <v>101.99448</v>
      </c>
      <c r="L45" s="262">
        <f t="shared" si="5"/>
        <v>852715.15963582485</v>
      </c>
      <c r="M45" s="281">
        <f t="shared" si="6"/>
        <v>611966.88</v>
      </c>
      <c r="N45" s="281">
        <f t="shared" si="7"/>
        <v>1464682.039635825</v>
      </c>
    </row>
    <row r="46" spans="1:14" ht="16.5" customHeight="1" x14ac:dyDescent="0.25">
      <c r="A46" s="140" t="s">
        <v>715</v>
      </c>
      <c r="B46" s="141" t="s">
        <v>89</v>
      </c>
      <c r="C46" s="155">
        <v>2290</v>
      </c>
      <c r="D46" s="155">
        <v>576</v>
      </c>
      <c r="E46" s="156">
        <v>4214194.6912850756</v>
      </c>
      <c r="F46" s="156">
        <v>3456000</v>
      </c>
      <c r="G46" s="156">
        <f t="shared" si="2"/>
        <v>7670194.6912850756</v>
      </c>
      <c r="H46" s="158">
        <f t="shared" si="0"/>
        <v>3456000</v>
      </c>
      <c r="I46" s="157">
        <f t="shared" si="1"/>
        <v>7670194.6912850756</v>
      </c>
      <c r="J46" s="262">
        <f t="shared" si="3"/>
        <v>2379.8366999999998</v>
      </c>
      <c r="K46" s="262">
        <f t="shared" si="4"/>
        <v>599.47775999999999</v>
      </c>
      <c r="L46" s="262">
        <f t="shared" si="5"/>
        <v>4489006.2426805487</v>
      </c>
      <c r="M46" s="281">
        <f t="shared" si="6"/>
        <v>3596866.56</v>
      </c>
      <c r="N46" s="281">
        <f t="shared" si="7"/>
        <v>8085872.8026805483</v>
      </c>
    </row>
    <row r="47" spans="1:14" ht="16.5" customHeight="1" x14ac:dyDescent="0.25">
      <c r="A47" s="140" t="s">
        <v>716</v>
      </c>
      <c r="B47" s="141" t="s">
        <v>90</v>
      </c>
      <c r="C47" s="155">
        <v>666</v>
      </c>
      <c r="D47" s="155">
        <v>168</v>
      </c>
      <c r="E47" s="156">
        <v>1225612.9538846551</v>
      </c>
      <c r="F47" s="156">
        <v>1008000</v>
      </c>
      <c r="G47" s="156">
        <f t="shared" si="2"/>
        <v>2233612.9538846551</v>
      </c>
      <c r="H47" s="158">
        <f t="shared" si="0"/>
        <v>1008000</v>
      </c>
      <c r="I47" s="157">
        <f t="shared" si="1"/>
        <v>2233612.9538846551</v>
      </c>
      <c r="J47" s="262">
        <f t="shared" si="3"/>
        <v>692.12717999999995</v>
      </c>
      <c r="K47" s="262">
        <f t="shared" si="4"/>
        <v>174.84768</v>
      </c>
      <c r="L47" s="262">
        <f t="shared" si="5"/>
        <v>1305536.3133734697</v>
      </c>
      <c r="M47" s="281">
        <f t="shared" si="6"/>
        <v>1049086.08</v>
      </c>
      <c r="N47" s="281">
        <f t="shared" si="7"/>
        <v>2354622.3933734698</v>
      </c>
    </row>
    <row r="48" spans="1:14" ht="16.5" customHeight="1" x14ac:dyDescent="0.25">
      <c r="A48" s="140" t="s">
        <v>717</v>
      </c>
      <c r="B48" s="141" t="s">
        <v>91</v>
      </c>
      <c r="C48" s="155">
        <v>3196</v>
      </c>
      <c r="D48" s="155">
        <v>745</v>
      </c>
      <c r="E48" s="156">
        <v>5881469.9708939306</v>
      </c>
      <c r="F48" s="156">
        <v>4470000</v>
      </c>
      <c r="G48" s="156">
        <f t="shared" si="2"/>
        <v>10351469.970893931</v>
      </c>
      <c r="H48" s="158">
        <f t="shared" si="0"/>
        <v>4470000</v>
      </c>
      <c r="I48" s="157">
        <f t="shared" si="1"/>
        <v>10351469.970893931</v>
      </c>
      <c r="J48" s="262">
        <f t="shared" si="3"/>
        <v>3321.3790800000002</v>
      </c>
      <c r="K48" s="262">
        <f t="shared" si="4"/>
        <v>775.36620000000005</v>
      </c>
      <c r="L48" s="262">
        <f t="shared" si="5"/>
        <v>6265006.0924048191</v>
      </c>
      <c r="M48" s="281">
        <f t="shared" si="6"/>
        <v>4652197.2</v>
      </c>
      <c r="N48" s="281">
        <f t="shared" si="7"/>
        <v>10917203.292404819</v>
      </c>
    </row>
    <row r="49" spans="1:14" ht="16.5" customHeight="1" x14ac:dyDescent="0.25">
      <c r="A49" s="140" t="s">
        <v>718</v>
      </c>
      <c r="B49" s="141" t="s">
        <v>92</v>
      </c>
      <c r="C49" s="155">
        <v>550</v>
      </c>
      <c r="D49" s="155">
        <v>119</v>
      </c>
      <c r="E49" s="156">
        <v>1012142.8297846251</v>
      </c>
      <c r="F49" s="156">
        <v>714000</v>
      </c>
      <c r="G49" s="156">
        <f t="shared" si="2"/>
        <v>1726142.8297846252</v>
      </c>
      <c r="H49" s="158">
        <f t="shared" si="0"/>
        <v>714000</v>
      </c>
      <c r="I49" s="157">
        <f t="shared" si="1"/>
        <v>1726142.8297846252</v>
      </c>
      <c r="J49" s="262">
        <f t="shared" si="3"/>
        <v>571.57650000000001</v>
      </c>
      <c r="K49" s="262">
        <f t="shared" si="4"/>
        <v>123.85044000000001</v>
      </c>
      <c r="L49" s="262">
        <f t="shared" si="5"/>
        <v>1078145.6041372498</v>
      </c>
      <c r="M49" s="281">
        <f t="shared" si="6"/>
        <v>743102.64</v>
      </c>
      <c r="N49" s="281">
        <f t="shared" si="7"/>
        <v>1821248.2441372499</v>
      </c>
    </row>
    <row r="50" spans="1:14" ht="16.5" customHeight="1" x14ac:dyDescent="0.25">
      <c r="A50" s="140" t="s">
        <v>719</v>
      </c>
      <c r="B50" s="141" t="s">
        <v>93</v>
      </c>
      <c r="C50" s="155">
        <v>529</v>
      </c>
      <c r="D50" s="155">
        <v>118</v>
      </c>
      <c r="E50" s="156">
        <v>973497.37628375751</v>
      </c>
      <c r="F50" s="156">
        <v>708000</v>
      </c>
      <c r="G50" s="156">
        <f t="shared" si="2"/>
        <v>1681497.3762837574</v>
      </c>
      <c r="H50" s="158">
        <f t="shared" si="0"/>
        <v>708000</v>
      </c>
      <c r="I50" s="157">
        <f t="shared" si="1"/>
        <v>1681497.3762837574</v>
      </c>
      <c r="J50" s="262">
        <f t="shared" si="3"/>
        <v>549.75266999999997</v>
      </c>
      <c r="K50" s="262">
        <f t="shared" si="4"/>
        <v>122.80968</v>
      </c>
      <c r="L50" s="262">
        <f t="shared" si="5"/>
        <v>1036980.0447065547</v>
      </c>
      <c r="M50" s="281">
        <f t="shared" si="6"/>
        <v>736858.08</v>
      </c>
      <c r="N50" s="281">
        <f t="shared" si="7"/>
        <v>1773838.1247065547</v>
      </c>
    </row>
    <row r="51" spans="1:14" ht="16.5" customHeight="1" x14ac:dyDescent="0.25">
      <c r="A51" s="140" t="s">
        <v>720</v>
      </c>
      <c r="B51" s="141" t="s">
        <v>22</v>
      </c>
      <c r="C51" s="155">
        <v>199</v>
      </c>
      <c r="D51" s="155">
        <v>28</v>
      </c>
      <c r="E51" s="156">
        <v>366211.6784129825</v>
      </c>
      <c r="F51" s="156">
        <v>168000</v>
      </c>
      <c r="G51" s="156">
        <f t="shared" si="2"/>
        <v>534211.6784129825</v>
      </c>
      <c r="H51" s="158">
        <f t="shared" si="0"/>
        <v>168000</v>
      </c>
      <c r="I51" s="157">
        <f t="shared" si="1"/>
        <v>534211.6784129825</v>
      </c>
      <c r="J51" s="262">
        <f t="shared" si="3"/>
        <v>206.80677</v>
      </c>
      <c r="K51" s="262">
        <f t="shared" si="4"/>
        <v>29.141279999999998</v>
      </c>
      <c r="L51" s="262">
        <f t="shared" si="5"/>
        <v>390092.68222420494</v>
      </c>
      <c r="M51" s="281">
        <f t="shared" si="6"/>
        <v>174847.68</v>
      </c>
      <c r="N51" s="281">
        <f t="shared" si="7"/>
        <v>564940.36222420493</v>
      </c>
    </row>
    <row r="52" spans="1:14" ht="16.5" customHeight="1" x14ac:dyDescent="0.25">
      <c r="A52" s="140" t="s">
        <v>721</v>
      </c>
      <c r="B52" s="141" t="s">
        <v>94</v>
      </c>
      <c r="C52" s="155">
        <v>10037</v>
      </c>
      <c r="D52" s="155">
        <v>2207</v>
      </c>
      <c r="E52" s="156">
        <v>18470686.513724148</v>
      </c>
      <c r="F52" s="156">
        <v>13242000</v>
      </c>
      <c r="G52" s="156">
        <f t="shared" si="2"/>
        <v>31712686.513724148</v>
      </c>
      <c r="H52" s="158">
        <f t="shared" si="0"/>
        <v>13242000</v>
      </c>
      <c r="I52" s="157">
        <f t="shared" si="1"/>
        <v>31712686.513724148</v>
      </c>
      <c r="J52" s="262">
        <f t="shared" si="3"/>
        <v>10430.75151</v>
      </c>
      <c r="K52" s="262">
        <f t="shared" si="4"/>
        <v>2296.95732</v>
      </c>
      <c r="L52" s="262">
        <f t="shared" si="5"/>
        <v>19675177.143137414</v>
      </c>
      <c r="M52" s="281">
        <f t="shared" si="6"/>
        <v>13781743.92</v>
      </c>
      <c r="N52" s="281">
        <f t="shared" si="7"/>
        <v>33456921.063137412</v>
      </c>
    </row>
    <row r="53" spans="1:14" ht="16.5" customHeight="1" x14ac:dyDescent="0.25">
      <c r="A53" s="140" t="s">
        <v>722</v>
      </c>
      <c r="B53" s="141" t="s">
        <v>723</v>
      </c>
      <c r="C53" s="155">
        <v>750</v>
      </c>
      <c r="D53" s="155">
        <v>190</v>
      </c>
      <c r="E53" s="156">
        <v>1380194.767888125</v>
      </c>
      <c r="F53" s="156">
        <v>1140000</v>
      </c>
      <c r="G53" s="156">
        <f t="shared" si="2"/>
        <v>2520194.767888125</v>
      </c>
      <c r="H53" s="158">
        <f t="shared" si="0"/>
        <v>1140000</v>
      </c>
      <c r="I53" s="157">
        <f t="shared" si="1"/>
        <v>2520194.767888125</v>
      </c>
      <c r="J53" s="262">
        <f t="shared" si="3"/>
        <v>779.42250000000001</v>
      </c>
      <c r="K53" s="262">
        <f t="shared" si="4"/>
        <v>197.74440000000001</v>
      </c>
      <c r="L53" s="262">
        <f t="shared" si="5"/>
        <v>1470198.5510962498</v>
      </c>
      <c r="M53" s="281">
        <f t="shared" si="6"/>
        <v>1186466.4000000001</v>
      </c>
      <c r="N53" s="281">
        <f t="shared" si="7"/>
        <v>2656664.9510962497</v>
      </c>
    </row>
    <row r="54" spans="1:14" ht="16.5" customHeight="1" x14ac:dyDescent="0.25">
      <c r="A54" s="140" t="s">
        <v>724</v>
      </c>
      <c r="B54" s="141" t="s">
        <v>95</v>
      </c>
      <c r="C54" s="155">
        <v>3051</v>
      </c>
      <c r="D54" s="155">
        <v>776</v>
      </c>
      <c r="E54" s="156">
        <v>5614632.3157688929</v>
      </c>
      <c r="F54" s="156">
        <v>4656000</v>
      </c>
      <c r="G54" s="156">
        <f t="shared" si="2"/>
        <v>10270632.315768894</v>
      </c>
      <c r="H54" s="158">
        <f t="shared" si="0"/>
        <v>4656000</v>
      </c>
      <c r="I54" s="157">
        <f t="shared" si="1"/>
        <v>10270632.315768894</v>
      </c>
      <c r="J54" s="262">
        <f t="shared" si="3"/>
        <v>3170.6907299999998</v>
      </c>
      <c r="K54" s="262">
        <f t="shared" si="4"/>
        <v>807.62976000000003</v>
      </c>
      <c r="L54" s="262">
        <f t="shared" si="5"/>
        <v>5980767.7058595438</v>
      </c>
      <c r="M54" s="281">
        <f t="shared" si="6"/>
        <v>4845778.5600000005</v>
      </c>
      <c r="N54" s="281">
        <f t="shared" si="7"/>
        <v>10826546.265859544</v>
      </c>
    </row>
    <row r="55" spans="1:14" ht="16.5" customHeight="1" x14ac:dyDescent="0.25">
      <c r="A55" s="140" t="s">
        <v>725</v>
      </c>
      <c r="B55" s="141" t="s">
        <v>96</v>
      </c>
      <c r="C55" s="155">
        <v>2067</v>
      </c>
      <c r="D55" s="155">
        <v>423</v>
      </c>
      <c r="E55" s="156">
        <v>3803816.7802996729</v>
      </c>
      <c r="F55" s="156">
        <v>2538000</v>
      </c>
      <c r="G55" s="156">
        <f t="shared" si="2"/>
        <v>6341816.7802996729</v>
      </c>
      <c r="H55" s="158">
        <f t="shared" si="0"/>
        <v>2538000</v>
      </c>
      <c r="I55" s="157">
        <f t="shared" si="1"/>
        <v>6341816.7802996729</v>
      </c>
      <c r="J55" s="262">
        <f t="shared" si="3"/>
        <v>2148.0884099999998</v>
      </c>
      <c r="K55" s="262">
        <f t="shared" si="4"/>
        <v>440.24148000000002</v>
      </c>
      <c r="L55" s="262">
        <f t="shared" si="5"/>
        <v>4051867.2068212642</v>
      </c>
      <c r="M55" s="281">
        <f t="shared" si="6"/>
        <v>2641448.8800000004</v>
      </c>
      <c r="N55" s="281">
        <f t="shared" si="7"/>
        <v>6693316.0868212646</v>
      </c>
    </row>
    <row r="56" spans="1:14" ht="16.5" customHeight="1" x14ac:dyDescent="0.25">
      <c r="A56" s="140" t="s">
        <v>726</v>
      </c>
      <c r="B56" s="141" t="s">
        <v>97</v>
      </c>
      <c r="C56" s="155">
        <v>102</v>
      </c>
      <c r="D56" s="155">
        <v>22</v>
      </c>
      <c r="E56" s="156">
        <v>187706.488432785</v>
      </c>
      <c r="F56" s="156">
        <v>132000</v>
      </c>
      <c r="G56" s="156">
        <f t="shared" si="2"/>
        <v>319706.48843278503</v>
      </c>
      <c r="H56" s="158">
        <f t="shared" ref="H56:H88" si="8">D56*6000</f>
        <v>132000</v>
      </c>
      <c r="I56" s="157">
        <f t="shared" ref="I56:I87" si="9">H56+E56</f>
        <v>319706.48843278503</v>
      </c>
      <c r="J56" s="262">
        <f t="shared" si="3"/>
        <v>106.00145999999999</v>
      </c>
      <c r="K56" s="262">
        <f t="shared" si="4"/>
        <v>22.896719999999998</v>
      </c>
      <c r="L56" s="262">
        <f t="shared" si="5"/>
        <v>199947.00294908995</v>
      </c>
      <c r="M56" s="281">
        <f t="shared" si="6"/>
        <v>137380.31999999998</v>
      </c>
      <c r="N56" s="281">
        <f t="shared" si="7"/>
        <v>337327.32294908992</v>
      </c>
    </row>
    <row r="57" spans="1:14" ht="16.5" customHeight="1" x14ac:dyDescent="0.25">
      <c r="A57" s="140" t="s">
        <v>727</v>
      </c>
      <c r="B57" s="141" t="s">
        <v>98</v>
      </c>
      <c r="C57" s="155">
        <v>332</v>
      </c>
      <c r="D57" s="155">
        <v>99</v>
      </c>
      <c r="E57" s="156">
        <v>610966.21725181001</v>
      </c>
      <c r="F57" s="156">
        <v>594000</v>
      </c>
      <c r="G57" s="156">
        <f t="shared" si="2"/>
        <v>1204966.21725181</v>
      </c>
      <c r="H57" s="158">
        <f t="shared" si="8"/>
        <v>594000</v>
      </c>
      <c r="I57" s="157">
        <f t="shared" si="9"/>
        <v>1204966.21725181</v>
      </c>
      <c r="J57" s="262">
        <f t="shared" si="3"/>
        <v>345.02436</v>
      </c>
      <c r="K57" s="262">
        <f t="shared" si="4"/>
        <v>103.03524</v>
      </c>
      <c r="L57" s="262">
        <f t="shared" si="5"/>
        <v>650807.89195193991</v>
      </c>
      <c r="M57" s="281">
        <f t="shared" si="6"/>
        <v>618211.44000000006</v>
      </c>
      <c r="N57" s="281">
        <f t="shared" si="7"/>
        <v>1269019.33195194</v>
      </c>
    </row>
    <row r="58" spans="1:14" ht="16.5" customHeight="1" x14ac:dyDescent="0.25">
      <c r="A58" s="140" t="s">
        <v>728</v>
      </c>
      <c r="B58" s="141" t="s">
        <v>99</v>
      </c>
      <c r="C58" s="155">
        <v>3487</v>
      </c>
      <c r="D58" s="155">
        <v>802</v>
      </c>
      <c r="E58" s="156">
        <v>6416985.5408345228</v>
      </c>
      <c r="F58" s="156">
        <v>4812000</v>
      </c>
      <c r="G58" s="156">
        <f t="shared" si="2"/>
        <v>11228985.540834524</v>
      </c>
      <c r="H58" s="158">
        <f t="shared" si="8"/>
        <v>4812000</v>
      </c>
      <c r="I58" s="157">
        <f t="shared" si="9"/>
        <v>11228985.540834524</v>
      </c>
      <c r="J58" s="262">
        <f t="shared" si="3"/>
        <v>3623.7950099999998</v>
      </c>
      <c r="K58" s="262">
        <f t="shared" si="4"/>
        <v>834.68952000000002</v>
      </c>
      <c r="L58" s="262">
        <f t="shared" si="5"/>
        <v>6835443.1302301632</v>
      </c>
      <c r="M58" s="281">
        <f t="shared" si="6"/>
        <v>5008137.12</v>
      </c>
      <c r="N58" s="281">
        <f t="shared" si="7"/>
        <v>11843580.250230163</v>
      </c>
    </row>
    <row r="59" spans="1:14" ht="16.5" customHeight="1" x14ac:dyDescent="0.25">
      <c r="A59" s="140" t="s">
        <v>729</v>
      </c>
      <c r="B59" s="141" t="s">
        <v>100</v>
      </c>
      <c r="C59" s="155">
        <v>337</v>
      </c>
      <c r="D59" s="155">
        <v>60</v>
      </c>
      <c r="E59" s="156">
        <v>620167.51570439758</v>
      </c>
      <c r="F59" s="156">
        <v>360000</v>
      </c>
      <c r="G59" s="156">
        <f t="shared" si="2"/>
        <v>980167.51570439758</v>
      </c>
      <c r="H59" s="158">
        <f t="shared" si="8"/>
        <v>360000</v>
      </c>
      <c r="I59" s="157">
        <f t="shared" si="9"/>
        <v>980167.51570439758</v>
      </c>
      <c r="J59" s="262">
        <f t="shared" si="3"/>
        <v>350.22050999999999</v>
      </c>
      <c r="K59" s="262">
        <f t="shared" si="4"/>
        <v>62.445599999999999</v>
      </c>
      <c r="L59" s="262">
        <f t="shared" si="5"/>
        <v>660609.21562591486</v>
      </c>
      <c r="M59" s="281">
        <f t="shared" si="6"/>
        <v>374673.6</v>
      </c>
      <c r="N59" s="281">
        <f t="shared" si="7"/>
        <v>1035282.8156259148</v>
      </c>
    </row>
    <row r="60" spans="1:14" ht="16.5" customHeight="1" x14ac:dyDescent="0.25">
      <c r="A60" s="140" t="s">
        <v>730</v>
      </c>
      <c r="B60" s="141" t="s">
        <v>101</v>
      </c>
      <c r="C60" s="155">
        <v>1055</v>
      </c>
      <c r="D60" s="155">
        <v>159</v>
      </c>
      <c r="E60" s="156">
        <v>1941473.9734959626</v>
      </c>
      <c r="F60" s="156">
        <v>954000</v>
      </c>
      <c r="G60" s="156">
        <f t="shared" si="2"/>
        <v>2895473.9734959626</v>
      </c>
      <c r="H60" s="158">
        <f t="shared" si="8"/>
        <v>954000</v>
      </c>
      <c r="I60" s="157">
        <f t="shared" si="9"/>
        <v>2895473.9734959626</v>
      </c>
      <c r="J60" s="262">
        <f t="shared" si="3"/>
        <v>1096.3876499999999</v>
      </c>
      <c r="K60" s="262">
        <f t="shared" si="4"/>
        <v>165.48084</v>
      </c>
      <c r="L60" s="262">
        <f t="shared" si="5"/>
        <v>2068079.2952087244</v>
      </c>
      <c r="M60" s="281">
        <f t="shared" si="6"/>
        <v>992885.04</v>
      </c>
      <c r="N60" s="281">
        <f t="shared" si="7"/>
        <v>3060964.3352087243</v>
      </c>
    </row>
    <row r="61" spans="1:14" ht="16.5" customHeight="1" x14ac:dyDescent="0.25">
      <c r="A61" s="140" t="s">
        <v>731</v>
      </c>
      <c r="B61" s="141" t="s">
        <v>102</v>
      </c>
      <c r="C61" s="155">
        <v>449</v>
      </c>
      <c r="D61" s="155">
        <v>69</v>
      </c>
      <c r="E61" s="156">
        <v>826276.60104235751</v>
      </c>
      <c r="F61" s="156">
        <v>414000</v>
      </c>
      <c r="G61" s="156">
        <f t="shared" si="2"/>
        <v>1240276.6010423575</v>
      </c>
      <c r="H61" s="158">
        <f t="shared" si="8"/>
        <v>414000</v>
      </c>
      <c r="I61" s="157">
        <f t="shared" si="9"/>
        <v>1240276.6010423575</v>
      </c>
      <c r="J61" s="262">
        <f t="shared" si="3"/>
        <v>466.61426999999998</v>
      </c>
      <c r="K61" s="262">
        <f t="shared" si="4"/>
        <v>71.812439999999995</v>
      </c>
      <c r="L61" s="262">
        <f t="shared" si="5"/>
        <v>880158.86592295486</v>
      </c>
      <c r="M61" s="281">
        <f t="shared" si="6"/>
        <v>430874.63999999996</v>
      </c>
      <c r="N61" s="281">
        <f t="shared" si="7"/>
        <v>1311033.5059229548</v>
      </c>
    </row>
    <row r="62" spans="1:14" ht="16.5" customHeight="1" x14ac:dyDescent="0.25">
      <c r="A62" s="140" t="s">
        <v>732</v>
      </c>
      <c r="B62" s="141" t="s">
        <v>636</v>
      </c>
      <c r="C62" s="155">
        <v>226</v>
      </c>
      <c r="D62" s="155">
        <v>36</v>
      </c>
      <c r="E62" s="156">
        <v>415898.69005695503</v>
      </c>
      <c r="F62" s="156">
        <v>216000</v>
      </c>
      <c r="G62" s="156">
        <f t="shared" si="2"/>
        <v>631898.69005695498</v>
      </c>
      <c r="H62" s="158">
        <f t="shared" si="8"/>
        <v>216000</v>
      </c>
      <c r="I62" s="157">
        <f t="shared" si="9"/>
        <v>631898.69005695498</v>
      </c>
      <c r="J62" s="262">
        <f t="shared" si="3"/>
        <v>234.86598000000001</v>
      </c>
      <c r="K62" s="262">
        <f t="shared" si="4"/>
        <v>37.467359999999999</v>
      </c>
      <c r="L62" s="262">
        <f t="shared" si="5"/>
        <v>443019.83006366994</v>
      </c>
      <c r="M62" s="281">
        <f t="shared" si="6"/>
        <v>224804.16</v>
      </c>
      <c r="N62" s="281">
        <f t="shared" si="7"/>
        <v>667823.99006366997</v>
      </c>
    </row>
    <row r="63" spans="1:14" ht="16.5" customHeight="1" x14ac:dyDescent="0.25">
      <c r="A63" s="140" t="s">
        <v>733</v>
      </c>
      <c r="B63" s="141" t="s">
        <v>103</v>
      </c>
      <c r="C63" s="155">
        <v>2160</v>
      </c>
      <c r="D63" s="155">
        <v>600</v>
      </c>
      <c r="E63" s="156">
        <v>3974960.9315178003</v>
      </c>
      <c r="F63" s="156">
        <v>3600000</v>
      </c>
      <c r="G63" s="156">
        <f t="shared" si="2"/>
        <v>7574960.9315178003</v>
      </c>
      <c r="H63" s="158">
        <f t="shared" si="8"/>
        <v>3600000</v>
      </c>
      <c r="I63" s="157">
        <f t="shared" si="9"/>
        <v>7574960.9315178003</v>
      </c>
      <c r="J63" s="262">
        <f t="shared" si="3"/>
        <v>2244.7368000000001</v>
      </c>
      <c r="K63" s="262">
        <f t="shared" si="4"/>
        <v>624.45600000000002</v>
      </c>
      <c r="L63" s="262">
        <f t="shared" si="5"/>
        <v>4234171.8271571994</v>
      </c>
      <c r="M63" s="281">
        <f t="shared" si="6"/>
        <v>3746736</v>
      </c>
      <c r="N63" s="281">
        <f t="shared" si="7"/>
        <v>7980907.8271571994</v>
      </c>
    </row>
    <row r="64" spans="1:14" ht="16.5" customHeight="1" x14ac:dyDescent="0.25">
      <c r="A64" s="140" t="s">
        <v>734</v>
      </c>
      <c r="B64" s="141" t="s">
        <v>104</v>
      </c>
      <c r="C64" s="155">
        <v>1728</v>
      </c>
      <c r="D64" s="155">
        <v>334</v>
      </c>
      <c r="E64" s="156">
        <v>3179968.7452142402</v>
      </c>
      <c r="F64" s="156">
        <v>2004000</v>
      </c>
      <c r="G64" s="156">
        <f t="shared" si="2"/>
        <v>5183968.7452142406</v>
      </c>
      <c r="H64" s="158">
        <f t="shared" si="8"/>
        <v>2004000</v>
      </c>
      <c r="I64" s="157">
        <f t="shared" si="9"/>
        <v>5183968.7452142406</v>
      </c>
      <c r="J64" s="262">
        <f t="shared" si="3"/>
        <v>1795.78944</v>
      </c>
      <c r="K64" s="262">
        <f t="shared" si="4"/>
        <v>347.61383999999998</v>
      </c>
      <c r="L64" s="262">
        <f t="shared" si="5"/>
        <v>3387337.4617257593</v>
      </c>
      <c r="M64" s="281">
        <f t="shared" si="6"/>
        <v>2085683.0399999998</v>
      </c>
      <c r="N64" s="281">
        <f t="shared" si="7"/>
        <v>5473020.5017257594</v>
      </c>
    </row>
    <row r="65" spans="1:14" ht="16.5" customHeight="1" x14ac:dyDescent="0.25">
      <c r="A65" s="144" t="s">
        <v>776</v>
      </c>
      <c r="B65" s="141" t="s">
        <v>775</v>
      </c>
      <c r="C65" s="155">
        <v>708</v>
      </c>
      <c r="D65" s="155">
        <v>162</v>
      </c>
      <c r="E65" s="156">
        <v>1302903.8608863901</v>
      </c>
      <c r="F65" s="156">
        <v>972000</v>
      </c>
      <c r="G65" s="156">
        <f t="shared" si="2"/>
        <v>2274903.8608863903</v>
      </c>
      <c r="H65" s="158">
        <f t="shared" si="8"/>
        <v>972000</v>
      </c>
      <c r="I65" s="157">
        <f t="shared" si="9"/>
        <v>2274903.8608863903</v>
      </c>
      <c r="J65" s="262">
        <f t="shared" si="3"/>
        <v>735.77484000000004</v>
      </c>
      <c r="K65" s="262">
        <f t="shared" si="4"/>
        <v>168.60311999999999</v>
      </c>
      <c r="L65" s="262">
        <f t="shared" si="5"/>
        <v>1387867.4322348598</v>
      </c>
      <c r="M65" s="281">
        <f t="shared" si="6"/>
        <v>1011618.72</v>
      </c>
      <c r="N65" s="281">
        <f t="shared" si="7"/>
        <v>2399486.1522348598</v>
      </c>
    </row>
    <row r="66" spans="1:14" ht="16.5" customHeight="1" x14ac:dyDescent="0.25">
      <c r="A66" s="144" t="s">
        <v>817</v>
      </c>
      <c r="B66" s="267" t="s">
        <v>818</v>
      </c>
      <c r="C66" s="155">
        <v>384</v>
      </c>
      <c r="D66" s="155">
        <v>83</v>
      </c>
      <c r="E66" s="156">
        <v>706659.72115872009</v>
      </c>
      <c r="F66" s="156">
        <v>498000</v>
      </c>
      <c r="G66" s="156">
        <f t="shared" si="2"/>
        <v>1204659.7211587201</v>
      </c>
      <c r="H66" s="158">
        <f t="shared" si="8"/>
        <v>498000</v>
      </c>
      <c r="I66" s="157">
        <f t="shared" si="9"/>
        <v>1204659.7211587201</v>
      </c>
      <c r="J66" s="262">
        <f t="shared" si="3"/>
        <v>399.06432000000001</v>
      </c>
      <c r="K66" s="262">
        <f t="shared" si="4"/>
        <v>86.383080000000007</v>
      </c>
      <c r="L66" s="262">
        <f t="shared" si="5"/>
        <v>752741.65816127986</v>
      </c>
      <c r="M66" s="281">
        <f t="shared" si="6"/>
        <v>518298.48000000004</v>
      </c>
      <c r="N66" s="281">
        <f t="shared" si="7"/>
        <v>1271040.13816128</v>
      </c>
    </row>
    <row r="67" spans="1:14" ht="16.5" customHeight="1" x14ac:dyDescent="0.25">
      <c r="A67" s="142" t="s">
        <v>735</v>
      </c>
      <c r="B67" s="143" t="s">
        <v>637</v>
      </c>
      <c r="C67" s="155">
        <v>462</v>
      </c>
      <c r="D67" s="155">
        <v>75</v>
      </c>
      <c r="E67" s="156">
        <v>850199.97701908508</v>
      </c>
      <c r="F67" s="156">
        <v>450000</v>
      </c>
      <c r="G67" s="156">
        <f t="shared" si="2"/>
        <v>1300199.9770190851</v>
      </c>
      <c r="H67" s="158">
        <f t="shared" si="8"/>
        <v>450000</v>
      </c>
      <c r="I67" s="157">
        <f t="shared" si="9"/>
        <v>1300199.9770190851</v>
      </c>
      <c r="J67" s="262">
        <f t="shared" si="3"/>
        <v>480.12425999999999</v>
      </c>
      <c r="K67" s="262">
        <f t="shared" si="4"/>
        <v>78.057000000000002</v>
      </c>
      <c r="L67" s="262">
        <f t="shared" si="5"/>
        <v>905642.3074752898</v>
      </c>
      <c r="M67" s="281">
        <f t="shared" si="6"/>
        <v>468342</v>
      </c>
      <c r="N67" s="281">
        <f t="shared" si="7"/>
        <v>1373984.3074752898</v>
      </c>
    </row>
    <row r="68" spans="1:14" ht="16.5" customHeight="1" x14ac:dyDescent="0.25">
      <c r="A68" s="140" t="s">
        <v>736</v>
      </c>
      <c r="B68" s="141" t="s">
        <v>105</v>
      </c>
      <c r="C68" s="155">
        <v>901</v>
      </c>
      <c r="D68" s="155">
        <v>201</v>
      </c>
      <c r="E68" s="156">
        <v>1658073.9811562675</v>
      </c>
      <c r="F68" s="156">
        <v>1206000</v>
      </c>
      <c r="G68" s="156">
        <f t="shared" si="2"/>
        <v>2864073.9811562672</v>
      </c>
      <c r="H68" s="158">
        <f t="shared" si="8"/>
        <v>1206000</v>
      </c>
      <c r="I68" s="157">
        <f t="shared" si="9"/>
        <v>2864073.9811562672</v>
      </c>
      <c r="J68" s="262">
        <f t="shared" si="3"/>
        <v>936.34622999999999</v>
      </c>
      <c r="K68" s="262">
        <f t="shared" si="4"/>
        <v>209.19275999999999</v>
      </c>
      <c r="L68" s="262">
        <f t="shared" si="5"/>
        <v>1766198.5260502947</v>
      </c>
      <c r="M68" s="281">
        <f t="shared" si="6"/>
        <v>1255156.56</v>
      </c>
      <c r="N68" s="281">
        <f t="shared" si="7"/>
        <v>3021355.0860502948</v>
      </c>
    </row>
    <row r="69" spans="1:14" ht="16.5" customHeight="1" x14ac:dyDescent="0.25">
      <c r="A69" s="140" t="s">
        <v>737</v>
      </c>
      <c r="B69" s="141" t="s">
        <v>106</v>
      </c>
      <c r="C69" s="155">
        <v>523</v>
      </c>
      <c r="D69" s="155">
        <v>99</v>
      </c>
      <c r="E69" s="156">
        <v>962455.8181406525</v>
      </c>
      <c r="F69" s="156">
        <v>594000</v>
      </c>
      <c r="G69" s="156">
        <f t="shared" si="2"/>
        <v>1556455.8181406525</v>
      </c>
      <c r="H69" s="158">
        <f t="shared" si="8"/>
        <v>594000</v>
      </c>
      <c r="I69" s="157">
        <f t="shared" si="9"/>
        <v>1556455.8181406525</v>
      </c>
      <c r="J69" s="262">
        <f t="shared" si="3"/>
        <v>543.51729</v>
      </c>
      <c r="K69" s="262">
        <f t="shared" si="4"/>
        <v>103.03524</v>
      </c>
      <c r="L69" s="262">
        <f t="shared" si="5"/>
        <v>1025218.4562977848</v>
      </c>
      <c r="M69" s="281">
        <f t="shared" si="6"/>
        <v>618211.44000000006</v>
      </c>
      <c r="N69" s="281">
        <f t="shared" si="7"/>
        <v>1643429.896297785</v>
      </c>
    </row>
    <row r="70" spans="1:14" ht="16.5" customHeight="1" x14ac:dyDescent="0.25">
      <c r="A70" s="144" t="s">
        <v>738</v>
      </c>
      <c r="B70" s="141" t="s">
        <v>107</v>
      </c>
      <c r="C70" s="155">
        <v>3119</v>
      </c>
      <c r="D70" s="155">
        <v>573</v>
      </c>
      <c r="E70" s="156">
        <v>5739769.9747240823</v>
      </c>
      <c r="F70" s="156">
        <v>3438000</v>
      </c>
      <c r="G70" s="156">
        <f t="shared" si="2"/>
        <v>9177769.9747240823</v>
      </c>
      <c r="H70" s="158">
        <f t="shared" si="8"/>
        <v>3438000</v>
      </c>
      <c r="I70" s="157">
        <f t="shared" si="9"/>
        <v>9177769.9747240823</v>
      </c>
      <c r="J70" s="262">
        <f t="shared" si="3"/>
        <v>3241.3583699999999</v>
      </c>
      <c r="K70" s="262">
        <f t="shared" si="4"/>
        <v>596.35547999999994</v>
      </c>
      <c r="L70" s="262">
        <f t="shared" si="5"/>
        <v>6114065.7078256039</v>
      </c>
      <c r="M70" s="281">
        <f t="shared" si="6"/>
        <v>3578132.88</v>
      </c>
      <c r="N70" s="281">
        <f t="shared" si="7"/>
        <v>9692198.5878256038</v>
      </c>
    </row>
    <row r="71" spans="1:14" ht="16.5" customHeight="1" x14ac:dyDescent="0.25">
      <c r="A71" s="144" t="s">
        <v>739</v>
      </c>
      <c r="B71" s="141" t="s">
        <v>109</v>
      </c>
      <c r="C71" s="155">
        <v>1849</v>
      </c>
      <c r="D71" s="155">
        <v>359</v>
      </c>
      <c r="E71" s="156">
        <v>3402640.1677668574</v>
      </c>
      <c r="F71" s="156">
        <v>2154000</v>
      </c>
      <c r="G71" s="156">
        <f t="shared" si="2"/>
        <v>5556640.1677668579</v>
      </c>
      <c r="H71" s="158">
        <f t="shared" si="8"/>
        <v>2154000</v>
      </c>
      <c r="I71" s="157">
        <f t="shared" si="9"/>
        <v>5556640.1677668579</v>
      </c>
      <c r="J71" s="262">
        <f t="shared" si="3"/>
        <v>1921.5362700000001</v>
      </c>
      <c r="K71" s="262">
        <f t="shared" si="4"/>
        <v>373.63283999999999</v>
      </c>
      <c r="L71" s="262">
        <f t="shared" si="5"/>
        <v>3624529.4946359545</v>
      </c>
      <c r="M71" s="281">
        <f t="shared" si="6"/>
        <v>2241797.04</v>
      </c>
      <c r="N71" s="281">
        <f t="shared" si="7"/>
        <v>5866326.5346359545</v>
      </c>
    </row>
    <row r="72" spans="1:14" ht="16.5" customHeight="1" x14ac:dyDescent="0.25">
      <c r="A72" s="144" t="s">
        <v>790</v>
      </c>
      <c r="B72" s="141" t="s">
        <v>767</v>
      </c>
      <c r="C72" s="155">
        <v>603</v>
      </c>
      <c r="D72" s="155">
        <v>180</v>
      </c>
      <c r="E72" s="156">
        <v>1109676.5933820526</v>
      </c>
      <c r="F72" s="156">
        <v>1080000</v>
      </c>
      <c r="G72" s="156">
        <f t="shared" si="2"/>
        <v>2189676.5933820526</v>
      </c>
      <c r="H72" s="158">
        <f t="shared" si="8"/>
        <v>1080000</v>
      </c>
      <c r="I72" s="157">
        <f t="shared" si="9"/>
        <v>2189676.5933820526</v>
      </c>
      <c r="J72" s="262">
        <f t="shared" si="3"/>
        <v>626.65569000000005</v>
      </c>
      <c r="K72" s="262">
        <f t="shared" si="4"/>
        <v>187.33680000000001</v>
      </c>
      <c r="L72" s="262">
        <f t="shared" si="5"/>
        <v>1182039.635081385</v>
      </c>
      <c r="M72" s="281">
        <f t="shared" si="6"/>
        <v>1124020.8</v>
      </c>
      <c r="N72" s="281">
        <f t="shared" si="7"/>
        <v>2306060.4350813851</v>
      </c>
    </row>
    <row r="73" spans="1:14" ht="16.5" customHeight="1" x14ac:dyDescent="0.25">
      <c r="A73" s="144" t="s">
        <v>740</v>
      </c>
      <c r="B73" s="141" t="s">
        <v>741</v>
      </c>
      <c r="C73" s="155">
        <v>216</v>
      </c>
      <c r="D73" s="155">
        <v>56</v>
      </c>
      <c r="E73" s="156">
        <v>397496.09315178002</v>
      </c>
      <c r="F73" s="156">
        <v>336000</v>
      </c>
      <c r="G73" s="156">
        <f t="shared" si="2"/>
        <v>733496.09315178008</v>
      </c>
      <c r="H73" s="158">
        <f t="shared" si="8"/>
        <v>336000</v>
      </c>
      <c r="I73" s="157">
        <f t="shared" si="9"/>
        <v>733496.09315178008</v>
      </c>
      <c r="J73" s="262">
        <f t="shared" si="3"/>
        <v>224.47368</v>
      </c>
      <c r="K73" s="262">
        <f t="shared" si="4"/>
        <v>58.282559999999997</v>
      </c>
      <c r="L73" s="262">
        <f t="shared" si="5"/>
        <v>423417.18271571991</v>
      </c>
      <c r="M73" s="281">
        <f t="shared" si="6"/>
        <v>349695.36</v>
      </c>
      <c r="N73" s="281">
        <f t="shared" si="7"/>
        <v>773112.5427157199</v>
      </c>
    </row>
    <row r="74" spans="1:14" ht="16.5" customHeight="1" x14ac:dyDescent="0.25">
      <c r="A74" s="140" t="s">
        <v>742</v>
      </c>
      <c r="B74" s="141" t="s">
        <v>743</v>
      </c>
      <c r="C74" s="155">
        <v>557</v>
      </c>
      <c r="D74" s="155">
        <v>102</v>
      </c>
      <c r="E74" s="156">
        <v>1025024.6476182475</v>
      </c>
      <c r="F74" s="156">
        <v>612000</v>
      </c>
      <c r="G74" s="156">
        <f t="shared" si="2"/>
        <v>1637024.6476182477</v>
      </c>
      <c r="H74" s="158">
        <f t="shared" si="8"/>
        <v>612000</v>
      </c>
      <c r="I74" s="157">
        <f t="shared" si="9"/>
        <v>1637024.6476182477</v>
      </c>
      <c r="J74" s="262">
        <f t="shared" si="3"/>
        <v>578.85110999999995</v>
      </c>
      <c r="K74" s="262">
        <f t="shared" si="4"/>
        <v>106.15752000000001</v>
      </c>
      <c r="L74" s="262">
        <f t="shared" si="5"/>
        <v>1091867.4572808146</v>
      </c>
      <c r="M74" s="281">
        <f t="shared" si="6"/>
        <v>636945.12</v>
      </c>
      <c r="N74" s="281">
        <f t="shared" si="7"/>
        <v>1728812.5772808148</v>
      </c>
    </row>
    <row r="75" spans="1:14" ht="16.5" customHeight="1" x14ac:dyDescent="0.25">
      <c r="A75" s="140" t="s">
        <v>744</v>
      </c>
      <c r="B75" s="141" t="s">
        <v>110</v>
      </c>
      <c r="C75" s="155">
        <v>810</v>
      </c>
      <c r="D75" s="155">
        <v>149</v>
      </c>
      <c r="E75" s="156">
        <v>1490610.3493191751</v>
      </c>
      <c r="F75" s="156">
        <v>894000</v>
      </c>
      <c r="G75" s="156">
        <f t="shared" si="2"/>
        <v>2384610.3493191749</v>
      </c>
      <c r="H75" s="158">
        <f t="shared" si="8"/>
        <v>894000</v>
      </c>
      <c r="I75" s="157">
        <f t="shared" si="9"/>
        <v>2384610.3493191749</v>
      </c>
      <c r="J75" s="262">
        <f t="shared" si="3"/>
        <v>841.77629999999999</v>
      </c>
      <c r="K75" s="262">
        <f t="shared" si="4"/>
        <v>155.07324</v>
      </c>
      <c r="L75" s="262">
        <f t="shared" si="5"/>
        <v>1587814.4351839498</v>
      </c>
      <c r="M75" s="281">
        <f t="shared" si="6"/>
        <v>930439.44</v>
      </c>
      <c r="N75" s="281">
        <f t="shared" si="7"/>
        <v>2518253.8751839497</v>
      </c>
    </row>
    <row r="76" spans="1:14" ht="16.5" customHeight="1" x14ac:dyDescent="0.25">
      <c r="A76" s="140" t="s">
        <v>745</v>
      </c>
      <c r="B76" s="141" t="s">
        <v>746</v>
      </c>
      <c r="C76" s="155">
        <v>364</v>
      </c>
      <c r="D76" s="155">
        <v>53</v>
      </c>
      <c r="E76" s="156">
        <v>669854.52734837006</v>
      </c>
      <c r="F76" s="156">
        <v>318000</v>
      </c>
      <c r="G76" s="156">
        <f t="shared" si="2"/>
        <v>987854.52734837006</v>
      </c>
      <c r="H76" s="158">
        <f t="shared" si="8"/>
        <v>318000</v>
      </c>
      <c r="I76" s="157">
        <f t="shared" si="9"/>
        <v>987854.52734837006</v>
      </c>
      <c r="J76" s="262">
        <f t="shared" si="3"/>
        <v>378.27972</v>
      </c>
      <c r="K76" s="262">
        <f t="shared" si="4"/>
        <v>55.16028</v>
      </c>
      <c r="L76" s="262">
        <f t="shared" si="5"/>
        <v>713536.36346537992</v>
      </c>
      <c r="M76" s="281">
        <f t="shared" si="6"/>
        <v>330961.68</v>
      </c>
      <c r="N76" s="281">
        <f t="shared" si="7"/>
        <v>1044498.0434653799</v>
      </c>
    </row>
    <row r="77" spans="1:14" ht="16.5" customHeight="1" x14ac:dyDescent="0.25">
      <c r="A77" s="145" t="s">
        <v>747</v>
      </c>
      <c r="B77" s="143" t="s">
        <v>748</v>
      </c>
      <c r="C77" s="155">
        <v>703</v>
      </c>
      <c r="D77" s="155">
        <v>137</v>
      </c>
      <c r="E77" s="156">
        <v>1293702.5624338025</v>
      </c>
      <c r="F77" s="156">
        <v>822000</v>
      </c>
      <c r="G77" s="156">
        <f t="shared" si="2"/>
        <v>2115702.5624338025</v>
      </c>
      <c r="H77" s="158">
        <f t="shared" si="8"/>
        <v>822000</v>
      </c>
      <c r="I77" s="157">
        <f t="shared" si="9"/>
        <v>2115702.5624338025</v>
      </c>
      <c r="J77" s="262">
        <f t="shared" si="3"/>
        <v>730.57869000000005</v>
      </c>
      <c r="K77" s="262">
        <f t="shared" si="4"/>
        <v>142.58412000000001</v>
      </c>
      <c r="L77" s="262">
        <f t="shared" si="5"/>
        <v>1378066.1085608848</v>
      </c>
      <c r="M77" s="281">
        <f t="shared" si="6"/>
        <v>855504.72000000009</v>
      </c>
      <c r="N77" s="281">
        <f t="shared" si="7"/>
        <v>2233570.828560885</v>
      </c>
    </row>
    <row r="78" spans="1:14" ht="16.5" customHeight="1" x14ac:dyDescent="0.25">
      <c r="A78" s="144" t="s">
        <v>749</v>
      </c>
      <c r="B78" s="141" t="s">
        <v>750</v>
      </c>
      <c r="C78" s="155">
        <v>1128</v>
      </c>
      <c r="D78" s="155">
        <v>285</v>
      </c>
      <c r="E78" s="156">
        <v>2075812.93090374</v>
      </c>
      <c r="F78" s="156">
        <v>1710000</v>
      </c>
      <c r="G78" s="156">
        <f t="shared" si="2"/>
        <v>3785812.9309037402</v>
      </c>
      <c r="H78" s="158">
        <f t="shared" si="8"/>
        <v>1710000</v>
      </c>
      <c r="I78" s="157">
        <f t="shared" si="9"/>
        <v>3785812.9309037402</v>
      </c>
      <c r="J78" s="262">
        <f t="shared" si="3"/>
        <v>1172.25144</v>
      </c>
      <c r="K78" s="262">
        <f t="shared" si="4"/>
        <v>296.61660000000001</v>
      </c>
      <c r="L78" s="262">
        <f t="shared" si="5"/>
        <v>2211178.6208487595</v>
      </c>
      <c r="M78" s="281">
        <f t="shared" si="6"/>
        <v>1779699.6</v>
      </c>
      <c r="N78" s="281">
        <f t="shared" si="7"/>
        <v>3990878.2208487596</v>
      </c>
    </row>
    <row r="79" spans="1:14" ht="16.5" customHeight="1" x14ac:dyDescent="0.25">
      <c r="A79" s="144" t="s">
        <v>751</v>
      </c>
      <c r="B79" s="141" t="s">
        <v>752</v>
      </c>
      <c r="C79" s="155">
        <v>889</v>
      </c>
      <c r="D79" s="155">
        <v>134</v>
      </c>
      <c r="E79" s="156">
        <v>1635990.8648700577</v>
      </c>
      <c r="F79" s="156">
        <v>804000</v>
      </c>
      <c r="G79" s="156">
        <f t="shared" si="2"/>
        <v>2439990.8648700574</v>
      </c>
      <c r="H79" s="158">
        <f t="shared" si="8"/>
        <v>804000</v>
      </c>
      <c r="I79" s="157">
        <f t="shared" si="9"/>
        <v>2439990.8648700574</v>
      </c>
      <c r="J79" s="262">
        <f t="shared" si="3"/>
        <v>923.87546999999995</v>
      </c>
      <c r="K79" s="262">
        <f t="shared" si="4"/>
        <v>139.46184</v>
      </c>
      <c r="L79" s="262">
        <f t="shared" si="5"/>
        <v>1742675.3492327547</v>
      </c>
      <c r="M79" s="281">
        <f t="shared" si="6"/>
        <v>836771.03999999992</v>
      </c>
      <c r="N79" s="281">
        <f t="shared" si="7"/>
        <v>2579446.3892327547</v>
      </c>
    </row>
    <row r="80" spans="1:14" ht="16.5" customHeight="1" x14ac:dyDescent="0.25">
      <c r="A80" s="144" t="s">
        <v>753</v>
      </c>
      <c r="B80" s="141" t="s">
        <v>111</v>
      </c>
      <c r="C80" s="155">
        <v>637</v>
      </c>
      <c r="D80" s="155">
        <v>72</v>
      </c>
      <c r="E80" s="156">
        <v>1172245.4228596475</v>
      </c>
      <c r="F80" s="156">
        <v>432000</v>
      </c>
      <c r="G80" s="156">
        <f t="shared" si="2"/>
        <v>1604245.4228596475</v>
      </c>
      <c r="H80" s="158">
        <f t="shared" si="8"/>
        <v>432000</v>
      </c>
      <c r="I80" s="157">
        <f t="shared" si="9"/>
        <v>1604245.4228596475</v>
      </c>
      <c r="J80" s="262">
        <f t="shared" si="3"/>
        <v>661.98951</v>
      </c>
      <c r="K80" s="262">
        <f t="shared" si="4"/>
        <v>74.934719999999999</v>
      </c>
      <c r="L80" s="262">
        <f t="shared" si="5"/>
        <v>1248688.6360644149</v>
      </c>
      <c r="M80" s="281">
        <f t="shared" si="6"/>
        <v>449608.32</v>
      </c>
      <c r="N80" s="281">
        <f t="shared" si="7"/>
        <v>1698296.9560644149</v>
      </c>
    </row>
    <row r="81" spans="1:17" ht="16.5" customHeight="1" x14ac:dyDescent="0.25">
      <c r="A81" s="142" t="s">
        <v>754</v>
      </c>
      <c r="B81" s="143" t="s">
        <v>755</v>
      </c>
      <c r="C81" s="155">
        <v>640</v>
      </c>
      <c r="D81" s="155">
        <v>91</v>
      </c>
      <c r="E81" s="156">
        <v>1177766.2019312</v>
      </c>
      <c r="F81" s="156">
        <v>546000</v>
      </c>
      <c r="G81" s="156">
        <f t="shared" si="2"/>
        <v>1723766.2019312</v>
      </c>
      <c r="H81" s="158">
        <f t="shared" si="8"/>
        <v>546000</v>
      </c>
      <c r="I81" s="157">
        <f t="shared" si="9"/>
        <v>1723766.2019312</v>
      </c>
      <c r="J81" s="262">
        <f t="shared" si="3"/>
        <v>665.10720000000003</v>
      </c>
      <c r="K81" s="262">
        <f t="shared" si="4"/>
        <v>94.709159999999997</v>
      </c>
      <c r="L81" s="262">
        <f t="shared" si="5"/>
        <v>1254569.4302687999</v>
      </c>
      <c r="M81" s="281">
        <f t="shared" si="6"/>
        <v>568254.96</v>
      </c>
      <c r="N81" s="281">
        <f t="shared" si="7"/>
        <v>1822824.3902687998</v>
      </c>
    </row>
    <row r="82" spans="1:17" ht="16.5" customHeight="1" x14ac:dyDescent="0.25">
      <c r="A82" s="144" t="s">
        <v>756</v>
      </c>
      <c r="B82" s="141" t="s">
        <v>112</v>
      </c>
      <c r="C82" s="155">
        <v>497</v>
      </c>
      <c r="D82" s="155">
        <v>74</v>
      </c>
      <c r="E82" s="156">
        <v>914609.06618719758</v>
      </c>
      <c r="F82" s="156">
        <v>444000</v>
      </c>
      <c r="G82" s="156">
        <f t="shared" si="2"/>
        <v>1358609.0661871976</v>
      </c>
      <c r="H82" s="158">
        <f t="shared" si="8"/>
        <v>444000</v>
      </c>
      <c r="I82" s="157">
        <f t="shared" si="9"/>
        <v>1358609.0661871976</v>
      </c>
      <c r="J82" s="262">
        <f t="shared" si="3"/>
        <v>516.49730999999997</v>
      </c>
      <c r="K82" s="262">
        <f t="shared" si="4"/>
        <v>77.016239999999996</v>
      </c>
      <c r="L82" s="262">
        <f t="shared" si="5"/>
        <v>974251.57319311483</v>
      </c>
      <c r="M82" s="281">
        <f t="shared" si="6"/>
        <v>462097.44</v>
      </c>
      <c r="N82" s="281">
        <f t="shared" si="7"/>
        <v>1436349.0131931149</v>
      </c>
    </row>
    <row r="83" spans="1:17" ht="16.5" customHeight="1" x14ac:dyDescent="0.25">
      <c r="A83" s="144" t="s">
        <v>757</v>
      </c>
      <c r="B83" s="141" t="s">
        <v>758</v>
      </c>
      <c r="C83" s="155">
        <v>226</v>
      </c>
      <c r="D83" s="155">
        <v>34</v>
      </c>
      <c r="E83" s="156">
        <v>415898.69005695503</v>
      </c>
      <c r="F83" s="156">
        <v>204000</v>
      </c>
      <c r="G83" s="156">
        <f t="shared" si="2"/>
        <v>619898.69005695498</v>
      </c>
      <c r="H83" s="158">
        <f t="shared" si="8"/>
        <v>204000</v>
      </c>
      <c r="I83" s="157">
        <f t="shared" si="9"/>
        <v>619898.69005695498</v>
      </c>
      <c r="J83" s="262">
        <f t="shared" si="3"/>
        <v>234.86598000000001</v>
      </c>
      <c r="K83" s="262">
        <f t="shared" si="4"/>
        <v>35.385840000000002</v>
      </c>
      <c r="L83" s="262">
        <f t="shared" si="5"/>
        <v>443019.83006366994</v>
      </c>
      <c r="M83" s="281">
        <f t="shared" si="6"/>
        <v>212315.04</v>
      </c>
      <c r="N83" s="281">
        <f t="shared" si="7"/>
        <v>655334.87006366998</v>
      </c>
    </row>
    <row r="84" spans="1:17" ht="16.5" customHeight="1" x14ac:dyDescent="0.25">
      <c r="A84" s="145" t="s">
        <v>759</v>
      </c>
      <c r="B84" s="143" t="s">
        <v>108</v>
      </c>
      <c r="C84" s="155">
        <v>1140</v>
      </c>
      <c r="D84" s="155">
        <v>233</v>
      </c>
      <c r="E84" s="156">
        <v>2097896.04718995</v>
      </c>
      <c r="F84" s="156">
        <v>1398000</v>
      </c>
      <c r="G84" s="156">
        <f t="shared" si="2"/>
        <v>3495896.04718995</v>
      </c>
      <c r="H84" s="158">
        <f t="shared" si="8"/>
        <v>1398000</v>
      </c>
      <c r="I84" s="157">
        <f t="shared" si="9"/>
        <v>3495896.04718995</v>
      </c>
      <c r="J84" s="262">
        <f t="shared" si="3"/>
        <v>1184.7221999999999</v>
      </c>
      <c r="K84" s="262">
        <f t="shared" si="4"/>
        <v>242.49708000000001</v>
      </c>
      <c r="L84" s="262">
        <f t="shared" si="5"/>
        <v>2234701.7976662996</v>
      </c>
      <c r="M84" s="281">
        <f t="shared" si="6"/>
        <v>1454982.48</v>
      </c>
      <c r="N84" s="281">
        <f t="shared" si="7"/>
        <v>3689684.2776662996</v>
      </c>
    </row>
    <row r="85" spans="1:17" ht="16.5" customHeight="1" x14ac:dyDescent="0.25">
      <c r="A85" s="144" t="s">
        <v>760</v>
      </c>
      <c r="B85" s="141" t="s">
        <v>113</v>
      </c>
      <c r="C85" s="155">
        <v>382</v>
      </c>
      <c r="D85" s="155">
        <v>103</v>
      </c>
      <c r="E85" s="156">
        <v>702979.20177768508</v>
      </c>
      <c r="F85" s="156">
        <v>618000</v>
      </c>
      <c r="G85" s="156">
        <f t="shared" si="2"/>
        <v>1320979.201777685</v>
      </c>
      <c r="H85" s="158">
        <f t="shared" si="8"/>
        <v>618000</v>
      </c>
      <c r="I85" s="157">
        <f t="shared" si="9"/>
        <v>1320979.201777685</v>
      </c>
      <c r="J85" s="262">
        <f t="shared" si="3"/>
        <v>396.98586</v>
      </c>
      <c r="K85" s="262">
        <f t="shared" si="4"/>
        <v>107.19828</v>
      </c>
      <c r="L85" s="262">
        <f t="shared" si="5"/>
        <v>748821.12869168993</v>
      </c>
      <c r="M85" s="281">
        <f t="shared" si="6"/>
        <v>643189.67999999993</v>
      </c>
      <c r="N85" s="281">
        <f t="shared" si="7"/>
        <v>1392010.8086916897</v>
      </c>
    </row>
    <row r="86" spans="1:17" ht="16.5" customHeight="1" x14ac:dyDescent="0.25">
      <c r="A86" s="140" t="s">
        <v>761</v>
      </c>
      <c r="B86" s="141" t="s">
        <v>762</v>
      </c>
      <c r="C86" s="155">
        <v>189</v>
      </c>
      <c r="D86" s="155">
        <v>32</v>
      </c>
      <c r="E86" s="156">
        <v>347809.08150780754</v>
      </c>
      <c r="F86" s="156">
        <v>192000</v>
      </c>
      <c r="G86" s="156">
        <f t="shared" si="2"/>
        <v>539809.0815078076</v>
      </c>
      <c r="H86" s="158">
        <f t="shared" si="8"/>
        <v>192000</v>
      </c>
      <c r="I86" s="157">
        <f t="shared" si="9"/>
        <v>539809.0815078076</v>
      </c>
      <c r="J86" s="262">
        <f t="shared" si="3"/>
        <v>196.41446999999999</v>
      </c>
      <c r="K86" s="262">
        <f t="shared" si="4"/>
        <v>33.304319999999997</v>
      </c>
      <c r="L86" s="262">
        <f t="shared" si="5"/>
        <v>370490.03487625491</v>
      </c>
      <c r="M86" s="281">
        <f t="shared" si="6"/>
        <v>199825.91999999998</v>
      </c>
      <c r="N86" s="281">
        <f t="shared" si="7"/>
        <v>570315.95487625489</v>
      </c>
    </row>
    <row r="87" spans="1:17" ht="16.5" customHeight="1" x14ac:dyDescent="0.25">
      <c r="A87" s="140" t="s">
        <v>763</v>
      </c>
      <c r="B87" s="141" t="s">
        <v>764</v>
      </c>
      <c r="C87" s="155">
        <v>771</v>
      </c>
      <c r="D87" s="155">
        <v>138</v>
      </c>
      <c r="E87" s="156">
        <v>1418840.2213889926</v>
      </c>
      <c r="F87" s="156">
        <v>828000</v>
      </c>
      <c r="G87" s="156">
        <f t="shared" si="2"/>
        <v>2246840.2213889929</v>
      </c>
      <c r="H87" s="158">
        <f t="shared" si="8"/>
        <v>828000</v>
      </c>
      <c r="I87" s="157">
        <f t="shared" si="9"/>
        <v>2246840.2213889929</v>
      </c>
      <c r="J87" s="262">
        <f t="shared" si="3"/>
        <v>801.24632999999994</v>
      </c>
      <c r="K87" s="262">
        <f t="shared" si="4"/>
        <v>143.62487999999999</v>
      </c>
      <c r="L87" s="262">
        <f t="shared" si="5"/>
        <v>1511364.1105269447</v>
      </c>
      <c r="M87" s="281">
        <f t="shared" si="6"/>
        <v>861749.27999999991</v>
      </c>
      <c r="N87" s="281">
        <f t="shared" si="7"/>
        <v>2373113.3905269448</v>
      </c>
    </row>
    <row r="88" spans="1:17" ht="16.5" customHeight="1" thickBot="1" x14ac:dyDescent="0.3">
      <c r="A88" s="146" t="s">
        <v>114</v>
      </c>
      <c r="B88" s="136" t="s">
        <v>115</v>
      </c>
      <c r="C88" s="155">
        <v>1869</v>
      </c>
      <c r="D88" s="155">
        <v>287</v>
      </c>
      <c r="E88" s="156">
        <v>3439445.3615772077</v>
      </c>
      <c r="F88" s="156">
        <v>1722000</v>
      </c>
      <c r="G88" s="156">
        <f t="shared" si="2"/>
        <v>5161445.3615772072</v>
      </c>
      <c r="H88" s="158">
        <f t="shared" si="8"/>
        <v>1722000</v>
      </c>
      <c r="I88" s="157">
        <f t="shared" ref="I88" si="10">H88+E88</f>
        <v>5161445.3615772072</v>
      </c>
      <c r="J88" s="262">
        <f t="shared" si="3"/>
        <v>1942.32087</v>
      </c>
      <c r="K88" s="262">
        <f t="shared" si="4"/>
        <v>298.69812000000002</v>
      </c>
      <c r="L88" s="262">
        <f t="shared" si="5"/>
        <v>3663734.7893318543</v>
      </c>
      <c r="M88" s="282">
        <f t="shared" si="6"/>
        <v>1792188.7200000002</v>
      </c>
      <c r="N88" s="281">
        <f t="shared" si="7"/>
        <v>5455923.5093318541</v>
      </c>
    </row>
    <row r="89" spans="1:17" ht="4.5" customHeight="1" thickBot="1" x14ac:dyDescent="0.3">
      <c r="A89" s="128"/>
      <c r="B89" s="147" t="s">
        <v>116</v>
      </c>
      <c r="C89" s="159"/>
      <c r="D89" s="159">
        <v>151</v>
      </c>
      <c r="E89" s="159"/>
      <c r="F89" s="159"/>
      <c r="G89" s="159"/>
      <c r="H89" s="160"/>
      <c r="I89" s="160"/>
      <c r="J89" s="263"/>
      <c r="K89" s="263"/>
      <c r="L89" s="263"/>
      <c r="M89" s="263"/>
      <c r="N89" s="263"/>
    </row>
    <row r="90" spans="1:17" ht="29.25" customHeight="1" thickBot="1" x14ac:dyDescent="0.3">
      <c r="A90" s="148"/>
      <c r="B90" s="149" t="s">
        <v>117</v>
      </c>
      <c r="C90" s="161">
        <f>SUM(C24:C88)</f>
        <v>116970</v>
      </c>
      <c r="D90" s="161">
        <f t="shared" ref="D90" si="11">SUM(D24:D88)</f>
        <v>25885</v>
      </c>
      <c r="E90" s="161">
        <f t="shared" ref="E90:I90" si="12">SUM(E24:E88)</f>
        <v>215255175.99983209</v>
      </c>
      <c r="F90" s="161">
        <f t="shared" si="12"/>
        <v>155310000</v>
      </c>
      <c r="G90" s="161">
        <f t="shared" si="12"/>
        <v>370565175.99983203</v>
      </c>
      <c r="H90" s="161">
        <f t="shared" si="12"/>
        <v>155310000</v>
      </c>
      <c r="I90" s="161">
        <f t="shared" si="12"/>
        <v>370565175.99983203</v>
      </c>
      <c r="J90" s="264">
        <f>SUM(J24:J88)</f>
        <v>121558.73309999998</v>
      </c>
      <c r="K90" s="264">
        <f>SUM(K24:K88)</f>
        <v>26940.072600000007</v>
      </c>
      <c r="L90" s="264">
        <f t="shared" ref="L90:M90" si="13">SUM(L24:L88)</f>
        <v>229292166.02897114</v>
      </c>
      <c r="M90" s="264">
        <f t="shared" si="13"/>
        <v>161640435.59999993</v>
      </c>
      <c r="N90" s="264">
        <f t="shared" ref="N90" si="14">SUM(N24:N88)</f>
        <v>390932601.62897098</v>
      </c>
    </row>
    <row r="91" spans="1:17" ht="16.5" customHeight="1" x14ac:dyDescent="0.25">
      <c r="A91" s="150"/>
      <c r="B91" s="150"/>
      <c r="C91" s="169"/>
      <c r="D91" s="169"/>
      <c r="E91" s="102"/>
      <c r="F91" s="169"/>
      <c r="G91" s="169"/>
      <c r="H91" s="129"/>
      <c r="I91" s="129"/>
      <c r="J91" s="169"/>
      <c r="K91" s="169"/>
      <c r="L91" s="102"/>
      <c r="M91" s="102"/>
      <c r="N91" s="102"/>
    </row>
    <row r="92" spans="1:17" ht="16.5" customHeight="1" x14ac:dyDescent="0.25">
      <c r="A92" s="150"/>
      <c r="B92" s="150"/>
      <c r="C92" s="169"/>
      <c r="D92" s="102"/>
      <c r="E92" s="130"/>
      <c r="F92" s="130"/>
      <c r="G92" s="130"/>
      <c r="H92" s="97"/>
      <c r="I92" s="88">
        <v>4000000</v>
      </c>
      <c r="J92" s="283"/>
      <c r="K92" s="286"/>
      <c r="L92" s="287" t="s">
        <v>841</v>
      </c>
      <c r="M92" s="288">
        <f>+N90-I90</f>
        <v>20367425.629138947</v>
      </c>
    </row>
    <row r="93" spans="1:17" ht="16.5" customHeight="1" x14ac:dyDescent="0.25">
      <c r="A93" s="133"/>
      <c r="B93" s="133"/>
      <c r="C93" s="97"/>
      <c r="D93" s="97"/>
      <c r="E93" s="266"/>
      <c r="F93" s="97"/>
      <c r="G93" s="97"/>
      <c r="H93" s="290"/>
      <c r="I93" s="88">
        <v>500000</v>
      </c>
      <c r="J93" s="97"/>
      <c r="K93" s="285"/>
      <c r="L93" s="289" t="s">
        <v>843</v>
      </c>
      <c r="M93" s="284"/>
      <c r="Q93" s="88"/>
    </row>
    <row r="94" spans="1:17" ht="16.5" customHeight="1" x14ac:dyDescent="0.25">
      <c r="G94" s="291"/>
      <c r="H94" s="102"/>
      <c r="I94" s="131">
        <f>I90+I92+I93</f>
        <v>375065175.99983203</v>
      </c>
      <c r="O94" s="90"/>
    </row>
    <row r="95" spans="1:17" ht="16.5" customHeight="1" x14ac:dyDescent="0.25">
      <c r="A95" s="150"/>
      <c r="B95" s="150"/>
      <c r="C95" s="130"/>
      <c r="D95" s="132"/>
      <c r="E95" s="102"/>
      <c r="F95" s="102"/>
      <c r="G95" s="201"/>
      <c r="H95" s="102"/>
      <c r="I95" s="102"/>
      <c r="J95" s="132"/>
      <c r="K95" s="132"/>
      <c r="O95" s="91"/>
    </row>
    <row r="96" spans="1:17" ht="16.5" customHeight="1" x14ac:dyDescent="0.25">
      <c r="A96" s="150"/>
      <c r="B96" s="150"/>
      <c r="C96" s="102"/>
      <c r="D96" s="102"/>
      <c r="E96" s="102"/>
      <c r="F96" s="102"/>
      <c r="G96" s="201"/>
      <c r="J96" s="102"/>
      <c r="K96" s="102"/>
      <c r="O96" s="89"/>
    </row>
    <row r="97" spans="7:7" ht="16.5" customHeight="1" x14ac:dyDescent="0.25">
      <c r="G97" s="292"/>
    </row>
    <row r="98" spans="7:7" ht="16.5" customHeight="1" x14ac:dyDescent="0.25">
      <c r="G98" s="292"/>
    </row>
    <row r="99" spans="7:7" ht="16.5" customHeight="1" x14ac:dyDescent="0.25">
      <c r="G99" s="292"/>
    </row>
    <row r="100" spans="7:7" ht="16.5" customHeight="1" x14ac:dyDescent="0.25">
      <c r="G100" s="292"/>
    </row>
    <row r="101" spans="7:7" ht="16.5" customHeight="1" x14ac:dyDescent="0.25">
      <c r="G101" s="292"/>
    </row>
    <row r="102" spans="7:7" ht="16.5" customHeight="1" x14ac:dyDescent="0.25">
      <c r="G102" s="198"/>
    </row>
    <row r="103" spans="7:7" ht="16.5" customHeight="1" x14ac:dyDescent="0.25">
      <c r="G103" s="198"/>
    </row>
    <row r="104" spans="7:7" ht="16.5" customHeight="1" x14ac:dyDescent="0.25">
      <c r="G104" s="293"/>
    </row>
    <row r="105" spans="7:7" ht="16.5" customHeight="1" x14ac:dyDescent="0.25">
      <c r="G105" s="198"/>
    </row>
    <row r="107" spans="7:7" ht="16.5" customHeight="1" x14ac:dyDescent="0.25">
      <c r="G107" s="237"/>
    </row>
    <row r="108" spans="7:7" ht="16.5" customHeight="1" x14ac:dyDescent="0.25">
      <c r="G108" s="238"/>
    </row>
    <row r="167" spans="6:7" ht="16.5" customHeight="1" x14ac:dyDescent="0.25">
      <c r="F167" s="82">
        <f>MAX(E167*0.2,400)</f>
        <v>400</v>
      </c>
      <c r="G167" s="82">
        <f>MAX(F167*0.2,400)</f>
        <v>400</v>
      </c>
    </row>
  </sheetData>
  <mergeCells count="3">
    <mergeCell ref="I12:J12"/>
    <mergeCell ref="C12:F12"/>
    <mergeCell ref="C13:F13"/>
  </mergeCells>
  <printOptions horizontalCentered="1"/>
  <pageMargins left="0.5" right="0.5" top="0.5" bottom="1" header="0.5" footer="0.5"/>
  <pageSetup scale="71" fitToHeight="0" orientation="landscape" r:id="rId1"/>
  <headerFooter scaleWithDoc="0" alignWithMargins="0">
    <oddFooter>&amp;C&amp;P&amp;RCDE, School Finance and Operations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L189"/>
  <sheetViews>
    <sheetView showGridLines="0" zoomScaleNormal="100" workbookViewId="0">
      <pane ySplit="3" topLeftCell="A4" activePane="bottomLeft" state="frozen"/>
      <selection pane="bottomLeft" activeCell="Q10" sqref="Q10"/>
    </sheetView>
  </sheetViews>
  <sheetFormatPr defaultRowHeight="15.75" x14ac:dyDescent="0.25"/>
  <cols>
    <col min="1" max="2" width="9.140625" style="5"/>
    <col min="3" max="3" width="23.140625" style="5" customWidth="1"/>
    <col min="4" max="4" width="28.140625" style="5" bestFit="1" customWidth="1"/>
    <col min="5" max="5" width="18.7109375" style="5" customWidth="1"/>
    <col min="6" max="11" width="18.7109375" style="6" customWidth="1"/>
    <col min="12" max="226" width="9.140625" style="5"/>
    <col min="227" max="227" width="23.140625" style="5" customWidth="1"/>
    <col min="228" max="228" width="28.140625" style="5" bestFit="1" customWidth="1"/>
    <col min="229" max="230" width="14.28515625" style="5" customWidth="1"/>
    <col min="231" max="231" width="9.85546875" style="5" bestFit="1" customWidth="1"/>
    <col min="232" max="232" width="15.5703125" style="5" customWidth="1"/>
    <col min="233" max="233" width="21.28515625" style="5" customWidth="1"/>
    <col min="234" max="234" width="12.28515625" style="5" bestFit="1" customWidth="1"/>
    <col min="235" max="239" width="9.140625" style="5"/>
    <col min="240" max="240" width="11.28515625" style="5" bestFit="1" customWidth="1"/>
    <col min="241" max="482" width="9.140625" style="5"/>
    <col min="483" max="483" width="23.140625" style="5" customWidth="1"/>
    <col min="484" max="484" width="28.140625" style="5" bestFit="1" customWidth="1"/>
    <col min="485" max="486" width="14.28515625" style="5" customWidth="1"/>
    <col min="487" max="487" width="9.85546875" style="5" bestFit="1" customWidth="1"/>
    <col min="488" max="488" width="15.5703125" style="5" customWidth="1"/>
    <col min="489" max="489" width="21.28515625" style="5" customWidth="1"/>
    <col min="490" max="490" width="12.28515625" style="5" bestFit="1" customWidth="1"/>
    <col min="491" max="495" width="9.140625" style="5"/>
    <col min="496" max="496" width="11.28515625" style="5" bestFit="1" customWidth="1"/>
    <col min="497" max="738" width="9.140625" style="5"/>
    <col min="739" max="739" width="23.140625" style="5" customWidth="1"/>
    <col min="740" max="740" width="28.140625" style="5" bestFit="1" customWidth="1"/>
    <col min="741" max="742" width="14.28515625" style="5" customWidth="1"/>
    <col min="743" max="743" width="9.85546875" style="5" bestFit="1" customWidth="1"/>
    <col min="744" max="744" width="15.5703125" style="5" customWidth="1"/>
    <col min="745" max="745" width="21.28515625" style="5" customWidth="1"/>
    <col min="746" max="746" width="12.28515625" style="5" bestFit="1" customWidth="1"/>
    <col min="747" max="751" width="9.140625" style="5"/>
    <col min="752" max="752" width="11.28515625" style="5" bestFit="1" customWidth="1"/>
    <col min="753" max="994" width="9.140625" style="5"/>
    <col min="995" max="995" width="23.140625" style="5" customWidth="1"/>
    <col min="996" max="996" width="28.140625" style="5" bestFit="1" customWidth="1"/>
    <col min="997" max="998" width="14.28515625" style="5" customWidth="1"/>
    <col min="999" max="999" width="9.85546875" style="5" bestFit="1" customWidth="1"/>
    <col min="1000" max="1000" width="15.5703125" style="5" customWidth="1"/>
    <col min="1001" max="1001" width="21.28515625" style="5" customWidth="1"/>
    <col min="1002" max="1002" width="12.28515625" style="5" bestFit="1" customWidth="1"/>
    <col min="1003" max="1007" width="9.140625" style="5"/>
    <col min="1008" max="1008" width="11.28515625" style="5" bestFit="1" customWidth="1"/>
    <col min="1009" max="1250" width="9.140625" style="5"/>
    <col min="1251" max="1251" width="23.140625" style="5" customWidth="1"/>
    <col min="1252" max="1252" width="28.140625" style="5" bestFit="1" customWidth="1"/>
    <col min="1253" max="1254" width="14.28515625" style="5" customWidth="1"/>
    <col min="1255" max="1255" width="9.85546875" style="5" bestFit="1" customWidth="1"/>
    <col min="1256" max="1256" width="15.5703125" style="5" customWidth="1"/>
    <col min="1257" max="1257" width="21.28515625" style="5" customWidth="1"/>
    <col min="1258" max="1258" width="12.28515625" style="5" bestFit="1" customWidth="1"/>
    <col min="1259" max="1263" width="9.140625" style="5"/>
    <col min="1264" max="1264" width="11.28515625" style="5" bestFit="1" customWidth="1"/>
    <col min="1265" max="1506" width="9.140625" style="5"/>
    <col min="1507" max="1507" width="23.140625" style="5" customWidth="1"/>
    <col min="1508" max="1508" width="28.140625" style="5" bestFit="1" customWidth="1"/>
    <col min="1509" max="1510" width="14.28515625" style="5" customWidth="1"/>
    <col min="1511" max="1511" width="9.85546875" style="5" bestFit="1" customWidth="1"/>
    <col min="1512" max="1512" width="15.5703125" style="5" customWidth="1"/>
    <col min="1513" max="1513" width="21.28515625" style="5" customWidth="1"/>
    <col min="1514" max="1514" width="12.28515625" style="5" bestFit="1" customWidth="1"/>
    <col min="1515" max="1519" width="9.140625" style="5"/>
    <col min="1520" max="1520" width="11.28515625" style="5" bestFit="1" customWidth="1"/>
    <col min="1521" max="1762" width="9.140625" style="5"/>
    <col min="1763" max="1763" width="23.140625" style="5" customWidth="1"/>
    <col min="1764" max="1764" width="28.140625" style="5" bestFit="1" customWidth="1"/>
    <col min="1765" max="1766" width="14.28515625" style="5" customWidth="1"/>
    <col min="1767" max="1767" width="9.85546875" style="5" bestFit="1" customWidth="1"/>
    <col min="1768" max="1768" width="15.5703125" style="5" customWidth="1"/>
    <col min="1769" max="1769" width="21.28515625" style="5" customWidth="1"/>
    <col min="1770" max="1770" width="12.28515625" style="5" bestFit="1" customWidth="1"/>
    <col min="1771" max="1775" width="9.140625" style="5"/>
    <col min="1776" max="1776" width="11.28515625" style="5" bestFit="1" customWidth="1"/>
    <col min="1777" max="2018" width="9.140625" style="5"/>
    <col min="2019" max="2019" width="23.140625" style="5" customWidth="1"/>
    <col min="2020" max="2020" width="28.140625" style="5" bestFit="1" customWidth="1"/>
    <col min="2021" max="2022" width="14.28515625" style="5" customWidth="1"/>
    <col min="2023" max="2023" width="9.85546875" style="5" bestFit="1" customWidth="1"/>
    <col min="2024" max="2024" width="15.5703125" style="5" customWidth="1"/>
    <col min="2025" max="2025" width="21.28515625" style="5" customWidth="1"/>
    <col min="2026" max="2026" width="12.28515625" style="5" bestFit="1" customWidth="1"/>
    <col min="2027" max="2031" width="9.140625" style="5"/>
    <col min="2032" max="2032" width="11.28515625" style="5" bestFit="1" customWidth="1"/>
    <col min="2033" max="2274" width="9.140625" style="5"/>
    <col min="2275" max="2275" width="23.140625" style="5" customWidth="1"/>
    <col min="2276" max="2276" width="28.140625" style="5" bestFit="1" customWidth="1"/>
    <col min="2277" max="2278" width="14.28515625" style="5" customWidth="1"/>
    <col min="2279" max="2279" width="9.85546875" style="5" bestFit="1" customWidth="1"/>
    <col min="2280" max="2280" width="15.5703125" style="5" customWidth="1"/>
    <col min="2281" max="2281" width="21.28515625" style="5" customWidth="1"/>
    <col min="2282" max="2282" width="12.28515625" style="5" bestFit="1" customWidth="1"/>
    <col min="2283" max="2287" width="9.140625" style="5"/>
    <col min="2288" max="2288" width="11.28515625" style="5" bestFit="1" customWidth="1"/>
    <col min="2289" max="2530" width="9.140625" style="5"/>
    <col min="2531" max="2531" width="23.140625" style="5" customWidth="1"/>
    <col min="2532" max="2532" width="28.140625" style="5" bestFit="1" customWidth="1"/>
    <col min="2533" max="2534" width="14.28515625" style="5" customWidth="1"/>
    <col min="2535" max="2535" width="9.85546875" style="5" bestFit="1" customWidth="1"/>
    <col min="2536" max="2536" width="15.5703125" style="5" customWidth="1"/>
    <col min="2537" max="2537" width="21.28515625" style="5" customWidth="1"/>
    <col min="2538" max="2538" width="12.28515625" style="5" bestFit="1" customWidth="1"/>
    <col min="2539" max="2543" width="9.140625" style="5"/>
    <col min="2544" max="2544" width="11.28515625" style="5" bestFit="1" customWidth="1"/>
    <col min="2545" max="2786" width="9.140625" style="5"/>
    <col min="2787" max="2787" width="23.140625" style="5" customWidth="1"/>
    <col min="2788" max="2788" width="28.140625" style="5" bestFit="1" customWidth="1"/>
    <col min="2789" max="2790" width="14.28515625" style="5" customWidth="1"/>
    <col min="2791" max="2791" width="9.85546875" style="5" bestFit="1" customWidth="1"/>
    <col min="2792" max="2792" width="15.5703125" style="5" customWidth="1"/>
    <col min="2793" max="2793" width="21.28515625" style="5" customWidth="1"/>
    <col min="2794" max="2794" width="12.28515625" style="5" bestFit="1" customWidth="1"/>
    <col min="2795" max="2799" width="9.140625" style="5"/>
    <col min="2800" max="2800" width="11.28515625" style="5" bestFit="1" customWidth="1"/>
    <col min="2801" max="3042" width="9.140625" style="5"/>
    <col min="3043" max="3043" width="23.140625" style="5" customWidth="1"/>
    <col min="3044" max="3044" width="28.140625" style="5" bestFit="1" customWidth="1"/>
    <col min="3045" max="3046" width="14.28515625" style="5" customWidth="1"/>
    <col min="3047" max="3047" width="9.85546875" style="5" bestFit="1" customWidth="1"/>
    <col min="3048" max="3048" width="15.5703125" style="5" customWidth="1"/>
    <col min="3049" max="3049" width="21.28515625" style="5" customWidth="1"/>
    <col min="3050" max="3050" width="12.28515625" style="5" bestFit="1" customWidth="1"/>
    <col min="3051" max="3055" width="9.140625" style="5"/>
    <col min="3056" max="3056" width="11.28515625" style="5" bestFit="1" customWidth="1"/>
    <col min="3057" max="3298" width="9.140625" style="5"/>
    <col min="3299" max="3299" width="23.140625" style="5" customWidth="1"/>
    <col min="3300" max="3300" width="28.140625" style="5" bestFit="1" customWidth="1"/>
    <col min="3301" max="3302" width="14.28515625" style="5" customWidth="1"/>
    <col min="3303" max="3303" width="9.85546875" style="5" bestFit="1" customWidth="1"/>
    <col min="3304" max="3304" width="15.5703125" style="5" customWidth="1"/>
    <col min="3305" max="3305" width="21.28515625" style="5" customWidth="1"/>
    <col min="3306" max="3306" width="12.28515625" style="5" bestFit="1" customWidth="1"/>
    <col min="3307" max="3311" width="9.140625" style="5"/>
    <col min="3312" max="3312" width="11.28515625" style="5" bestFit="1" customWidth="1"/>
    <col min="3313" max="3554" width="9.140625" style="5"/>
    <col min="3555" max="3555" width="23.140625" style="5" customWidth="1"/>
    <col min="3556" max="3556" width="28.140625" style="5" bestFit="1" customWidth="1"/>
    <col min="3557" max="3558" width="14.28515625" style="5" customWidth="1"/>
    <col min="3559" max="3559" width="9.85546875" style="5" bestFit="1" customWidth="1"/>
    <col min="3560" max="3560" width="15.5703125" style="5" customWidth="1"/>
    <col min="3561" max="3561" width="21.28515625" style="5" customWidth="1"/>
    <col min="3562" max="3562" width="12.28515625" style="5" bestFit="1" customWidth="1"/>
    <col min="3563" max="3567" width="9.140625" style="5"/>
    <col min="3568" max="3568" width="11.28515625" style="5" bestFit="1" customWidth="1"/>
    <col min="3569" max="3810" width="9.140625" style="5"/>
    <col min="3811" max="3811" width="23.140625" style="5" customWidth="1"/>
    <col min="3812" max="3812" width="28.140625" style="5" bestFit="1" customWidth="1"/>
    <col min="3813" max="3814" width="14.28515625" style="5" customWidth="1"/>
    <col min="3815" max="3815" width="9.85546875" style="5" bestFit="1" customWidth="1"/>
    <col min="3816" max="3816" width="15.5703125" style="5" customWidth="1"/>
    <col min="3817" max="3817" width="21.28515625" style="5" customWidth="1"/>
    <col min="3818" max="3818" width="12.28515625" style="5" bestFit="1" customWidth="1"/>
    <col min="3819" max="3823" width="9.140625" style="5"/>
    <col min="3824" max="3824" width="11.28515625" style="5" bestFit="1" customWidth="1"/>
    <col min="3825" max="4066" width="9.140625" style="5"/>
    <col min="4067" max="4067" width="23.140625" style="5" customWidth="1"/>
    <col min="4068" max="4068" width="28.140625" style="5" bestFit="1" customWidth="1"/>
    <col min="4069" max="4070" width="14.28515625" style="5" customWidth="1"/>
    <col min="4071" max="4071" width="9.85546875" style="5" bestFit="1" customWidth="1"/>
    <col min="4072" max="4072" width="15.5703125" style="5" customWidth="1"/>
    <col min="4073" max="4073" width="21.28515625" style="5" customWidth="1"/>
    <col min="4074" max="4074" width="12.28515625" style="5" bestFit="1" customWidth="1"/>
    <col min="4075" max="4079" width="9.140625" style="5"/>
    <col min="4080" max="4080" width="11.28515625" style="5" bestFit="1" customWidth="1"/>
    <col min="4081" max="4322" width="9.140625" style="5"/>
    <col min="4323" max="4323" width="23.140625" style="5" customWidth="1"/>
    <col min="4324" max="4324" width="28.140625" style="5" bestFit="1" customWidth="1"/>
    <col min="4325" max="4326" width="14.28515625" style="5" customWidth="1"/>
    <col min="4327" max="4327" width="9.85546875" style="5" bestFit="1" customWidth="1"/>
    <col min="4328" max="4328" width="15.5703125" style="5" customWidth="1"/>
    <col min="4329" max="4329" width="21.28515625" style="5" customWidth="1"/>
    <col min="4330" max="4330" width="12.28515625" style="5" bestFit="1" customWidth="1"/>
    <col min="4331" max="4335" width="9.140625" style="5"/>
    <col min="4336" max="4336" width="11.28515625" style="5" bestFit="1" customWidth="1"/>
    <col min="4337" max="4578" width="9.140625" style="5"/>
    <col min="4579" max="4579" width="23.140625" style="5" customWidth="1"/>
    <col min="4580" max="4580" width="28.140625" style="5" bestFit="1" customWidth="1"/>
    <col min="4581" max="4582" width="14.28515625" style="5" customWidth="1"/>
    <col min="4583" max="4583" width="9.85546875" style="5" bestFit="1" customWidth="1"/>
    <col min="4584" max="4584" width="15.5703125" style="5" customWidth="1"/>
    <col min="4585" max="4585" width="21.28515625" style="5" customWidth="1"/>
    <col min="4586" max="4586" width="12.28515625" style="5" bestFit="1" customWidth="1"/>
    <col min="4587" max="4591" width="9.140625" style="5"/>
    <col min="4592" max="4592" width="11.28515625" style="5" bestFit="1" customWidth="1"/>
    <col min="4593" max="4834" width="9.140625" style="5"/>
    <col min="4835" max="4835" width="23.140625" style="5" customWidth="1"/>
    <col min="4836" max="4836" width="28.140625" style="5" bestFit="1" customWidth="1"/>
    <col min="4837" max="4838" width="14.28515625" style="5" customWidth="1"/>
    <col min="4839" max="4839" width="9.85546875" style="5" bestFit="1" customWidth="1"/>
    <col min="4840" max="4840" width="15.5703125" style="5" customWidth="1"/>
    <col min="4841" max="4841" width="21.28515625" style="5" customWidth="1"/>
    <col min="4842" max="4842" width="12.28515625" style="5" bestFit="1" customWidth="1"/>
    <col min="4843" max="4847" width="9.140625" style="5"/>
    <col min="4848" max="4848" width="11.28515625" style="5" bestFit="1" customWidth="1"/>
    <col min="4849" max="5090" width="9.140625" style="5"/>
    <col min="5091" max="5091" width="23.140625" style="5" customWidth="1"/>
    <col min="5092" max="5092" width="28.140625" style="5" bestFit="1" customWidth="1"/>
    <col min="5093" max="5094" width="14.28515625" style="5" customWidth="1"/>
    <col min="5095" max="5095" width="9.85546875" style="5" bestFit="1" customWidth="1"/>
    <col min="5096" max="5096" width="15.5703125" style="5" customWidth="1"/>
    <col min="5097" max="5097" width="21.28515625" style="5" customWidth="1"/>
    <col min="5098" max="5098" width="12.28515625" style="5" bestFit="1" customWidth="1"/>
    <col min="5099" max="5103" width="9.140625" style="5"/>
    <col min="5104" max="5104" width="11.28515625" style="5" bestFit="1" customWidth="1"/>
    <col min="5105" max="5346" width="9.140625" style="5"/>
    <col min="5347" max="5347" width="23.140625" style="5" customWidth="1"/>
    <col min="5348" max="5348" width="28.140625" style="5" bestFit="1" customWidth="1"/>
    <col min="5349" max="5350" width="14.28515625" style="5" customWidth="1"/>
    <col min="5351" max="5351" width="9.85546875" style="5" bestFit="1" customWidth="1"/>
    <col min="5352" max="5352" width="15.5703125" style="5" customWidth="1"/>
    <col min="5353" max="5353" width="21.28515625" style="5" customWidth="1"/>
    <col min="5354" max="5354" width="12.28515625" style="5" bestFit="1" customWidth="1"/>
    <col min="5355" max="5359" width="9.140625" style="5"/>
    <col min="5360" max="5360" width="11.28515625" style="5" bestFit="1" customWidth="1"/>
    <col min="5361" max="5602" width="9.140625" style="5"/>
    <col min="5603" max="5603" width="23.140625" style="5" customWidth="1"/>
    <col min="5604" max="5604" width="28.140625" style="5" bestFit="1" customWidth="1"/>
    <col min="5605" max="5606" width="14.28515625" style="5" customWidth="1"/>
    <col min="5607" max="5607" width="9.85546875" style="5" bestFit="1" customWidth="1"/>
    <col min="5608" max="5608" width="15.5703125" style="5" customWidth="1"/>
    <col min="5609" max="5609" width="21.28515625" style="5" customWidth="1"/>
    <col min="5610" max="5610" width="12.28515625" style="5" bestFit="1" customWidth="1"/>
    <col min="5611" max="5615" width="9.140625" style="5"/>
    <col min="5616" max="5616" width="11.28515625" style="5" bestFit="1" customWidth="1"/>
    <col min="5617" max="5858" width="9.140625" style="5"/>
    <col min="5859" max="5859" width="23.140625" style="5" customWidth="1"/>
    <col min="5860" max="5860" width="28.140625" style="5" bestFit="1" customWidth="1"/>
    <col min="5861" max="5862" width="14.28515625" style="5" customWidth="1"/>
    <col min="5863" max="5863" width="9.85546875" style="5" bestFit="1" customWidth="1"/>
    <col min="5864" max="5864" width="15.5703125" style="5" customWidth="1"/>
    <col min="5865" max="5865" width="21.28515625" style="5" customWidth="1"/>
    <col min="5866" max="5866" width="12.28515625" style="5" bestFit="1" customWidth="1"/>
    <col min="5867" max="5871" width="9.140625" style="5"/>
    <col min="5872" max="5872" width="11.28515625" style="5" bestFit="1" customWidth="1"/>
    <col min="5873" max="6114" width="9.140625" style="5"/>
    <col min="6115" max="6115" width="23.140625" style="5" customWidth="1"/>
    <col min="6116" max="6116" width="28.140625" style="5" bestFit="1" customWidth="1"/>
    <col min="6117" max="6118" width="14.28515625" style="5" customWidth="1"/>
    <col min="6119" max="6119" width="9.85546875" style="5" bestFit="1" customWidth="1"/>
    <col min="6120" max="6120" width="15.5703125" style="5" customWidth="1"/>
    <col min="6121" max="6121" width="21.28515625" style="5" customWidth="1"/>
    <col min="6122" max="6122" width="12.28515625" style="5" bestFit="1" customWidth="1"/>
    <col min="6123" max="6127" width="9.140625" style="5"/>
    <col min="6128" max="6128" width="11.28515625" style="5" bestFit="1" customWidth="1"/>
    <col min="6129" max="6370" width="9.140625" style="5"/>
    <col min="6371" max="6371" width="23.140625" style="5" customWidth="1"/>
    <col min="6372" max="6372" width="28.140625" style="5" bestFit="1" customWidth="1"/>
    <col min="6373" max="6374" width="14.28515625" style="5" customWidth="1"/>
    <col min="6375" max="6375" width="9.85546875" style="5" bestFit="1" customWidth="1"/>
    <col min="6376" max="6376" width="15.5703125" style="5" customWidth="1"/>
    <col min="6377" max="6377" width="21.28515625" style="5" customWidth="1"/>
    <col min="6378" max="6378" width="12.28515625" style="5" bestFit="1" customWidth="1"/>
    <col min="6379" max="6383" width="9.140625" style="5"/>
    <col min="6384" max="6384" width="11.28515625" style="5" bestFit="1" customWidth="1"/>
    <col min="6385" max="6626" width="9.140625" style="5"/>
    <col min="6627" max="6627" width="23.140625" style="5" customWidth="1"/>
    <col min="6628" max="6628" width="28.140625" style="5" bestFit="1" customWidth="1"/>
    <col min="6629" max="6630" width="14.28515625" style="5" customWidth="1"/>
    <col min="6631" max="6631" width="9.85546875" style="5" bestFit="1" customWidth="1"/>
    <col min="6632" max="6632" width="15.5703125" style="5" customWidth="1"/>
    <col min="6633" max="6633" width="21.28515625" style="5" customWidth="1"/>
    <col min="6634" max="6634" width="12.28515625" style="5" bestFit="1" customWidth="1"/>
    <col min="6635" max="6639" width="9.140625" style="5"/>
    <col min="6640" max="6640" width="11.28515625" style="5" bestFit="1" customWidth="1"/>
    <col min="6641" max="6882" width="9.140625" style="5"/>
    <col min="6883" max="6883" width="23.140625" style="5" customWidth="1"/>
    <col min="6884" max="6884" width="28.140625" style="5" bestFit="1" customWidth="1"/>
    <col min="6885" max="6886" width="14.28515625" style="5" customWidth="1"/>
    <col min="6887" max="6887" width="9.85546875" style="5" bestFit="1" customWidth="1"/>
    <col min="6888" max="6888" width="15.5703125" style="5" customWidth="1"/>
    <col min="6889" max="6889" width="21.28515625" style="5" customWidth="1"/>
    <col min="6890" max="6890" width="12.28515625" style="5" bestFit="1" customWidth="1"/>
    <col min="6891" max="6895" width="9.140625" style="5"/>
    <col min="6896" max="6896" width="11.28515625" style="5" bestFit="1" customWidth="1"/>
    <col min="6897" max="7138" width="9.140625" style="5"/>
    <col min="7139" max="7139" width="23.140625" style="5" customWidth="1"/>
    <col min="7140" max="7140" width="28.140625" style="5" bestFit="1" customWidth="1"/>
    <col min="7141" max="7142" width="14.28515625" style="5" customWidth="1"/>
    <col min="7143" max="7143" width="9.85546875" style="5" bestFit="1" customWidth="1"/>
    <col min="7144" max="7144" width="15.5703125" style="5" customWidth="1"/>
    <col min="7145" max="7145" width="21.28515625" style="5" customWidth="1"/>
    <col min="7146" max="7146" width="12.28515625" style="5" bestFit="1" customWidth="1"/>
    <col min="7147" max="7151" width="9.140625" style="5"/>
    <col min="7152" max="7152" width="11.28515625" style="5" bestFit="1" customWidth="1"/>
    <col min="7153" max="7394" width="9.140625" style="5"/>
    <col min="7395" max="7395" width="23.140625" style="5" customWidth="1"/>
    <col min="7396" max="7396" width="28.140625" style="5" bestFit="1" customWidth="1"/>
    <col min="7397" max="7398" width="14.28515625" style="5" customWidth="1"/>
    <col min="7399" max="7399" width="9.85546875" style="5" bestFit="1" customWidth="1"/>
    <col min="7400" max="7400" width="15.5703125" style="5" customWidth="1"/>
    <col min="7401" max="7401" width="21.28515625" style="5" customWidth="1"/>
    <col min="7402" max="7402" width="12.28515625" style="5" bestFit="1" customWidth="1"/>
    <col min="7403" max="7407" width="9.140625" style="5"/>
    <col min="7408" max="7408" width="11.28515625" style="5" bestFit="1" customWidth="1"/>
    <col min="7409" max="7650" width="9.140625" style="5"/>
    <col min="7651" max="7651" width="23.140625" style="5" customWidth="1"/>
    <col min="7652" max="7652" width="28.140625" style="5" bestFit="1" customWidth="1"/>
    <col min="7653" max="7654" width="14.28515625" style="5" customWidth="1"/>
    <col min="7655" max="7655" width="9.85546875" style="5" bestFit="1" customWidth="1"/>
    <col min="7656" max="7656" width="15.5703125" style="5" customWidth="1"/>
    <col min="7657" max="7657" width="21.28515625" style="5" customWidth="1"/>
    <col min="7658" max="7658" width="12.28515625" style="5" bestFit="1" customWidth="1"/>
    <col min="7659" max="7663" width="9.140625" style="5"/>
    <col min="7664" max="7664" width="11.28515625" style="5" bestFit="1" customWidth="1"/>
    <col min="7665" max="7906" width="9.140625" style="5"/>
    <col min="7907" max="7907" width="23.140625" style="5" customWidth="1"/>
    <col min="7908" max="7908" width="28.140625" style="5" bestFit="1" customWidth="1"/>
    <col min="7909" max="7910" width="14.28515625" style="5" customWidth="1"/>
    <col min="7911" max="7911" width="9.85546875" style="5" bestFit="1" customWidth="1"/>
    <col min="7912" max="7912" width="15.5703125" style="5" customWidth="1"/>
    <col min="7913" max="7913" width="21.28515625" style="5" customWidth="1"/>
    <col min="7914" max="7914" width="12.28515625" style="5" bestFit="1" customWidth="1"/>
    <col min="7915" max="7919" width="9.140625" style="5"/>
    <col min="7920" max="7920" width="11.28515625" style="5" bestFit="1" customWidth="1"/>
    <col min="7921" max="8162" width="9.140625" style="5"/>
    <col min="8163" max="8163" width="23.140625" style="5" customWidth="1"/>
    <col min="8164" max="8164" width="28.140625" style="5" bestFit="1" customWidth="1"/>
    <col min="8165" max="8166" width="14.28515625" style="5" customWidth="1"/>
    <col min="8167" max="8167" width="9.85546875" style="5" bestFit="1" customWidth="1"/>
    <col min="8168" max="8168" width="15.5703125" style="5" customWidth="1"/>
    <col min="8169" max="8169" width="21.28515625" style="5" customWidth="1"/>
    <col min="8170" max="8170" width="12.28515625" style="5" bestFit="1" customWidth="1"/>
    <col min="8171" max="8175" width="9.140625" style="5"/>
    <col min="8176" max="8176" width="11.28515625" style="5" bestFit="1" customWidth="1"/>
    <col min="8177" max="8418" width="9.140625" style="5"/>
    <col min="8419" max="8419" width="23.140625" style="5" customWidth="1"/>
    <col min="8420" max="8420" width="28.140625" style="5" bestFit="1" customWidth="1"/>
    <col min="8421" max="8422" width="14.28515625" style="5" customWidth="1"/>
    <col min="8423" max="8423" width="9.85546875" style="5" bestFit="1" customWidth="1"/>
    <col min="8424" max="8424" width="15.5703125" style="5" customWidth="1"/>
    <col min="8425" max="8425" width="21.28515625" style="5" customWidth="1"/>
    <col min="8426" max="8426" width="12.28515625" style="5" bestFit="1" customWidth="1"/>
    <col min="8427" max="8431" width="9.140625" style="5"/>
    <col min="8432" max="8432" width="11.28515625" style="5" bestFit="1" customWidth="1"/>
    <col min="8433" max="8674" width="9.140625" style="5"/>
    <col min="8675" max="8675" width="23.140625" style="5" customWidth="1"/>
    <col min="8676" max="8676" width="28.140625" style="5" bestFit="1" customWidth="1"/>
    <col min="8677" max="8678" width="14.28515625" style="5" customWidth="1"/>
    <col min="8679" max="8679" width="9.85546875" style="5" bestFit="1" customWidth="1"/>
    <col min="8680" max="8680" width="15.5703125" style="5" customWidth="1"/>
    <col min="8681" max="8681" width="21.28515625" style="5" customWidth="1"/>
    <col min="8682" max="8682" width="12.28515625" style="5" bestFit="1" customWidth="1"/>
    <col min="8683" max="8687" width="9.140625" style="5"/>
    <col min="8688" max="8688" width="11.28515625" style="5" bestFit="1" customWidth="1"/>
    <col min="8689" max="8930" width="9.140625" style="5"/>
    <col min="8931" max="8931" width="23.140625" style="5" customWidth="1"/>
    <col min="8932" max="8932" width="28.140625" style="5" bestFit="1" customWidth="1"/>
    <col min="8933" max="8934" width="14.28515625" style="5" customWidth="1"/>
    <col min="8935" max="8935" width="9.85546875" style="5" bestFit="1" customWidth="1"/>
    <col min="8936" max="8936" width="15.5703125" style="5" customWidth="1"/>
    <col min="8937" max="8937" width="21.28515625" style="5" customWidth="1"/>
    <col min="8938" max="8938" width="12.28515625" style="5" bestFit="1" customWidth="1"/>
    <col min="8939" max="8943" width="9.140625" style="5"/>
    <col min="8944" max="8944" width="11.28515625" style="5" bestFit="1" customWidth="1"/>
    <col min="8945" max="9186" width="9.140625" style="5"/>
    <col min="9187" max="9187" width="23.140625" style="5" customWidth="1"/>
    <col min="9188" max="9188" width="28.140625" style="5" bestFit="1" customWidth="1"/>
    <col min="9189" max="9190" width="14.28515625" style="5" customWidth="1"/>
    <col min="9191" max="9191" width="9.85546875" style="5" bestFit="1" customWidth="1"/>
    <col min="9192" max="9192" width="15.5703125" style="5" customWidth="1"/>
    <col min="9193" max="9193" width="21.28515625" style="5" customWidth="1"/>
    <col min="9194" max="9194" width="12.28515625" style="5" bestFit="1" customWidth="1"/>
    <col min="9195" max="9199" width="9.140625" style="5"/>
    <col min="9200" max="9200" width="11.28515625" style="5" bestFit="1" customWidth="1"/>
    <col min="9201" max="9442" width="9.140625" style="5"/>
    <col min="9443" max="9443" width="23.140625" style="5" customWidth="1"/>
    <col min="9444" max="9444" width="28.140625" style="5" bestFit="1" customWidth="1"/>
    <col min="9445" max="9446" width="14.28515625" style="5" customWidth="1"/>
    <col min="9447" max="9447" width="9.85546875" style="5" bestFit="1" customWidth="1"/>
    <col min="9448" max="9448" width="15.5703125" style="5" customWidth="1"/>
    <col min="9449" max="9449" width="21.28515625" style="5" customWidth="1"/>
    <col min="9450" max="9450" width="12.28515625" style="5" bestFit="1" customWidth="1"/>
    <col min="9451" max="9455" width="9.140625" style="5"/>
    <col min="9456" max="9456" width="11.28515625" style="5" bestFit="1" customWidth="1"/>
    <col min="9457" max="9698" width="9.140625" style="5"/>
    <col min="9699" max="9699" width="23.140625" style="5" customWidth="1"/>
    <col min="9700" max="9700" width="28.140625" style="5" bestFit="1" customWidth="1"/>
    <col min="9701" max="9702" width="14.28515625" style="5" customWidth="1"/>
    <col min="9703" max="9703" width="9.85546875" style="5" bestFit="1" customWidth="1"/>
    <col min="9704" max="9704" width="15.5703125" style="5" customWidth="1"/>
    <col min="9705" max="9705" width="21.28515625" style="5" customWidth="1"/>
    <col min="9706" max="9706" width="12.28515625" style="5" bestFit="1" customWidth="1"/>
    <col min="9707" max="9711" width="9.140625" style="5"/>
    <col min="9712" max="9712" width="11.28515625" style="5" bestFit="1" customWidth="1"/>
    <col min="9713" max="9954" width="9.140625" style="5"/>
    <col min="9955" max="9955" width="23.140625" style="5" customWidth="1"/>
    <col min="9956" max="9956" width="28.140625" style="5" bestFit="1" customWidth="1"/>
    <col min="9957" max="9958" width="14.28515625" style="5" customWidth="1"/>
    <col min="9959" max="9959" width="9.85546875" style="5" bestFit="1" customWidth="1"/>
    <col min="9960" max="9960" width="15.5703125" style="5" customWidth="1"/>
    <col min="9961" max="9961" width="21.28515625" style="5" customWidth="1"/>
    <col min="9962" max="9962" width="12.28515625" style="5" bestFit="1" customWidth="1"/>
    <col min="9963" max="9967" width="9.140625" style="5"/>
    <col min="9968" max="9968" width="11.28515625" style="5" bestFit="1" customWidth="1"/>
    <col min="9969" max="10210" width="9.140625" style="5"/>
    <col min="10211" max="10211" width="23.140625" style="5" customWidth="1"/>
    <col min="10212" max="10212" width="28.140625" style="5" bestFit="1" customWidth="1"/>
    <col min="10213" max="10214" width="14.28515625" style="5" customWidth="1"/>
    <col min="10215" max="10215" width="9.85546875" style="5" bestFit="1" customWidth="1"/>
    <col min="10216" max="10216" width="15.5703125" style="5" customWidth="1"/>
    <col min="10217" max="10217" width="21.28515625" style="5" customWidth="1"/>
    <col min="10218" max="10218" width="12.28515625" style="5" bestFit="1" customWidth="1"/>
    <col min="10219" max="10223" width="9.140625" style="5"/>
    <col min="10224" max="10224" width="11.28515625" style="5" bestFit="1" customWidth="1"/>
    <col min="10225" max="10466" width="9.140625" style="5"/>
    <col min="10467" max="10467" width="23.140625" style="5" customWidth="1"/>
    <col min="10468" max="10468" width="28.140625" style="5" bestFit="1" customWidth="1"/>
    <col min="10469" max="10470" width="14.28515625" style="5" customWidth="1"/>
    <col min="10471" max="10471" width="9.85546875" style="5" bestFit="1" customWidth="1"/>
    <col min="10472" max="10472" width="15.5703125" style="5" customWidth="1"/>
    <col min="10473" max="10473" width="21.28515625" style="5" customWidth="1"/>
    <col min="10474" max="10474" width="12.28515625" style="5" bestFit="1" customWidth="1"/>
    <col min="10475" max="10479" width="9.140625" style="5"/>
    <col min="10480" max="10480" width="11.28515625" style="5" bestFit="1" customWidth="1"/>
    <col min="10481" max="10722" width="9.140625" style="5"/>
    <col min="10723" max="10723" width="23.140625" style="5" customWidth="1"/>
    <col min="10724" max="10724" width="28.140625" style="5" bestFit="1" customWidth="1"/>
    <col min="10725" max="10726" width="14.28515625" style="5" customWidth="1"/>
    <col min="10727" max="10727" width="9.85546875" style="5" bestFit="1" customWidth="1"/>
    <col min="10728" max="10728" width="15.5703125" style="5" customWidth="1"/>
    <col min="10729" max="10729" width="21.28515625" style="5" customWidth="1"/>
    <col min="10730" max="10730" width="12.28515625" style="5" bestFit="1" customWidth="1"/>
    <col min="10731" max="10735" width="9.140625" style="5"/>
    <col min="10736" max="10736" width="11.28515625" style="5" bestFit="1" customWidth="1"/>
    <col min="10737" max="10978" width="9.140625" style="5"/>
    <col min="10979" max="10979" width="23.140625" style="5" customWidth="1"/>
    <col min="10980" max="10980" width="28.140625" style="5" bestFit="1" customWidth="1"/>
    <col min="10981" max="10982" width="14.28515625" style="5" customWidth="1"/>
    <col min="10983" max="10983" width="9.85546875" style="5" bestFit="1" customWidth="1"/>
    <col min="10984" max="10984" width="15.5703125" style="5" customWidth="1"/>
    <col min="10985" max="10985" width="21.28515625" style="5" customWidth="1"/>
    <col min="10986" max="10986" width="12.28515625" style="5" bestFit="1" customWidth="1"/>
    <col min="10987" max="10991" width="9.140625" style="5"/>
    <col min="10992" max="10992" width="11.28515625" style="5" bestFit="1" customWidth="1"/>
    <col min="10993" max="11234" width="9.140625" style="5"/>
    <col min="11235" max="11235" width="23.140625" style="5" customWidth="1"/>
    <col min="11236" max="11236" width="28.140625" style="5" bestFit="1" customWidth="1"/>
    <col min="11237" max="11238" width="14.28515625" style="5" customWidth="1"/>
    <col min="11239" max="11239" width="9.85546875" style="5" bestFit="1" customWidth="1"/>
    <col min="11240" max="11240" width="15.5703125" style="5" customWidth="1"/>
    <col min="11241" max="11241" width="21.28515625" style="5" customWidth="1"/>
    <col min="11242" max="11242" width="12.28515625" style="5" bestFit="1" customWidth="1"/>
    <col min="11243" max="11247" width="9.140625" style="5"/>
    <col min="11248" max="11248" width="11.28515625" style="5" bestFit="1" customWidth="1"/>
    <col min="11249" max="11490" width="9.140625" style="5"/>
    <col min="11491" max="11491" width="23.140625" style="5" customWidth="1"/>
    <col min="11492" max="11492" width="28.140625" style="5" bestFit="1" customWidth="1"/>
    <col min="11493" max="11494" width="14.28515625" style="5" customWidth="1"/>
    <col min="11495" max="11495" width="9.85546875" style="5" bestFit="1" customWidth="1"/>
    <col min="11496" max="11496" width="15.5703125" style="5" customWidth="1"/>
    <col min="11497" max="11497" width="21.28515625" style="5" customWidth="1"/>
    <col min="11498" max="11498" width="12.28515625" style="5" bestFit="1" customWidth="1"/>
    <col min="11499" max="11503" width="9.140625" style="5"/>
    <col min="11504" max="11504" width="11.28515625" style="5" bestFit="1" customWidth="1"/>
    <col min="11505" max="11746" width="9.140625" style="5"/>
    <col min="11747" max="11747" width="23.140625" style="5" customWidth="1"/>
    <col min="11748" max="11748" width="28.140625" style="5" bestFit="1" customWidth="1"/>
    <col min="11749" max="11750" width="14.28515625" style="5" customWidth="1"/>
    <col min="11751" max="11751" width="9.85546875" style="5" bestFit="1" customWidth="1"/>
    <col min="11752" max="11752" width="15.5703125" style="5" customWidth="1"/>
    <col min="11753" max="11753" width="21.28515625" style="5" customWidth="1"/>
    <col min="11754" max="11754" width="12.28515625" style="5" bestFit="1" customWidth="1"/>
    <col min="11755" max="11759" width="9.140625" style="5"/>
    <col min="11760" max="11760" width="11.28515625" style="5" bestFit="1" customWidth="1"/>
    <col min="11761" max="12002" width="9.140625" style="5"/>
    <col min="12003" max="12003" width="23.140625" style="5" customWidth="1"/>
    <col min="12004" max="12004" width="28.140625" style="5" bestFit="1" customWidth="1"/>
    <col min="12005" max="12006" width="14.28515625" style="5" customWidth="1"/>
    <col min="12007" max="12007" width="9.85546875" style="5" bestFit="1" customWidth="1"/>
    <col min="12008" max="12008" width="15.5703125" style="5" customWidth="1"/>
    <col min="12009" max="12009" width="21.28515625" style="5" customWidth="1"/>
    <col min="12010" max="12010" width="12.28515625" style="5" bestFit="1" customWidth="1"/>
    <col min="12011" max="12015" width="9.140625" style="5"/>
    <col min="12016" max="12016" width="11.28515625" style="5" bestFit="1" customWidth="1"/>
    <col min="12017" max="12258" width="9.140625" style="5"/>
    <col min="12259" max="12259" width="23.140625" style="5" customWidth="1"/>
    <col min="12260" max="12260" width="28.140625" style="5" bestFit="1" customWidth="1"/>
    <col min="12261" max="12262" width="14.28515625" style="5" customWidth="1"/>
    <col min="12263" max="12263" width="9.85546875" style="5" bestFit="1" customWidth="1"/>
    <col min="12264" max="12264" width="15.5703125" style="5" customWidth="1"/>
    <col min="12265" max="12265" width="21.28515625" style="5" customWidth="1"/>
    <col min="12266" max="12266" width="12.28515625" style="5" bestFit="1" customWidth="1"/>
    <col min="12267" max="12271" width="9.140625" style="5"/>
    <col min="12272" max="12272" width="11.28515625" style="5" bestFit="1" customWidth="1"/>
    <col min="12273" max="12514" width="9.140625" style="5"/>
    <col min="12515" max="12515" width="23.140625" style="5" customWidth="1"/>
    <col min="12516" max="12516" width="28.140625" style="5" bestFit="1" customWidth="1"/>
    <col min="12517" max="12518" width="14.28515625" style="5" customWidth="1"/>
    <col min="12519" max="12519" width="9.85546875" style="5" bestFit="1" customWidth="1"/>
    <col min="12520" max="12520" width="15.5703125" style="5" customWidth="1"/>
    <col min="12521" max="12521" width="21.28515625" style="5" customWidth="1"/>
    <col min="12522" max="12522" width="12.28515625" style="5" bestFit="1" customWidth="1"/>
    <col min="12523" max="12527" width="9.140625" style="5"/>
    <col min="12528" max="12528" width="11.28515625" style="5" bestFit="1" customWidth="1"/>
    <col min="12529" max="12770" width="9.140625" style="5"/>
    <col min="12771" max="12771" width="23.140625" style="5" customWidth="1"/>
    <col min="12772" max="12772" width="28.140625" style="5" bestFit="1" customWidth="1"/>
    <col min="12773" max="12774" width="14.28515625" style="5" customWidth="1"/>
    <col min="12775" max="12775" width="9.85546875" style="5" bestFit="1" customWidth="1"/>
    <col min="12776" max="12776" width="15.5703125" style="5" customWidth="1"/>
    <col min="12777" max="12777" width="21.28515625" style="5" customWidth="1"/>
    <col min="12778" max="12778" width="12.28515625" style="5" bestFit="1" customWidth="1"/>
    <col min="12779" max="12783" width="9.140625" style="5"/>
    <col min="12784" max="12784" width="11.28515625" style="5" bestFit="1" customWidth="1"/>
    <col min="12785" max="13026" width="9.140625" style="5"/>
    <col min="13027" max="13027" width="23.140625" style="5" customWidth="1"/>
    <col min="13028" max="13028" width="28.140625" style="5" bestFit="1" customWidth="1"/>
    <col min="13029" max="13030" width="14.28515625" style="5" customWidth="1"/>
    <col min="13031" max="13031" width="9.85546875" style="5" bestFit="1" customWidth="1"/>
    <col min="13032" max="13032" width="15.5703125" style="5" customWidth="1"/>
    <col min="13033" max="13033" width="21.28515625" style="5" customWidth="1"/>
    <col min="13034" max="13034" width="12.28515625" style="5" bestFit="1" customWidth="1"/>
    <col min="13035" max="13039" width="9.140625" style="5"/>
    <col min="13040" max="13040" width="11.28515625" style="5" bestFit="1" customWidth="1"/>
    <col min="13041" max="13282" width="9.140625" style="5"/>
    <col min="13283" max="13283" width="23.140625" style="5" customWidth="1"/>
    <col min="13284" max="13284" width="28.140625" style="5" bestFit="1" customWidth="1"/>
    <col min="13285" max="13286" width="14.28515625" style="5" customWidth="1"/>
    <col min="13287" max="13287" width="9.85546875" style="5" bestFit="1" customWidth="1"/>
    <col min="13288" max="13288" width="15.5703125" style="5" customWidth="1"/>
    <col min="13289" max="13289" width="21.28515625" style="5" customWidth="1"/>
    <col min="13290" max="13290" width="12.28515625" style="5" bestFit="1" customWidth="1"/>
    <col min="13291" max="13295" width="9.140625" style="5"/>
    <col min="13296" max="13296" width="11.28515625" style="5" bestFit="1" customWidth="1"/>
    <col min="13297" max="13538" width="9.140625" style="5"/>
    <col min="13539" max="13539" width="23.140625" style="5" customWidth="1"/>
    <col min="13540" max="13540" width="28.140625" style="5" bestFit="1" customWidth="1"/>
    <col min="13541" max="13542" width="14.28515625" style="5" customWidth="1"/>
    <col min="13543" max="13543" width="9.85546875" style="5" bestFit="1" customWidth="1"/>
    <col min="13544" max="13544" width="15.5703125" style="5" customWidth="1"/>
    <col min="13545" max="13545" width="21.28515625" style="5" customWidth="1"/>
    <col min="13546" max="13546" width="12.28515625" style="5" bestFit="1" customWidth="1"/>
    <col min="13547" max="13551" width="9.140625" style="5"/>
    <col min="13552" max="13552" width="11.28515625" style="5" bestFit="1" customWidth="1"/>
    <col min="13553" max="13794" width="9.140625" style="5"/>
    <col min="13795" max="13795" width="23.140625" style="5" customWidth="1"/>
    <col min="13796" max="13796" width="28.140625" style="5" bestFit="1" customWidth="1"/>
    <col min="13797" max="13798" width="14.28515625" style="5" customWidth="1"/>
    <col min="13799" max="13799" width="9.85546875" style="5" bestFit="1" customWidth="1"/>
    <col min="13800" max="13800" width="15.5703125" style="5" customWidth="1"/>
    <col min="13801" max="13801" width="21.28515625" style="5" customWidth="1"/>
    <col min="13802" max="13802" width="12.28515625" style="5" bestFit="1" customWidth="1"/>
    <col min="13803" max="13807" width="9.140625" style="5"/>
    <col min="13808" max="13808" width="11.28515625" style="5" bestFit="1" customWidth="1"/>
    <col min="13809" max="14050" width="9.140625" style="5"/>
    <col min="14051" max="14051" width="23.140625" style="5" customWidth="1"/>
    <col min="14052" max="14052" width="28.140625" style="5" bestFit="1" customWidth="1"/>
    <col min="14053" max="14054" width="14.28515625" style="5" customWidth="1"/>
    <col min="14055" max="14055" width="9.85546875" style="5" bestFit="1" customWidth="1"/>
    <col min="14056" max="14056" width="15.5703125" style="5" customWidth="1"/>
    <col min="14057" max="14057" width="21.28515625" style="5" customWidth="1"/>
    <col min="14058" max="14058" width="12.28515625" style="5" bestFit="1" customWidth="1"/>
    <col min="14059" max="14063" width="9.140625" style="5"/>
    <col min="14064" max="14064" width="11.28515625" style="5" bestFit="1" customWidth="1"/>
    <col min="14065" max="14306" width="9.140625" style="5"/>
    <col min="14307" max="14307" width="23.140625" style="5" customWidth="1"/>
    <col min="14308" max="14308" width="28.140625" style="5" bestFit="1" customWidth="1"/>
    <col min="14309" max="14310" width="14.28515625" style="5" customWidth="1"/>
    <col min="14311" max="14311" width="9.85546875" style="5" bestFit="1" customWidth="1"/>
    <col min="14312" max="14312" width="15.5703125" style="5" customWidth="1"/>
    <col min="14313" max="14313" width="21.28515625" style="5" customWidth="1"/>
    <col min="14314" max="14314" width="12.28515625" style="5" bestFit="1" customWidth="1"/>
    <col min="14315" max="14319" width="9.140625" style="5"/>
    <col min="14320" max="14320" width="11.28515625" style="5" bestFit="1" customWidth="1"/>
    <col min="14321" max="14562" width="9.140625" style="5"/>
    <col min="14563" max="14563" width="23.140625" style="5" customWidth="1"/>
    <col min="14564" max="14564" width="28.140625" style="5" bestFit="1" customWidth="1"/>
    <col min="14565" max="14566" width="14.28515625" style="5" customWidth="1"/>
    <col min="14567" max="14567" width="9.85546875" style="5" bestFit="1" customWidth="1"/>
    <col min="14568" max="14568" width="15.5703125" style="5" customWidth="1"/>
    <col min="14569" max="14569" width="21.28515625" style="5" customWidth="1"/>
    <col min="14570" max="14570" width="12.28515625" style="5" bestFit="1" customWidth="1"/>
    <col min="14571" max="14575" width="9.140625" style="5"/>
    <col min="14576" max="14576" width="11.28515625" style="5" bestFit="1" customWidth="1"/>
    <col min="14577" max="14818" width="9.140625" style="5"/>
    <col min="14819" max="14819" width="23.140625" style="5" customWidth="1"/>
    <col min="14820" max="14820" width="28.140625" style="5" bestFit="1" customWidth="1"/>
    <col min="14821" max="14822" width="14.28515625" style="5" customWidth="1"/>
    <col min="14823" max="14823" width="9.85546875" style="5" bestFit="1" customWidth="1"/>
    <col min="14824" max="14824" width="15.5703125" style="5" customWidth="1"/>
    <col min="14825" max="14825" width="21.28515625" style="5" customWidth="1"/>
    <col min="14826" max="14826" width="12.28515625" style="5" bestFit="1" customWidth="1"/>
    <col min="14827" max="14831" width="9.140625" style="5"/>
    <col min="14832" max="14832" width="11.28515625" style="5" bestFit="1" customWidth="1"/>
    <col min="14833" max="15074" width="9.140625" style="5"/>
    <col min="15075" max="15075" width="23.140625" style="5" customWidth="1"/>
    <col min="15076" max="15076" width="28.140625" style="5" bestFit="1" customWidth="1"/>
    <col min="15077" max="15078" width="14.28515625" style="5" customWidth="1"/>
    <col min="15079" max="15079" width="9.85546875" style="5" bestFit="1" customWidth="1"/>
    <col min="15080" max="15080" width="15.5703125" style="5" customWidth="1"/>
    <col min="15081" max="15081" width="21.28515625" style="5" customWidth="1"/>
    <col min="15082" max="15082" width="12.28515625" style="5" bestFit="1" customWidth="1"/>
    <col min="15083" max="15087" width="9.140625" style="5"/>
    <col min="15088" max="15088" width="11.28515625" style="5" bestFit="1" customWidth="1"/>
    <col min="15089" max="15330" width="9.140625" style="5"/>
    <col min="15331" max="15331" width="23.140625" style="5" customWidth="1"/>
    <col min="15332" max="15332" width="28.140625" style="5" bestFit="1" customWidth="1"/>
    <col min="15333" max="15334" width="14.28515625" style="5" customWidth="1"/>
    <col min="15335" max="15335" width="9.85546875" style="5" bestFit="1" customWidth="1"/>
    <col min="15336" max="15336" width="15.5703125" style="5" customWidth="1"/>
    <col min="15337" max="15337" width="21.28515625" style="5" customWidth="1"/>
    <col min="15338" max="15338" width="12.28515625" style="5" bestFit="1" customWidth="1"/>
    <col min="15339" max="15343" width="9.140625" style="5"/>
    <col min="15344" max="15344" width="11.28515625" style="5" bestFit="1" customWidth="1"/>
    <col min="15345" max="15586" width="9.140625" style="5"/>
    <col min="15587" max="15587" width="23.140625" style="5" customWidth="1"/>
    <col min="15588" max="15588" width="28.140625" style="5" bestFit="1" customWidth="1"/>
    <col min="15589" max="15590" width="14.28515625" style="5" customWidth="1"/>
    <col min="15591" max="15591" width="9.85546875" style="5" bestFit="1" customWidth="1"/>
    <col min="15592" max="15592" width="15.5703125" style="5" customWidth="1"/>
    <col min="15593" max="15593" width="21.28515625" style="5" customWidth="1"/>
    <col min="15594" max="15594" width="12.28515625" style="5" bestFit="1" customWidth="1"/>
    <col min="15595" max="15599" width="9.140625" style="5"/>
    <col min="15600" max="15600" width="11.28515625" style="5" bestFit="1" customWidth="1"/>
    <col min="15601" max="15842" width="9.140625" style="5"/>
    <col min="15843" max="15843" width="23.140625" style="5" customWidth="1"/>
    <col min="15844" max="15844" width="28.140625" style="5" bestFit="1" customWidth="1"/>
    <col min="15845" max="15846" width="14.28515625" style="5" customWidth="1"/>
    <col min="15847" max="15847" width="9.85546875" style="5" bestFit="1" customWidth="1"/>
    <col min="15848" max="15848" width="15.5703125" style="5" customWidth="1"/>
    <col min="15849" max="15849" width="21.28515625" style="5" customWidth="1"/>
    <col min="15850" max="15850" width="12.28515625" style="5" bestFit="1" customWidth="1"/>
    <col min="15851" max="15855" width="9.140625" style="5"/>
    <col min="15856" max="15856" width="11.28515625" style="5" bestFit="1" customWidth="1"/>
    <col min="15857" max="16098" width="9.140625" style="5"/>
    <col min="16099" max="16099" width="23.140625" style="5" customWidth="1"/>
    <col min="16100" max="16100" width="28.140625" style="5" bestFit="1" customWidth="1"/>
    <col min="16101" max="16102" width="14.28515625" style="5" customWidth="1"/>
    <col min="16103" max="16103" width="9.85546875" style="5" bestFit="1" customWidth="1"/>
    <col min="16104" max="16104" width="15.5703125" style="5" customWidth="1"/>
    <col min="16105" max="16105" width="21.28515625" style="5" customWidth="1"/>
    <col min="16106" max="16106" width="12.28515625" style="5" bestFit="1" customWidth="1"/>
    <col min="16107" max="16111" width="9.140625" style="5"/>
    <col min="16112" max="16112" width="11.28515625" style="5" bestFit="1" customWidth="1"/>
    <col min="16113" max="16384" width="9.140625" style="5"/>
  </cols>
  <sheetData>
    <row r="1" spans="1:12" x14ac:dyDescent="0.25">
      <c r="F1" s="11"/>
      <c r="H1" s="69"/>
      <c r="L1" s="69"/>
    </row>
    <row r="2" spans="1:12" ht="3.75" customHeight="1" x14ac:dyDescent="0.35">
      <c r="C2" s="70" t="s">
        <v>207</v>
      </c>
    </row>
    <row r="3" spans="1:12" s="73" customFormat="1" ht="78.75" x14ac:dyDescent="0.25">
      <c r="A3" s="190"/>
      <c r="B3" s="190"/>
      <c r="C3" s="71" t="s">
        <v>14</v>
      </c>
      <c r="D3" s="71" t="s">
        <v>204</v>
      </c>
      <c r="E3" s="189" t="s">
        <v>216</v>
      </c>
      <c r="F3" s="72" t="s">
        <v>813</v>
      </c>
      <c r="G3" s="72" t="s">
        <v>814</v>
      </c>
      <c r="H3" s="72" t="s">
        <v>792</v>
      </c>
      <c r="I3" s="72" t="s">
        <v>793</v>
      </c>
      <c r="J3" s="72" t="s">
        <v>794</v>
      </c>
      <c r="K3" s="72" t="s">
        <v>795</v>
      </c>
    </row>
    <row r="4" spans="1:12" x14ac:dyDescent="0.25">
      <c r="B4" s="5" t="s">
        <v>220</v>
      </c>
      <c r="C4" s="74" t="s">
        <v>220</v>
      </c>
      <c r="D4" s="5" t="s">
        <v>221</v>
      </c>
      <c r="E4" s="191">
        <v>606546.89</v>
      </c>
      <c r="F4" s="162">
        <v>1218</v>
      </c>
      <c r="G4" s="162">
        <v>89</v>
      </c>
      <c r="H4" s="163">
        <v>9595.86</v>
      </c>
      <c r="I4" s="163">
        <f>MAX(H4*0.2,400)</f>
        <v>1919.1720000000003</v>
      </c>
      <c r="J4" s="163">
        <f>MAX(H4*0.1,200)</f>
        <v>959.58600000000013</v>
      </c>
      <c r="K4" s="164">
        <f>SUM(I4*F4)+(G4*J4)</f>
        <v>2422954.6500000004</v>
      </c>
    </row>
    <row r="5" spans="1:12" x14ac:dyDescent="0.25">
      <c r="B5" s="5" t="s">
        <v>222</v>
      </c>
      <c r="C5" s="74" t="s">
        <v>222</v>
      </c>
      <c r="D5" s="5" t="s">
        <v>640</v>
      </c>
      <c r="E5" s="191">
        <v>1647980.56</v>
      </c>
      <c r="F5" s="162">
        <v>3101</v>
      </c>
      <c r="G5" s="162">
        <v>450</v>
      </c>
      <c r="H5" s="163">
        <v>9595.86</v>
      </c>
      <c r="I5" s="163">
        <f t="shared" ref="I5:I68" si="0">MAX(H5*0.2,400)</f>
        <v>1919.1720000000003</v>
      </c>
      <c r="J5" s="163">
        <f t="shared" ref="J5:J68" si="1">MAX(H5*0.1,200)</f>
        <v>959.58600000000013</v>
      </c>
      <c r="K5" s="164">
        <f t="shared" ref="K5:K68" si="2">SUM(I5*F5)+(G5*J5)</f>
        <v>6383166.0720000006</v>
      </c>
    </row>
    <row r="6" spans="1:12" x14ac:dyDescent="0.25">
      <c r="B6" s="5" t="s">
        <v>224</v>
      </c>
      <c r="C6" s="74" t="s">
        <v>224</v>
      </c>
      <c r="D6" s="5" t="s">
        <v>641</v>
      </c>
      <c r="E6" s="191">
        <v>646456.05000000005</v>
      </c>
      <c r="F6" s="162">
        <v>1304</v>
      </c>
      <c r="G6" s="162">
        <v>89</v>
      </c>
      <c r="H6" s="163">
        <v>9595.86</v>
      </c>
      <c r="I6" s="163">
        <f t="shared" si="0"/>
        <v>1919.1720000000003</v>
      </c>
      <c r="J6" s="163">
        <f t="shared" si="1"/>
        <v>959.58600000000013</v>
      </c>
      <c r="K6" s="164">
        <f t="shared" si="2"/>
        <v>2588003.4420000003</v>
      </c>
    </row>
    <row r="7" spans="1:12" x14ac:dyDescent="0.25">
      <c r="B7" s="5" t="s">
        <v>226</v>
      </c>
      <c r="C7" s="74" t="s">
        <v>226</v>
      </c>
      <c r="D7" s="5" t="s">
        <v>227</v>
      </c>
      <c r="E7" s="191">
        <v>1015890.13</v>
      </c>
      <c r="F7" s="162">
        <v>1916</v>
      </c>
      <c r="G7" s="162">
        <v>273</v>
      </c>
      <c r="H7" s="163">
        <v>9595.86</v>
      </c>
      <c r="I7" s="163">
        <f t="shared" si="0"/>
        <v>1919.1720000000003</v>
      </c>
      <c r="J7" s="163">
        <f t="shared" si="1"/>
        <v>959.58600000000013</v>
      </c>
      <c r="K7" s="164">
        <f t="shared" si="2"/>
        <v>3939100.5300000007</v>
      </c>
    </row>
    <row r="8" spans="1:12" x14ac:dyDescent="0.25">
      <c r="B8" s="5" t="s">
        <v>228</v>
      </c>
      <c r="C8" s="74" t="s">
        <v>228</v>
      </c>
      <c r="D8" s="5" t="s">
        <v>229</v>
      </c>
      <c r="E8" s="191">
        <v>46408.07</v>
      </c>
      <c r="F8" s="162">
        <v>91</v>
      </c>
      <c r="G8" s="162">
        <v>9</v>
      </c>
      <c r="H8" s="163">
        <v>9595.86</v>
      </c>
      <c r="I8" s="163">
        <f t="shared" si="0"/>
        <v>1919.1720000000003</v>
      </c>
      <c r="J8" s="163">
        <f t="shared" si="1"/>
        <v>959.58600000000013</v>
      </c>
      <c r="K8" s="164">
        <f t="shared" si="2"/>
        <v>183280.92600000004</v>
      </c>
    </row>
    <row r="9" spans="1:12" x14ac:dyDescent="0.25">
      <c r="B9" s="5" t="s">
        <v>230</v>
      </c>
      <c r="C9" s="74" t="s">
        <v>230</v>
      </c>
      <c r="D9" s="5" t="s">
        <v>231</v>
      </c>
      <c r="E9" s="191">
        <v>38055.68</v>
      </c>
      <c r="F9" s="162">
        <v>70</v>
      </c>
      <c r="G9" s="162">
        <v>12</v>
      </c>
      <c r="H9" s="163">
        <v>9595.86</v>
      </c>
      <c r="I9" s="163">
        <f t="shared" si="0"/>
        <v>1919.1720000000003</v>
      </c>
      <c r="J9" s="163">
        <f t="shared" si="1"/>
        <v>959.58600000000013</v>
      </c>
      <c r="K9" s="164">
        <f t="shared" si="2"/>
        <v>145857.07200000001</v>
      </c>
    </row>
    <row r="10" spans="1:12" x14ac:dyDescent="0.25">
      <c r="B10" s="5" t="s">
        <v>232</v>
      </c>
      <c r="C10" s="74" t="s">
        <v>232</v>
      </c>
      <c r="D10" s="5" t="s">
        <v>233</v>
      </c>
      <c r="E10" s="191">
        <v>643214.76</v>
      </c>
      <c r="F10" s="162">
        <v>1266</v>
      </c>
      <c r="G10" s="162">
        <v>120</v>
      </c>
      <c r="H10" s="163">
        <v>9595.86</v>
      </c>
      <c r="I10" s="163">
        <f t="shared" si="0"/>
        <v>1919.1720000000003</v>
      </c>
      <c r="J10" s="163">
        <f t="shared" si="1"/>
        <v>959.58600000000013</v>
      </c>
      <c r="K10" s="164">
        <f t="shared" si="2"/>
        <v>2544822.0720000002</v>
      </c>
    </row>
    <row r="11" spans="1:12" x14ac:dyDescent="0.25">
      <c r="B11" s="5" t="s">
        <v>234</v>
      </c>
      <c r="C11" s="74" t="s">
        <v>234</v>
      </c>
      <c r="D11" s="5" t="s">
        <v>235</v>
      </c>
      <c r="E11" s="191">
        <v>88172.78</v>
      </c>
      <c r="F11" s="162">
        <v>184</v>
      </c>
      <c r="G11" s="162">
        <v>6</v>
      </c>
      <c r="H11" s="163">
        <v>9595.86</v>
      </c>
      <c r="I11" s="163">
        <f t="shared" si="0"/>
        <v>1919.1720000000003</v>
      </c>
      <c r="J11" s="163">
        <f t="shared" si="1"/>
        <v>959.58600000000013</v>
      </c>
      <c r="K11" s="164">
        <f t="shared" si="2"/>
        <v>358885.16400000005</v>
      </c>
    </row>
    <row r="12" spans="1:12" x14ac:dyDescent="0.25">
      <c r="B12" s="5" t="s">
        <v>236</v>
      </c>
      <c r="C12" s="74" t="s">
        <v>236</v>
      </c>
      <c r="D12" s="5" t="s">
        <v>237</v>
      </c>
      <c r="E12" s="191">
        <v>1856.93</v>
      </c>
      <c r="F12" s="162">
        <v>1</v>
      </c>
      <c r="G12" s="162">
        <v>3</v>
      </c>
      <c r="H12" s="163">
        <v>9595.86</v>
      </c>
      <c r="I12" s="163">
        <f t="shared" si="0"/>
        <v>1919.1720000000003</v>
      </c>
      <c r="J12" s="163">
        <f t="shared" si="1"/>
        <v>959.58600000000013</v>
      </c>
      <c r="K12" s="164">
        <f t="shared" si="2"/>
        <v>4797.93</v>
      </c>
    </row>
    <row r="13" spans="1:12" x14ac:dyDescent="0.25">
      <c r="B13" s="5" t="s">
        <v>238</v>
      </c>
      <c r="C13" s="74" t="s">
        <v>238</v>
      </c>
      <c r="D13" s="5" t="s">
        <v>239</v>
      </c>
      <c r="E13" s="191">
        <v>64972.08</v>
      </c>
      <c r="F13" s="162">
        <v>124</v>
      </c>
      <c r="G13" s="162">
        <v>16</v>
      </c>
      <c r="H13" s="163">
        <v>9595.86</v>
      </c>
      <c r="I13" s="163">
        <f t="shared" si="0"/>
        <v>1919.1720000000003</v>
      </c>
      <c r="J13" s="163">
        <f t="shared" si="1"/>
        <v>959.58600000000013</v>
      </c>
      <c r="K13" s="164">
        <f t="shared" si="2"/>
        <v>253330.70400000003</v>
      </c>
    </row>
    <row r="14" spans="1:12" x14ac:dyDescent="0.25">
      <c r="B14" s="5" t="s">
        <v>240</v>
      </c>
      <c r="C14" s="74" t="s">
        <v>240</v>
      </c>
      <c r="D14" s="5" t="s">
        <v>241</v>
      </c>
      <c r="E14" s="191">
        <v>80750.81</v>
      </c>
      <c r="F14" s="162">
        <v>155</v>
      </c>
      <c r="G14" s="162">
        <v>19</v>
      </c>
      <c r="H14" s="163">
        <v>9595.86</v>
      </c>
      <c r="I14" s="163">
        <f t="shared" si="0"/>
        <v>1919.1720000000003</v>
      </c>
      <c r="J14" s="163">
        <f t="shared" si="1"/>
        <v>959.58600000000013</v>
      </c>
      <c r="K14" s="164">
        <f t="shared" si="2"/>
        <v>315703.79400000005</v>
      </c>
    </row>
    <row r="15" spans="1:12" x14ac:dyDescent="0.25">
      <c r="B15" s="5" t="s">
        <v>242</v>
      </c>
      <c r="C15" s="74" t="s">
        <v>242</v>
      </c>
      <c r="D15" s="5" t="s">
        <v>243</v>
      </c>
      <c r="E15" s="191">
        <v>2075395.69</v>
      </c>
      <c r="F15" s="162">
        <v>3953</v>
      </c>
      <c r="G15" s="162">
        <v>519</v>
      </c>
      <c r="H15" s="163">
        <v>9595.86</v>
      </c>
      <c r="I15" s="163">
        <f t="shared" si="0"/>
        <v>1919.1720000000003</v>
      </c>
      <c r="J15" s="163">
        <f t="shared" si="1"/>
        <v>959.58600000000013</v>
      </c>
      <c r="K15" s="164">
        <f t="shared" si="2"/>
        <v>8084512.0500000007</v>
      </c>
    </row>
    <row r="16" spans="1:12" x14ac:dyDescent="0.25">
      <c r="B16" s="5" t="s">
        <v>244</v>
      </c>
      <c r="C16" s="74" t="s">
        <v>244</v>
      </c>
      <c r="D16" s="5" t="s">
        <v>245</v>
      </c>
      <c r="E16" s="191">
        <v>169853.32</v>
      </c>
      <c r="F16" s="162">
        <v>334</v>
      </c>
      <c r="G16" s="162">
        <v>32</v>
      </c>
      <c r="H16" s="163">
        <v>9595.86</v>
      </c>
      <c r="I16" s="163">
        <f t="shared" si="0"/>
        <v>1919.1720000000003</v>
      </c>
      <c r="J16" s="163">
        <f t="shared" si="1"/>
        <v>959.58600000000013</v>
      </c>
      <c r="K16" s="164">
        <f t="shared" si="2"/>
        <v>671710.20000000007</v>
      </c>
    </row>
    <row r="17" spans="2:11" x14ac:dyDescent="0.25">
      <c r="B17" s="5" t="s">
        <v>246</v>
      </c>
      <c r="C17" s="74" t="s">
        <v>246</v>
      </c>
      <c r="D17" s="5" t="s">
        <v>247</v>
      </c>
      <c r="E17" s="191">
        <v>11601.5</v>
      </c>
      <c r="F17" s="162">
        <v>25</v>
      </c>
      <c r="G17" s="162">
        <v>0</v>
      </c>
      <c r="H17" s="163">
        <v>9595.86</v>
      </c>
      <c r="I17" s="163">
        <f t="shared" si="0"/>
        <v>1919.1720000000003</v>
      </c>
      <c r="J17" s="163">
        <f t="shared" si="1"/>
        <v>959.58600000000013</v>
      </c>
      <c r="K17" s="164">
        <f t="shared" si="2"/>
        <v>47979.3</v>
      </c>
    </row>
    <row r="18" spans="2:11" x14ac:dyDescent="0.25">
      <c r="B18" s="5" t="s">
        <v>248</v>
      </c>
      <c r="C18" s="74" t="s">
        <v>248</v>
      </c>
      <c r="D18" s="5" t="s">
        <v>249</v>
      </c>
      <c r="E18" s="191">
        <v>4537244.34</v>
      </c>
      <c r="F18" s="162">
        <v>9213</v>
      </c>
      <c r="G18" s="162">
        <v>564</v>
      </c>
      <c r="H18" s="163">
        <v>9595.86</v>
      </c>
      <c r="I18" s="163">
        <f t="shared" si="0"/>
        <v>1919.1720000000003</v>
      </c>
      <c r="J18" s="163">
        <f t="shared" si="1"/>
        <v>959.58600000000013</v>
      </c>
      <c r="K18" s="164">
        <f t="shared" si="2"/>
        <v>18222538.140000004</v>
      </c>
    </row>
    <row r="19" spans="2:11" x14ac:dyDescent="0.25">
      <c r="B19" s="5" t="s">
        <v>250</v>
      </c>
      <c r="C19" s="74" t="s">
        <v>250</v>
      </c>
      <c r="D19" s="5" t="s">
        <v>251</v>
      </c>
      <c r="E19" s="191">
        <v>32022.9</v>
      </c>
      <c r="F19" s="162">
        <v>57</v>
      </c>
      <c r="G19" s="162">
        <v>12</v>
      </c>
      <c r="H19" s="163">
        <v>9595.86</v>
      </c>
      <c r="I19" s="163">
        <f t="shared" si="0"/>
        <v>1919.1720000000003</v>
      </c>
      <c r="J19" s="163">
        <f t="shared" si="1"/>
        <v>959.58600000000013</v>
      </c>
      <c r="K19" s="164">
        <f t="shared" si="2"/>
        <v>120907.83600000002</v>
      </c>
    </row>
    <row r="20" spans="2:11" x14ac:dyDescent="0.25">
      <c r="B20" s="5" t="s">
        <v>252</v>
      </c>
      <c r="C20" s="74" t="s">
        <v>252</v>
      </c>
      <c r="D20" s="5" t="s">
        <v>642</v>
      </c>
      <c r="E20" s="191">
        <v>23668.44</v>
      </c>
      <c r="F20" s="162">
        <v>45</v>
      </c>
      <c r="G20" s="162">
        <v>6</v>
      </c>
      <c r="H20" s="163">
        <v>9595.86</v>
      </c>
      <c r="I20" s="163">
        <f t="shared" si="0"/>
        <v>1919.1720000000003</v>
      </c>
      <c r="J20" s="163">
        <f t="shared" si="1"/>
        <v>959.58600000000013</v>
      </c>
      <c r="K20" s="164">
        <f t="shared" si="2"/>
        <v>92120.256000000008</v>
      </c>
    </row>
    <row r="21" spans="2:11" x14ac:dyDescent="0.25">
      <c r="B21" s="5" t="s">
        <v>254</v>
      </c>
      <c r="C21" s="74" t="s">
        <v>254</v>
      </c>
      <c r="D21" s="5" t="s">
        <v>255</v>
      </c>
      <c r="E21" s="191">
        <v>464.06</v>
      </c>
      <c r="F21" s="162">
        <v>1</v>
      </c>
      <c r="G21" s="162">
        <v>0</v>
      </c>
      <c r="H21" s="163">
        <v>9595.86</v>
      </c>
      <c r="I21" s="163">
        <f t="shared" si="0"/>
        <v>1919.1720000000003</v>
      </c>
      <c r="J21" s="163">
        <f t="shared" si="1"/>
        <v>959.58600000000013</v>
      </c>
      <c r="K21" s="164">
        <f t="shared" si="2"/>
        <v>1919.1720000000003</v>
      </c>
    </row>
    <row r="22" spans="2:11" x14ac:dyDescent="0.25">
      <c r="B22" s="5" t="s">
        <v>256</v>
      </c>
      <c r="C22" s="74" t="s">
        <v>256</v>
      </c>
      <c r="D22" s="5" t="s">
        <v>257</v>
      </c>
      <c r="E22" s="191">
        <v>0</v>
      </c>
      <c r="F22" s="162">
        <v>0</v>
      </c>
      <c r="G22" s="162">
        <v>0</v>
      </c>
      <c r="H22" s="163">
        <v>9595.86</v>
      </c>
      <c r="I22" s="163">
        <f t="shared" si="0"/>
        <v>1919.1720000000003</v>
      </c>
      <c r="J22" s="163">
        <f t="shared" si="1"/>
        <v>959.58600000000013</v>
      </c>
      <c r="K22" s="164">
        <f t="shared" si="2"/>
        <v>0</v>
      </c>
    </row>
    <row r="23" spans="2:11" x14ac:dyDescent="0.25">
      <c r="B23" s="5" t="s">
        <v>258</v>
      </c>
      <c r="C23" s="74" t="s">
        <v>258</v>
      </c>
      <c r="D23" s="5" t="s">
        <v>259</v>
      </c>
      <c r="E23" s="191">
        <v>0</v>
      </c>
      <c r="F23" s="162">
        <v>0</v>
      </c>
      <c r="G23" s="162">
        <v>0</v>
      </c>
      <c r="H23" s="163">
        <v>9595.86</v>
      </c>
      <c r="I23" s="163">
        <f t="shared" si="0"/>
        <v>1919.1720000000003</v>
      </c>
      <c r="J23" s="163">
        <f t="shared" si="1"/>
        <v>959.58600000000013</v>
      </c>
      <c r="K23" s="164">
        <f t="shared" si="2"/>
        <v>0</v>
      </c>
    </row>
    <row r="24" spans="2:11" x14ac:dyDescent="0.25">
      <c r="B24" s="5" t="s">
        <v>260</v>
      </c>
      <c r="C24" s="74" t="s">
        <v>260</v>
      </c>
      <c r="D24" s="5" t="s">
        <v>261</v>
      </c>
      <c r="E24" s="191">
        <v>464.29</v>
      </c>
      <c r="F24" s="162">
        <v>0</v>
      </c>
      <c r="G24" s="162">
        <v>1</v>
      </c>
      <c r="H24" s="163">
        <v>9595.86</v>
      </c>
      <c r="I24" s="163">
        <f t="shared" si="0"/>
        <v>1919.1720000000003</v>
      </c>
      <c r="J24" s="163">
        <f t="shared" si="1"/>
        <v>959.58600000000013</v>
      </c>
      <c r="K24" s="164">
        <f t="shared" si="2"/>
        <v>959.58600000000013</v>
      </c>
    </row>
    <row r="25" spans="2:11" x14ac:dyDescent="0.25">
      <c r="B25" s="5" t="s">
        <v>262</v>
      </c>
      <c r="C25" s="74" t="s">
        <v>262</v>
      </c>
      <c r="D25" s="5" t="s">
        <v>263</v>
      </c>
      <c r="E25" s="191">
        <v>0</v>
      </c>
      <c r="F25" s="162">
        <v>0</v>
      </c>
      <c r="G25" s="162">
        <v>0</v>
      </c>
      <c r="H25" s="163">
        <v>9595.86</v>
      </c>
      <c r="I25" s="163">
        <f t="shared" si="0"/>
        <v>1919.1720000000003</v>
      </c>
      <c r="J25" s="163">
        <f t="shared" si="1"/>
        <v>959.58600000000013</v>
      </c>
      <c r="K25" s="164">
        <f t="shared" si="2"/>
        <v>0</v>
      </c>
    </row>
    <row r="26" spans="2:11" x14ac:dyDescent="0.25">
      <c r="B26" s="5" t="s">
        <v>264</v>
      </c>
      <c r="C26" s="74" t="s">
        <v>264</v>
      </c>
      <c r="D26" s="5" t="s">
        <v>265</v>
      </c>
      <c r="E26" s="191">
        <v>0</v>
      </c>
      <c r="F26" s="162">
        <v>0</v>
      </c>
      <c r="G26" s="162">
        <v>0</v>
      </c>
      <c r="H26" s="163">
        <v>9595.86</v>
      </c>
      <c r="I26" s="163">
        <f t="shared" si="0"/>
        <v>1919.1720000000003</v>
      </c>
      <c r="J26" s="163">
        <f t="shared" si="1"/>
        <v>959.58600000000013</v>
      </c>
      <c r="K26" s="164">
        <f t="shared" si="2"/>
        <v>0</v>
      </c>
    </row>
    <row r="27" spans="2:11" x14ac:dyDescent="0.25">
      <c r="B27" s="5" t="s">
        <v>266</v>
      </c>
      <c r="C27" s="74" t="s">
        <v>266</v>
      </c>
      <c r="D27" s="5" t="s">
        <v>643</v>
      </c>
      <c r="E27" s="191">
        <v>928.12</v>
      </c>
      <c r="F27" s="162">
        <v>2</v>
      </c>
      <c r="G27" s="162">
        <v>0</v>
      </c>
      <c r="H27" s="163">
        <v>9595.86</v>
      </c>
      <c r="I27" s="163">
        <f t="shared" si="0"/>
        <v>1919.1720000000003</v>
      </c>
      <c r="J27" s="163">
        <f t="shared" si="1"/>
        <v>959.58600000000013</v>
      </c>
      <c r="K27" s="164">
        <f t="shared" si="2"/>
        <v>3838.3440000000005</v>
      </c>
    </row>
    <row r="28" spans="2:11" x14ac:dyDescent="0.25">
      <c r="B28" s="5" t="s">
        <v>268</v>
      </c>
      <c r="C28" s="74" t="s">
        <v>268</v>
      </c>
      <c r="D28" s="5" t="s">
        <v>644</v>
      </c>
      <c r="E28" s="191">
        <v>1055778.5900000001</v>
      </c>
      <c r="F28" s="162">
        <v>2092</v>
      </c>
      <c r="G28" s="162">
        <v>183</v>
      </c>
      <c r="H28" s="163">
        <v>9595.86</v>
      </c>
      <c r="I28" s="163">
        <f t="shared" si="0"/>
        <v>1919.1720000000003</v>
      </c>
      <c r="J28" s="163">
        <f t="shared" si="1"/>
        <v>959.58600000000013</v>
      </c>
      <c r="K28" s="164">
        <f t="shared" si="2"/>
        <v>4190512.0620000004</v>
      </c>
    </row>
    <row r="29" spans="2:11" x14ac:dyDescent="0.25">
      <c r="B29" s="5" t="s">
        <v>270</v>
      </c>
      <c r="C29" s="74" t="s">
        <v>270</v>
      </c>
      <c r="D29" s="5" t="s">
        <v>645</v>
      </c>
      <c r="E29" s="191">
        <v>674317.36</v>
      </c>
      <c r="F29" s="162">
        <v>1287</v>
      </c>
      <c r="G29" s="162">
        <v>166</v>
      </c>
      <c r="H29" s="163">
        <v>9595.86</v>
      </c>
      <c r="I29" s="163">
        <f t="shared" si="0"/>
        <v>1919.1720000000003</v>
      </c>
      <c r="J29" s="163">
        <f t="shared" si="1"/>
        <v>959.58600000000013</v>
      </c>
      <c r="K29" s="164">
        <f t="shared" si="2"/>
        <v>2629265.6400000006</v>
      </c>
    </row>
    <row r="30" spans="2:11" x14ac:dyDescent="0.25">
      <c r="B30" s="5" t="s">
        <v>272</v>
      </c>
      <c r="C30" s="74" t="s">
        <v>272</v>
      </c>
      <c r="D30" s="5" t="s">
        <v>273</v>
      </c>
      <c r="E30" s="191">
        <v>10209.32</v>
      </c>
      <c r="F30" s="162">
        <v>22</v>
      </c>
      <c r="G30" s="162">
        <v>0</v>
      </c>
      <c r="H30" s="163">
        <v>9595.86</v>
      </c>
      <c r="I30" s="163">
        <f t="shared" si="0"/>
        <v>1919.1720000000003</v>
      </c>
      <c r="J30" s="163">
        <f t="shared" si="1"/>
        <v>959.58600000000013</v>
      </c>
      <c r="K30" s="164">
        <f t="shared" si="2"/>
        <v>42221.784000000007</v>
      </c>
    </row>
    <row r="31" spans="2:11" x14ac:dyDescent="0.25">
      <c r="B31" s="5" t="s">
        <v>274</v>
      </c>
      <c r="C31" s="74" t="s">
        <v>274</v>
      </c>
      <c r="D31" s="5" t="s">
        <v>646</v>
      </c>
      <c r="E31" s="191">
        <v>12066.25</v>
      </c>
      <c r="F31" s="162">
        <v>23</v>
      </c>
      <c r="G31" s="162">
        <v>3</v>
      </c>
      <c r="H31" s="163">
        <v>9595.86</v>
      </c>
      <c r="I31" s="163">
        <f t="shared" si="0"/>
        <v>1919.1720000000003</v>
      </c>
      <c r="J31" s="163">
        <f t="shared" si="1"/>
        <v>959.58600000000013</v>
      </c>
      <c r="K31" s="164">
        <f t="shared" si="2"/>
        <v>47019.714000000007</v>
      </c>
    </row>
    <row r="32" spans="2:11" x14ac:dyDescent="0.25">
      <c r="B32" s="5" t="s">
        <v>276</v>
      </c>
      <c r="C32" s="74" t="s">
        <v>276</v>
      </c>
      <c r="D32" s="5" t="s">
        <v>277</v>
      </c>
      <c r="E32" s="191">
        <v>1392.18</v>
      </c>
      <c r="F32" s="162">
        <v>3</v>
      </c>
      <c r="G32" s="162">
        <v>0</v>
      </c>
      <c r="H32" s="163">
        <v>9595.86</v>
      </c>
      <c r="I32" s="163">
        <f t="shared" si="0"/>
        <v>1919.1720000000003</v>
      </c>
      <c r="J32" s="163">
        <f t="shared" si="1"/>
        <v>959.58600000000013</v>
      </c>
      <c r="K32" s="164">
        <f t="shared" si="2"/>
        <v>5757.5160000000005</v>
      </c>
    </row>
    <row r="33" spans="2:11" x14ac:dyDescent="0.25">
      <c r="B33" s="5" t="s">
        <v>278</v>
      </c>
      <c r="C33" s="74" t="s">
        <v>278</v>
      </c>
      <c r="D33" s="5" t="s">
        <v>647</v>
      </c>
      <c r="E33" s="191">
        <v>928.12</v>
      </c>
      <c r="F33" s="162">
        <v>2</v>
      </c>
      <c r="G33" s="162">
        <v>0</v>
      </c>
      <c r="H33" s="163">
        <v>9595.86</v>
      </c>
      <c r="I33" s="163">
        <f t="shared" si="0"/>
        <v>1919.1720000000003</v>
      </c>
      <c r="J33" s="163">
        <f t="shared" si="1"/>
        <v>959.58600000000013</v>
      </c>
      <c r="K33" s="164">
        <f t="shared" si="2"/>
        <v>3838.3440000000005</v>
      </c>
    </row>
    <row r="34" spans="2:11" x14ac:dyDescent="0.25">
      <c r="B34" s="5" t="s">
        <v>280</v>
      </c>
      <c r="C34" s="74" t="s">
        <v>280</v>
      </c>
      <c r="D34" s="5" t="s">
        <v>281</v>
      </c>
      <c r="E34" s="191">
        <v>6032.78</v>
      </c>
      <c r="F34" s="162">
        <v>13</v>
      </c>
      <c r="G34" s="162">
        <v>0</v>
      </c>
      <c r="H34" s="163">
        <v>9595.86</v>
      </c>
      <c r="I34" s="163">
        <f t="shared" si="0"/>
        <v>1919.1720000000003</v>
      </c>
      <c r="J34" s="163">
        <f t="shared" si="1"/>
        <v>959.58600000000013</v>
      </c>
      <c r="K34" s="164">
        <f t="shared" si="2"/>
        <v>24949.236000000004</v>
      </c>
    </row>
    <row r="35" spans="2:11" x14ac:dyDescent="0.25">
      <c r="B35" s="5" t="s">
        <v>282</v>
      </c>
      <c r="C35" s="74" t="s">
        <v>282</v>
      </c>
      <c r="D35" s="5" t="s">
        <v>283</v>
      </c>
      <c r="E35" s="191">
        <v>0</v>
      </c>
      <c r="F35" s="162">
        <v>0</v>
      </c>
      <c r="G35" s="162">
        <v>0</v>
      </c>
      <c r="H35" s="163">
        <v>9595.86</v>
      </c>
      <c r="I35" s="163">
        <f t="shared" si="0"/>
        <v>1919.1720000000003</v>
      </c>
      <c r="J35" s="163">
        <f t="shared" si="1"/>
        <v>959.58600000000013</v>
      </c>
      <c r="K35" s="164">
        <f t="shared" si="2"/>
        <v>0</v>
      </c>
    </row>
    <row r="36" spans="2:11" x14ac:dyDescent="0.25">
      <c r="B36" s="5" t="s">
        <v>284</v>
      </c>
      <c r="C36" s="74" t="s">
        <v>284</v>
      </c>
      <c r="D36" s="5" t="s">
        <v>285</v>
      </c>
      <c r="E36" s="191">
        <v>0</v>
      </c>
      <c r="F36" s="162">
        <v>0</v>
      </c>
      <c r="G36" s="162">
        <v>0</v>
      </c>
      <c r="H36" s="163">
        <v>9595.86</v>
      </c>
      <c r="I36" s="163">
        <f t="shared" si="0"/>
        <v>1919.1720000000003</v>
      </c>
      <c r="J36" s="163">
        <f t="shared" si="1"/>
        <v>959.58600000000013</v>
      </c>
      <c r="K36" s="164">
        <f t="shared" si="2"/>
        <v>0</v>
      </c>
    </row>
    <row r="37" spans="2:11" x14ac:dyDescent="0.25">
      <c r="B37" s="5" t="s">
        <v>286</v>
      </c>
      <c r="C37" s="74" t="s">
        <v>286</v>
      </c>
      <c r="D37" s="5" t="s">
        <v>287</v>
      </c>
      <c r="E37" s="191">
        <v>928.12</v>
      </c>
      <c r="F37" s="162">
        <v>2</v>
      </c>
      <c r="G37" s="162">
        <v>0</v>
      </c>
      <c r="H37" s="163">
        <v>9595.86</v>
      </c>
      <c r="I37" s="163">
        <f t="shared" si="0"/>
        <v>1919.1720000000003</v>
      </c>
      <c r="J37" s="163">
        <f t="shared" si="1"/>
        <v>959.58600000000013</v>
      </c>
      <c r="K37" s="164">
        <f t="shared" si="2"/>
        <v>3838.3440000000005</v>
      </c>
    </row>
    <row r="38" spans="2:11" x14ac:dyDescent="0.25">
      <c r="B38" s="5" t="s">
        <v>288</v>
      </c>
      <c r="C38" s="74" t="s">
        <v>288</v>
      </c>
      <c r="D38" s="5" t="s">
        <v>289</v>
      </c>
      <c r="E38" s="191">
        <v>0</v>
      </c>
      <c r="F38" s="162">
        <v>0</v>
      </c>
      <c r="G38" s="162">
        <v>0</v>
      </c>
      <c r="H38" s="163">
        <v>9595.86</v>
      </c>
      <c r="I38" s="163">
        <f t="shared" si="0"/>
        <v>1919.1720000000003</v>
      </c>
      <c r="J38" s="163">
        <f t="shared" si="1"/>
        <v>959.58600000000013</v>
      </c>
      <c r="K38" s="164">
        <f t="shared" si="2"/>
        <v>0</v>
      </c>
    </row>
    <row r="39" spans="2:11" x14ac:dyDescent="0.25">
      <c r="B39" s="5" t="s">
        <v>290</v>
      </c>
      <c r="C39" s="74" t="s">
        <v>290</v>
      </c>
      <c r="D39" s="5" t="s">
        <v>291</v>
      </c>
      <c r="E39" s="191">
        <v>3248.42</v>
      </c>
      <c r="F39" s="162">
        <v>7</v>
      </c>
      <c r="G39" s="162">
        <v>0</v>
      </c>
      <c r="H39" s="163">
        <v>9595.86</v>
      </c>
      <c r="I39" s="163">
        <f t="shared" si="0"/>
        <v>1919.1720000000003</v>
      </c>
      <c r="J39" s="163">
        <f t="shared" si="1"/>
        <v>959.58600000000013</v>
      </c>
      <c r="K39" s="164">
        <f t="shared" si="2"/>
        <v>13434.204000000002</v>
      </c>
    </row>
    <row r="40" spans="2:11" x14ac:dyDescent="0.25">
      <c r="B40" s="5" t="s">
        <v>292</v>
      </c>
      <c r="C40" s="74" t="s">
        <v>292</v>
      </c>
      <c r="D40" s="5" t="s">
        <v>293</v>
      </c>
      <c r="E40" s="191">
        <v>0</v>
      </c>
      <c r="F40" s="162">
        <v>0</v>
      </c>
      <c r="G40" s="162">
        <v>0</v>
      </c>
      <c r="H40" s="163">
        <v>9595.86</v>
      </c>
      <c r="I40" s="163">
        <f t="shared" si="0"/>
        <v>1919.1720000000003</v>
      </c>
      <c r="J40" s="163">
        <f t="shared" si="1"/>
        <v>959.58600000000013</v>
      </c>
      <c r="K40" s="164">
        <f t="shared" si="2"/>
        <v>0</v>
      </c>
    </row>
    <row r="41" spans="2:11" x14ac:dyDescent="0.25">
      <c r="B41" s="5" t="s">
        <v>294</v>
      </c>
      <c r="C41" s="74" t="s">
        <v>294</v>
      </c>
      <c r="D41" s="5" t="s">
        <v>648</v>
      </c>
      <c r="E41" s="191">
        <v>0</v>
      </c>
      <c r="F41" s="162">
        <v>0</v>
      </c>
      <c r="G41" s="162">
        <v>0</v>
      </c>
      <c r="H41" s="163">
        <v>9595.86</v>
      </c>
      <c r="I41" s="163">
        <f t="shared" si="0"/>
        <v>1919.1720000000003</v>
      </c>
      <c r="J41" s="163">
        <f t="shared" si="1"/>
        <v>959.58600000000013</v>
      </c>
      <c r="K41" s="164">
        <f t="shared" si="2"/>
        <v>0</v>
      </c>
    </row>
    <row r="42" spans="2:11" x14ac:dyDescent="0.25">
      <c r="B42" s="5" t="s">
        <v>296</v>
      </c>
      <c r="C42" s="74" t="s">
        <v>296</v>
      </c>
      <c r="D42" s="5" t="s">
        <v>297</v>
      </c>
      <c r="E42" s="191">
        <v>63579.9</v>
      </c>
      <c r="F42" s="162">
        <v>121</v>
      </c>
      <c r="G42" s="162">
        <v>16</v>
      </c>
      <c r="H42" s="163">
        <v>9595.86</v>
      </c>
      <c r="I42" s="163">
        <f t="shared" si="0"/>
        <v>1919.1720000000003</v>
      </c>
      <c r="J42" s="163">
        <f t="shared" si="1"/>
        <v>959.58600000000013</v>
      </c>
      <c r="K42" s="164">
        <f t="shared" si="2"/>
        <v>247573.18800000002</v>
      </c>
    </row>
    <row r="43" spans="2:11" x14ac:dyDescent="0.25">
      <c r="B43" s="5" t="s">
        <v>298</v>
      </c>
      <c r="C43" s="74" t="s">
        <v>298</v>
      </c>
      <c r="D43" s="5" t="s">
        <v>299</v>
      </c>
      <c r="E43" s="191">
        <v>6088602.4400000004</v>
      </c>
      <c r="F43" s="162">
        <v>12532</v>
      </c>
      <c r="G43" s="162">
        <v>588</v>
      </c>
      <c r="H43" s="163">
        <v>9595.86</v>
      </c>
      <c r="I43" s="163">
        <f t="shared" si="0"/>
        <v>1919.1720000000003</v>
      </c>
      <c r="J43" s="163">
        <f t="shared" si="1"/>
        <v>959.58600000000013</v>
      </c>
      <c r="K43" s="164">
        <f t="shared" si="2"/>
        <v>24615300.072000004</v>
      </c>
    </row>
    <row r="44" spans="2:11" x14ac:dyDescent="0.25">
      <c r="B44" s="5" t="s">
        <v>300</v>
      </c>
      <c r="C44" s="74" t="s">
        <v>300</v>
      </c>
      <c r="D44" s="5" t="s">
        <v>649</v>
      </c>
      <c r="E44" s="191">
        <v>0</v>
      </c>
      <c r="F44" s="162">
        <v>0</v>
      </c>
      <c r="G44" s="162">
        <v>0</v>
      </c>
      <c r="H44" s="163">
        <v>9595.86</v>
      </c>
      <c r="I44" s="163">
        <f t="shared" si="0"/>
        <v>1919.1720000000003</v>
      </c>
      <c r="J44" s="163">
        <f t="shared" si="1"/>
        <v>959.58600000000013</v>
      </c>
      <c r="K44" s="164">
        <f t="shared" si="2"/>
        <v>0</v>
      </c>
    </row>
    <row r="45" spans="2:11" x14ac:dyDescent="0.25">
      <c r="B45" s="5" t="s">
        <v>302</v>
      </c>
      <c r="C45" s="74" t="s">
        <v>302</v>
      </c>
      <c r="D45" s="5" t="s">
        <v>650</v>
      </c>
      <c r="E45" s="191">
        <v>1021510.14</v>
      </c>
      <c r="F45" s="162">
        <v>1705</v>
      </c>
      <c r="G45" s="162">
        <v>496</v>
      </c>
      <c r="H45" s="163">
        <v>9595.86</v>
      </c>
      <c r="I45" s="163">
        <f t="shared" si="0"/>
        <v>1919.1720000000003</v>
      </c>
      <c r="J45" s="163">
        <f t="shared" si="1"/>
        <v>959.58600000000013</v>
      </c>
      <c r="K45" s="164">
        <f t="shared" si="2"/>
        <v>3748142.9160000002</v>
      </c>
    </row>
    <row r="46" spans="2:11" x14ac:dyDescent="0.25">
      <c r="B46" s="5" t="s">
        <v>304</v>
      </c>
      <c r="C46" s="74" t="s">
        <v>304</v>
      </c>
      <c r="D46" s="5" t="s">
        <v>305</v>
      </c>
      <c r="E46" s="191">
        <v>545747.9</v>
      </c>
      <c r="F46" s="162">
        <v>1118</v>
      </c>
      <c r="G46" s="162">
        <v>58</v>
      </c>
      <c r="H46" s="163">
        <v>9595.86</v>
      </c>
      <c r="I46" s="163">
        <f t="shared" si="0"/>
        <v>1919.1720000000003</v>
      </c>
      <c r="J46" s="163">
        <f t="shared" si="1"/>
        <v>959.58600000000013</v>
      </c>
      <c r="K46" s="164">
        <f t="shared" si="2"/>
        <v>2201290.284</v>
      </c>
    </row>
    <row r="47" spans="2:11" x14ac:dyDescent="0.25">
      <c r="B47" s="5" t="s">
        <v>306</v>
      </c>
      <c r="C47" s="74" t="s">
        <v>306</v>
      </c>
      <c r="D47" s="5" t="s">
        <v>307</v>
      </c>
      <c r="E47" s="191">
        <v>14850.84</v>
      </c>
      <c r="F47" s="162">
        <v>28</v>
      </c>
      <c r="G47" s="162">
        <v>4</v>
      </c>
      <c r="H47" s="163">
        <v>9595.86</v>
      </c>
      <c r="I47" s="163">
        <f t="shared" si="0"/>
        <v>1919.1720000000003</v>
      </c>
      <c r="J47" s="163">
        <f t="shared" si="1"/>
        <v>959.58600000000013</v>
      </c>
      <c r="K47" s="164">
        <f t="shared" si="2"/>
        <v>57575.16</v>
      </c>
    </row>
    <row r="48" spans="2:11" x14ac:dyDescent="0.25">
      <c r="B48" s="5" t="s">
        <v>308</v>
      </c>
      <c r="C48" s="74" t="s">
        <v>308</v>
      </c>
      <c r="D48" s="5" t="s">
        <v>309</v>
      </c>
      <c r="E48" s="191">
        <v>2320.3000000000002</v>
      </c>
      <c r="F48" s="162">
        <v>5</v>
      </c>
      <c r="G48" s="162">
        <v>0</v>
      </c>
      <c r="H48" s="163">
        <v>9595.86</v>
      </c>
      <c r="I48" s="163">
        <f t="shared" si="0"/>
        <v>1919.1720000000003</v>
      </c>
      <c r="J48" s="163">
        <f t="shared" si="1"/>
        <v>959.58600000000013</v>
      </c>
      <c r="K48" s="164">
        <f t="shared" si="2"/>
        <v>9595.86</v>
      </c>
    </row>
    <row r="49" spans="2:11" x14ac:dyDescent="0.25">
      <c r="B49" s="5" t="s">
        <v>310</v>
      </c>
      <c r="C49" s="74" t="s">
        <v>310</v>
      </c>
      <c r="D49" s="5" t="s">
        <v>311</v>
      </c>
      <c r="E49" s="191">
        <v>2784.36</v>
      </c>
      <c r="F49" s="162">
        <v>6</v>
      </c>
      <c r="G49" s="162">
        <v>0</v>
      </c>
      <c r="H49" s="163">
        <v>9595.86</v>
      </c>
      <c r="I49" s="163">
        <f t="shared" si="0"/>
        <v>1919.1720000000003</v>
      </c>
      <c r="J49" s="163">
        <f t="shared" si="1"/>
        <v>959.58600000000013</v>
      </c>
      <c r="K49" s="164">
        <f t="shared" si="2"/>
        <v>11515.032000000001</v>
      </c>
    </row>
    <row r="50" spans="2:11" x14ac:dyDescent="0.25">
      <c r="B50" s="5" t="s">
        <v>312</v>
      </c>
      <c r="C50" s="74" t="s">
        <v>312</v>
      </c>
      <c r="D50" s="5" t="s">
        <v>313</v>
      </c>
      <c r="E50" s="191">
        <v>464.06</v>
      </c>
      <c r="F50" s="162">
        <v>1</v>
      </c>
      <c r="G50" s="162">
        <v>0</v>
      </c>
      <c r="H50" s="163">
        <v>9595.86</v>
      </c>
      <c r="I50" s="163">
        <f t="shared" si="0"/>
        <v>1919.1720000000003</v>
      </c>
      <c r="J50" s="163">
        <f t="shared" si="1"/>
        <v>959.58600000000013</v>
      </c>
      <c r="K50" s="164">
        <f t="shared" si="2"/>
        <v>1919.1720000000003</v>
      </c>
    </row>
    <row r="51" spans="2:11" x14ac:dyDescent="0.25">
      <c r="B51" s="5" t="s">
        <v>314</v>
      </c>
      <c r="C51" s="74" t="s">
        <v>314</v>
      </c>
      <c r="D51" s="5" t="s">
        <v>315</v>
      </c>
      <c r="E51" s="191">
        <v>3248.42</v>
      </c>
      <c r="F51" s="162">
        <v>7</v>
      </c>
      <c r="G51" s="162">
        <v>0</v>
      </c>
      <c r="H51" s="163">
        <v>9595.86</v>
      </c>
      <c r="I51" s="163">
        <f t="shared" si="0"/>
        <v>1919.1720000000003</v>
      </c>
      <c r="J51" s="163">
        <f t="shared" si="1"/>
        <v>959.58600000000013</v>
      </c>
      <c r="K51" s="164">
        <f t="shared" si="2"/>
        <v>13434.204000000002</v>
      </c>
    </row>
    <row r="52" spans="2:11" x14ac:dyDescent="0.25">
      <c r="B52" s="5" t="s">
        <v>316</v>
      </c>
      <c r="C52" s="74" t="s">
        <v>316</v>
      </c>
      <c r="D52" s="5" t="s">
        <v>651</v>
      </c>
      <c r="E52" s="191">
        <v>6033.01</v>
      </c>
      <c r="F52" s="162">
        <v>12</v>
      </c>
      <c r="G52" s="162">
        <v>1</v>
      </c>
      <c r="H52" s="163">
        <v>9595.86</v>
      </c>
      <c r="I52" s="163">
        <f t="shared" si="0"/>
        <v>1919.1720000000003</v>
      </c>
      <c r="J52" s="163">
        <f t="shared" si="1"/>
        <v>959.58600000000013</v>
      </c>
      <c r="K52" s="164">
        <f t="shared" si="2"/>
        <v>23989.65</v>
      </c>
    </row>
    <row r="53" spans="2:11" x14ac:dyDescent="0.25">
      <c r="B53" s="5" t="s">
        <v>318</v>
      </c>
      <c r="C53" s="74" t="s">
        <v>318</v>
      </c>
      <c r="D53" s="5" t="s">
        <v>319</v>
      </c>
      <c r="E53" s="191">
        <v>450630.55</v>
      </c>
      <c r="F53" s="162">
        <v>848</v>
      </c>
      <c r="G53" s="162">
        <v>123</v>
      </c>
      <c r="H53" s="163">
        <v>9595.86</v>
      </c>
      <c r="I53" s="163">
        <f t="shared" si="0"/>
        <v>1919.1720000000003</v>
      </c>
      <c r="J53" s="163">
        <f t="shared" si="1"/>
        <v>959.58600000000013</v>
      </c>
      <c r="K53" s="164">
        <f t="shared" si="2"/>
        <v>1745486.9340000001</v>
      </c>
    </row>
    <row r="54" spans="2:11" x14ac:dyDescent="0.25">
      <c r="B54" s="5" t="s">
        <v>320</v>
      </c>
      <c r="C54" s="74" t="s">
        <v>320</v>
      </c>
      <c r="D54" s="5" t="s">
        <v>321</v>
      </c>
      <c r="E54" s="191">
        <v>88176.69</v>
      </c>
      <c r="F54" s="162">
        <v>167</v>
      </c>
      <c r="G54" s="162">
        <v>23</v>
      </c>
      <c r="H54" s="163">
        <v>9595.86</v>
      </c>
      <c r="I54" s="163">
        <f t="shared" si="0"/>
        <v>1919.1720000000003</v>
      </c>
      <c r="J54" s="163">
        <f t="shared" si="1"/>
        <v>959.58600000000013</v>
      </c>
      <c r="K54" s="164">
        <f t="shared" si="2"/>
        <v>342572.20200000005</v>
      </c>
    </row>
    <row r="55" spans="2:11" x14ac:dyDescent="0.25">
      <c r="B55" s="5" t="s">
        <v>322</v>
      </c>
      <c r="C55" s="74" t="s">
        <v>322</v>
      </c>
      <c r="D55" s="5" t="s">
        <v>323</v>
      </c>
      <c r="E55" s="191">
        <v>122054.68</v>
      </c>
      <c r="F55" s="162">
        <v>233</v>
      </c>
      <c r="G55" s="162">
        <v>30</v>
      </c>
      <c r="H55" s="163">
        <v>9595.86</v>
      </c>
      <c r="I55" s="163">
        <f t="shared" si="0"/>
        <v>1919.1720000000003</v>
      </c>
      <c r="J55" s="163">
        <f t="shared" si="1"/>
        <v>959.58600000000013</v>
      </c>
      <c r="K55" s="164">
        <f t="shared" si="2"/>
        <v>475954.65600000008</v>
      </c>
    </row>
    <row r="56" spans="2:11" x14ac:dyDescent="0.25">
      <c r="B56" s="5" t="s">
        <v>324</v>
      </c>
      <c r="C56" s="74" t="s">
        <v>324</v>
      </c>
      <c r="D56" s="5" t="s">
        <v>325</v>
      </c>
      <c r="E56" s="191">
        <v>526720.29</v>
      </c>
      <c r="F56" s="162">
        <v>1082</v>
      </c>
      <c r="G56" s="162">
        <v>53</v>
      </c>
      <c r="H56" s="163">
        <v>9595.86</v>
      </c>
      <c r="I56" s="163">
        <f t="shared" si="0"/>
        <v>1919.1720000000003</v>
      </c>
      <c r="J56" s="163">
        <f t="shared" si="1"/>
        <v>959.58600000000013</v>
      </c>
      <c r="K56" s="164">
        <f t="shared" si="2"/>
        <v>2127402.1620000005</v>
      </c>
    </row>
    <row r="57" spans="2:11" x14ac:dyDescent="0.25">
      <c r="B57" s="5" t="s">
        <v>326</v>
      </c>
      <c r="C57" s="74" t="s">
        <v>326</v>
      </c>
      <c r="D57" s="5" t="s">
        <v>327</v>
      </c>
      <c r="E57" s="191">
        <v>29703.29</v>
      </c>
      <c r="F57" s="162">
        <v>49</v>
      </c>
      <c r="G57" s="162">
        <v>15</v>
      </c>
      <c r="H57" s="163">
        <v>9595.86</v>
      </c>
      <c r="I57" s="163">
        <f t="shared" si="0"/>
        <v>1919.1720000000003</v>
      </c>
      <c r="J57" s="163">
        <f t="shared" si="1"/>
        <v>959.58600000000013</v>
      </c>
      <c r="K57" s="164">
        <f t="shared" si="2"/>
        <v>108433.21800000002</v>
      </c>
    </row>
    <row r="58" spans="2:11" x14ac:dyDescent="0.25">
      <c r="B58" s="5" t="s">
        <v>328</v>
      </c>
      <c r="C58" s="74" t="s">
        <v>328</v>
      </c>
      <c r="D58" s="5" t="s">
        <v>329</v>
      </c>
      <c r="E58" s="191">
        <v>2320.3000000000002</v>
      </c>
      <c r="F58" s="162">
        <v>5</v>
      </c>
      <c r="G58" s="162">
        <v>0</v>
      </c>
      <c r="H58" s="163">
        <v>9595.86</v>
      </c>
      <c r="I58" s="163">
        <f t="shared" si="0"/>
        <v>1919.1720000000003</v>
      </c>
      <c r="J58" s="163">
        <f t="shared" si="1"/>
        <v>959.58600000000013</v>
      </c>
      <c r="K58" s="164">
        <f t="shared" si="2"/>
        <v>9595.86</v>
      </c>
    </row>
    <row r="59" spans="2:11" x14ac:dyDescent="0.25">
      <c r="B59" s="5" t="s">
        <v>330</v>
      </c>
      <c r="C59" s="74" t="s">
        <v>330</v>
      </c>
      <c r="D59" s="5" t="s">
        <v>331</v>
      </c>
      <c r="E59" s="191">
        <v>216268.52</v>
      </c>
      <c r="F59" s="162">
        <v>394</v>
      </c>
      <c r="G59" s="162">
        <v>72</v>
      </c>
      <c r="H59" s="163">
        <v>9595.86</v>
      </c>
      <c r="I59" s="163">
        <f t="shared" si="0"/>
        <v>1919.1720000000003</v>
      </c>
      <c r="J59" s="163">
        <f t="shared" si="1"/>
        <v>959.58600000000013</v>
      </c>
      <c r="K59" s="164">
        <f t="shared" si="2"/>
        <v>825243.9600000002</v>
      </c>
    </row>
    <row r="60" spans="2:11" x14ac:dyDescent="0.25">
      <c r="B60" s="5" t="s">
        <v>332</v>
      </c>
      <c r="C60" s="74" t="s">
        <v>332</v>
      </c>
      <c r="D60" s="5" t="s">
        <v>333</v>
      </c>
      <c r="E60" s="191">
        <v>40376.21</v>
      </c>
      <c r="F60" s="162">
        <v>74</v>
      </c>
      <c r="G60" s="162">
        <v>13</v>
      </c>
      <c r="H60" s="163">
        <v>9595.86</v>
      </c>
      <c r="I60" s="163">
        <f t="shared" si="0"/>
        <v>1919.1720000000003</v>
      </c>
      <c r="J60" s="163">
        <f t="shared" si="1"/>
        <v>959.58600000000013</v>
      </c>
      <c r="K60" s="164">
        <f t="shared" si="2"/>
        <v>154493.34600000002</v>
      </c>
    </row>
    <row r="61" spans="2:11" x14ac:dyDescent="0.25">
      <c r="B61" s="5" t="s">
        <v>334</v>
      </c>
      <c r="C61" s="74" t="s">
        <v>334</v>
      </c>
      <c r="D61" s="5" t="s">
        <v>652</v>
      </c>
      <c r="E61" s="191">
        <v>4640.6000000000004</v>
      </c>
      <c r="F61" s="162">
        <v>10</v>
      </c>
      <c r="G61" s="162">
        <v>0</v>
      </c>
      <c r="H61" s="163">
        <v>9595.86</v>
      </c>
      <c r="I61" s="163">
        <f t="shared" si="0"/>
        <v>1919.1720000000003</v>
      </c>
      <c r="J61" s="163">
        <f t="shared" si="1"/>
        <v>959.58600000000013</v>
      </c>
      <c r="K61" s="164">
        <f t="shared" si="2"/>
        <v>19191.72</v>
      </c>
    </row>
    <row r="62" spans="2:11" x14ac:dyDescent="0.25">
      <c r="B62" s="5" t="s">
        <v>336</v>
      </c>
      <c r="C62" s="74" t="s">
        <v>336</v>
      </c>
      <c r="D62" s="5" t="s">
        <v>337</v>
      </c>
      <c r="E62" s="191">
        <v>7889.25</v>
      </c>
      <c r="F62" s="162">
        <v>16</v>
      </c>
      <c r="G62" s="162">
        <v>1</v>
      </c>
      <c r="H62" s="163">
        <v>9595.86</v>
      </c>
      <c r="I62" s="163">
        <f t="shared" si="0"/>
        <v>1919.1720000000003</v>
      </c>
      <c r="J62" s="163">
        <f t="shared" si="1"/>
        <v>959.58600000000013</v>
      </c>
      <c r="K62" s="164">
        <f t="shared" si="2"/>
        <v>31666.338000000003</v>
      </c>
    </row>
    <row r="63" spans="2:11" x14ac:dyDescent="0.25">
      <c r="B63" s="5" t="s">
        <v>338</v>
      </c>
      <c r="C63" s="74" t="s">
        <v>338</v>
      </c>
      <c r="D63" s="5" t="s">
        <v>339</v>
      </c>
      <c r="E63" s="191">
        <v>50124.23</v>
      </c>
      <c r="F63" s="162">
        <v>83</v>
      </c>
      <c r="G63" s="162">
        <v>25</v>
      </c>
      <c r="H63" s="163">
        <v>9595.86</v>
      </c>
      <c r="I63" s="163">
        <f t="shared" si="0"/>
        <v>1919.1720000000003</v>
      </c>
      <c r="J63" s="163">
        <f t="shared" si="1"/>
        <v>959.58600000000013</v>
      </c>
      <c r="K63" s="164">
        <f t="shared" si="2"/>
        <v>183280.92600000001</v>
      </c>
    </row>
    <row r="64" spans="2:11" x14ac:dyDescent="0.25">
      <c r="B64" s="5" t="s">
        <v>340</v>
      </c>
      <c r="C64" s="74" t="s">
        <v>340</v>
      </c>
      <c r="D64" s="5" t="s">
        <v>341</v>
      </c>
      <c r="E64" s="191">
        <v>321616.81</v>
      </c>
      <c r="F64" s="162">
        <v>592</v>
      </c>
      <c r="G64" s="162">
        <v>101</v>
      </c>
      <c r="H64" s="163">
        <v>9595.86</v>
      </c>
      <c r="I64" s="163">
        <f t="shared" si="0"/>
        <v>1919.1720000000003</v>
      </c>
      <c r="J64" s="163">
        <f t="shared" si="1"/>
        <v>959.58600000000013</v>
      </c>
      <c r="K64" s="164">
        <f t="shared" si="2"/>
        <v>1233068.0100000002</v>
      </c>
    </row>
    <row r="65" spans="2:11" x14ac:dyDescent="0.25">
      <c r="B65" s="5" t="s">
        <v>342</v>
      </c>
      <c r="C65" s="74" t="s">
        <v>342</v>
      </c>
      <c r="D65" s="5" t="s">
        <v>653</v>
      </c>
      <c r="E65" s="191">
        <v>0</v>
      </c>
      <c r="F65" s="162">
        <v>0</v>
      </c>
      <c r="G65" s="162">
        <v>0</v>
      </c>
      <c r="H65" s="163">
        <v>9595.86</v>
      </c>
      <c r="I65" s="163">
        <f t="shared" si="0"/>
        <v>1919.1720000000003</v>
      </c>
      <c r="J65" s="163">
        <f t="shared" si="1"/>
        <v>959.58600000000013</v>
      </c>
      <c r="K65" s="164">
        <f t="shared" si="2"/>
        <v>0</v>
      </c>
    </row>
    <row r="66" spans="2:11" x14ac:dyDescent="0.25">
      <c r="B66" s="5" t="s">
        <v>344</v>
      </c>
      <c r="C66" s="74" t="s">
        <v>344</v>
      </c>
      <c r="D66" s="5" t="s">
        <v>654</v>
      </c>
      <c r="E66" s="191">
        <v>2320.5300000000002</v>
      </c>
      <c r="F66" s="162">
        <v>4</v>
      </c>
      <c r="G66" s="162">
        <v>1</v>
      </c>
      <c r="H66" s="163">
        <v>9595.86</v>
      </c>
      <c r="I66" s="163">
        <f t="shared" si="0"/>
        <v>1919.1720000000003</v>
      </c>
      <c r="J66" s="163">
        <f t="shared" si="1"/>
        <v>959.58600000000013</v>
      </c>
      <c r="K66" s="164">
        <f t="shared" si="2"/>
        <v>8636.2740000000013</v>
      </c>
    </row>
    <row r="67" spans="2:11" x14ac:dyDescent="0.25">
      <c r="B67" s="5" t="s">
        <v>346</v>
      </c>
      <c r="C67" s="74" t="s">
        <v>346</v>
      </c>
      <c r="D67" s="5" t="s">
        <v>347</v>
      </c>
      <c r="E67" s="191">
        <v>9746.41</v>
      </c>
      <c r="F67" s="162">
        <v>16</v>
      </c>
      <c r="G67" s="162">
        <v>5</v>
      </c>
      <c r="H67" s="163">
        <v>9595.86</v>
      </c>
      <c r="I67" s="163">
        <f t="shared" si="0"/>
        <v>1919.1720000000003</v>
      </c>
      <c r="J67" s="163">
        <f t="shared" si="1"/>
        <v>959.58600000000013</v>
      </c>
      <c r="K67" s="164">
        <f t="shared" si="2"/>
        <v>35504.682000000001</v>
      </c>
    </row>
    <row r="68" spans="2:11" x14ac:dyDescent="0.25">
      <c r="B68" s="5" t="s">
        <v>348</v>
      </c>
      <c r="C68" s="74" t="s">
        <v>348</v>
      </c>
      <c r="D68" s="5" t="s">
        <v>655</v>
      </c>
      <c r="E68" s="191">
        <v>6961.13</v>
      </c>
      <c r="F68" s="162">
        <v>14</v>
      </c>
      <c r="G68" s="162">
        <v>1</v>
      </c>
      <c r="H68" s="163">
        <v>9595.86</v>
      </c>
      <c r="I68" s="163">
        <f t="shared" si="0"/>
        <v>1919.1720000000003</v>
      </c>
      <c r="J68" s="163">
        <f t="shared" si="1"/>
        <v>959.58600000000013</v>
      </c>
      <c r="K68" s="164">
        <f t="shared" si="2"/>
        <v>27827.994000000002</v>
      </c>
    </row>
    <row r="69" spans="2:11" x14ac:dyDescent="0.25">
      <c r="B69" s="5" t="s">
        <v>350</v>
      </c>
      <c r="C69" s="74" t="s">
        <v>350</v>
      </c>
      <c r="D69" s="5" t="s">
        <v>351</v>
      </c>
      <c r="E69" s="191">
        <v>0</v>
      </c>
      <c r="F69" s="162">
        <v>0</v>
      </c>
      <c r="G69" s="162">
        <v>0</v>
      </c>
      <c r="H69" s="163">
        <v>9595.86</v>
      </c>
      <c r="I69" s="163">
        <f t="shared" ref="I69:I132" si="3">MAX(H69*0.2,400)</f>
        <v>1919.1720000000003</v>
      </c>
      <c r="J69" s="163">
        <f t="shared" ref="J69:J132" si="4">MAX(H69*0.1,200)</f>
        <v>959.58600000000013</v>
      </c>
      <c r="K69" s="164">
        <f t="shared" ref="K69:K132" si="5">SUM(I69*F69)+(G69*J69)</f>
        <v>0</v>
      </c>
    </row>
    <row r="70" spans="2:11" x14ac:dyDescent="0.25">
      <c r="B70" s="5" t="s">
        <v>352</v>
      </c>
      <c r="C70" s="74" t="s">
        <v>352</v>
      </c>
      <c r="D70" s="5" t="s">
        <v>353</v>
      </c>
      <c r="E70" s="191">
        <v>523472.33</v>
      </c>
      <c r="F70" s="162">
        <v>1073</v>
      </c>
      <c r="G70" s="162">
        <v>55</v>
      </c>
      <c r="H70" s="163">
        <v>9595.86</v>
      </c>
      <c r="I70" s="163">
        <f t="shared" si="3"/>
        <v>1919.1720000000003</v>
      </c>
      <c r="J70" s="163">
        <f t="shared" si="4"/>
        <v>959.58600000000013</v>
      </c>
      <c r="K70" s="164">
        <f t="shared" si="5"/>
        <v>2112048.7860000003</v>
      </c>
    </row>
    <row r="71" spans="2:11" x14ac:dyDescent="0.25">
      <c r="B71" s="5" t="s">
        <v>354</v>
      </c>
      <c r="C71" s="74" t="s">
        <v>354</v>
      </c>
      <c r="D71" s="5" t="s">
        <v>355</v>
      </c>
      <c r="E71" s="191">
        <v>316498.81</v>
      </c>
      <c r="F71" s="162">
        <v>639</v>
      </c>
      <c r="G71" s="162">
        <v>43</v>
      </c>
      <c r="H71" s="163">
        <v>9595.86</v>
      </c>
      <c r="I71" s="163">
        <f t="shared" si="3"/>
        <v>1919.1720000000003</v>
      </c>
      <c r="J71" s="163">
        <f t="shared" si="4"/>
        <v>959.58600000000013</v>
      </c>
      <c r="K71" s="164">
        <f t="shared" si="5"/>
        <v>1267613.1060000001</v>
      </c>
    </row>
    <row r="72" spans="2:11" x14ac:dyDescent="0.25">
      <c r="B72" s="5" t="s">
        <v>356</v>
      </c>
      <c r="C72" s="74" t="s">
        <v>356</v>
      </c>
      <c r="D72" s="5" t="s">
        <v>357</v>
      </c>
      <c r="E72" s="191">
        <v>74250.06</v>
      </c>
      <c r="F72" s="162">
        <v>158</v>
      </c>
      <c r="G72" s="162">
        <v>2</v>
      </c>
      <c r="H72" s="163">
        <v>9595.86</v>
      </c>
      <c r="I72" s="163">
        <f t="shared" si="3"/>
        <v>1919.1720000000003</v>
      </c>
      <c r="J72" s="163">
        <f t="shared" si="4"/>
        <v>959.58600000000013</v>
      </c>
      <c r="K72" s="164">
        <f t="shared" si="5"/>
        <v>305148.34800000006</v>
      </c>
    </row>
    <row r="73" spans="2:11" x14ac:dyDescent="0.25">
      <c r="B73" s="5" t="s">
        <v>358</v>
      </c>
      <c r="C73" s="74" t="s">
        <v>358</v>
      </c>
      <c r="D73" s="5" t="s">
        <v>359</v>
      </c>
      <c r="E73" s="191">
        <v>2320.3000000000002</v>
      </c>
      <c r="F73" s="162">
        <v>5</v>
      </c>
      <c r="G73" s="162">
        <v>0</v>
      </c>
      <c r="H73" s="163">
        <v>9595.86</v>
      </c>
      <c r="I73" s="163">
        <f t="shared" si="3"/>
        <v>1919.1720000000003</v>
      </c>
      <c r="J73" s="163">
        <f t="shared" si="4"/>
        <v>959.58600000000013</v>
      </c>
      <c r="K73" s="164">
        <f t="shared" si="5"/>
        <v>9595.86</v>
      </c>
    </row>
    <row r="74" spans="2:11" x14ac:dyDescent="0.25">
      <c r="B74" s="5" t="s">
        <v>360</v>
      </c>
      <c r="C74" s="74" t="s">
        <v>360</v>
      </c>
      <c r="D74" s="5" t="s">
        <v>656</v>
      </c>
      <c r="E74" s="191">
        <v>18562.400000000001</v>
      </c>
      <c r="F74" s="162">
        <v>40</v>
      </c>
      <c r="G74" s="162">
        <v>0</v>
      </c>
      <c r="H74" s="163">
        <v>9595.86</v>
      </c>
      <c r="I74" s="163">
        <f t="shared" si="3"/>
        <v>1919.1720000000003</v>
      </c>
      <c r="J74" s="163">
        <f t="shared" si="4"/>
        <v>959.58600000000013</v>
      </c>
      <c r="K74" s="164">
        <f t="shared" si="5"/>
        <v>76766.880000000005</v>
      </c>
    </row>
    <row r="75" spans="2:11" x14ac:dyDescent="0.25">
      <c r="B75" s="5" t="s">
        <v>362</v>
      </c>
      <c r="C75" s="74" t="s">
        <v>362</v>
      </c>
      <c r="D75" s="5" t="s">
        <v>363</v>
      </c>
      <c r="E75" s="191">
        <v>34342.050000000003</v>
      </c>
      <c r="F75" s="162">
        <v>67</v>
      </c>
      <c r="G75" s="162">
        <v>7</v>
      </c>
      <c r="H75" s="163">
        <v>9595.86</v>
      </c>
      <c r="I75" s="163">
        <f t="shared" si="3"/>
        <v>1919.1720000000003</v>
      </c>
      <c r="J75" s="163">
        <f t="shared" si="4"/>
        <v>959.58600000000013</v>
      </c>
      <c r="K75" s="164">
        <f t="shared" si="5"/>
        <v>135301.62600000002</v>
      </c>
    </row>
    <row r="76" spans="2:11" x14ac:dyDescent="0.25">
      <c r="B76" s="5" t="s">
        <v>364</v>
      </c>
      <c r="C76" s="74" t="s">
        <v>364</v>
      </c>
      <c r="D76" s="5" t="s">
        <v>657</v>
      </c>
      <c r="E76" s="191">
        <v>64505.49</v>
      </c>
      <c r="F76" s="162">
        <v>134</v>
      </c>
      <c r="G76" s="162">
        <v>5</v>
      </c>
      <c r="H76" s="163">
        <v>9595.86</v>
      </c>
      <c r="I76" s="163">
        <f t="shared" si="3"/>
        <v>1919.1720000000003</v>
      </c>
      <c r="J76" s="163">
        <f t="shared" si="4"/>
        <v>959.58600000000013</v>
      </c>
      <c r="K76" s="164">
        <f t="shared" si="5"/>
        <v>261966.97800000003</v>
      </c>
    </row>
    <row r="77" spans="2:11" x14ac:dyDescent="0.25">
      <c r="B77" s="5" t="s">
        <v>366</v>
      </c>
      <c r="C77" s="74" t="s">
        <v>366</v>
      </c>
      <c r="D77" s="5" t="s">
        <v>658</v>
      </c>
      <c r="E77" s="191">
        <v>0</v>
      </c>
      <c r="F77" s="162">
        <v>0</v>
      </c>
      <c r="G77" s="162">
        <v>0</v>
      </c>
      <c r="H77" s="163">
        <v>9595.86</v>
      </c>
      <c r="I77" s="163">
        <f t="shared" si="3"/>
        <v>1919.1720000000003</v>
      </c>
      <c r="J77" s="163">
        <f t="shared" si="4"/>
        <v>959.58600000000013</v>
      </c>
      <c r="K77" s="164">
        <f t="shared" si="5"/>
        <v>0</v>
      </c>
    </row>
    <row r="78" spans="2:11" x14ac:dyDescent="0.25">
      <c r="B78" s="5" t="s">
        <v>368</v>
      </c>
      <c r="C78" s="74" t="s">
        <v>368</v>
      </c>
      <c r="D78" s="5" t="s">
        <v>369</v>
      </c>
      <c r="E78" s="191">
        <v>928.12</v>
      </c>
      <c r="F78" s="162">
        <v>2</v>
      </c>
      <c r="G78" s="162">
        <v>0</v>
      </c>
      <c r="H78" s="163">
        <v>9595.86</v>
      </c>
      <c r="I78" s="163">
        <f t="shared" si="3"/>
        <v>1919.1720000000003</v>
      </c>
      <c r="J78" s="163">
        <f t="shared" si="4"/>
        <v>959.58600000000013</v>
      </c>
      <c r="K78" s="164">
        <f t="shared" si="5"/>
        <v>3838.3440000000005</v>
      </c>
    </row>
    <row r="79" spans="2:11" x14ac:dyDescent="0.25">
      <c r="B79" s="5" t="s">
        <v>370</v>
      </c>
      <c r="C79" s="74" t="s">
        <v>370</v>
      </c>
      <c r="D79" s="5" t="s">
        <v>371</v>
      </c>
      <c r="E79" s="191">
        <v>0</v>
      </c>
      <c r="F79" s="162">
        <v>0</v>
      </c>
      <c r="G79" s="162">
        <v>0</v>
      </c>
      <c r="H79" s="163">
        <v>9595.86</v>
      </c>
      <c r="I79" s="163">
        <f t="shared" si="3"/>
        <v>1919.1720000000003</v>
      </c>
      <c r="J79" s="163">
        <f t="shared" si="4"/>
        <v>959.58600000000013</v>
      </c>
      <c r="K79" s="164">
        <f t="shared" si="5"/>
        <v>0</v>
      </c>
    </row>
    <row r="80" spans="2:11" x14ac:dyDescent="0.25">
      <c r="B80" s="5" t="s">
        <v>372</v>
      </c>
      <c r="C80" s="74" t="s">
        <v>372</v>
      </c>
      <c r="D80" s="5" t="s">
        <v>659</v>
      </c>
      <c r="E80" s="191">
        <v>1392.18</v>
      </c>
      <c r="F80" s="162">
        <v>3</v>
      </c>
      <c r="G80" s="162">
        <v>0</v>
      </c>
      <c r="H80" s="163">
        <v>9595.86</v>
      </c>
      <c r="I80" s="163">
        <f t="shared" si="3"/>
        <v>1919.1720000000003</v>
      </c>
      <c r="J80" s="163">
        <f t="shared" si="4"/>
        <v>959.58600000000013</v>
      </c>
      <c r="K80" s="164">
        <f t="shared" si="5"/>
        <v>5757.5160000000005</v>
      </c>
    </row>
    <row r="81" spans="2:11" x14ac:dyDescent="0.25">
      <c r="B81" s="5" t="s">
        <v>374</v>
      </c>
      <c r="C81" s="74" t="s">
        <v>374</v>
      </c>
      <c r="D81" s="5" t="s">
        <v>660</v>
      </c>
      <c r="E81" s="191">
        <v>1335650.93</v>
      </c>
      <c r="F81" s="162">
        <v>2503</v>
      </c>
      <c r="G81" s="162">
        <v>375</v>
      </c>
      <c r="H81" s="163">
        <v>9595.86</v>
      </c>
      <c r="I81" s="163">
        <f t="shared" si="3"/>
        <v>1919.1720000000003</v>
      </c>
      <c r="J81" s="163">
        <f t="shared" si="4"/>
        <v>959.58600000000013</v>
      </c>
      <c r="K81" s="164">
        <f t="shared" si="5"/>
        <v>5163532.2660000008</v>
      </c>
    </row>
    <row r="82" spans="2:11" x14ac:dyDescent="0.25">
      <c r="B82" s="5" t="s">
        <v>376</v>
      </c>
      <c r="C82" s="74" t="s">
        <v>376</v>
      </c>
      <c r="D82" s="5" t="s">
        <v>377</v>
      </c>
      <c r="E82" s="191">
        <v>0</v>
      </c>
      <c r="F82" s="162">
        <v>0</v>
      </c>
      <c r="G82" s="162">
        <v>0</v>
      </c>
      <c r="H82" s="163">
        <v>9595.86</v>
      </c>
      <c r="I82" s="163">
        <f t="shared" si="3"/>
        <v>1919.1720000000003</v>
      </c>
      <c r="J82" s="163">
        <f t="shared" si="4"/>
        <v>959.58600000000013</v>
      </c>
      <c r="K82" s="164">
        <f t="shared" si="5"/>
        <v>0</v>
      </c>
    </row>
    <row r="83" spans="2:11" x14ac:dyDescent="0.25">
      <c r="B83" s="5" t="s">
        <v>378</v>
      </c>
      <c r="C83" s="74" t="s">
        <v>378</v>
      </c>
      <c r="D83" s="5" t="s">
        <v>379</v>
      </c>
      <c r="E83" s="191">
        <v>4176.54</v>
      </c>
      <c r="F83" s="162">
        <v>9</v>
      </c>
      <c r="G83" s="162">
        <v>0</v>
      </c>
      <c r="H83" s="163">
        <v>9595.86</v>
      </c>
      <c r="I83" s="163">
        <f t="shared" si="3"/>
        <v>1919.1720000000003</v>
      </c>
      <c r="J83" s="163">
        <f t="shared" si="4"/>
        <v>959.58600000000013</v>
      </c>
      <c r="K83" s="164">
        <f t="shared" si="5"/>
        <v>17272.548000000003</v>
      </c>
    </row>
    <row r="84" spans="2:11" x14ac:dyDescent="0.25">
      <c r="B84" s="5" t="s">
        <v>380</v>
      </c>
      <c r="C84" s="74" t="s">
        <v>380</v>
      </c>
      <c r="D84" s="5" t="s">
        <v>381</v>
      </c>
      <c r="E84" s="191">
        <v>928.12</v>
      </c>
      <c r="F84" s="162">
        <v>2</v>
      </c>
      <c r="G84" s="162">
        <v>0</v>
      </c>
      <c r="H84" s="163">
        <v>9595.86</v>
      </c>
      <c r="I84" s="163">
        <f t="shared" si="3"/>
        <v>1919.1720000000003</v>
      </c>
      <c r="J84" s="163">
        <f t="shared" si="4"/>
        <v>959.58600000000013</v>
      </c>
      <c r="K84" s="164">
        <f t="shared" si="5"/>
        <v>3838.3440000000005</v>
      </c>
    </row>
    <row r="85" spans="2:11" x14ac:dyDescent="0.25">
      <c r="B85" s="5" t="s">
        <v>382</v>
      </c>
      <c r="C85" s="74" t="s">
        <v>382</v>
      </c>
      <c r="D85" s="5" t="s">
        <v>661</v>
      </c>
      <c r="E85" s="191">
        <v>0</v>
      </c>
      <c r="F85" s="162">
        <v>0</v>
      </c>
      <c r="G85" s="162">
        <v>0</v>
      </c>
      <c r="H85" s="163">
        <v>9595.86</v>
      </c>
      <c r="I85" s="163">
        <f t="shared" si="3"/>
        <v>1919.1720000000003</v>
      </c>
      <c r="J85" s="163">
        <f t="shared" si="4"/>
        <v>959.58600000000013</v>
      </c>
      <c r="K85" s="164">
        <f t="shared" si="5"/>
        <v>0</v>
      </c>
    </row>
    <row r="86" spans="2:11" x14ac:dyDescent="0.25">
      <c r="B86" s="5" t="s">
        <v>384</v>
      </c>
      <c r="C86" s="74" t="s">
        <v>384</v>
      </c>
      <c r="D86" s="5" t="s">
        <v>385</v>
      </c>
      <c r="E86" s="191">
        <v>10673.38</v>
      </c>
      <c r="F86" s="162">
        <v>23</v>
      </c>
      <c r="G86" s="162">
        <v>0</v>
      </c>
      <c r="H86" s="163">
        <v>9595.86</v>
      </c>
      <c r="I86" s="163">
        <f t="shared" si="3"/>
        <v>1919.1720000000003</v>
      </c>
      <c r="J86" s="163">
        <f t="shared" si="4"/>
        <v>959.58600000000013</v>
      </c>
      <c r="K86" s="164">
        <f t="shared" si="5"/>
        <v>44140.956000000006</v>
      </c>
    </row>
    <row r="87" spans="2:11" x14ac:dyDescent="0.25">
      <c r="B87" s="5" t="s">
        <v>386</v>
      </c>
      <c r="C87" s="74" t="s">
        <v>386</v>
      </c>
      <c r="D87" s="5" t="s">
        <v>387</v>
      </c>
      <c r="E87" s="191">
        <v>4640.6000000000004</v>
      </c>
      <c r="F87" s="162">
        <v>10</v>
      </c>
      <c r="G87" s="162">
        <v>0</v>
      </c>
      <c r="H87" s="163">
        <v>9595.86</v>
      </c>
      <c r="I87" s="163">
        <f t="shared" si="3"/>
        <v>1919.1720000000003</v>
      </c>
      <c r="J87" s="163">
        <f t="shared" si="4"/>
        <v>959.58600000000013</v>
      </c>
      <c r="K87" s="164">
        <f t="shared" si="5"/>
        <v>19191.72</v>
      </c>
    </row>
    <row r="88" spans="2:11" x14ac:dyDescent="0.25">
      <c r="B88" s="5" t="s">
        <v>388</v>
      </c>
      <c r="C88" s="74" t="s">
        <v>388</v>
      </c>
      <c r="D88" s="5" t="s">
        <v>389</v>
      </c>
      <c r="E88" s="191">
        <v>38053.61</v>
      </c>
      <c r="F88" s="162">
        <v>79</v>
      </c>
      <c r="G88" s="162">
        <v>3</v>
      </c>
      <c r="H88" s="163">
        <v>9595.86</v>
      </c>
      <c r="I88" s="163">
        <f t="shared" si="3"/>
        <v>1919.1720000000003</v>
      </c>
      <c r="J88" s="163">
        <f t="shared" si="4"/>
        <v>959.58600000000013</v>
      </c>
      <c r="K88" s="164">
        <f t="shared" si="5"/>
        <v>154493.34600000002</v>
      </c>
    </row>
    <row r="89" spans="2:11" x14ac:dyDescent="0.25">
      <c r="B89" s="5" t="s">
        <v>390</v>
      </c>
      <c r="C89" s="74" t="s">
        <v>390</v>
      </c>
      <c r="D89" s="5" t="s">
        <v>662</v>
      </c>
      <c r="E89" s="191">
        <v>80288.59</v>
      </c>
      <c r="F89" s="162">
        <v>146</v>
      </c>
      <c r="G89" s="162">
        <v>27</v>
      </c>
      <c r="H89" s="163">
        <v>9595.86</v>
      </c>
      <c r="I89" s="163">
        <f t="shared" si="3"/>
        <v>1919.1720000000003</v>
      </c>
      <c r="J89" s="163">
        <f t="shared" si="4"/>
        <v>959.58600000000013</v>
      </c>
      <c r="K89" s="164">
        <f t="shared" si="5"/>
        <v>306107.93400000001</v>
      </c>
    </row>
    <row r="90" spans="2:11" x14ac:dyDescent="0.25">
      <c r="B90" s="5" t="s">
        <v>392</v>
      </c>
      <c r="C90" s="74" t="s">
        <v>392</v>
      </c>
      <c r="D90" s="5" t="s">
        <v>393</v>
      </c>
      <c r="E90" s="191">
        <v>70076.28</v>
      </c>
      <c r="F90" s="162">
        <v>137</v>
      </c>
      <c r="G90" s="162">
        <v>14</v>
      </c>
      <c r="H90" s="163">
        <v>9595.86</v>
      </c>
      <c r="I90" s="163">
        <f t="shared" si="3"/>
        <v>1919.1720000000003</v>
      </c>
      <c r="J90" s="163">
        <f t="shared" si="4"/>
        <v>959.58600000000013</v>
      </c>
      <c r="K90" s="164">
        <f t="shared" si="5"/>
        <v>276360.76800000004</v>
      </c>
    </row>
    <row r="91" spans="2:11" x14ac:dyDescent="0.25">
      <c r="B91" s="5" t="s">
        <v>394</v>
      </c>
      <c r="C91" s="74" t="s">
        <v>394</v>
      </c>
      <c r="D91" s="5" t="s">
        <v>663</v>
      </c>
      <c r="E91" s="191">
        <v>13922.26</v>
      </c>
      <c r="F91" s="162">
        <v>28</v>
      </c>
      <c r="G91" s="162">
        <v>2</v>
      </c>
      <c r="H91" s="163">
        <v>9595.86</v>
      </c>
      <c r="I91" s="163">
        <f t="shared" si="3"/>
        <v>1919.1720000000003</v>
      </c>
      <c r="J91" s="163">
        <f t="shared" si="4"/>
        <v>959.58600000000013</v>
      </c>
      <c r="K91" s="164">
        <f t="shared" si="5"/>
        <v>55655.988000000005</v>
      </c>
    </row>
    <row r="92" spans="2:11" x14ac:dyDescent="0.25">
      <c r="B92" s="5" t="s">
        <v>396</v>
      </c>
      <c r="C92" s="74" t="s">
        <v>396</v>
      </c>
      <c r="D92" s="5" t="s">
        <v>397</v>
      </c>
      <c r="E92" s="191">
        <v>6496.84</v>
      </c>
      <c r="F92" s="162">
        <v>14</v>
      </c>
      <c r="G92" s="162">
        <v>0</v>
      </c>
      <c r="H92" s="163">
        <v>9595.86</v>
      </c>
      <c r="I92" s="163">
        <f t="shared" si="3"/>
        <v>1919.1720000000003</v>
      </c>
      <c r="J92" s="163">
        <f t="shared" si="4"/>
        <v>959.58600000000013</v>
      </c>
      <c r="K92" s="164">
        <f t="shared" si="5"/>
        <v>26868.408000000003</v>
      </c>
    </row>
    <row r="93" spans="2:11" x14ac:dyDescent="0.25">
      <c r="B93" s="5" t="s">
        <v>398</v>
      </c>
      <c r="C93" s="74" t="s">
        <v>398</v>
      </c>
      <c r="D93" s="5" t="s">
        <v>399</v>
      </c>
      <c r="E93" s="191">
        <v>536017.59</v>
      </c>
      <c r="F93" s="162">
        <v>1032</v>
      </c>
      <c r="G93" s="162">
        <v>123</v>
      </c>
      <c r="H93" s="163">
        <v>9595.86</v>
      </c>
      <c r="I93" s="163">
        <f t="shared" si="3"/>
        <v>1919.1720000000003</v>
      </c>
      <c r="J93" s="163">
        <f t="shared" si="4"/>
        <v>959.58600000000013</v>
      </c>
      <c r="K93" s="164">
        <f t="shared" si="5"/>
        <v>2098614.5820000004</v>
      </c>
    </row>
    <row r="94" spans="2:11" x14ac:dyDescent="0.25">
      <c r="B94" s="5" t="s">
        <v>400</v>
      </c>
      <c r="C94" s="74" t="s">
        <v>400</v>
      </c>
      <c r="D94" s="5" t="s">
        <v>664</v>
      </c>
      <c r="E94" s="191">
        <v>190278.17</v>
      </c>
      <c r="F94" s="162">
        <v>351</v>
      </c>
      <c r="G94" s="162">
        <v>59</v>
      </c>
      <c r="H94" s="163">
        <v>9595.86</v>
      </c>
      <c r="I94" s="163">
        <f t="shared" si="3"/>
        <v>1919.1720000000003</v>
      </c>
      <c r="J94" s="163">
        <f t="shared" si="4"/>
        <v>959.58600000000013</v>
      </c>
      <c r="K94" s="164">
        <f t="shared" si="5"/>
        <v>730244.94600000011</v>
      </c>
    </row>
    <row r="95" spans="2:11" x14ac:dyDescent="0.25">
      <c r="B95" s="5" t="s">
        <v>402</v>
      </c>
      <c r="C95" s="74" t="s">
        <v>402</v>
      </c>
      <c r="D95" s="5" t="s">
        <v>403</v>
      </c>
      <c r="E95" s="191">
        <v>62185.88</v>
      </c>
      <c r="F95" s="162">
        <v>126</v>
      </c>
      <c r="G95" s="162">
        <v>8</v>
      </c>
      <c r="H95" s="163">
        <v>9595.86</v>
      </c>
      <c r="I95" s="163">
        <f t="shared" si="3"/>
        <v>1919.1720000000003</v>
      </c>
      <c r="J95" s="163">
        <f t="shared" si="4"/>
        <v>959.58600000000013</v>
      </c>
      <c r="K95" s="164">
        <f t="shared" si="5"/>
        <v>249492.36000000002</v>
      </c>
    </row>
    <row r="96" spans="2:11" x14ac:dyDescent="0.25">
      <c r="B96" s="5" t="s">
        <v>404</v>
      </c>
      <c r="C96" s="74" t="s">
        <v>404</v>
      </c>
      <c r="D96" s="5" t="s">
        <v>405</v>
      </c>
      <c r="E96" s="191">
        <v>3248.42</v>
      </c>
      <c r="F96" s="162">
        <v>7</v>
      </c>
      <c r="G96" s="162">
        <v>0</v>
      </c>
      <c r="H96" s="163">
        <v>9595.86</v>
      </c>
      <c r="I96" s="163">
        <f t="shared" si="3"/>
        <v>1919.1720000000003</v>
      </c>
      <c r="J96" s="163">
        <f t="shared" si="4"/>
        <v>959.58600000000013</v>
      </c>
      <c r="K96" s="164">
        <f t="shared" si="5"/>
        <v>13434.204000000002</v>
      </c>
    </row>
    <row r="97" spans="2:11" x14ac:dyDescent="0.25">
      <c r="B97" s="5" t="s">
        <v>406</v>
      </c>
      <c r="C97" s="74" t="s">
        <v>406</v>
      </c>
      <c r="D97" s="5" t="s">
        <v>407</v>
      </c>
      <c r="E97" s="191">
        <v>464.29</v>
      </c>
      <c r="F97" s="162">
        <v>0</v>
      </c>
      <c r="G97" s="162">
        <v>1</v>
      </c>
      <c r="H97" s="163">
        <v>9595.86</v>
      </c>
      <c r="I97" s="163">
        <f t="shared" si="3"/>
        <v>1919.1720000000003</v>
      </c>
      <c r="J97" s="163">
        <f t="shared" si="4"/>
        <v>959.58600000000013</v>
      </c>
      <c r="K97" s="164">
        <f t="shared" si="5"/>
        <v>959.58600000000013</v>
      </c>
    </row>
    <row r="98" spans="2:11" x14ac:dyDescent="0.25">
      <c r="B98" s="5" t="s">
        <v>408</v>
      </c>
      <c r="C98" s="74" t="s">
        <v>408</v>
      </c>
      <c r="D98" s="5" t="s">
        <v>409</v>
      </c>
      <c r="E98" s="191">
        <v>2784.36</v>
      </c>
      <c r="F98" s="162">
        <v>6</v>
      </c>
      <c r="G98" s="162">
        <v>0</v>
      </c>
      <c r="H98" s="163">
        <v>9595.86</v>
      </c>
      <c r="I98" s="163">
        <f t="shared" si="3"/>
        <v>1919.1720000000003</v>
      </c>
      <c r="J98" s="163">
        <f t="shared" si="4"/>
        <v>959.58600000000013</v>
      </c>
      <c r="K98" s="164">
        <f t="shared" si="5"/>
        <v>11515.032000000001</v>
      </c>
    </row>
    <row r="99" spans="2:11" x14ac:dyDescent="0.25">
      <c r="B99" s="5" t="s">
        <v>410</v>
      </c>
      <c r="C99" s="74" t="s">
        <v>410</v>
      </c>
      <c r="D99" s="5" t="s">
        <v>411</v>
      </c>
      <c r="E99" s="191">
        <v>464.06</v>
      </c>
      <c r="F99" s="162">
        <v>1</v>
      </c>
      <c r="G99" s="162">
        <v>0</v>
      </c>
      <c r="H99" s="163">
        <v>9595.86</v>
      </c>
      <c r="I99" s="163">
        <f t="shared" si="3"/>
        <v>1919.1720000000003</v>
      </c>
      <c r="J99" s="163">
        <f t="shared" si="4"/>
        <v>959.58600000000013</v>
      </c>
      <c r="K99" s="164">
        <f t="shared" si="5"/>
        <v>1919.1720000000003</v>
      </c>
    </row>
    <row r="100" spans="2:11" x14ac:dyDescent="0.25">
      <c r="B100" s="5" t="s">
        <v>412</v>
      </c>
      <c r="C100" s="74" t="s">
        <v>412</v>
      </c>
      <c r="D100" s="5" t="s">
        <v>413</v>
      </c>
      <c r="E100" s="191">
        <v>2320.5300000000002</v>
      </c>
      <c r="F100" s="162">
        <v>4</v>
      </c>
      <c r="G100" s="162">
        <v>1</v>
      </c>
      <c r="H100" s="163">
        <v>9595.86</v>
      </c>
      <c r="I100" s="163">
        <f t="shared" si="3"/>
        <v>1919.1720000000003</v>
      </c>
      <c r="J100" s="163">
        <f t="shared" si="4"/>
        <v>959.58600000000013</v>
      </c>
      <c r="K100" s="164">
        <f t="shared" si="5"/>
        <v>8636.2740000000013</v>
      </c>
    </row>
    <row r="101" spans="2:11" x14ac:dyDescent="0.25">
      <c r="B101" s="5" t="s">
        <v>414</v>
      </c>
      <c r="C101" s="74" t="s">
        <v>414</v>
      </c>
      <c r="D101" s="5" t="s">
        <v>415</v>
      </c>
      <c r="E101" s="191">
        <v>0</v>
      </c>
      <c r="F101" s="162">
        <v>0</v>
      </c>
      <c r="G101" s="162">
        <v>0</v>
      </c>
      <c r="H101" s="163">
        <v>9595.86</v>
      </c>
      <c r="I101" s="163">
        <f t="shared" si="3"/>
        <v>1919.1720000000003</v>
      </c>
      <c r="J101" s="163">
        <f t="shared" si="4"/>
        <v>959.58600000000013</v>
      </c>
      <c r="K101" s="164">
        <f t="shared" si="5"/>
        <v>0</v>
      </c>
    </row>
    <row r="102" spans="2:11" x14ac:dyDescent="0.25">
      <c r="B102" s="5" t="s">
        <v>416</v>
      </c>
      <c r="C102" s="74" t="s">
        <v>416</v>
      </c>
      <c r="D102" s="5" t="s">
        <v>665</v>
      </c>
      <c r="E102" s="191">
        <v>0</v>
      </c>
      <c r="F102" s="162">
        <v>0</v>
      </c>
      <c r="G102" s="162">
        <v>0</v>
      </c>
      <c r="H102" s="163">
        <v>9595.86</v>
      </c>
      <c r="I102" s="163">
        <f t="shared" si="3"/>
        <v>1919.1720000000003</v>
      </c>
      <c r="J102" s="163">
        <f t="shared" si="4"/>
        <v>959.58600000000013</v>
      </c>
      <c r="K102" s="164">
        <f t="shared" si="5"/>
        <v>0</v>
      </c>
    </row>
    <row r="103" spans="2:11" x14ac:dyDescent="0.25">
      <c r="B103" s="5" t="s">
        <v>418</v>
      </c>
      <c r="C103" s="74" t="s">
        <v>418</v>
      </c>
      <c r="D103" s="5" t="s">
        <v>419</v>
      </c>
      <c r="E103" s="191">
        <v>11138.82</v>
      </c>
      <c r="F103" s="162">
        <v>18</v>
      </c>
      <c r="G103" s="162">
        <v>6</v>
      </c>
      <c r="H103" s="163">
        <v>9595.86</v>
      </c>
      <c r="I103" s="163">
        <f t="shared" si="3"/>
        <v>1919.1720000000003</v>
      </c>
      <c r="J103" s="163">
        <f t="shared" si="4"/>
        <v>959.58600000000013</v>
      </c>
      <c r="K103" s="164">
        <f t="shared" si="5"/>
        <v>40302.612000000008</v>
      </c>
    </row>
    <row r="104" spans="2:11" x14ac:dyDescent="0.25">
      <c r="B104" s="5" t="s">
        <v>420</v>
      </c>
      <c r="C104" s="74" t="s">
        <v>420</v>
      </c>
      <c r="D104" s="5" t="s">
        <v>421</v>
      </c>
      <c r="E104" s="191">
        <v>0</v>
      </c>
      <c r="F104" s="162">
        <v>0</v>
      </c>
      <c r="G104" s="162">
        <v>0</v>
      </c>
      <c r="H104" s="163">
        <v>9595.86</v>
      </c>
      <c r="I104" s="163">
        <f t="shared" si="3"/>
        <v>1919.1720000000003</v>
      </c>
      <c r="J104" s="163">
        <f t="shared" si="4"/>
        <v>959.58600000000013</v>
      </c>
      <c r="K104" s="164">
        <f t="shared" si="5"/>
        <v>0</v>
      </c>
    </row>
    <row r="105" spans="2:11" x14ac:dyDescent="0.25">
      <c r="B105" s="5" t="s">
        <v>422</v>
      </c>
      <c r="C105" s="74" t="s">
        <v>422</v>
      </c>
      <c r="D105" s="5" t="s">
        <v>423</v>
      </c>
      <c r="E105" s="191">
        <v>24133.19</v>
      </c>
      <c r="F105" s="162">
        <v>43</v>
      </c>
      <c r="G105" s="162">
        <v>9</v>
      </c>
      <c r="H105" s="163">
        <v>9595.86</v>
      </c>
      <c r="I105" s="163">
        <f t="shared" si="3"/>
        <v>1919.1720000000003</v>
      </c>
      <c r="J105" s="163">
        <f t="shared" si="4"/>
        <v>959.58600000000013</v>
      </c>
      <c r="K105" s="164">
        <f t="shared" si="5"/>
        <v>91160.670000000013</v>
      </c>
    </row>
    <row r="106" spans="2:11" x14ac:dyDescent="0.25">
      <c r="B106" s="5" t="s">
        <v>424</v>
      </c>
      <c r="C106" s="74" t="s">
        <v>424</v>
      </c>
      <c r="D106" s="5" t="s">
        <v>425</v>
      </c>
      <c r="E106" s="191">
        <v>0</v>
      </c>
      <c r="F106" s="162">
        <v>0</v>
      </c>
      <c r="G106" s="162">
        <v>0</v>
      </c>
      <c r="H106" s="163">
        <v>9595.86</v>
      </c>
      <c r="I106" s="163">
        <f t="shared" si="3"/>
        <v>1919.1720000000003</v>
      </c>
      <c r="J106" s="163">
        <f t="shared" si="4"/>
        <v>959.58600000000013</v>
      </c>
      <c r="K106" s="164">
        <f t="shared" si="5"/>
        <v>0</v>
      </c>
    </row>
    <row r="107" spans="2:11" x14ac:dyDescent="0.25">
      <c r="B107" s="5" t="s">
        <v>426</v>
      </c>
      <c r="C107" s="74" t="s">
        <v>426</v>
      </c>
      <c r="D107" s="5" t="s">
        <v>666</v>
      </c>
      <c r="E107" s="191">
        <v>2320.5300000000002</v>
      </c>
      <c r="F107" s="162">
        <v>4</v>
      </c>
      <c r="G107" s="162">
        <v>1</v>
      </c>
      <c r="H107" s="163">
        <v>9595.86</v>
      </c>
      <c r="I107" s="163">
        <f t="shared" si="3"/>
        <v>1919.1720000000003</v>
      </c>
      <c r="J107" s="163">
        <f t="shared" si="4"/>
        <v>959.58600000000013</v>
      </c>
      <c r="K107" s="164">
        <f t="shared" si="5"/>
        <v>8636.2740000000013</v>
      </c>
    </row>
    <row r="108" spans="2:11" x14ac:dyDescent="0.25">
      <c r="B108" s="5" t="s">
        <v>428</v>
      </c>
      <c r="C108" s="74" t="s">
        <v>428</v>
      </c>
      <c r="D108" s="5" t="s">
        <v>429</v>
      </c>
      <c r="E108" s="191">
        <v>0</v>
      </c>
      <c r="F108" s="162">
        <v>0</v>
      </c>
      <c r="G108" s="162">
        <v>0</v>
      </c>
      <c r="H108" s="163">
        <v>9595.86</v>
      </c>
      <c r="I108" s="163">
        <f t="shared" si="3"/>
        <v>1919.1720000000003</v>
      </c>
      <c r="J108" s="163">
        <f t="shared" si="4"/>
        <v>959.58600000000013</v>
      </c>
      <c r="K108" s="164">
        <f t="shared" si="5"/>
        <v>0</v>
      </c>
    </row>
    <row r="109" spans="2:11" x14ac:dyDescent="0.25">
      <c r="B109" s="5" t="s">
        <v>430</v>
      </c>
      <c r="C109" s="74" t="s">
        <v>430</v>
      </c>
      <c r="D109" s="5" t="s">
        <v>667</v>
      </c>
      <c r="E109" s="191">
        <v>464.06</v>
      </c>
      <c r="F109" s="162">
        <v>1</v>
      </c>
      <c r="G109" s="162">
        <v>0</v>
      </c>
      <c r="H109" s="163">
        <v>9595.86</v>
      </c>
      <c r="I109" s="163">
        <f t="shared" si="3"/>
        <v>1919.1720000000003</v>
      </c>
      <c r="J109" s="163">
        <f t="shared" si="4"/>
        <v>959.58600000000013</v>
      </c>
      <c r="K109" s="164">
        <f t="shared" si="5"/>
        <v>1919.1720000000003</v>
      </c>
    </row>
    <row r="110" spans="2:11" x14ac:dyDescent="0.25">
      <c r="B110" s="5" t="s">
        <v>432</v>
      </c>
      <c r="C110" s="74" t="s">
        <v>432</v>
      </c>
      <c r="D110" s="5" t="s">
        <v>433</v>
      </c>
      <c r="E110" s="191">
        <v>464.06</v>
      </c>
      <c r="F110" s="162">
        <v>1</v>
      </c>
      <c r="G110" s="162">
        <v>0</v>
      </c>
      <c r="H110" s="163">
        <v>9595.86</v>
      </c>
      <c r="I110" s="163">
        <f t="shared" si="3"/>
        <v>1919.1720000000003</v>
      </c>
      <c r="J110" s="163">
        <f t="shared" si="4"/>
        <v>959.58600000000013</v>
      </c>
      <c r="K110" s="164">
        <f t="shared" si="5"/>
        <v>1919.1720000000003</v>
      </c>
    </row>
    <row r="111" spans="2:11" x14ac:dyDescent="0.25">
      <c r="B111" s="5" t="s">
        <v>434</v>
      </c>
      <c r="C111" s="74" t="s">
        <v>434</v>
      </c>
      <c r="D111" s="5" t="s">
        <v>435</v>
      </c>
      <c r="E111" s="191">
        <v>255247.26</v>
      </c>
      <c r="F111" s="162">
        <v>488</v>
      </c>
      <c r="G111" s="162">
        <v>62</v>
      </c>
      <c r="H111" s="163">
        <v>9595.86</v>
      </c>
      <c r="I111" s="163">
        <f t="shared" si="3"/>
        <v>1919.1720000000003</v>
      </c>
      <c r="J111" s="163">
        <f t="shared" si="4"/>
        <v>959.58600000000013</v>
      </c>
      <c r="K111" s="164">
        <f t="shared" si="5"/>
        <v>996050.26800000016</v>
      </c>
    </row>
    <row r="112" spans="2:11" x14ac:dyDescent="0.25">
      <c r="B112" s="5" t="s">
        <v>436</v>
      </c>
      <c r="C112" s="74" t="s">
        <v>436</v>
      </c>
      <c r="D112" s="5" t="s">
        <v>668</v>
      </c>
      <c r="E112" s="191">
        <v>0</v>
      </c>
      <c r="F112" s="162">
        <v>0</v>
      </c>
      <c r="G112" s="162">
        <v>0</v>
      </c>
      <c r="H112" s="163">
        <v>9595.86</v>
      </c>
      <c r="I112" s="163">
        <f t="shared" si="3"/>
        <v>1919.1720000000003</v>
      </c>
      <c r="J112" s="163">
        <f t="shared" si="4"/>
        <v>959.58600000000013</v>
      </c>
      <c r="K112" s="164">
        <f t="shared" si="5"/>
        <v>0</v>
      </c>
    </row>
    <row r="113" spans="2:11" x14ac:dyDescent="0.25">
      <c r="B113" s="5" t="s">
        <v>438</v>
      </c>
      <c r="C113" s="74" t="s">
        <v>438</v>
      </c>
      <c r="D113" s="5" t="s">
        <v>669</v>
      </c>
      <c r="E113" s="191">
        <v>50584.38</v>
      </c>
      <c r="F113" s="162">
        <v>101</v>
      </c>
      <c r="G113" s="162">
        <v>8</v>
      </c>
      <c r="H113" s="163">
        <v>9595.86</v>
      </c>
      <c r="I113" s="163">
        <f t="shared" si="3"/>
        <v>1919.1720000000003</v>
      </c>
      <c r="J113" s="163">
        <f t="shared" si="4"/>
        <v>959.58600000000013</v>
      </c>
      <c r="K113" s="164">
        <f t="shared" si="5"/>
        <v>201513.06000000003</v>
      </c>
    </row>
    <row r="114" spans="2:11" x14ac:dyDescent="0.25">
      <c r="B114" s="5" t="s">
        <v>440</v>
      </c>
      <c r="C114" s="74" t="s">
        <v>440</v>
      </c>
      <c r="D114" s="5" t="s">
        <v>441</v>
      </c>
      <c r="E114" s="191">
        <v>19490.98</v>
      </c>
      <c r="F114" s="162">
        <v>40</v>
      </c>
      <c r="G114" s="162">
        <v>2</v>
      </c>
      <c r="H114" s="163">
        <v>9595.86</v>
      </c>
      <c r="I114" s="163">
        <f t="shared" si="3"/>
        <v>1919.1720000000003</v>
      </c>
      <c r="J114" s="163">
        <f t="shared" si="4"/>
        <v>959.58600000000013</v>
      </c>
      <c r="K114" s="164">
        <f t="shared" si="5"/>
        <v>78686.052000000011</v>
      </c>
    </row>
    <row r="115" spans="2:11" x14ac:dyDescent="0.25">
      <c r="B115" s="5" t="s">
        <v>442</v>
      </c>
      <c r="C115" s="74" t="s">
        <v>442</v>
      </c>
      <c r="D115" s="5" t="s">
        <v>443</v>
      </c>
      <c r="E115" s="191">
        <v>2320.5300000000002</v>
      </c>
      <c r="F115" s="162">
        <v>4</v>
      </c>
      <c r="G115" s="162">
        <v>1</v>
      </c>
      <c r="H115" s="163">
        <v>9595.86</v>
      </c>
      <c r="I115" s="163">
        <f t="shared" si="3"/>
        <v>1919.1720000000003</v>
      </c>
      <c r="J115" s="163">
        <f t="shared" si="4"/>
        <v>959.58600000000013</v>
      </c>
      <c r="K115" s="164">
        <f t="shared" si="5"/>
        <v>8636.2740000000013</v>
      </c>
    </row>
    <row r="116" spans="2:11" x14ac:dyDescent="0.25">
      <c r="B116" s="5" t="s">
        <v>444</v>
      </c>
      <c r="C116" s="74" t="s">
        <v>444</v>
      </c>
      <c r="D116" s="5" t="s">
        <v>445</v>
      </c>
      <c r="E116" s="191">
        <v>11137.67</v>
      </c>
      <c r="F116" s="162">
        <v>23</v>
      </c>
      <c r="G116" s="162">
        <v>1</v>
      </c>
      <c r="H116" s="163">
        <v>9595.86</v>
      </c>
      <c r="I116" s="163">
        <f t="shared" si="3"/>
        <v>1919.1720000000003</v>
      </c>
      <c r="J116" s="163">
        <f t="shared" si="4"/>
        <v>959.58600000000013</v>
      </c>
      <c r="K116" s="164">
        <f t="shared" si="5"/>
        <v>45100.542000000009</v>
      </c>
    </row>
    <row r="117" spans="2:11" x14ac:dyDescent="0.25">
      <c r="B117" s="5" t="s">
        <v>446</v>
      </c>
      <c r="C117" s="74" t="s">
        <v>446</v>
      </c>
      <c r="D117" s="5" t="s">
        <v>670</v>
      </c>
      <c r="E117" s="191">
        <v>141079.99</v>
      </c>
      <c r="F117" s="162">
        <v>279</v>
      </c>
      <c r="G117" s="162">
        <v>25</v>
      </c>
      <c r="H117" s="163">
        <v>9595.86</v>
      </c>
      <c r="I117" s="163">
        <f t="shared" si="3"/>
        <v>1919.1720000000003</v>
      </c>
      <c r="J117" s="163">
        <f t="shared" si="4"/>
        <v>959.58600000000013</v>
      </c>
      <c r="K117" s="164">
        <f t="shared" si="5"/>
        <v>559438.63800000015</v>
      </c>
    </row>
    <row r="118" spans="2:11" x14ac:dyDescent="0.25">
      <c r="B118" s="5" t="s">
        <v>448</v>
      </c>
      <c r="C118" s="74" t="s">
        <v>448</v>
      </c>
      <c r="D118" s="5" t="s">
        <v>449</v>
      </c>
      <c r="E118" s="191">
        <v>0</v>
      </c>
      <c r="F118" s="162">
        <v>0</v>
      </c>
      <c r="G118" s="162">
        <v>0</v>
      </c>
      <c r="H118" s="163">
        <v>9595.86</v>
      </c>
      <c r="I118" s="163">
        <f t="shared" si="3"/>
        <v>1919.1720000000003</v>
      </c>
      <c r="J118" s="163">
        <f t="shared" si="4"/>
        <v>959.58600000000013</v>
      </c>
      <c r="K118" s="164">
        <f t="shared" si="5"/>
        <v>0</v>
      </c>
    </row>
    <row r="119" spans="2:11" x14ac:dyDescent="0.25">
      <c r="B119" s="5" t="s">
        <v>450</v>
      </c>
      <c r="C119" s="74" t="s">
        <v>450</v>
      </c>
      <c r="D119" s="5" t="s">
        <v>451</v>
      </c>
      <c r="E119" s="191">
        <v>40838.89</v>
      </c>
      <c r="F119" s="162">
        <v>81</v>
      </c>
      <c r="G119" s="162">
        <v>7</v>
      </c>
      <c r="H119" s="163">
        <v>9595.86</v>
      </c>
      <c r="I119" s="163">
        <f t="shared" si="3"/>
        <v>1919.1720000000003</v>
      </c>
      <c r="J119" s="163">
        <f t="shared" si="4"/>
        <v>959.58600000000013</v>
      </c>
      <c r="K119" s="164">
        <f t="shared" si="5"/>
        <v>162170.03400000004</v>
      </c>
    </row>
    <row r="120" spans="2:11" x14ac:dyDescent="0.25">
      <c r="B120" s="5" t="s">
        <v>452</v>
      </c>
      <c r="C120" s="74" t="s">
        <v>452</v>
      </c>
      <c r="D120" s="5" t="s">
        <v>671</v>
      </c>
      <c r="E120" s="191">
        <v>258498.9</v>
      </c>
      <c r="F120" s="162">
        <v>481</v>
      </c>
      <c r="G120" s="162">
        <v>76</v>
      </c>
      <c r="H120" s="163">
        <v>9595.86</v>
      </c>
      <c r="I120" s="163">
        <f t="shared" si="3"/>
        <v>1919.1720000000003</v>
      </c>
      <c r="J120" s="163">
        <f t="shared" si="4"/>
        <v>959.58600000000013</v>
      </c>
      <c r="K120" s="164">
        <f t="shared" si="5"/>
        <v>996050.26800000004</v>
      </c>
    </row>
    <row r="121" spans="2:11" x14ac:dyDescent="0.25">
      <c r="B121" s="5" t="s">
        <v>454</v>
      </c>
      <c r="C121" s="74" t="s">
        <v>454</v>
      </c>
      <c r="D121" s="5" t="s">
        <v>455</v>
      </c>
      <c r="E121" s="191">
        <v>0</v>
      </c>
      <c r="F121" s="162">
        <v>0</v>
      </c>
      <c r="G121" s="162">
        <v>0</v>
      </c>
      <c r="H121" s="163">
        <v>9595.86</v>
      </c>
      <c r="I121" s="163">
        <f t="shared" si="3"/>
        <v>1919.1720000000003</v>
      </c>
      <c r="J121" s="163">
        <f t="shared" si="4"/>
        <v>959.58600000000013</v>
      </c>
      <c r="K121" s="164">
        <f t="shared" si="5"/>
        <v>0</v>
      </c>
    </row>
    <row r="122" spans="2:11" x14ac:dyDescent="0.25">
      <c r="B122" s="5" t="s">
        <v>456</v>
      </c>
      <c r="C122" s="74" t="s">
        <v>456</v>
      </c>
      <c r="D122" s="5" t="s">
        <v>457</v>
      </c>
      <c r="E122" s="191">
        <v>30629.57</v>
      </c>
      <c r="F122" s="162">
        <v>59</v>
      </c>
      <c r="G122" s="162">
        <v>7</v>
      </c>
      <c r="H122" s="163">
        <v>9595.86</v>
      </c>
      <c r="I122" s="163">
        <f t="shared" si="3"/>
        <v>1919.1720000000003</v>
      </c>
      <c r="J122" s="163">
        <f t="shared" si="4"/>
        <v>959.58600000000013</v>
      </c>
      <c r="K122" s="164">
        <f t="shared" si="5"/>
        <v>119948.25000000001</v>
      </c>
    </row>
    <row r="123" spans="2:11" x14ac:dyDescent="0.25">
      <c r="B123" s="5" t="s">
        <v>458</v>
      </c>
      <c r="C123" s="74" t="s">
        <v>458</v>
      </c>
      <c r="D123" s="5" t="s">
        <v>459</v>
      </c>
      <c r="E123" s="191">
        <v>13458.43</v>
      </c>
      <c r="F123" s="162">
        <v>26</v>
      </c>
      <c r="G123" s="162">
        <v>3</v>
      </c>
      <c r="H123" s="163">
        <v>9595.86</v>
      </c>
      <c r="I123" s="163">
        <f t="shared" si="3"/>
        <v>1919.1720000000003</v>
      </c>
      <c r="J123" s="163">
        <f t="shared" si="4"/>
        <v>959.58600000000013</v>
      </c>
      <c r="K123" s="164">
        <f t="shared" si="5"/>
        <v>52777.23000000001</v>
      </c>
    </row>
    <row r="124" spans="2:11" x14ac:dyDescent="0.25">
      <c r="B124" s="5" t="s">
        <v>460</v>
      </c>
      <c r="C124" s="74" t="s">
        <v>460</v>
      </c>
      <c r="D124" s="5" t="s">
        <v>461</v>
      </c>
      <c r="E124" s="191">
        <v>11602.65</v>
      </c>
      <c r="F124" s="162">
        <v>20</v>
      </c>
      <c r="G124" s="162">
        <v>5</v>
      </c>
      <c r="H124" s="163">
        <v>9595.86</v>
      </c>
      <c r="I124" s="163">
        <f t="shared" si="3"/>
        <v>1919.1720000000003</v>
      </c>
      <c r="J124" s="163">
        <f t="shared" si="4"/>
        <v>959.58600000000013</v>
      </c>
      <c r="K124" s="164">
        <f t="shared" si="5"/>
        <v>43181.37</v>
      </c>
    </row>
    <row r="125" spans="2:11" x14ac:dyDescent="0.25">
      <c r="B125" s="5" t="s">
        <v>462</v>
      </c>
      <c r="C125" s="74" t="s">
        <v>462</v>
      </c>
      <c r="D125" s="5" t="s">
        <v>463</v>
      </c>
      <c r="E125" s="191">
        <v>1856.24</v>
      </c>
      <c r="F125" s="162">
        <v>4</v>
      </c>
      <c r="G125" s="162">
        <v>0</v>
      </c>
      <c r="H125" s="163">
        <v>9595.86</v>
      </c>
      <c r="I125" s="163">
        <f t="shared" si="3"/>
        <v>1919.1720000000003</v>
      </c>
      <c r="J125" s="163">
        <f t="shared" si="4"/>
        <v>959.58600000000013</v>
      </c>
      <c r="K125" s="164">
        <f t="shared" si="5"/>
        <v>7676.688000000001</v>
      </c>
    </row>
    <row r="126" spans="2:11" x14ac:dyDescent="0.25">
      <c r="B126" s="5" t="s">
        <v>464</v>
      </c>
      <c r="C126" s="74" t="s">
        <v>464</v>
      </c>
      <c r="D126" s="5" t="s">
        <v>465</v>
      </c>
      <c r="E126" s="191">
        <v>1392.18</v>
      </c>
      <c r="F126" s="162">
        <v>3</v>
      </c>
      <c r="G126" s="162">
        <v>0</v>
      </c>
      <c r="H126" s="163">
        <v>9595.86</v>
      </c>
      <c r="I126" s="163">
        <f t="shared" si="3"/>
        <v>1919.1720000000003</v>
      </c>
      <c r="J126" s="163">
        <f t="shared" si="4"/>
        <v>959.58600000000013</v>
      </c>
      <c r="K126" s="164">
        <f t="shared" si="5"/>
        <v>5757.5160000000005</v>
      </c>
    </row>
    <row r="127" spans="2:11" x14ac:dyDescent="0.25">
      <c r="B127" s="5" t="s">
        <v>466</v>
      </c>
      <c r="C127" s="74" t="s">
        <v>466</v>
      </c>
      <c r="D127" s="5" t="s">
        <v>467</v>
      </c>
      <c r="E127" s="191">
        <v>1392.18</v>
      </c>
      <c r="F127" s="162">
        <v>3</v>
      </c>
      <c r="G127" s="162">
        <v>0</v>
      </c>
      <c r="H127" s="163">
        <v>9595.86</v>
      </c>
      <c r="I127" s="163">
        <f t="shared" si="3"/>
        <v>1919.1720000000003</v>
      </c>
      <c r="J127" s="163">
        <f t="shared" si="4"/>
        <v>959.58600000000013</v>
      </c>
      <c r="K127" s="164">
        <f t="shared" si="5"/>
        <v>5757.5160000000005</v>
      </c>
    </row>
    <row r="128" spans="2:11" x14ac:dyDescent="0.25">
      <c r="B128" s="5" t="s">
        <v>468</v>
      </c>
      <c r="C128" s="74" t="s">
        <v>468</v>
      </c>
      <c r="D128" s="5" t="s">
        <v>469</v>
      </c>
      <c r="E128" s="191">
        <v>0</v>
      </c>
      <c r="F128" s="162">
        <v>0</v>
      </c>
      <c r="G128" s="162">
        <v>0</v>
      </c>
      <c r="H128" s="163">
        <v>9595.86</v>
      </c>
      <c r="I128" s="163">
        <f t="shared" si="3"/>
        <v>1919.1720000000003</v>
      </c>
      <c r="J128" s="163">
        <f t="shared" si="4"/>
        <v>959.58600000000013</v>
      </c>
      <c r="K128" s="164">
        <f t="shared" si="5"/>
        <v>0</v>
      </c>
    </row>
    <row r="129" spans="2:11" x14ac:dyDescent="0.25">
      <c r="B129" s="5" t="s">
        <v>470</v>
      </c>
      <c r="C129" s="74" t="s">
        <v>470</v>
      </c>
      <c r="D129" s="5" t="s">
        <v>471</v>
      </c>
      <c r="E129" s="191">
        <v>3248.42</v>
      </c>
      <c r="F129" s="162">
        <v>7</v>
      </c>
      <c r="G129" s="162">
        <v>0</v>
      </c>
      <c r="H129" s="163">
        <v>9595.86</v>
      </c>
      <c r="I129" s="163">
        <f t="shared" si="3"/>
        <v>1919.1720000000003</v>
      </c>
      <c r="J129" s="163">
        <f t="shared" si="4"/>
        <v>959.58600000000013</v>
      </c>
      <c r="K129" s="164">
        <f t="shared" si="5"/>
        <v>13434.204000000002</v>
      </c>
    </row>
    <row r="130" spans="2:11" x14ac:dyDescent="0.25">
      <c r="B130" s="5" t="s">
        <v>472</v>
      </c>
      <c r="C130" s="74" t="s">
        <v>472</v>
      </c>
      <c r="D130" s="5" t="s">
        <v>473</v>
      </c>
      <c r="E130" s="191">
        <v>928.35</v>
      </c>
      <c r="F130" s="162">
        <v>1</v>
      </c>
      <c r="G130" s="162">
        <v>1</v>
      </c>
      <c r="H130" s="163">
        <v>9595.86</v>
      </c>
      <c r="I130" s="163">
        <f t="shared" si="3"/>
        <v>1919.1720000000003</v>
      </c>
      <c r="J130" s="163">
        <f t="shared" si="4"/>
        <v>959.58600000000013</v>
      </c>
      <c r="K130" s="164">
        <f t="shared" si="5"/>
        <v>2878.7580000000003</v>
      </c>
    </row>
    <row r="131" spans="2:11" x14ac:dyDescent="0.25">
      <c r="B131" s="5" t="s">
        <v>474</v>
      </c>
      <c r="C131" s="74" t="s">
        <v>474</v>
      </c>
      <c r="D131" s="5" t="s">
        <v>672</v>
      </c>
      <c r="E131" s="191">
        <v>2784.36</v>
      </c>
      <c r="F131" s="162">
        <v>6</v>
      </c>
      <c r="G131" s="162">
        <v>0</v>
      </c>
      <c r="H131" s="163">
        <v>9595.86</v>
      </c>
      <c r="I131" s="163">
        <f t="shared" si="3"/>
        <v>1919.1720000000003</v>
      </c>
      <c r="J131" s="163">
        <f t="shared" si="4"/>
        <v>959.58600000000013</v>
      </c>
      <c r="K131" s="164">
        <f t="shared" si="5"/>
        <v>11515.032000000001</v>
      </c>
    </row>
    <row r="132" spans="2:11" x14ac:dyDescent="0.25">
      <c r="B132" s="5" t="s">
        <v>476</v>
      </c>
      <c r="C132" s="74" t="s">
        <v>476</v>
      </c>
      <c r="D132" s="5" t="s">
        <v>673</v>
      </c>
      <c r="E132" s="191">
        <v>8817.83</v>
      </c>
      <c r="F132" s="162">
        <v>16</v>
      </c>
      <c r="G132" s="162">
        <v>3</v>
      </c>
      <c r="H132" s="163">
        <v>9595.86</v>
      </c>
      <c r="I132" s="163">
        <f t="shared" si="3"/>
        <v>1919.1720000000003</v>
      </c>
      <c r="J132" s="163">
        <f t="shared" si="4"/>
        <v>959.58600000000013</v>
      </c>
      <c r="K132" s="164">
        <f t="shared" si="5"/>
        <v>33585.51</v>
      </c>
    </row>
    <row r="133" spans="2:11" x14ac:dyDescent="0.25">
      <c r="B133" s="5" t="s">
        <v>478</v>
      </c>
      <c r="C133" s="74" t="s">
        <v>478</v>
      </c>
      <c r="D133" s="5" t="s">
        <v>479</v>
      </c>
      <c r="E133" s="191">
        <v>42695.13</v>
      </c>
      <c r="F133" s="162">
        <v>85</v>
      </c>
      <c r="G133" s="162">
        <v>7</v>
      </c>
      <c r="H133" s="163">
        <v>9595.86</v>
      </c>
      <c r="I133" s="163">
        <f t="shared" ref="I133:I182" si="6">MAX(H133*0.2,400)</f>
        <v>1919.1720000000003</v>
      </c>
      <c r="J133" s="163">
        <f t="shared" ref="J133:J182" si="7">MAX(H133*0.1,200)</f>
        <v>959.58600000000013</v>
      </c>
      <c r="K133" s="164">
        <f t="shared" ref="K133:K182" si="8">SUM(I133*F133)+(G133*J133)</f>
        <v>169846.72200000004</v>
      </c>
    </row>
    <row r="134" spans="2:11" x14ac:dyDescent="0.25">
      <c r="B134" s="5" t="s">
        <v>480</v>
      </c>
      <c r="C134" s="74" t="s">
        <v>480</v>
      </c>
      <c r="D134" s="5" t="s">
        <v>481</v>
      </c>
      <c r="E134" s="191">
        <v>0</v>
      </c>
      <c r="F134" s="162">
        <v>0</v>
      </c>
      <c r="G134" s="162">
        <v>0</v>
      </c>
      <c r="H134" s="163">
        <v>9595.86</v>
      </c>
      <c r="I134" s="163">
        <f t="shared" si="6"/>
        <v>1919.1720000000003</v>
      </c>
      <c r="J134" s="163">
        <f t="shared" si="7"/>
        <v>959.58600000000013</v>
      </c>
      <c r="K134" s="164">
        <f t="shared" si="8"/>
        <v>0</v>
      </c>
    </row>
    <row r="135" spans="2:11" x14ac:dyDescent="0.25">
      <c r="B135" s="5" t="s">
        <v>482</v>
      </c>
      <c r="C135" s="74" t="s">
        <v>482</v>
      </c>
      <c r="D135" s="5" t="s">
        <v>483</v>
      </c>
      <c r="E135" s="191">
        <v>24597.48</v>
      </c>
      <c r="F135" s="162">
        <v>43</v>
      </c>
      <c r="G135" s="162">
        <v>10</v>
      </c>
      <c r="H135" s="163">
        <v>9595.86</v>
      </c>
      <c r="I135" s="163">
        <f t="shared" si="6"/>
        <v>1919.1720000000003</v>
      </c>
      <c r="J135" s="163">
        <f t="shared" si="7"/>
        <v>959.58600000000013</v>
      </c>
      <c r="K135" s="164">
        <f t="shared" si="8"/>
        <v>92120.256000000008</v>
      </c>
    </row>
    <row r="136" spans="2:11" x14ac:dyDescent="0.25">
      <c r="B136" s="5" t="s">
        <v>484</v>
      </c>
      <c r="C136" s="74" t="s">
        <v>484</v>
      </c>
      <c r="D136" s="5" t="s">
        <v>485</v>
      </c>
      <c r="E136" s="191">
        <v>8353.5400000000009</v>
      </c>
      <c r="F136" s="162">
        <v>16</v>
      </c>
      <c r="G136" s="162">
        <v>2</v>
      </c>
      <c r="H136" s="163">
        <v>9595.86</v>
      </c>
      <c r="I136" s="163">
        <f t="shared" si="6"/>
        <v>1919.1720000000003</v>
      </c>
      <c r="J136" s="163">
        <f t="shared" si="7"/>
        <v>959.58600000000013</v>
      </c>
      <c r="K136" s="164">
        <f t="shared" si="8"/>
        <v>32625.924000000003</v>
      </c>
    </row>
    <row r="137" spans="2:11" x14ac:dyDescent="0.25">
      <c r="B137" s="5" t="s">
        <v>486</v>
      </c>
      <c r="C137" s="74" t="s">
        <v>486</v>
      </c>
      <c r="D137" s="5" t="s">
        <v>487</v>
      </c>
      <c r="E137" s="191">
        <v>28772.639999999999</v>
      </c>
      <c r="F137" s="162">
        <v>58</v>
      </c>
      <c r="G137" s="162">
        <v>4</v>
      </c>
      <c r="H137" s="163">
        <v>9595.86</v>
      </c>
      <c r="I137" s="163">
        <f t="shared" si="6"/>
        <v>1919.1720000000003</v>
      </c>
      <c r="J137" s="163">
        <f t="shared" si="7"/>
        <v>959.58600000000013</v>
      </c>
      <c r="K137" s="164">
        <f t="shared" si="8"/>
        <v>115150.32</v>
      </c>
    </row>
    <row r="138" spans="2:11" x14ac:dyDescent="0.25">
      <c r="B138" s="5" t="s">
        <v>488</v>
      </c>
      <c r="C138" s="74" t="s">
        <v>488</v>
      </c>
      <c r="D138" s="5" t="s">
        <v>489</v>
      </c>
      <c r="E138" s="191">
        <v>21810.82</v>
      </c>
      <c r="F138" s="162">
        <v>47</v>
      </c>
      <c r="G138" s="162">
        <v>0</v>
      </c>
      <c r="H138" s="163">
        <v>9595.86</v>
      </c>
      <c r="I138" s="163">
        <f t="shared" si="6"/>
        <v>1919.1720000000003</v>
      </c>
      <c r="J138" s="163">
        <f t="shared" si="7"/>
        <v>959.58600000000013</v>
      </c>
      <c r="K138" s="164">
        <f t="shared" si="8"/>
        <v>90201.084000000017</v>
      </c>
    </row>
    <row r="139" spans="2:11" x14ac:dyDescent="0.25">
      <c r="B139" s="5" t="s">
        <v>490</v>
      </c>
      <c r="C139" s="74" t="s">
        <v>490</v>
      </c>
      <c r="D139" s="5" t="s">
        <v>674</v>
      </c>
      <c r="E139" s="191">
        <v>5569.64</v>
      </c>
      <c r="F139" s="162">
        <v>8</v>
      </c>
      <c r="G139" s="162">
        <v>4</v>
      </c>
      <c r="H139" s="163">
        <v>9595.86</v>
      </c>
      <c r="I139" s="163">
        <f t="shared" si="6"/>
        <v>1919.1720000000003</v>
      </c>
      <c r="J139" s="163">
        <f t="shared" si="7"/>
        <v>959.58600000000013</v>
      </c>
      <c r="K139" s="164">
        <f t="shared" si="8"/>
        <v>19191.72</v>
      </c>
    </row>
    <row r="140" spans="2:11" x14ac:dyDescent="0.25">
      <c r="B140" s="5" t="s">
        <v>492</v>
      </c>
      <c r="C140" s="74" t="s">
        <v>492</v>
      </c>
      <c r="D140" s="5" t="s">
        <v>493</v>
      </c>
      <c r="E140" s="191">
        <v>209762.94</v>
      </c>
      <c r="F140" s="162">
        <v>418</v>
      </c>
      <c r="G140" s="162">
        <v>34</v>
      </c>
      <c r="H140" s="163">
        <v>9595.86</v>
      </c>
      <c r="I140" s="163">
        <f t="shared" si="6"/>
        <v>1919.1720000000003</v>
      </c>
      <c r="J140" s="163">
        <f t="shared" si="7"/>
        <v>959.58600000000013</v>
      </c>
      <c r="K140" s="164">
        <f t="shared" si="8"/>
        <v>834839.82000000007</v>
      </c>
    </row>
    <row r="141" spans="2:11" x14ac:dyDescent="0.25">
      <c r="B141" s="5" t="s">
        <v>494</v>
      </c>
      <c r="C141" s="74" t="s">
        <v>494</v>
      </c>
      <c r="D141" s="5" t="s">
        <v>675</v>
      </c>
      <c r="E141" s="191">
        <v>92817.52</v>
      </c>
      <c r="F141" s="162">
        <v>176</v>
      </c>
      <c r="G141" s="162">
        <v>24</v>
      </c>
      <c r="H141" s="163">
        <v>9595.86</v>
      </c>
      <c r="I141" s="163">
        <f t="shared" si="6"/>
        <v>1919.1720000000003</v>
      </c>
      <c r="J141" s="163">
        <f t="shared" si="7"/>
        <v>959.58600000000013</v>
      </c>
      <c r="K141" s="164">
        <f t="shared" si="8"/>
        <v>360804.33600000007</v>
      </c>
    </row>
    <row r="142" spans="2:11" x14ac:dyDescent="0.25">
      <c r="B142" s="5" t="s">
        <v>496</v>
      </c>
      <c r="C142" s="74" t="s">
        <v>496</v>
      </c>
      <c r="D142" s="5" t="s">
        <v>676</v>
      </c>
      <c r="E142" s="191">
        <v>6961.59</v>
      </c>
      <c r="F142" s="162">
        <v>12</v>
      </c>
      <c r="G142" s="162">
        <v>3</v>
      </c>
      <c r="H142" s="163">
        <v>9595.86</v>
      </c>
      <c r="I142" s="163">
        <f t="shared" si="6"/>
        <v>1919.1720000000003</v>
      </c>
      <c r="J142" s="163">
        <f t="shared" si="7"/>
        <v>959.58600000000013</v>
      </c>
      <c r="K142" s="164">
        <f t="shared" si="8"/>
        <v>25908.822000000004</v>
      </c>
    </row>
    <row r="143" spans="2:11" x14ac:dyDescent="0.25">
      <c r="B143" s="5" t="s">
        <v>498</v>
      </c>
      <c r="C143" s="74" t="s">
        <v>498</v>
      </c>
      <c r="D143" s="5" t="s">
        <v>499</v>
      </c>
      <c r="E143" s="191">
        <v>464.06</v>
      </c>
      <c r="F143" s="162">
        <v>1</v>
      </c>
      <c r="G143" s="162">
        <v>0</v>
      </c>
      <c r="H143" s="163">
        <v>9595.86</v>
      </c>
      <c r="I143" s="163">
        <f t="shared" si="6"/>
        <v>1919.1720000000003</v>
      </c>
      <c r="J143" s="163">
        <f t="shared" si="7"/>
        <v>959.58600000000013</v>
      </c>
      <c r="K143" s="164">
        <f t="shared" si="8"/>
        <v>1919.1720000000003</v>
      </c>
    </row>
    <row r="144" spans="2:11" x14ac:dyDescent="0.25">
      <c r="B144" s="5" t="s">
        <v>500</v>
      </c>
      <c r="C144" s="74" t="s">
        <v>500</v>
      </c>
      <c r="D144" s="5" t="s">
        <v>501</v>
      </c>
      <c r="E144" s="191">
        <v>0</v>
      </c>
      <c r="F144" s="162">
        <v>0</v>
      </c>
      <c r="G144" s="162">
        <v>0</v>
      </c>
      <c r="H144" s="163">
        <v>9595.86</v>
      </c>
      <c r="I144" s="163">
        <f t="shared" si="6"/>
        <v>1919.1720000000003</v>
      </c>
      <c r="J144" s="163">
        <f t="shared" si="7"/>
        <v>959.58600000000013</v>
      </c>
      <c r="K144" s="164">
        <f t="shared" si="8"/>
        <v>0</v>
      </c>
    </row>
    <row r="145" spans="2:11" x14ac:dyDescent="0.25">
      <c r="B145" s="5" t="s">
        <v>502</v>
      </c>
      <c r="C145" s="74" t="s">
        <v>502</v>
      </c>
      <c r="D145" s="5" t="s">
        <v>503</v>
      </c>
      <c r="E145" s="191">
        <v>5104.8900000000003</v>
      </c>
      <c r="F145" s="162">
        <v>10</v>
      </c>
      <c r="G145" s="162">
        <v>1</v>
      </c>
      <c r="H145" s="163">
        <v>9595.86</v>
      </c>
      <c r="I145" s="163">
        <f t="shared" si="6"/>
        <v>1919.1720000000003</v>
      </c>
      <c r="J145" s="163">
        <f t="shared" si="7"/>
        <v>959.58600000000013</v>
      </c>
      <c r="K145" s="164">
        <f t="shared" si="8"/>
        <v>20151.306</v>
      </c>
    </row>
    <row r="146" spans="2:11" x14ac:dyDescent="0.25">
      <c r="B146" s="5" t="s">
        <v>504</v>
      </c>
      <c r="C146" s="74" t="s">
        <v>504</v>
      </c>
      <c r="D146" s="5" t="s">
        <v>505</v>
      </c>
      <c r="E146" s="191">
        <v>1392.18</v>
      </c>
      <c r="F146" s="162">
        <v>3</v>
      </c>
      <c r="G146" s="162">
        <v>0</v>
      </c>
      <c r="H146" s="163">
        <v>9595.86</v>
      </c>
      <c r="I146" s="163">
        <f t="shared" si="6"/>
        <v>1919.1720000000003</v>
      </c>
      <c r="J146" s="163">
        <f t="shared" si="7"/>
        <v>959.58600000000013</v>
      </c>
      <c r="K146" s="164">
        <f t="shared" si="8"/>
        <v>5757.5160000000005</v>
      </c>
    </row>
    <row r="147" spans="2:11" x14ac:dyDescent="0.25">
      <c r="B147" s="5" t="s">
        <v>506</v>
      </c>
      <c r="C147" s="74" t="s">
        <v>506</v>
      </c>
      <c r="D147" s="5" t="s">
        <v>507</v>
      </c>
      <c r="E147" s="191">
        <v>3712.48</v>
      </c>
      <c r="F147" s="162">
        <v>8</v>
      </c>
      <c r="G147" s="162">
        <v>0</v>
      </c>
      <c r="H147" s="163">
        <v>9595.86</v>
      </c>
      <c r="I147" s="163">
        <f t="shared" si="6"/>
        <v>1919.1720000000003</v>
      </c>
      <c r="J147" s="163">
        <f t="shared" si="7"/>
        <v>959.58600000000013</v>
      </c>
      <c r="K147" s="164">
        <f t="shared" si="8"/>
        <v>15353.376000000002</v>
      </c>
    </row>
    <row r="148" spans="2:11" x14ac:dyDescent="0.25">
      <c r="B148" s="5" t="s">
        <v>508</v>
      </c>
      <c r="C148" s="74" t="s">
        <v>508</v>
      </c>
      <c r="D148" s="5" t="s">
        <v>509</v>
      </c>
      <c r="E148" s="191">
        <v>77965.990000000005</v>
      </c>
      <c r="F148" s="162">
        <v>151</v>
      </c>
      <c r="G148" s="162">
        <v>17</v>
      </c>
      <c r="H148" s="163">
        <v>9595.86</v>
      </c>
      <c r="I148" s="163">
        <f t="shared" si="6"/>
        <v>1919.1720000000003</v>
      </c>
      <c r="J148" s="163">
        <f t="shared" si="7"/>
        <v>959.58600000000013</v>
      </c>
      <c r="K148" s="164">
        <f t="shared" si="8"/>
        <v>306107.93400000007</v>
      </c>
    </row>
    <row r="149" spans="2:11" x14ac:dyDescent="0.25">
      <c r="B149" s="5" t="s">
        <v>510</v>
      </c>
      <c r="C149" s="74" t="s">
        <v>510</v>
      </c>
      <c r="D149" s="5" t="s">
        <v>677</v>
      </c>
      <c r="E149" s="191">
        <v>4640.6000000000004</v>
      </c>
      <c r="F149" s="162">
        <v>10</v>
      </c>
      <c r="G149" s="162">
        <v>0</v>
      </c>
      <c r="H149" s="163">
        <v>9595.86</v>
      </c>
      <c r="I149" s="163">
        <f t="shared" si="6"/>
        <v>1919.1720000000003</v>
      </c>
      <c r="J149" s="163">
        <f t="shared" si="7"/>
        <v>959.58600000000013</v>
      </c>
      <c r="K149" s="164">
        <f t="shared" si="8"/>
        <v>19191.72</v>
      </c>
    </row>
    <row r="150" spans="2:11" x14ac:dyDescent="0.25">
      <c r="B150" s="5" t="s">
        <v>512</v>
      </c>
      <c r="C150" s="74" t="s">
        <v>512</v>
      </c>
      <c r="D150" s="5" t="s">
        <v>678</v>
      </c>
      <c r="E150" s="191">
        <v>928.12</v>
      </c>
      <c r="F150" s="162">
        <v>2</v>
      </c>
      <c r="G150" s="162">
        <v>0</v>
      </c>
      <c r="H150" s="163">
        <v>9595.86</v>
      </c>
      <c r="I150" s="163">
        <f t="shared" si="6"/>
        <v>1919.1720000000003</v>
      </c>
      <c r="J150" s="163">
        <f t="shared" si="7"/>
        <v>959.58600000000013</v>
      </c>
      <c r="K150" s="164">
        <f t="shared" si="8"/>
        <v>3838.3440000000005</v>
      </c>
    </row>
    <row r="151" spans="2:11" x14ac:dyDescent="0.25">
      <c r="B151" s="5" t="s">
        <v>514</v>
      </c>
      <c r="C151" s="74" t="s">
        <v>514</v>
      </c>
      <c r="D151" s="5" t="s">
        <v>515</v>
      </c>
      <c r="E151" s="191">
        <v>2784.59</v>
      </c>
      <c r="F151" s="162">
        <v>5</v>
      </c>
      <c r="G151" s="162">
        <v>1</v>
      </c>
      <c r="H151" s="163">
        <v>9595.86</v>
      </c>
      <c r="I151" s="163">
        <f t="shared" si="6"/>
        <v>1919.1720000000003</v>
      </c>
      <c r="J151" s="163">
        <f t="shared" si="7"/>
        <v>959.58600000000013</v>
      </c>
      <c r="K151" s="164">
        <f t="shared" si="8"/>
        <v>10555.446</v>
      </c>
    </row>
    <row r="152" spans="2:11" x14ac:dyDescent="0.25">
      <c r="B152" s="5" t="s">
        <v>516</v>
      </c>
      <c r="C152" s="74" t="s">
        <v>516</v>
      </c>
      <c r="D152" s="5" t="s">
        <v>679</v>
      </c>
      <c r="E152" s="191">
        <v>42694.44</v>
      </c>
      <c r="F152" s="162">
        <v>88</v>
      </c>
      <c r="G152" s="162">
        <v>4</v>
      </c>
      <c r="H152" s="163">
        <v>9595.86</v>
      </c>
      <c r="I152" s="163">
        <f t="shared" si="6"/>
        <v>1919.1720000000003</v>
      </c>
      <c r="J152" s="163">
        <f t="shared" si="7"/>
        <v>959.58600000000013</v>
      </c>
      <c r="K152" s="164">
        <f t="shared" si="8"/>
        <v>172725.48000000004</v>
      </c>
    </row>
    <row r="153" spans="2:11" x14ac:dyDescent="0.25">
      <c r="B153" s="5" t="s">
        <v>518</v>
      </c>
      <c r="C153" s="74" t="s">
        <v>518</v>
      </c>
      <c r="D153" s="5" t="s">
        <v>519</v>
      </c>
      <c r="E153" s="191">
        <v>6033.24</v>
      </c>
      <c r="F153" s="162">
        <v>11</v>
      </c>
      <c r="G153" s="162">
        <v>2</v>
      </c>
      <c r="H153" s="163">
        <v>9595.86</v>
      </c>
      <c r="I153" s="163">
        <f t="shared" si="6"/>
        <v>1919.1720000000003</v>
      </c>
      <c r="J153" s="163">
        <f t="shared" si="7"/>
        <v>959.58600000000013</v>
      </c>
      <c r="K153" s="164">
        <f t="shared" si="8"/>
        <v>23030.064000000002</v>
      </c>
    </row>
    <row r="154" spans="2:11" x14ac:dyDescent="0.25">
      <c r="B154" s="5" t="s">
        <v>520</v>
      </c>
      <c r="C154" s="74" t="s">
        <v>520</v>
      </c>
      <c r="D154" s="5" t="s">
        <v>521</v>
      </c>
      <c r="E154" s="191">
        <v>30165.279999999999</v>
      </c>
      <c r="F154" s="162">
        <v>59</v>
      </c>
      <c r="G154" s="162">
        <v>6</v>
      </c>
      <c r="H154" s="163">
        <v>9595.86</v>
      </c>
      <c r="I154" s="163">
        <f t="shared" si="6"/>
        <v>1919.1720000000003</v>
      </c>
      <c r="J154" s="163">
        <f t="shared" si="7"/>
        <v>959.58600000000013</v>
      </c>
      <c r="K154" s="164">
        <f t="shared" si="8"/>
        <v>118988.66400000002</v>
      </c>
    </row>
    <row r="155" spans="2:11" x14ac:dyDescent="0.25">
      <c r="B155" s="5" t="s">
        <v>522</v>
      </c>
      <c r="C155" s="74" t="s">
        <v>522</v>
      </c>
      <c r="D155" s="5" t="s">
        <v>523</v>
      </c>
      <c r="E155" s="191">
        <v>464.06</v>
      </c>
      <c r="F155" s="162">
        <v>1</v>
      </c>
      <c r="G155" s="162">
        <v>0</v>
      </c>
      <c r="H155" s="163">
        <v>9595.86</v>
      </c>
      <c r="I155" s="163">
        <f t="shared" si="6"/>
        <v>1919.1720000000003</v>
      </c>
      <c r="J155" s="163">
        <f t="shared" si="7"/>
        <v>959.58600000000013</v>
      </c>
      <c r="K155" s="164">
        <f t="shared" si="8"/>
        <v>1919.1720000000003</v>
      </c>
    </row>
    <row r="156" spans="2:11" x14ac:dyDescent="0.25">
      <c r="B156" s="5" t="s">
        <v>524</v>
      </c>
      <c r="C156" s="74" t="s">
        <v>524</v>
      </c>
      <c r="D156" s="5" t="s">
        <v>525</v>
      </c>
      <c r="E156" s="191">
        <v>5569.18</v>
      </c>
      <c r="F156" s="162">
        <v>10</v>
      </c>
      <c r="G156" s="162">
        <v>2</v>
      </c>
      <c r="H156" s="163">
        <v>9595.86</v>
      </c>
      <c r="I156" s="163">
        <f t="shared" si="6"/>
        <v>1919.1720000000003</v>
      </c>
      <c r="J156" s="163">
        <f t="shared" si="7"/>
        <v>959.58600000000013</v>
      </c>
      <c r="K156" s="164">
        <f t="shared" si="8"/>
        <v>21110.892</v>
      </c>
    </row>
    <row r="157" spans="2:11" x14ac:dyDescent="0.25">
      <c r="B157" s="5" t="s">
        <v>526</v>
      </c>
      <c r="C157" s="74" t="s">
        <v>526</v>
      </c>
      <c r="D157" s="5" t="s">
        <v>527</v>
      </c>
      <c r="E157" s="191">
        <v>0</v>
      </c>
      <c r="F157" s="162">
        <v>0</v>
      </c>
      <c r="G157" s="162">
        <v>0</v>
      </c>
      <c r="H157" s="163">
        <v>9595.86</v>
      </c>
      <c r="I157" s="163">
        <f t="shared" si="6"/>
        <v>1919.1720000000003</v>
      </c>
      <c r="J157" s="163">
        <f t="shared" si="7"/>
        <v>959.58600000000013</v>
      </c>
      <c r="K157" s="164">
        <f t="shared" si="8"/>
        <v>0</v>
      </c>
    </row>
    <row r="158" spans="2:11" x14ac:dyDescent="0.25">
      <c r="B158" s="5" t="s">
        <v>528</v>
      </c>
      <c r="C158" s="74" t="s">
        <v>528</v>
      </c>
      <c r="D158" s="5" t="s">
        <v>529</v>
      </c>
      <c r="E158" s="191">
        <v>284011.15999999997</v>
      </c>
      <c r="F158" s="162">
        <v>584</v>
      </c>
      <c r="G158" s="162">
        <v>28</v>
      </c>
      <c r="H158" s="163">
        <v>9595.86</v>
      </c>
      <c r="I158" s="163">
        <f t="shared" si="6"/>
        <v>1919.1720000000003</v>
      </c>
      <c r="J158" s="163">
        <f t="shared" si="7"/>
        <v>959.58600000000013</v>
      </c>
      <c r="K158" s="164">
        <f t="shared" si="8"/>
        <v>1147664.8560000001</v>
      </c>
    </row>
    <row r="159" spans="2:11" x14ac:dyDescent="0.25">
      <c r="B159" s="5" t="s">
        <v>530</v>
      </c>
      <c r="C159" s="74" t="s">
        <v>530</v>
      </c>
      <c r="D159" s="5" t="s">
        <v>680</v>
      </c>
      <c r="E159" s="191">
        <v>0</v>
      </c>
      <c r="F159" s="162">
        <v>0</v>
      </c>
      <c r="G159" s="162">
        <v>0</v>
      </c>
      <c r="H159" s="163">
        <v>9595.86</v>
      </c>
      <c r="I159" s="163">
        <f>MAX(H159*0.2,400)</f>
        <v>1919.1720000000003</v>
      </c>
      <c r="J159" s="163">
        <f>MAX(H159*0.1,200)</f>
        <v>959.58600000000013</v>
      </c>
      <c r="K159" s="164">
        <f t="shared" si="8"/>
        <v>0</v>
      </c>
    </row>
    <row r="160" spans="2:11" x14ac:dyDescent="0.25">
      <c r="B160" s="5" t="s">
        <v>532</v>
      </c>
      <c r="C160" s="74" t="s">
        <v>532</v>
      </c>
      <c r="D160" s="5" t="s">
        <v>533</v>
      </c>
      <c r="E160" s="191">
        <v>20420.48</v>
      </c>
      <c r="F160" s="162">
        <v>36</v>
      </c>
      <c r="G160" s="162">
        <v>8</v>
      </c>
      <c r="H160" s="163">
        <v>9595.86</v>
      </c>
      <c r="I160" s="163">
        <f t="shared" si="6"/>
        <v>1919.1720000000003</v>
      </c>
      <c r="J160" s="163">
        <f t="shared" si="7"/>
        <v>959.58600000000013</v>
      </c>
      <c r="K160" s="164">
        <f t="shared" si="8"/>
        <v>76766.880000000005</v>
      </c>
    </row>
    <row r="161" spans="2:11" x14ac:dyDescent="0.25">
      <c r="B161" s="5" t="s">
        <v>534</v>
      </c>
      <c r="C161" s="74" t="s">
        <v>534</v>
      </c>
      <c r="D161" s="5" t="s">
        <v>535</v>
      </c>
      <c r="E161" s="191">
        <v>3712.94</v>
      </c>
      <c r="F161" s="162">
        <v>6</v>
      </c>
      <c r="G161" s="162">
        <v>2</v>
      </c>
      <c r="H161" s="163">
        <v>9595.86</v>
      </c>
      <c r="I161" s="163">
        <f t="shared" si="6"/>
        <v>1919.1720000000003</v>
      </c>
      <c r="J161" s="163">
        <f t="shared" si="7"/>
        <v>959.58600000000013</v>
      </c>
      <c r="K161" s="164">
        <f t="shared" si="8"/>
        <v>13434.204000000002</v>
      </c>
    </row>
    <row r="162" spans="2:11" x14ac:dyDescent="0.25">
      <c r="B162" s="5" t="s">
        <v>536</v>
      </c>
      <c r="C162" s="74" t="s">
        <v>536</v>
      </c>
      <c r="D162" s="5" t="s">
        <v>537</v>
      </c>
      <c r="E162" s="191">
        <v>3712.71</v>
      </c>
      <c r="F162" s="162">
        <v>7</v>
      </c>
      <c r="G162" s="162">
        <v>1</v>
      </c>
      <c r="H162" s="163">
        <v>9595.86</v>
      </c>
      <c r="I162" s="163">
        <f t="shared" si="6"/>
        <v>1919.1720000000003</v>
      </c>
      <c r="J162" s="163">
        <f t="shared" si="7"/>
        <v>959.58600000000013</v>
      </c>
      <c r="K162" s="164">
        <f t="shared" si="8"/>
        <v>14393.79</v>
      </c>
    </row>
    <row r="163" spans="2:11" x14ac:dyDescent="0.25">
      <c r="B163" s="5" t="s">
        <v>538</v>
      </c>
      <c r="C163" s="74" t="s">
        <v>538</v>
      </c>
      <c r="D163" s="5" t="s">
        <v>539</v>
      </c>
      <c r="E163" s="191">
        <v>0</v>
      </c>
      <c r="F163" s="162">
        <v>0</v>
      </c>
      <c r="G163" s="162">
        <v>0</v>
      </c>
      <c r="H163" s="163">
        <v>9595.86</v>
      </c>
      <c r="I163" s="163">
        <f t="shared" si="6"/>
        <v>1919.1720000000003</v>
      </c>
      <c r="J163" s="163">
        <f t="shared" si="7"/>
        <v>959.58600000000013</v>
      </c>
      <c r="K163" s="164">
        <f t="shared" si="8"/>
        <v>0</v>
      </c>
    </row>
    <row r="164" spans="2:11" x14ac:dyDescent="0.25">
      <c r="B164" s="5" t="s">
        <v>540</v>
      </c>
      <c r="C164" s="74" t="s">
        <v>540</v>
      </c>
      <c r="D164" s="5" t="s">
        <v>541</v>
      </c>
      <c r="E164" s="191">
        <v>0</v>
      </c>
      <c r="F164" s="162">
        <v>0</v>
      </c>
      <c r="G164" s="162">
        <v>0</v>
      </c>
      <c r="H164" s="163">
        <v>9595.86</v>
      </c>
      <c r="I164" s="163">
        <f t="shared" si="6"/>
        <v>1919.1720000000003</v>
      </c>
      <c r="J164" s="163">
        <f t="shared" si="7"/>
        <v>959.58600000000013</v>
      </c>
      <c r="K164" s="164">
        <f t="shared" si="8"/>
        <v>0</v>
      </c>
    </row>
    <row r="165" spans="2:11" x14ac:dyDescent="0.25">
      <c r="B165" s="5" t="s">
        <v>542</v>
      </c>
      <c r="C165" s="74" t="s">
        <v>542</v>
      </c>
      <c r="D165" s="5" t="s">
        <v>543</v>
      </c>
      <c r="E165" s="191">
        <v>0</v>
      </c>
      <c r="F165" s="162">
        <v>0</v>
      </c>
      <c r="G165" s="162">
        <v>0</v>
      </c>
      <c r="H165" s="163">
        <v>9595.86</v>
      </c>
      <c r="I165" s="163">
        <f t="shared" si="6"/>
        <v>1919.1720000000003</v>
      </c>
      <c r="J165" s="163">
        <f t="shared" si="7"/>
        <v>959.58600000000013</v>
      </c>
      <c r="K165" s="164">
        <f t="shared" si="8"/>
        <v>0</v>
      </c>
    </row>
    <row r="166" spans="2:11" x14ac:dyDescent="0.25">
      <c r="B166" s="5" t="s">
        <v>544</v>
      </c>
      <c r="C166" s="74" t="s">
        <v>544</v>
      </c>
      <c r="D166" s="5" t="s">
        <v>681</v>
      </c>
      <c r="E166" s="191">
        <v>83537.009999999995</v>
      </c>
      <c r="F166" s="162">
        <v>153</v>
      </c>
      <c r="G166" s="162">
        <v>27</v>
      </c>
      <c r="H166" s="163">
        <v>9595.86</v>
      </c>
      <c r="I166" s="163">
        <f t="shared" si="6"/>
        <v>1919.1720000000003</v>
      </c>
      <c r="J166" s="163">
        <f t="shared" si="7"/>
        <v>959.58600000000013</v>
      </c>
      <c r="K166" s="164">
        <f t="shared" si="8"/>
        <v>319542.13800000004</v>
      </c>
    </row>
    <row r="167" spans="2:11" x14ac:dyDescent="0.25">
      <c r="B167" s="5" t="s">
        <v>546</v>
      </c>
      <c r="C167" s="74" t="s">
        <v>546</v>
      </c>
      <c r="D167" s="5" t="s">
        <v>547</v>
      </c>
      <c r="E167" s="191">
        <v>36199.67</v>
      </c>
      <c r="F167" s="162">
        <v>65</v>
      </c>
      <c r="G167" s="162">
        <v>13</v>
      </c>
      <c r="H167" s="163">
        <v>9595.86</v>
      </c>
      <c r="I167" s="163">
        <f t="shared" si="6"/>
        <v>1919.1720000000003</v>
      </c>
      <c r="J167" s="163">
        <f t="shared" si="7"/>
        <v>959.58600000000013</v>
      </c>
      <c r="K167" s="164">
        <f t="shared" si="8"/>
        <v>137220.79800000001</v>
      </c>
    </row>
    <row r="168" spans="2:11" x14ac:dyDescent="0.25">
      <c r="B168" s="5" t="s">
        <v>548</v>
      </c>
      <c r="C168" s="74" t="s">
        <v>548</v>
      </c>
      <c r="D168" s="5" t="s">
        <v>682</v>
      </c>
      <c r="E168" s="191">
        <v>139694.25</v>
      </c>
      <c r="F168" s="162">
        <v>248</v>
      </c>
      <c r="G168" s="162">
        <v>53</v>
      </c>
      <c r="H168" s="163">
        <v>9595.86</v>
      </c>
      <c r="I168" s="163">
        <f t="shared" si="6"/>
        <v>1919.1720000000003</v>
      </c>
      <c r="J168" s="163">
        <f t="shared" si="7"/>
        <v>959.58600000000013</v>
      </c>
      <c r="K168" s="164">
        <f t="shared" si="8"/>
        <v>526812.71400000004</v>
      </c>
    </row>
    <row r="169" spans="2:11" x14ac:dyDescent="0.25">
      <c r="B169" s="5" t="s">
        <v>550</v>
      </c>
      <c r="C169" s="74" t="s">
        <v>550</v>
      </c>
      <c r="D169" s="5" t="s">
        <v>551</v>
      </c>
      <c r="E169" s="191">
        <v>69148.160000000003</v>
      </c>
      <c r="F169" s="162">
        <v>135</v>
      </c>
      <c r="G169" s="162">
        <v>14</v>
      </c>
      <c r="H169" s="163">
        <v>9595.86</v>
      </c>
      <c r="I169" s="163">
        <f t="shared" si="6"/>
        <v>1919.1720000000003</v>
      </c>
      <c r="J169" s="163">
        <f t="shared" si="7"/>
        <v>959.58600000000013</v>
      </c>
      <c r="K169" s="164">
        <f t="shared" si="8"/>
        <v>272522.42400000006</v>
      </c>
    </row>
    <row r="170" spans="2:11" x14ac:dyDescent="0.25">
      <c r="B170" s="5" t="s">
        <v>552</v>
      </c>
      <c r="C170" s="74" t="s">
        <v>552</v>
      </c>
      <c r="D170" s="5" t="s">
        <v>683</v>
      </c>
      <c r="E170" s="191">
        <v>41302.720000000001</v>
      </c>
      <c r="F170" s="162">
        <v>83</v>
      </c>
      <c r="G170" s="162">
        <v>6</v>
      </c>
      <c r="H170" s="163">
        <v>9595.86</v>
      </c>
      <c r="I170" s="163">
        <f t="shared" ref="I170:I174" si="9">MAX(H170*0.2,400)</f>
        <v>1919.1720000000003</v>
      </c>
      <c r="J170" s="163">
        <f t="shared" ref="J170:J174" si="10">MAX(H170*0.1,200)</f>
        <v>959.58600000000013</v>
      </c>
      <c r="K170" s="164">
        <f t="shared" ref="K170:K174" si="11">SUM(I170*F170)+(G170*J170)</f>
        <v>165048.79200000002</v>
      </c>
    </row>
    <row r="171" spans="2:11" x14ac:dyDescent="0.25">
      <c r="B171" s="5" t="s">
        <v>217</v>
      </c>
      <c r="C171" s="74" t="s">
        <v>217</v>
      </c>
      <c r="D171" s="5" t="s">
        <v>684</v>
      </c>
      <c r="E171" s="191">
        <v>1451675.59</v>
      </c>
      <c r="F171" s="162">
        <v>2711</v>
      </c>
      <c r="G171" s="162">
        <v>417</v>
      </c>
      <c r="H171" s="163">
        <v>9595.86</v>
      </c>
      <c r="I171" s="163">
        <f t="shared" si="9"/>
        <v>1919.1720000000003</v>
      </c>
      <c r="J171" s="163">
        <f t="shared" si="10"/>
        <v>959.58600000000013</v>
      </c>
      <c r="K171" s="164">
        <f t="shared" si="11"/>
        <v>5603022.6540000001</v>
      </c>
    </row>
    <row r="172" spans="2:11" x14ac:dyDescent="0.25">
      <c r="B172" s="5" t="s">
        <v>555</v>
      </c>
      <c r="C172" s="74" t="s">
        <v>555</v>
      </c>
      <c r="D172" s="5" t="s">
        <v>556</v>
      </c>
      <c r="E172" s="191">
        <v>27382.99</v>
      </c>
      <c r="F172" s="162">
        <v>44</v>
      </c>
      <c r="G172" s="162">
        <v>15</v>
      </c>
      <c r="H172" s="163">
        <v>9595.86</v>
      </c>
      <c r="I172" s="163">
        <f t="shared" si="9"/>
        <v>1919.1720000000003</v>
      </c>
      <c r="J172" s="163">
        <f t="shared" si="10"/>
        <v>959.58600000000013</v>
      </c>
      <c r="K172" s="164">
        <f t="shared" si="11"/>
        <v>98837.358000000022</v>
      </c>
    </row>
    <row r="173" spans="2:11" x14ac:dyDescent="0.25">
      <c r="B173" s="5" t="s">
        <v>557</v>
      </c>
      <c r="C173" s="74" t="s">
        <v>557</v>
      </c>
      <c r="D173" s="5" t="s">
        <v>685</v>
      </c>
      <c r="E173" s="191">
        <v>145259.75</v>
      </c>
      <c r="F173" s="162">
        <v>274</v>
      </c>
      <c r="G173" s="162">
        <v>39</v>
      </c>
      <c r="H173" s="163">
        <v>9595.86</v>
      </c>
      <c r="I173" s="163">
        <f t="shared" si="9"/>
        <v>1919.1720000000003</v>
      </c>
      <c r="J173" s="163">
        <f t="shared" si="10"/>
        <v>959.58600000000013</v>
      </c>
      <c r="K173" s="164">
        <f t="shared" si="11"/>
        <v>563276.98200000008</v>
      </c>
    </row>
    <row r="174" spans="2:11" x14ac:dyDescent="0.25">
      <c r="B174" s="5" t="s">
        <v>559</v>
      </c>
      <c r="C174" s="74" t="s">
        <v>559</v>
      </c>
      <c r="D174" s="5" t="s">
        <v>560</v>
      </c>
      <c r="E174" s="191">
        <v>30629.57</v>
      </c>
      <c r="F174" s="162">
        <v>59</v>
      </c>
      <c r="G174" s="162">
        <v>7</v>
      </c>
      <c r="H174" s="163">
        <v>9595.86</v>
      </c>
      <c r="I174" s="163">
        <f t="shared" si="9"/>
        <v>1919.1720000000003</v>
      </c>
      <c r="J174" s="163">
        <f t="shared" si="10"/>
        <v>959.58600000000013</v>
      </c>
      <c r="K174" s="164">
        <f t="shared" si="11"/>
        <v>119948.25000000001</v>
      </c>
    </row>
    <row r="175" spans="2:11" x14ac:dyDescent="0.25">
      <c r="B175" s="5" t="s">
        <v>561</v>
      </c>
      <c r="C175" s="74" t="s">
        <v>561</v>
      </c>
      <c r="D175" s="5" t="s">
        <v>562</v>
      </c>
      <c r="E175" s="191">
        <v>0</v>
      </c>
      <c r="F175" s="162">
        <v>0</v>
      </c>
      <c r="G175" s="162">
        <v>0</v>
      </c>
      <c r="H175" s="163">
        <v>9595.86</v>
      </c>
      <c r="I175" s="163">
        <f t="shared" si="6"/>
        <v>1919.1720000000003</v>
      </c>
      <c r="J175" s="163">
        <f t="shared" si="7"/>
        <v>959.58600000000013</v>
      </c>
      <c r="K175" s="164">
        <f t="shared" si="8"/>
        <v>0</v>
      </c>
    </row>
    <row r="176" spans="2:11" x14ac:dyDescent="0.25">
      <c r="B176" s="5" t="s">
        <v>563</v>
      </c>
      <c r="C176" s="74" t="s">
        <v>563</v>
      </c>
      <c r="D176" s="5" t="s">
        <v>564</v>
      </c>
      <c r="E176" s="191">
        <v>0</v>
      </c>
      <c r="F176" s="162">
        <v>0</v>
      </c>
      <c r="G176" s="162">
        <v>0</v>
      </c>
      <c r="H176" s="163">
        <v>9595.86</v>
      </c>
      <c r="I176" s="163">
        <f t="shared" si="6"/>
        <v>1919.1720000000003</v>
      </c>
      <c r="J176" s="163">
        <f t="shared" si="7"/>
        <v>959.58600000000013</v>
      </c>
      <c r="K176" s="164">
        <f t="shared" si="8"/>
        <v>0</v>
      </c>
    </row>
    <row r="177" spans="2:11" x14ac:dyDescent="0.25">
      <c r="B177" s="5" t="s">
        <v>565</v>
      </c>
      <c r="C177" s="74" t="s">
        <v>565</v>
      </c>
      <c r="D177" s="5" t="s">
        <v>566</v>
      </c>
      <c r="E177" s="191">
        <v>0</v>
      </c>
      <c r="F177" s="162">
        <v>0</v>
      </c>
      <c r="G177" s="162">
        <v>0</v>
      </c>
      <c r="H177" s="163">
        <v>9595.86</v>
      </c>
      <c r="I177" s="163">
        <f t="shared" si="6"/>
        <v>1919.1720000000003</v>
      </c>
      <c r="J177" s="163">
        <f t="shared" si="7"/>
        <v>959.58600000000013</v>
      </c>
      <c r="K177" s="164">
        <f t="shared" si="8"/>
        <v>0</v>
      </c>
    </row>
    <row r="178" spans="2:11" x14ac:dyDescent="0.25">
      <c r="B178" s="5" t="s">
        <v>567</v>
      </c>
      <c r="C178" s="74" t="s">
        <v>567</v>
      </c>
      <c r="D178" s="5" t="s">
        <v>568</v>
      </c>
      <c r="E178" s="191">
        <v>65434.53</v>
      </c>
      <c r="F178" s="162">
        <v>132</v>
      </c>
      <c r="G178" s="162">
        <v>9</v>
      </c>
      <c r="H178" s="163">
        <v>9595.86</v>
      </c>
      <c r="I178" s="163">
        <f t="shared" si="6"/>
        <v>1919.1720000000003</v>
      </c>
      <c r="J178" s="163">
        <f t="shared" si="7"/>
        <v>959.58600000000013</v>
      </c>
      <c r="K178" s="164">
        <f t="shared" si="8"/>
        <v>261966.97800000003</v>
      </c>
    </row>
    <row r="179" spans="2:11" x14ac:dyDescent="0.25">
      <c r="B179" s="5" t="s">
        <v>569</v>
      </c>
      <c r="C179" s="74" t="s">
        <v>569</v>
      </c>
      <c r="D179" s="5" t="s">
        <v>570</v>
      </c>
      <c r="E179" s="191">
        <v>40375.75</v>
      </c>
      <c r="F179" s="162">
        <v>76</v>
      </c>
      <c r="G179" s="162">
        <v>11</v>
      </c>
      <c r="H179" s="163">
        <v>9595.86</v>
      </c>
      <c r="I179" s="163">
        <f t="shared" si="6"/>
        <v>1919.1720000000003</v>
      </c>
      <c r="J179" s="163">
        <f t="shared" si="7"/>
        <v>959.58600000000013</v>
      </c>
      <c r="K179" s="164">
        <f t="shared" si="8"/>
        <v>156412.51800000001</v>
      </c>
    </row>
    <row r="180" spans="2:11" x14ac:dyDescent="0.25">
      <c r="B180" s="5" t="s">
        <v>571</v>
      </c>
      <c r="C180" s="74" t="s">
        <v>571</v>
      </c>
      <c r="D180" s="5" t="s">
        <v>572</v>
      </c>
      <c r="E180" s="191">
        <v>5104.8900000000003</v>
      </c>
      <c r="F180" s="162">
        <v>10</v>
      </c>
      <c r="G180" s="162">
        <v>1</v>
      </c>
      <c r="H180" s="163">
        <v>9595.86</v>
      </c>
      <c r="I180" s="163">
        <f t="shared" si="6"/>
        <v>1919.1720000000003</v>
      </c>
      <c r="J180" s="163">
        <f t="shared" si="7"/>
        <v>959.58600000000013</v>
      </c>
      <c r="K180" s="164">
        <f t="shared" si="8"/>
        <v>20151.306</v>
      </c>
    </row>
    <row r="181" spans="2:11" x14ac:dyDescent="0.25">
      <c r="B181" s="5" t="s">
        <v>573</v>
      </c>
      <c r="C181" s="74" t="s">
        <v>573</v>
      </c>
      <c r="D181" s="5" t="s">
        <v>574</v>
      </c>
      <c r="E181" s="191">
        <v>464.06</v>
      </c>
      <c r="F181" s="162">
        <v>1</v>
      </c>
      <c r="G181" s="162">
        <v>0</v>
      </c>
      <c r="H181" s="163">
        <v>9595.86</v>
      </c>
      <c r="I181" s="163">
        <f t="shared" si="6"/>
        <v>1919.1720000000003</v>
      </c>
      <c r="J181" s="163">
        <f t="shared" si="7"/>
        <v>959.58600000000013</v>
      </c>
      <c r="K181" s="164">
        <f t="shared" si="8"/>
        <v>1919.1720000000003</v>
      </c>
    </row>
    <row r="182" spans="2:11" x14ac:dyDescent="0.25">
      <c r="B182" s="5" t="s">
        <v>575</v>
      </c>
      <c r="C182" s="74" t="s">
        <v>575</v>
      </c>
      <c r="D182" s="5" t="s">
        <v>686</v>
      </c>
      <c r="E182" s="191">
        <v>804253.01</v>
      </c>
      <c r="F182" s="162">
        <v>1572</v>
      </c>
      <c r="G182" s="162">
        <v>161</v>
      </c>
      <c r="H182" s="163">
        <v>9595.86</v>
      </c>
      <c r="I182" s="163">
        <f t="shared" si="6"/>
        <v>1919.1720000000003</v>
      </c>
      <c r="J182" s="163">
        <f t="shared" si="7"/>
        <v>959.58600000000013</v>
      </c>
      <c r="K182" s="164">
        <f t="shared" si="8"/>
        <v>3171431.7300000004</v>
      </c>
    </row>
    <row r="183" spans="2:11" x14ac:dyDescent="0.25">
      <c r="B183" s="202" t="s">
        <v>783</v>
      </c>
      <c r="C183" s="75"/>
      <c r="D183" s="76" t="s">
        <v>779</v>
      </c>
      <c r="E183" s="191">
        <v>0</v>
      </c>
      <c r="F183" s="162">
        <v>0</v>
      </c>
      <c r="G183" s="162">
        <v>0</v>
      </c>
      <c r="H183" s="78"/>
      <c r="I183" s="77"/>
      <c r="J183" s="77"/>
      <c r="K183" s="79"/>
    </row>
    <row r="184" spans="2:11" x14ac:dyDescent="0.25">
      <c r="C184" s="75"/>
      <c r="D184" s="76" t="s">
        <v>53</v>
      </c>
      <c r="E184" s="257">
        <f>SUM(E4:E183)</f>
        <v>31293890.710000001</v>
      </c>
      <c r="F184" s="257">
        <f>SUM(F4:F183)</f>
        <v>61359</v>
      </c>
      <c r="G184" s="257">
        <f>SUM(G4:G183)</f>
        <v>6073</v>
      </c>
      <c r="H184" s="78"/>
      <c r="I184" s="77"/>
      <c r="J184" s="77"/>
      <c r="K184" s="79">
        <f>SUM(K4:K183)</f>
        <v>123586040.52600005</v>
      </c>
    </row>
    <row r="185" spans="2:11" x14ac:dyDescent="0.25">
      <c r="D185" s="80" t="s">
        <v>624</v>
      </c>
      <c r="E185" s="81">
        <f>E184/K184</f>
        <v>0.25321541637557671</v>
      </c>
      <c r="F185" s="11" t="s">
        <v>625</v>
      </c>
      <c r="G185" s="6">
        <f>G184+F184</f>
        <v>67432</v>
      </c>
      <c r="J185" s="11" t="s">
        <v>626</v>
      </c>
      <c r="K185" s="6">
        <f>K184-E184</f>
        <v>92292149.816000044</v>
      </c>
    </row>
    <row r="189" spans="2:11" x14ac:dyDescent="0.25">
      <c r="C189" s="5" t="s">
        <v>842</v>
      </c>
    </row>
  </sheetData>
  <printOptions horizontalCentered="1"/>
  <pageMargins left="0.5" right="0.5" top="0.5" bottom="1" header="0.5" footer="0.5"/>
  <pageSetup scale="71" fitToHeight="0" orientation="landscape" r:id="rId1"/>
  <headerFooter scaleWithDoc="0" alignWithMargins="0">
    <oddFooter>&amp;C&amp;P&amp;RCDE, CDE, School Finance and Operations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56"/>
  <sheetViews>
    <sheetView topLeftCell="A19" workbookViewId="0">
      <selection activeCell="B22" sqref="B22"/>
    </sheetView>
  </sheetViews>
  <sheetFormatPr defaultRowHeight="15" x14ac:dyDescent="0.25"/>
  <cols>
    <col min="1" max="1" width="7.7109375" style="46" customWidth="1"/>
    <col min="2" max="2" width="57.28515625" customWidth="1"/>
    <col min="3" max="3" width="10" style="46" bestFit="1" customWidth="1"/>
    <col min="4" max="4" width="15.42578125" style="46" bestFit="1" customWidth="1"/>
    <col min="5" max="9" width="15.140625" style="1" customWidth="1"/>
    <col min="10" max="255" width="9.140625" style="1"/>
    <col min="256" max="256" width="7.7109375" style="1" customWidth="1"/>
    <col min="257" max="257" width="57.28515625" style="1" customWidth="1"/>
    <col min="258" max="258" width="10" style="1" bestFit="1" customWidth="1"/>
    <col min="259" max="259" width="9.140625" style="1"/>
    <col min="260" max="265" width="15.140625" style="1" customWidth="1"/>
    <col min="266" max="511" width="9.140625" style="1"/>
    <col min="512" max="512" width="7.7109375" style="1" customWidth="1"/>
    <col min="513" max="513" width="57.28515625" style="1" customWidth="1"/>
    <col min="514" max="514" width="10" style="1" bestFit="1" customWidth="1"/>
    <col min="515" max="515" width="9.140625" style="1"/>
    <col min="516" max="521" width="15.140625" style="1" customWidth="1"/>
    <col min="522" max="767" width="9.140625" style="1"/>
    <col min="768" max="768" width="7.7109375" style="1" customWidth="1"/>
    <col min="769" max="769" width="57.28515625" style="1" customWidth="1"/>
    <col min="770" max="770" width="10" style="1" bestFit="1" customWidth="1"/>
    <col min="771" max="771" width="9.140625" style="1"/>
    <col min="772" max="777" width="15.140625" style="1" customWidth="1"/>
    <col min="778" max="1023" width="9.140625" style="1"/>
    <col min="1024" max="1024" width="7.7109375" style="1" customWidth="1"/>
    <col min="1025" max="1025" width="57.28515625" style="1" customWidth="1"/>
    <col min="1026" max="1026" width="10" style="1" bestFit="1" customWidth="1"/>
    <col min="1027" max="1027" width="9.140625" style="1"/>
    <col min="1028" max="1033" width="15.140625" style="1" customWidth="1"/>
    <col min="1034" max="1279" width="9.140625" style="1"/>
    <col min="1280" max="1280" width="7.7109375" style="1" customWidth="1"/>
    <col min="1281" max="1281" width="57.28515625" style="1" customWidth="1"/>
    <col min="1282" max="1282" width="10" style="1" bestFit="1" customWidth="1"/>
    <col min="1283" max="1283" width="9.140625" style="1"/>
    <col min="1284" max="1289" width="15.140625" style="1" customWidth="1"/>
    <col min="1290" max="1535" width="9.140625" style="1"/>
    <col min="1536" max="1536" width="7.7109375" style="1" customWidth="1"/>
    <col min="1537" max="1537" width="57.28515625" style="1" customWidth="1"/>
    <col min="1538" max="1538" width="10" style="1" bestFit="1" customWidth="1"/>
    <col min="1539" max="1539" width="9.140625" style="1"/>
    <col min="1540" max="1545" width="15.140625" style="1" customWidth="1"/>
    <col min="1546" max="1791" width="9.140625" style="1"/>
    <col min="1792" max="1792" width="7.7109375" style="1" customWidth="1"/>
    <col min="1793" max="1793" width="57.28515625" style="1" customWidth="1"/>
    <col min="1794" max="1794" width="10" style="1" bestFit="1" customWidth="1"/>
    <col min="1795" max="1795" width="9.140625" style="1"/>
    <col min="1796" max="1801" width="15.140625" style="1" customWidth="1"/>
    <col min="1802" max="2047" width="9.140625" style="1"/>
    <col min="2048" max="2048" width="7.7109375" style="1" customWidth="1"/>
    <col min="2049" max="2049" width="57.28515625" style="1" customWidth="1"/>
    <col min="2050" max="2050" width="10" style="1" bestFit="1" customWidth="1"/>
    <col min="2051" max="2051" width="9.140625" style="1"/>
    <col min="2052" max="2057" width="15.140625" style="1" customWidth="1"/>
    <col min="2058" max="2303" width="9.140625" style="1"/>
    <col min="2304" max="2304" width="7.7109375" style="1" customWidth="1"/>
    <col min="2305" max="2305" width="57.28515625" style="1" customWidth="1"/>
    <col min="2306" max="2306" width="10" style="1" bestFit="1" customWidth="1"/>
    <col min="2307" max="2307" width="9.140625" style="1"/>
    <col min="2308" max="2313" width="15.140625" style="1" customWidth="1"/>
    <col min="2314" max="2559" width="9.140625" style="1"/>
    <col min="2560" max="2560" width="7.7109375" style="1" customWidth="1"/>
    <col min="2561" max="2561" width="57.28515625" style="1" customWidth="1"/>
    <col min="2562" max="2562" width="10" style="1" bestFit="1" customWidth="1"/>
    <col min="2563" max="2563" width="9.140625" style="1"/>
    <col min="2564" max="2569" width="15.140625" style="1" customWidth="1"/>
    <col min="2570" max="2815" width="9.140625" style="1"/>
    <col min="2816" max="2816" width="7.7109375" style="1" customWidth="1"/>
    <col min="2817" max="2817" width="57.28515625" style="1" customWidth="1"/>
    <col min="2818" max="2818" width="10" style="1" bestFit="1" customWidth="1"/>
    <col min="2819" max="2819" width="9.140625" style="1"/>
    <col min="2820" max="2825" width="15.140625" style="1" customWidth="1"/>
    <col min="2826" max="3071" width="9.140625" style="1"/>
    <col min="3072" max="3072" width="7.7109375" style="1" customWidth="1"/>
    <col min="3073" max="3073" width="57.28515625" style="1" customWidth="1"/>
    <col min="3074" max="3074" width="10" style="1" bestFit="1" customWidth="1"/>
    <col min="3075" max="3075" width="9.140625" style="1"/>
    <col min="3076" max="3081" width="15.140625" style="1" customWidth="1"/>
    <col min="3082" max="3327" width="9.140625" style="1"/>
    <col min="3328" max="3328" width="7.7109375" style="1" customWidth="1"/>
    <col min="3329" max="3329" width="57.28515625" style="1" customWidth="1"/>
    <col min="3330" max="3330" width="10" style="1" bestFit="1" customWidth="1"/>
    <col min="3331" max="3331" width="9.140625" style="1"/>
    <col min="3332" max="3337" width="15.140625" style="1" customWidth="1"/>
    <col min="3338" max="3583" width="9.140625" style="1"/>
    <col min="3584" max="3584" width="7.7109375" style="1" customWidth="1"/>
    <col min="3585" max="3585" width="57.28515625" style="1" customWidth="1"/>
    <col min="3586" max="3586" width="10" style="1" bestFit="1" customWidth="1"/>
    <col min="3587" max="3587" width="9.140625" style="1"/>
    <col min="3588" max="3593" width="15.140625" style="1" customWidth="1"/>
    <col min="3594" max="3839" width="9.140625" style="1"/>
    <col min="3840" max="3840" width="7.7109375" style="1" customWidth="1"/>
    <col min="3841" max="3841" width="57.28515625" style="1" customWidth="1"/>
    <col min="3842" max="3842" width="10" style="1" bestFit="1" customWidth="1"/>
    <col min="3843" max="3843" width="9.140625" style="1"/>
    <col min="3844" max="3849" width="15.140625" style="1" customWidth="1"/>
    <col min="3850" max="4095" width="9.140625" style="1"/>
    <col min="4096" max="4096" width="7.7109375" style="1" customWidth="1"/>
    <col min="4097" max="4097" width="57.28515625" style="1" customWidth="1"/>
    <col min="4098" max="4098" width="10" style="1" bestFit="1" customWidth="1"/>
    <col min="4099" max="4099" width="9.140625" style="1"/>
    <col min="4100" max="4105" width="15.140625" style="1" customWidth="1"/>
    <col min="4106" max="4351" width="9.140625" style="1"/>
    <col min="4352" max="4352" width="7.7109375" style="1" customWidth="1"/>
    <col min="4353" max="4353" width="57.28515625" style="1" customWidth="1"/>
    <col min="4354" max="4354" width="10" style="1" bestFit="1" customWidth="1"/>
    <col min="4355" max="4355" width="9.140625" style="1"/>
    <col min="4356" max="4361" width="15.140625" style="1" customWidth="1"/>
    <col min="4362" max="4607" width="9.140625" style="1"/>
    <col min="4608" max="4608" width="7.7109375" style="1" customWidth="1"/>
    <col min="4609" max="4609" width="57.28515625" style="1" customWidth="1"/>
    <col min="4610" max="4610" width="10" style="1" bestFit="1" customWidth="1"/>
    <col min="4611" max="4611" width="9.140625" style="1"/>
    <col min="4612" max="4617" width="15.140625" style="1" customWidth="1"/>
    <col min="4618" max="4863" width="9.140625" style="1"/>
    <col min="4864" max="4864" width="7.7109375" style="1" customWidth="1"/>
    <col min="4865" max="4865" width="57.28515625" style="1" customWidth="1"/>
    <col min="4866" max="4866" width="10" style="1" bestFit="1" customWidth="1"/>
    <col min="4867" max="4867" width="9.140625" style="1"/>
    <col min="4868" max="4873" width="15.140625" style="1" customWidth="1"/>
    <col min="4874" max="5119" width="9.140625" style="1"/>
    <col min="5120" max="5120" width="7.7109375" style="1" customWidth="1"/>
    <col min="5121" max="5121" width="57.28515625" style="1" customWidth="1"/>
    <col min="5122" max="5122" width="10" style="1" bestFit="1" customWidth="1"/>
    <col min="5123" max="5123" width="9.140625" style="1"/>
    <col min="5124" max="5129" width="15.140625" style="1" customWidth="1"/>
    <col min="5130" max="5375" width="9.140625" style="1"/>
    <col min="5376" max="5376" width="7.7109375" style="1" customWidth="1"/>
    <col min="5377" max="5377" width="57.28515625" style="1" customWidth="1"/>
    <col min="5378" max="5378" width="10" style="1" bestFit="1" customWidth="1"/>
    <col min="5379" max="5379" width="9.140625" style="1"/>
    <col min="5380" max="5385" width="15.140625" style="1" customWidth="1"/>
    <col min="5386" max="5631" width="9.140625" style="1"/>
    <col min="5632" max="5632" width="7.7109375" style="1" customWidth="1"/>
    <col min="5633" max="5633" width="57.28515625" style="1" customWidth="1"/>
    <col min="5634" max="5634" width="10" style="1" bestFit="1" customWidth="1"/>
    <col min="5635" max="5635" width="9.140625" style="1"/>
    <col min="5636" max="5641" width="15.140625" style="1" customWidth="1"/>
    <col min="5642" max="5887" width="9.140625" style="1"/>
    <col min="5888" max="5888" width="7.7109375" style="1" customWidth="1"/>
    <col min="5889" max="5889" width="57.28515625" style="1" customWidth="1"/>
    <col min="5890" max="5890" width="10" style="1" bestFit="1" customWidth="1"/>
    <col min="5891" max="5891" width="9.140625" style="1"/>
    <col min="5892" max="5897" width="15.140625" style="1" customWidth="1"/>
    <col min="5898" max="6143" width="9.140625" style="1"/>
    <col min="6144" max="6144" width="7.7109375" style="1" customWidth="1"/>
    <col min="6145" max="6145" width="57.28515625" style="1" customWidth="1"/>
    <col min="6146" max="6146" width="10" style="1" bestFit="1" customWidth="1"/>
    <col min="6147" max="6147" width="9.140625" style="1"/>
    <col min="6148" max="6153" width="15.140625" style="1" customWidth="1"/>
    <col min="6154" max="6399" width="9.140625" style="1"/>
    <col min="6400" max="6400" width="7.7109375" style="1" customWidth="1"/>
    <col min="6401" max="6401" width="57.28515625" style="1" customWidth="1"/>
    <col min="6402" max="6402" width="10" style="1" bestFit="1" customWidth="1"/>
    <col min="6403" max="6403" width="9.140625" style="1"/>
    <col min="6404" max="6409" width="15.140625" style="1" customWidth="1"/>
    <col min="6410" max="6655" width="9.140625" style="1"/>
    <col min="6656" max="6656" width="7.7109375" style="1" customWidth="1"/>
    <col min="6657" max="6657" width="57.28515625" style="1" customWidth="1"/>
    <col min="6658" max="6658" width="10" style="1" bestFit="1" customWidth="1"/>
    <col min="6659" max="6659" width="9.140625" style="1"/>
    <col min="6660" max="6665" width="15.140625" style="1" customWidth="1"/>
    <col min="6666" max="6911" width="9.140625" style="1"/>
    <col min="6912" max="6912" width="7.7109375" style="1" customWidth="1"/>
    <col min="6913" max="6913" width="57.28515625" style="1" customWidth="1"/>
    <col min="6914" max="6914" width="10" style="1" bestFit="1" customWidth="1"/>
    <col min="6915" max="6915" width="9.140625" style="1"/>
    <col min="6916" max="6921" width="15.140625" style="1" customWidth="1"/>
    <col min="6922" max="7167" width="9.140625" style="1"/>
    <col min="7168" max="7168" width="7.7109375" style="1" customWidth="1"/>
    <col min="7169" max="7169" width="57.28515625" style="1" customWidth="1"/>
    <col min="7170" max="7170" width="10" style="1" bestFit="1" customWidth="1"/>
    <col min="7171" max="7171" width="9.140625" style="1"/>
    <col min="7172" max="7177" width="15.140625" style="1" customWidth="1"/>
    <col min="7178" max="7423" width="9.140625" style="1"/>
    <col min="7424" max="7424" width="7.7109375" style="1" customWidth="1"/>
    <col min="7425" max="7425" width="57.28515625" style="1" customWidth="1"/>
    <col min="7426" max="7426" width="10" style="1" bestFit="1" customWidth="1"/>
    <col min="7427" max="7427" width="9.140625" style="1"/>
    <col min="7428" max="7433" width="15.140625" style="1" customWidth="1"/>
    <col min="7434" max="7679" width="9.140625" style="1"/>
    <col min="7680" max="7680" width="7.7109375" style="1" customWidth="1"/>
    <col min="7681" max="7681" width="57.28515625" style="1" customWidth="1"/>
    <col min="7682" max="7682" width="10" style="1" bestFit="1" customWidth="1"/>
    <col min="7683" max="7683" width="9.140625" style="1"/>
    <col min="7684" max="7689" width="15.140625" style="1" customWidth="1"/>
    <col min="7690" max="7935" width="9.140625" style="1"/>
    <col min="7936" max="7936" width="7.7109375" style="1" customWidth="1"/>
    <col min="7937" max="7937" width="57.28515625" style="1" customWidth="1"/>
    <col min="7938" max="7938" width="10" style="1" bestFit="1" customWidth="1"/>
    <col min="7939" max="7939" width="9.140625" style="1"/>
    <col min="7940" max="7945" width="15.140625" style="1" customWidth="1"/>
    <col min="7946" max="8191" width="9.140625" style="1"/>
    <col min="8192" max="8192" width="7.7109375" style="1" customWidth="1"/>
    <col min="8193" max="8193" width="57.28515625" style="1" customWidth="1"/>
    <col min="8194" max="8194" width="10" style="1" bestFit="1" customWidth="1"/>
    <col min="8195" max="8195" width="9.140625" style="1"/>
    <col min="8196" max="8201" width="15.140625" style="1" customWidth="1"/>
    <col min="8202" max="8447" width="9.140625" style="1"/>
    <col min="8448" max="8448" width="7.7109375" style="1" customWidth="1"/>
    <col min="8449" max="8449" width="57.28515625" style="1" customWidth="1"/>
    <col min="8450" max="8450" width="10" style="1" bestFit="1" customWidth="1"/>
    <col min="8451" max="8451" width="9.140625" style="1"/>
    <col min="8452" max="8457" width="15.140625" style="1" customWidth="1"/>
    <col min="8458" max="8703" width="9.140625" style="1"/>
    <col min="8704" max="8704" width="7.7109375" style="1" customWidth="1"/>
    <col min="8705" max="8705" width="57.28515625" style="1" customWidth="1"/>
    <col min="8706" max="8706" width="10" style="1" bestFit="1" customWidth="1"/>
    <col min="8707" max="8707" width="9.140625" style="1"/>
    <col min="8708" max="8713" width="15.140625" style="1" customWidth="1"/>
    <col min="8714" max="8959" width="9.140625" style="1"/>
    <col min="8960" max="8960" width="7.7109375" style="1" customWidth="1"/>
    <col min="8961" max="8961" width="57.28515625" style="1" customWidth="1"/>
    <col min="8962" max="8962" width="10" style="1" bestFit="1" customWidth="1"/>
    <col min="8963" max="8963" width="9.140625" style="1"/>
    <col min="8964" max="8969" width="15.140625" style="1" customWidth="1"/>
    <col min="8970" max="9215" width="9.140625" style="1"/>
    <col min="9216" max="9216" width="7.7109375" style="1" customWidth="1"/>
    <col min="9217" max="9217" width="57.28515625" style="1" customWidth="1"/>
    <col min="9218" max="9218" width="10" style="1" bestFit="1" customWidth="1"/>
    <col min="9219" max="9219" width="9.140625" style="1"/>
    <col min="9220" max="9225" width="15.140625" style="1" customWidth="1"/>
    <col min="9226" max="9471" width="9.140625" style="1"/>
    <col min="9472" max="9472" width="7.7109375" style="1" customWidth="1"/>
    <col min="9473" max="9473" width="57.28515625" style="1" customWidth="1"/>
    <col min="9474" max="9474" width="10" style="1" bestFit="1" customWidth="1"/>
    <col min="9475" max="9475" width="9.140625" style="1"/>
    <col min="9476" max="9481" width="15.140625" style="1" customWidth="1"/>
    <col min="9482" max="9727" width="9.140625" style="1"/>
    <col min="9728" max="9728" width="7.7109375" style="1" customWidth="1"/>
    <col min="9729" max="9729" width="57.28515625" style="1" customWidth="1"/>
    <col min="9730" max="9730" width="10" style="1" bestFit="1" customWidth="1"/>
    <col min="9731" max="9731" width="9.140625" style="1"/>
    <col min="9732" max="9737" width="15.140625" style="1" customWidth="1"/>
    <col min="9738" max="9983" width="9.140625" style="1"/>
    <col min="9984" max="9984" width="7.7109375" style="1" customWidth="1"/>
    <col min="9985" max="9985" width="57.28515625" style="1" customWidth="1"/>
    <col min="9986" max="9986" width="10" style="1" bestFit="1" customWidth="1"/>
    <col min="9987" max="9987" width="9.140625" style="1"/>
    <col min="9988" max="9993" width="15.140625" style="1" customWidth="1"/>
    <col min="9994" max="10239" width="9.140625" style="1"/>
    <col min="10240" max="10240" width="7.7109375" style="1" customWidth="1"/>
    <col min="10241" max="10241" width="57.28515625" style="1" customWidth="1"/>
    <col min="10242" max="10242" width="10" style="1" bestFit="1" customWidth="1"/>
    <col min="10243" max="10243" width="9.140625" style="1"/>
    <col min="10244" max="10249" width="15.140625" style="1" customWidth="1"/>
    <col min="10250" max="10495" width="9.140625" style="1"/>
    <col min="10496" max="10496" width="7.7109375" style="1" customWidth="1"/>
    <col min="10497" max="10497" width="57.28515625" style="1" customWidth="1"/>
    <col min="10498" max="10498" width="10" style="1" bestFit="1" customWidth="1"/>
    <col min="10499" max="10499" width="9.140625" style="1"/>
    <col min="10500" max="10505" width="15.140625" style="1" customWidth="1"/>
    <col min="10506" max="10751" width="9.140625" style="1"/>
    <col min="10752" max="10752" width="7.7109375" style="1" customWidth="1"/>
    <col min="10753" max="10753" width="57.28515625" style="1" customWidth="1"/>
    <col min="10754" max="10754" width="10" style="1" bestFit="1" customWidth="1"/>
    <col min="10755" max="10755" width="9.140625" style="1"/>
    <col min="10756" max="10761" width="15.140625" style="1" customWidth="1"/>
    <col min="10762" max="11007" width="9.140625" style="1"/>
    <col min="11008" max="11008" width="7.7109375" style="1" customWidth="1"/>
    <col min="11009" max="11009" width="57.28515625" style="1" customWidth="1"/>
    <col min="11010" max="11010" width="10" style="1" bestFit="1" customWidth="1"/>
    <col min="11011" max="11011" width="9.140625" style="1"/>
    <col min="11012" max="11017" width="15.140625" style="1" customWidth="1"/>
    <col min="11018" max="11263" width="9.140625" style="1"/>
    <col min="11264" max="11264" width="7.7109375" style="1" customWidth="1"/>
    <col min="11265" max="11265" width="57.28515625" style="1" customWidth="1"/>
    <col min="11266" max="11266" width="10" style="1" bestFit="1" customWidth="1"/>
    <col min="11267" max="11267" width="9.140625" style="1"/>
    <col min="11268" max="11273" width="15.140625" style="1" customWidth="1"/>
    <col min="11274" max="11519" width="9.140625" style="1"/>
    <col min="11520" max="11520" width="7.7109375" style="1" customWidth="1"/>
    <col min="11521" max="11521" width="57.28515625" style="1" customWidth="1"/>
    <col min="11522" max="11522" width="10" style="1" bestFit="1" customWidth="1"/>
    <col min="11523" max="11523" width="9.140625" style="1"/>
    <col min="11524" max="11529" width="15.140625" style="1" customWidth="1"/>
    <col min="11530" max="11775" width="9.140625" style="1"/>
    <col min="11776" max="11776" width="7.7109375" style="1" customWidth="1"/>
    <col min="11777" max="11777" width="57.28515625" style="1" customWidth="1"/>
    <col min="11778" max="11778" width="10" style="1" bestFit="1" customWidth="1"/>
    <col min="11779" max="11779" width="9.140625" style="1"/>
    <col min="11780" max="11785" width="15.140625" style="1" customWidth="1"/>
    <col min="11786" max="12031" width="9.140625" style="1"/>
    <col min="12032" max="12032" width="7.7109375" style="1" customWidth="1"/>
    <col min="12033" max="12033" width="57.28515625" style="1" customWidth="1"/>
    <col min="12034" max="12034" width="10" style="1" bestFit="1" customWidth="1"/>
    <col min="12035" max="12035" width="9.140625" style="1"/>
    <col min="12036" max="12041" width="15.140625" style="1" customWidth="1"/>
    <col min="12042" max="12287" width="9.140625" style="1"/>
    <col min="12288" max="12288" width="7.7109375" style="1" customWidth="1"/>
    <col min="12289" max="12289" width="57.28515625" style="1" customWidth="1"/>
    <col min="12290" max="12290" width="10" style="1" bestFit="1" customWidth="1"/>
    <col min="12291" max="12291" width="9.140625" style="1"/>
    <col min="12292" max="12297" width="15.140625" style="1" customWidth="1"/>
    <col min="12298" max="12543" width="9.140625" style="1"/>
    <col min="12544" max="12544" width="7.7109375" style="1" customWidth="1"/>
    <col min="12545" max="12545" width="57.28515625" style="1" customWidth="1"/>
    <col min="12546" max="12546" width="10" style="1" bestFit="1" customWidth="1"/>
    <col min="12547" max="12547" width="9.140625" style="1"/>
    <col min="12548" max="12553" width="15.140625" style="1" customWidth="1"/>
    <col min="12554" max="12799" width="9.140625" style="1"/>
    <col min="12800" max="12800" width="7.7109375" style="1" customWidth="1"/>
    <col min="12801" max="12801" width="57.28515625" style="1" customWidth="1"/>
    <col min="12802" max="12802" width="10" style="1" bestFit="1" customWidth="1"/>
    <col min="12803" max="12803" width="9.140625" style="1"/>
    <col min="12804" max="12809" width="15.140625" style="1" customWidth="1"/>
    <col min="12810" max="13055" width="9.140625" style="1"/>
    <col min="13056" max="13056" width="7.7109375" style="1" customWidth="1"/>
    <col min="13057" max="13057" width="57.28515625" style="1" customWidth="1"/>
    <col min="13058" max="13058" width="10" style="1" bestFit="1" customWidth="1"/>
    <col min="13059" max="13059" width="9.140625" style="1"/>
    <col min="13060" max="13065" width="15.140625" style="1" customWidth="1"/>
    <col min="13066" max="13311" width="9.140625" style="1"/>
    <col min="13312" max="13312" width="7.7109375" style="1" customWidth="1"/>
    <col min="13313" max="13313" width="57.28515625" style="1" customWidth="1"/>
    <col min="13314" max="13314" width="10" style="1" bestFit="1" customWidth="1"/>
    <col min="13315" max="13315" width="9.140625" style="1"/>
    <col min="13316" max="13321" width="15.140625" style="1" customWidth="1"/>
    <col min="13322" max="13567" width="9.140625" style="1"/>
    <col min="13568" max="13568" width="7.7109375" style="1" customWidth="1"/>
    <col min="13569" max="13569" width="57.28515625" style="1" customWidth="1"/>
    <col min="13570" max="13570" width="10" style="1" bestFit="1" customWidth="1"/>
    <col min="13571" max="13571" width="9.140625" style="1"/>
    <col min="13572" max="13577" width="15.140625" style="1" customWidth="1"/>
    <col min="13578" max="13823" width="9.140625" style="1"/>
    <col min="13824" max="13824" width="7.7109375" style="1" customWidth="1"/>
    <col min="13825" max="13825" width="57.28515625" style="1" customWidth="1"/>
    <col min="13826" max="13826" width="10" style="1" bestFit="1" customWidth="1"/>
    <col min="13827" max="13827" width="9.140625" style="1"/>
    <col min="13828" max="13833" width="15.140625" style="1" customWidth="1"/>
    <col min="13834" max="14079" width="9.140625" style="1"/>
    <col min="14080" max="14080" width="7.7109375" style="1" customWidth="1"/>
    <col min="14081" max="14081" width="57.28515625" style="1" customWidth="1"/>
    <col min="14082" max="14082" width="10" style="1" bestFit="1" customWidth="1"/>
    <col min="14083" max="14083" width="9.140625" style="1"/>
    <col min="14084" max="14089" width="15.140625" style="1" customWidth="1"/>
    <col min="14090" max="14335" width="9.140625" style="1"/>
    <col min="14336" max="14336" width="7.7109375" style="1" customWidth="1"/>
    <col min="14337" max="14337" width="57.28515625" style="1" customWidth="1"/>
    <col min="14338" max="14338" width="10" style="1" bestFit="1" customWidth="1"/>
    <col min="14339" max="14339" width="9.140625" style="1"/>
    <col min="14340" max="14345" width="15.140625" style="1" customWidth="1"/>
    <col min="14346" max="14591" width="9.140625" style="1"/>
    <col min="14592" max="14592" width="7.7109375" style="1" customWidth="1"/>
    <col min="14593" max="14593" width="57.28515625" style="1" customWidth="1"/>
    <col min="14594" max="14594" width="10" style="1" bestFit="1" customWidth="1"/>
    <col min="14595" max="14595" width="9.140625" style="1"/>
    <col min="14596" max="14601" width="15.140625" style="1" customWidth="1"/>
    <col min="14602" max="14847" width="9.140625" style="1"/>
    <col min="14848" max="14848" width="7.7109375" style="1" customWidth="1"/>
    <col min="14849" max="14849" width="57.28515625" style="1" customWidth="1"/>
    <col min="14850" max="14850" width="10" style="1" bestFit="1" customWidth="1"/>
    <col min="14851" max="14851" width="9.140625" style="1"/>
    <col min="14852" max="14857" width="15.140625" style="1" customWidth="1"/>
    <col min="14858" max="15103" width="9.140625" style="1"/>
    <col min="15104" max="15104" width="7.7109375" style="1" customWidth="1"/>
    <col min="15105" max="15105" width="57.28515625" style="1" customWidth="1"/>
    <col min="15106" max="15106" width="10" style="1" bestFit="1" customWidth="1"/>
    <col min="15107" max="15107" width="9.140625" style="1"/>
    <col min="15108" max="15113" width="15.140625" style="1" customWidth="1"/>
    <col min="15114" max="15359" width="9.140625" style="1"/>
    <col min="15360" max="15360" width="7.7109375" style="1" customWidth="1"/>
    <col min="15361" max="15361" width="57.28515625" style="1" customWidth="1"/>
    <col min="15362" max="15362" width="10" style="1" bestFit="1" customWidth="1"/>
    <col min="15363" max="15363" width="9.140625" style="1"/>
    <col min="15364" max="15369" width="15.140625" style="1" customWidth="1"/>
    <col min="15370" max="15615" width="9.140625" style="1"/>
    <col min="15616" max="15616" width="7.7109375" style="1" customWidth="1"/>
    <col min="15617" max="15617" width="57.28515625" style="1" customWidth="1"/>
    <col min="15618" max="15618" width="10" style="1" bestFit="1" customWidth="1"/>
    <col min="15619" max="15619" width="9.140625" style="1"/>
    <col min="15620" max="15625" width="15.140625" style="1" customWidth="1"/>
    <col min="15626" max="15871" width="9.140625" style="1"/>
    <col min="15872" max="15872" width="7.7109375" style="1" customWidth="1"/>
    <col min="15873" max="15873" width="57.28515625" style="1" customWidth="1"/>
    <col min="15874" max="15874" width="10" style="1" bestFit="1" customWidth="1"/>
    <col min="15875" max="15875" width="9.140625" style="1"/>
    <col min="15876" max="15881" width="15.140625" style="1" customWidth="1"/>
    <col min="15882" max="16127" width="9.140625" style="1"/>
    <col min="16128" max="16128" width="7.7109375" style="1" customWidth="1"/>
    <col min="16129" max="16129" width="57.28515625" style="1" customWidth="1"/>
    <col min="16130" max="16130" width="10" style="1" bestFit="1" customWidth="1"/>
    <col min="16131" max="16131" width="9.140625" style="1"/>
    <col min="16132" max="16137" width="15.140625" style="1" customWidth="1"/>
    <col min="16138" max="16384" width="9.140625" style="1"/>
  </cols>
  <sheetData>
    <row r="1" spans="1:6" ht="90.75" customHeight="1" x14ac:dyDescent="0.25">
      <c r="A1" s="171" t="s">
        <v>785</v>
      </c>
      <c r="B1" s="153"/>
    </row>
    <row r="2" spans="1:6" ht="15.75" x14ac:dyDescent="0.25">
      <c r="A2" s="47"/>
      <c r="B2" s="47"/>
    </row>
    <row r="3" spans="1:6" ht="15.75" x14ac:dyDescent="0.25">
      <c r="A3"/>
      <c r="B3" s="48"/>
      <c r="D3" s="214"/>
    </row>
    <row r="4" spans="1:6" x14ac:dyDescent="0.25">
      <c r="A4"/>
      <c r="D4" s="213" t="s">
        <v>181</v>
      </c>
      <c r="E4" s="203"/>
    </row>
    <row r="5" spans="1:6" x14ac:dyDescent="0.25">
      <c r="D5" s="214"/>
    </row>
    <row r="6" spans="1:6" ht="15.75" x14ac:dyDescent="0.25">
      <c r="A6" s="49" t="s">
        <v>798</v>
      </c>
      <c r="B6" s="50"/>
      <c r="C6" s="46" t="s">
        <v>627</v>
      </c>
      <c r="D6" s="214"/>
    </row>
    <row r="7" spans="1:6" x14ac:dyDescent="0.25">
      <c r="A7" s="51" t="s">
        <v>182</v>
      </c>
      <c r="D7" s="214"/>
    </row>
    <row r="8" spans="1:6" x14ac:dyDescent="0.25">
      <c r="B8" t="s">
        <v>183</v>
      </c>
      <c r="C8" s="46">
        <v>1</v>
      </c>
      <c r="D8" s="244">
        <v>314202701.72000015</v>
      </c>
      <c r="E8" s="204"/>
      <c r="F8" s="209"/>
    </row>
    <row r="9" spans="1:6" ht="26.25" x14ac:dyDescent="0.25">
      <c r="B9" s="55" t="s">
        <v>694</v>
      </c>
      <c r="C9" s="46">
        <v>2</v>
      </c>
      <c r="D9" s="244">
        <v>0</v>
      </c>
      <c r="E9" s="204"/>
    </row>
    <row r="10" spans="1:6" ht="26.25" x14ac:dyDescent="0.25">
      <c r="B10" s="53" t="s">
        <v>184</v>
      </c>
      <c r="C10" s="46">
        <v>3</v>
      </c>
      <c r="D10" s="244">
        <v>247160.69999999998</v>
      </c>
      <c r="E10" s="204"/>
    </row>
    <row r="11" spans="1:6" ht="26.25" x14ac:dyDescent="0.25">
      <c r="B11" s="52" t="s">
        <v>799</v>
      </c>
      <c r="C11" s="46">
        <v>4</v>
      </c>
      <c r="D11" s="244">
        <v>26133</v>
      </c>
      <c r="E11" s="204"/>
    </row>
    <row r="12" spans="1:6" ht="26.25" x14ac:dyDescent="0.25">
      <c r="B12" s="53" t="s">
        <v>185</v>
      </c>
      <c r="C12" s="46">
        <v>5</v>
      </c>
      <c r="D12" s="244">
        <v>1</v>
      </c>
      <c r="E12" s="204"/>
    </row>
    <row r="13" spans="1:6" x14ac:dyDescent="0.25">
      <c r="D13" s="68"/>
      <c r="E13" s="205"/>
    </row>
    <row r="14" spans="1:6" x14ac:dyDescent="0.25">
      <c r="A14" s="51" t="s">
        <v>186</v>
      </c>
      <c r="D14" s="68"/>
      <c r="E14" s="205"/>
    </row>
    <row r="15" spans="1:6" x14ac:dyDescent="0.25">
      <c r="D15" s="68"/>
      <c r="E15" s="205"/>
    </row>
    <row r="16" spans="1:6" ht="26.25" x14ac:dyDescent="0.25">
      <c r="B16" s="53" t="s">
        <v>187</v>
      </c>
      <c r="C16" s="46">
        <v>6</v>
      </c>
      <c r="D16" s="245">
        <v>317694</v>
      </c>
      <c r="E16" s="206"/>
      <c r="F16" s="210"/>
    </row>
    <row r="17" spans="1:7" ht="26.25" x14ac:dyDescent="0.25">
      <c r="B17" s="52" t="s">
        <v>800</v>
      </c>
      <c r="C17" s="46">
        <v>7</v>
      </c>
      <c r="D17" s="245">
        <v>9695027.2999999989</v>
      </c>
      <c r="E17" s="206"/>
    </row>
    <row r="18" spans="1:7" ht="39" x14ac:dyDescent="0.25">
      <c r="B18" s="52" t="s">
        <v>801</v>
      </c>
      <c r="C18" s="46">
        <v>8</v>
      </c>
      <c r="D18" s="245">
        <v>47555659</v>
      </c>
      <c r="E18" s="206"/>
    </row>
    <row r="19" spans="1:7" x14ac:dyDescent="0.25">
      <c r="D19" s="68"/>
      <c r="E19" s="205"/>
    </row>
    <row r="20" spans="1:7" ht="15.75" x14ac:dyDescent="0.25">
      <c r="A20" s="47" t="s">
        <v>188</v>
      </c>
      <c r="B20" s="49"/>
      <c r="D20" s="68"/>
      <c r="E20" s="205"/>
    </row>
    <row r="21" spans="1:7" x14ac:dyDescent="0.25">
      <c r="A21" s="49" t="s">
        <v>189</v>
      </c>
      <c r="B21" s="49"/>
      <c r="D21" s="68"/>
      <c r="E21" s="205"/>
    </row>
    <row r="22" spans="1:7" x14ac:dyDescent="0.25">
      <c r="A22" s="49" t="s">
        <v>802</v>
      </c>
      <c r="B22" s="49"/>
      <c r="D22" s="246">
        <v>1</v>
      </c>
      <c r="E22" s="208"/>
    </row>
    <row r="23" spans="1:7" x14ac:dyDescent="0.25">
      <c r="D23" s="68"/>
      <c r="E23" s="205"/>
    </row>
    <row r="24" spans="1:7" x14ac:dyDescent="0.25">
      <c r="D24" s="68"/>
      <c r="E24" s="205"/>
    </row>
    <row r="25" spans="1:7" ht="26.25" x14ac:dyDescent="0.25">
      <c r="A25" s="46">
        <v>1</v>
      </c>
      <c r="B25" s="53" t="s">
        <v>190</v>
      </c>
      <c r="C25" s="46">
        <v>1</v>
      </c>
      <c r="D25" s="68">
        <v>314202701.72000015</v>
      </c>
      <c r="E25" s="205"/>
      <c r="F25" s="2"/>
    </row>
    <row r="26" spans="1:7" ht="26.25" x14ac:dyDescent="0.25">
      <c r="A26" s="46">
        <v>2</v>
      </c>
      <c r="B26" s="53" t="s">
        <v>191</v>
      </c>
      <c r="C26" s="46">
        <v>2</v>
      </c>
      <c r="D26" s="244">
        <v>1925782.01</v>
      </c>
      <c r="E26" s="204"/>
    </row>
    <row r="27" spans="1:7" x14ac:dyDescent="0.25">
      <c r="A27" s="46">
        <v>3</v>
      </c>
      <c r="B27" s="53" t="s">
        <v>192</v>
      </c>
      <c r="C27" s="46">
        <v>3</v>
      </c>
      <c r="D27" s="68">
        <v>312276919.71000016</v>
      </c>
      <c r="E27" s="205"/>
      <c r="F27" s="2"/>
    </row>
    <row r="28" spans="1:7" ht="26.25" x14ac:dyDescent="0.25">
      <c r="A28" s="54">
        <v>4</v>
      </c>
      <c r="B28" s="55" t="s">
        <v>619</v>
      </c>
      <c r="C28" s="54">
        <v>4</v>
      </c>
      <c r="D28" s="68">
        <v>0</v>
      </c>
      <c r="E28" s="205"/>
    </row>
    <row r="29" spans="1:7" ht="26.25" x14ac:dyDescent="0.25">
      <c r="A29" s="56">
        <v>5</v>
      </c>
      <c r="B29" s="57" t="s">
        <v>617</v>
      </c>
      <c r="C29" s="46">
        <v>5</v>
      </c>
      <c r="D29" s="68">
        <v>247160.69999999998</v>
      </c>
      <c r="E29" s="205"/>
    </row>
    <row r="30" spans="1:7" ht="26.25" x14ac:dyDescent="0.25">
      <c r="A30" s="56">
        <v>6</v>
      </c>
      <c r="B30" s="58" t="s">
        <v>803</v>
      </c>
      <c r="C30" s="46">
        <v>6</v>
      </c>
      <c r="D30" s="68">
        <v>26133</v>
      </c>
      <c r="E30" s="205"/>
      <c r="G30" s="3"/>
    </row>
    <row r="31" spans="1:7" x14ac:dyDescent="0.25">
      <c r="A31" s="56">
        <v>7</v>
      </c>
      <c r="B31" s="57" t="s">
        <v>193</v>
      </c>
      <c r="C31" s="46">
        <v>7</v>
      </c>
      <c r="D31" s="68">
        <v>40476963.200000025</v>
      </c>
      <c r="E31" s="205"/>
      <c r="F31" s="2"/>
    </row>
    <row r="32" spans="1:7" x14ac:dyDescent="0.25">
      <c r="A32" s="56">
        <v>8</v>
      </c>
      <c r="B32" s="57" t="s">
        <v>194</v>
      </c>
      <c r="C32" s="46">
        <v>8</v>
      </c>
      <c r="D32" s="68">
        <v>40476963.200000025</v>
      </c>
      <c r="E32" s="205"/>
      <c r="F32" s="2"/>
    </row>
    <row r="33" spans="1:9" x14ac:dyDescent="0.25">
      <c r="A33" s="56">
        <v>9</v>
      </c>
      <c r="B33" s="57" t="s">
        <v>195</v>
      </c>
      <c r="C33" s="46">
        <v>9</v>
      </c>
      <c r="D33" s="68">
        <v>15328625.999999994</v>
      </c>
      <c r="E33" s="205"/>
      <c r="F33" s="2"/>
      <c r="G33" s="2"/>
      <c r="H33" s="2"/>
      <c r="I33" s="2"/>
    </row>
    <row r="34" spans="1:9" x14ac:dyDescent="0.25">
      <c r="A34" s="56">
        <v>10</v>
      </c>
      <c r="B34" s="57" t="s">
        <v>196</v>
      </c>
      <c r="C34" s="46">
        <v>10</v>
      </c>
      <c r="D34" s="68">
        <v>296948293.71000004</v>
      </c>
      <c r="E34" s="205"/>
    </row>
    <row r="35" spans="1:9" x14ac:dyDescent="0.25">
      <c r="A35" s="56">
        <v>11</v>
      </c>
      <c r="B35" s="57" t="s">
        <v>197</v>
      </c>
      <c r="C35" s="46">
        <v>11</v>
      </c>
      <c r="D35" s="68">
        <v>100576387.14999998</v>
      </c>
      <c r="E35" s="205"/>
      <c r="F35" s="2"/>
    </row>
    <row r="36" spans="1:9" ht="26.25" x14ac:dyDescent="0.25">
      <c r="A36" s="56">
        <v>12</v>
      </c>
      <c r="B36" s="57" t="s">
        <v>198</v>
      </c>
      <c r="C36" s="46">
        <v>12</v>
      </c>
      <c r="D36" s="68">
        <v>115905013.15000001</v>
      </c>
      <c r="E36" s="205"/>
    </row>
    <row r="37" spans="1:9" x14ac:dyDescent="0.25">
      <c r="A37" s="56">
        <v>13</v>
      </c>
      <c r="B37" s="57" t="s">
        <v>199</v>
      </c>
      <c r="C37" s="46">
        <v>13</v>
      </c>
      <c r="D37" s="68">
        <v>281049227.81999981</v>
      </c>
      <c r="E37" s="205"/>
    </row>
    <row r="38" spans="1:9" ht="26.25" x14ac:dyDescent="0.25">
      <c r="A38" s="56">
        <v>14</v>
      </c>
      <c r="B38" s="58" t="s">
        <v>804</v>
      </c>
      <c r="C38" s="46">
        <v>14</v>
      </c>
      <c r="D38" s="68">
        <v>115901091.17000002</v>
      </c>
      <c r="E38" s="205"/>
      <c r="F38" s="2"/>
    </row>
    <row r="39" spans="1:9" ht="26.25" x14ac:dyDescent="0.25">
      <c r="A39" s="59">
        <v>15</v>
      </c>
      <c r="B39" s="60" t="s">
        <v>805</v>
      </c>
      <c r="C39" s="59">
        <v>15</v>
      </c>
      <c r="D39" s="247">
        <v>107855897.3099999</v>
      </c>
      <c r="E39" s="211"/>
      <c r="F39" s="2"/>
    </row>
    <row r="40" spans="1:9" ht="39" x14ac:dyDescent="0.25">
      <c r="A40" s="46">
        <v>16</v>
      </c>
      <c r="B40" s="52" t="s">
        <v>806</v>
      </c>
      <c r="C40" s="46">
        <v>16</v>
      </c>
      <c r="D40" s="248">
        <v>116807774.47</v>
      </c>
      <c r="E40" s="205"/>
      <c r="F40" s="2"/>
    </row>
    <row r="41" spans="1:9" ht="26.25" x14ac:dyDescent="0.25">
      <c r="A41" s="46">
        <v>17</v>
      </c>
      <c r="B41" s="53" t="s">
        <v>200</v>
      </c>
      <c r="C41" s="46">
        <v>17</v>
      </c>
      <c r="D41" s="68">
        <v>1</v>
      </c>
      <c r="E41" s="205"/>
    </row>
    <row r="42" spans="1:9" x14ac:dyDescent="0.25">
      <c r="A42" s="215">
        <v>18</v>
      </c>
      <c r="B42" s="151" t="s">
        <v>807</v>
      </c>
      <c r="C42" s="215">
        <v>18</v>
      </c>
      <c r="D42" s="249">
        <v>116807775.47</v>
      </c>
      <c r="E42" s="205"/>
      <c r="F42" s="2"/>
      <c r="G42" s="2"/>
      <c r="H42" s="2"/>
      <c r="I42" s="2"/>
    </row>
    <row r="43" spans="1:9" ht="26.25" x14ac:dyDescent="0.25">
      <c r="A43" s="61">
        <v>19</v>
      </c>
      <c r="B43" s="62" t="s">
        <v>808</v>
      </c>
      <c r="C43" s="63">
        <v>19</v>
      </c>
      <c r="D43" s="250">
        <v>21854512.650000002</v>
      </c>
      <c r="E43" s="211"/>
      <c r="F43" s="2"/>
    </row>
    <row r="44" spans="1:9" ht="26.25" x14ac:dyDescent="0.25">
      <c r="A44" s="46">
        <v>20</v>
      </c>
      <c r="B44" s="52" t="s">
        <v>809</v>
      </c>
      <c r="C44" s="46">
        <v>20</v>
      </c>
      <c r="D44" s="251">
        <v>94953262.820000097</v>
      </c>
      <c r="E44" s="205"/>
      <c r="F44" s="2"/>
      <c r="G44" s="2"/>
      <c r="H44" s="2"/>
      <c r="I44" s="2"/>
    </row>
    <row r="45" spans="1:9" x14ac:dyDescent="0.25">
      <c r="A45" s="46">
        <v>20.5</v>
      </c>
      <c r="B45" s="53" t="s">
        <v>49</v>
      </c>
      <c r="C45"/>
      <c r="D45" s="252"/>
      <c r="E45" s="207"/>
    </row>
    <row r="46" spans="1:9" x14ac:dyDescent="0.25">
      <c r="A46" s="46">
        <v>21</v>
      </c>
      <c r="B46" s="53" t="s">
        <v>201</v>
      </c>
      <c r="C46" s="46">
        <v>21</v>
      </c>
      <c r="D46" s="68">
        <v>51042886.060000017</v>
      </c>
      <c r="E46" s="205"/>
    </row>
    <row r="47" spans="1:9" ht="26.25" x14ac:dyDescent="0.25">
      <c r="A47" s="216">
        <v>22</v>
      </c>
      <c r="B47" s="152" t="s">
        <v>810</v>
      </c>
      <c r="C47" s="216">
        <v>22</v>
      </c>
      <c r="D47" s="253">
        <v>23361555.079999983</v>
      </c>
      <c r="E47" s="205"/>
    </row>
    <row r="48" spans="1:9" ht="26.25" x14ac:dyDescent="0.25">
      <c r="A48" s="46">
        <v>23</v>
      </c>
      <c r="B48" s="53" t="s">
        <v>786</v>
      </c>
      <c r="C48" s="46">
        <v>23</v>
      </c>
      <c r="D48" s="254">
        <v>0</v>
      </c>
      <c r="E48" s="208"/>
    </row>
    <row r="49" spans="1:9" ht="26.25" x14ac:dyDescent="0.25">
      <c r="A49" s="64">
        <v>24</v>
      </c>
      <c r="B49" s="65" t="s">
        <v>811</v>
      </c>
      <c r="C49" s="64">
        <v>24</v>
      </c>
      <c r="D49" s="255">
        <v>74404441.140000045</v>
      </c>
      <c r="E49" s="205"/>
      <c r="F49" s="212"/>
      <c r="I49" s="2"/>
    </row>
    <row r="50" spans="1:9" x14ac:dyDescent="0.25">
      <c r="A50" s="54">
        <v>25</v>
      </c>
      <c r="B50" s="66" t="s">
        <v>202</v>
      </c>
      <c r="C50" s="54"/>
      <c r="D50" s="254">
        <v>0</v>
      </c>
      <c r="E50" s="208"/>
      <c r="G50" s="4"/>
    </row>
    <row r="51" spans="1:9" x14ac:dyDescent="0.25">
      <c r="A51" s="46">
        <v>26</v>
      </c>
      <c r="B51" s="53" t="s">
        <v>203</v>
      </c>
      <c r="D51" s="254">
        <v>74404441.140000045</v>
      </c>
      <c r="E51" s="208"/>
    </row>
    <row r="52" spans="1:9" x14ac:dyDescent="0.25">
      <c r="D52" s="254"/>
      <c r="E52" s="170"/>
    </row>
    <row r="53" spans="1:9" x14ac:dyDescent="0.25">
      <c r="A53" s="242"/>
      <c r="B53" s="243" t="s">
        <v>787</v>
      </c>
      <c r="C53" s="242"/>
      <c r="D53" s="256">
        <v>67589736.650000006</v>
      </c>
      <c r="E53" s="208"/>
    </row>
    <row r="54" spans="1:9" x14ac:dyDescent="0.25">
      <c r="A54" s="242"/>
      <c r="B54" s="243" t="s">
        <v>812</v>
      </c>
      <c r="C54" s="242"/>
      <c r="D54" s="256">
        <v>6814704.1399999997</v>
      </c>
      <c r="E54" s="170"/>
    </row>
    <row r="55" spans="1:9" x14ac:dyDescent="0.25">
      <c r="A55" s="242"/>
      <c r="B55" s="243"/>
      <c r="C55" s="242"/>
      <c r="D55" s="256">
        <v>74404440.790000036</v>
      </c>
      <c r="E55" s="208"/>
    </row>
    <row r="56" spans="1:9" x14ac:dyDescent="0.25">
      <c r="A56" s="242"/>
      <c r="B56" s="243" t="s">
        <v>48</v>
      </c>
      <c r="C56" s="242"/>
      <c r="D56" s="256">
        <v>-0.34999999911451596</v>
      </c>
      <c r="E56" s="170"/>
    </row>
  </sheetData>
  <printOptions horizontalCentered="1"/>
  <pageMargins left="0.5" right="0.5" top="0.5" bottom="1" header="0.5" footer="0.5"/>
  <pageSetup orientation="landscape" r:id="rId1"/>
  <headerFooter scaleWithDoc="0" alignWithMargins="0">
    <oddFooter>&amp;C&amp;P&amp;RCDE, School Finance and Operations
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F207"/>
  <sheetViews>
    <sheetView workbookViewId="0">
      <pane ySplit="3" topLeftCell="A192" activePane="bottomLeft" state="frozen"/>
      <selection pane="bottomLeft" activeCell="F208" sqref="F208"/>
    </sheetView>
  </sheetViews>
  <sheetFormatPr defaultRowHeight="12.75" x14ac:dyDescent="0.2"/>
  <cols>
    <col min="1" max="1" width="10.140625" customWidth="1"/>
    <col min="2" max="2" width="14.28515625" bestFit="1" customWidth="1"/>
    <col min="3" max="3" width="45.28515625" bestFit="1" customWidth="1"/>
    <col min="4" max="4" width="19" customWidth="1"/>
    <col min="5" max="6" width="22.7109375" customWidth="1"/>
  </cols>
  <sheetData>
    <row r="1" spans="1:6" x14ac:dyDescent="0.2">
      <c r="A1" s="187" t="s">
        <v>797</v>
      </c>
      <c r="B1" s="12"/>
      <c r="C1" s="12"/>
      <c r="D1" s="19" t="s">
        <v>791</v>
      </c>
      <c r="E1" s="19" t="s">
        <v>784</v>
      </c>
      <c r="F1" s="19" t="s">
        <v>781</v>
      </c>
    </row>
    <row r="2" spans="1:6" x14ac:dyDescent="0.2">
      <c r="A2" s="197"/>
      <c r="B2" s="33"/>
      <c r="C2" s="33"/>
      <c r="D2" s="20" t="s">
        <v>217</v>
      </c>
      <c r="E2" s="20" t="s">
        <v>217</v>
      </c>
      <c r="F2" s="20" t="s">
        <v>217</v>
      </c>
    </row>
    <row r="3" spans="1:6" ht="51.75" thickBot="1" x14ac:dyDescent="0.25">
      <c r="A3" s="35" t="s">
        <v>218</v>
      </c>
      <c r="B3" s="34" t="s">
        <v>14</v>
      </c>
      <c r="C3" s="34" t="s">
        <v>5</v>
      </c>
      <c r="D3" s="21" t="s">
        <v>219</v>
      </c>
      <c r="E3" s="21" t="s">
        <v>219</v>
      </c>
      <c r="F3" s="21" t="s">
        <v>219</v>
      </c>
    </row>
    <row r="4" spans="1:6" x14ac:dyDescent="0.2">
      <c r="A4" s="14" t="s">
        <v>220</v>
      </c>
      <c r="B4" s="13" t="s">
        <v>118</v>
      </c>
      <c r="C4" s="22" t="s">
        <v>221</v>
      </c>
      <c r="D4" s="196" t="str">
        <f>VLOOKUP(A4,[1]CTA!$A:$D,4,FALSE)</f>
        <v/>
      </c>
      <c r="E4" s="24">
        <f>VLOOKUP(A4,[1]CTA!$A:$F,6,FALSE)</f>
        <v>0</v>
      </c>
      <c r="F4" s="24">
        <f>VLOOKUP(A4,[2]CTA!$A:$F,6,FALSE)</f>
        <v>0</v>
      </c>
    </row>
    <row r="5" spans="1:6" x14ac:dyDescent="0.2">
      <c r="A5" s="14" t="s">
        <v>222</v>
      </c>
      <c r="B5" s="13" t="s">
        <v>118</v>
      </c>
      <c r="C5" s="22" t="s">
        <v>223</v>
      </c>
      <c r="D5" s="196">
        <f>VLOOKUP(A5,[1]CTA!$A:$D,4,FALSE)</f>
        <v>2209860</v>
      </c>
      <c r="E5" s="24">
        <f>VLOOKUP(A5,[1]CTA!$A:$F,6,FALSE)</f>
        <v>1730751.3675704389</v>
      </c>
      <c r="F5" s="24">
        <f>VLOOKUP(A5,[2]CTA!$A:$F,6,FALSE)</f>
        <v>2128714.1218418512</v>
      </c>
    </row>
    <row r="6" spans="1:6" x14ac:dyDescent="0.2">
      <c r="A6" s="14" t="s">
        <v>224</v>
      </c>
      <c r="B6" s="13" t="s">
        <v>118</v>
      </c>
      <c r="C6" s="22" t="s">
        <v>225</v>
      </c>
      <c r="D6" s="196">
        <f>VLOOKUP(A6,[1]CTA!$A:$D,4,FALSE)</f>
        <v>93166</v>
      </c>
      <c r="E6" s="24">
        <f>VLOOKUP(A6,[1]CTA!$A:$F,6,FALSE)</f>
        <v>129416.43428870526</v>
      </c>
      <c r="F6" s="24">
        <f>VLOOKUP(A6,[2]CTA!$A:$F,6,FALSE)</f>
        <v>45887.257203226414</v>
      </c>
    </row>
    <row r="7" spans="1:6" x14ac:dyDescent="0.2">
      <c r="A7" s="14" t="s">
        <v>226</v>
      </c>
      <c r="B7" s="13" t="s">
        <v>118</v>
      </c>
      <c r="C7" s="22" t="s">
        <v>227</v>
      </c>
      <c r="D7" s="196">
        <f>VLOOKUP(A7,[1]CTA!$A:$D,4,FALSE)</f>
        <v>884043</v>
      </c>
      <c r="E7" s="24">
        <f>VLOOKUP(A7,[1]CTA!$A:$F,6,FALSE)</f>
        <v>455213.0022999603</v>
      </c>
      <c r="F7" s="24">
        <f>VLOOKUP(A7,[2]CTA!$A:$F,6,FALSE)</f>
        <v>471127.23970824358</v>
      </c>
    </row>
    <row r="8" spans="1:6" x14ac:dyDescent="0.2">
      <c r="A8" s="14" t="s">
        <v>228</v>
      </c>
      <c r="B8" s="13" t="s">
        <v>118</v>
      </c>
      <c r="C8" s="22" t="s">
        <v>229</v>
      </c>
      <c r="D8" s="196">
        <f>VLOOKUP(A8,[1]CTA!$A:$D,4,FALSE)</f>
        <v>48632</v>
      </c>
      <c r="E8" s="24">
        <f>VLOOKUP(A8,[1]CTA!$A:$F,6,FALSE)</f>
        <v>3350.2426320440118</v>
      </c>
      <c r="F8" s="24">
        <f>VLOOKUP(A8,[2]CTA!$A:$F,6,FALSE)</f>
        <v>39579.308538556405</v>
      </c>
    </row>
    <row r="9" spans="1:6" x14ac:dyDescent="0.2">
      <c r="A9" s="14" t="s">
        <v>230</v>
      </c>
      <c r="B9" s="13" t="s">
        <v>118</v>
      </c>
      <c r="C9" s="22" t="s">
        <v>231</v>
      </c>
      <c r="D9" s="196" t="str">
        <f>VLOOKUP(A9,[1]CTA!$A:$D,4,FALSE)</f>
        <v/>
      </c>
      <c r="E9" s="24">
        <f>VLOOKUP(A9,[1]CTA!$A:$F,6,FALSE)</f>
        <v>9958.6793304317198</v>
      </c>
      <c r="F9" s="24">
        <f>VLOOKUP(A9,[2]CTA!$A:$F,6,FALSE)</f>
        <v>9536.3694717325343</v>
      </c>
    </row>
    <row r="10" spans="1:6" x14ac:dyDescent="0.2">
      <c r="A10" s="14" t="s">
        <v>232</v>
      </c>
      <c r="B10" s="13" t="s">
        <v>118</v>
      </c>
      <c r="C10" s="22" t="s">
        <v>233</v>
      </c>
      <c r="D10" s="196">
        <f>VLOOKUP(A10,[1]CTA!$A:$D,4,FALSE)</f>
        <v>297415</v>
      </c>
      <c r="E10" s="24">
        <f>VLOOKUP(A10,[1]CTA!$A:$F,6,FALSE)</f>
        <v>256162.3745385095</v>
      </c>
      <c r="F10" s="24">
        <f>VLOOKUP(A10,[2]CTA!$A:$F,6,FALSE)</f>
        <v>426562.10931534757</v>
      </c>
    </row>
    <row r="11" spans="1:6" x14ac:dyDescent="0.2">
      <c r="A11" s="14" t="s">
        <v>234</v>
      </c>
      <c r="B11" s="13" t="s">
        <v>119</v>
      </c>
      <c r="C11" s="22" t="s">
        <v>235</v>
      </c>
      <c r="D11" s="196">
        <f>VLOOKUP(A11,[1]CTA!$A:$D,4,FALSE)</f>
        <v>98643</v>
      </c>
      <c r="E11" s="24">
        <f>VLOOKUP(A11,[1]CTA!$A:$F,6,FALSE)</f>
        <v>82917.345811448802</v>
      </c>
      <c r="F11" s="24">
        <f>VLOOKUP(A11,[2]CTA!$A:$F,6,FALSE)</f>
        <v>47094.162172307981</v>
      </c>
    </row>
    <row r="12" spans="1:6" x14ac:dyDescent="0.2">
      <c r="A12" s="14" t="s">
        <v>236</v>
      </c>
      <c r="B12" s="13" t="s">
        <v>119</v>
      </c>
      <c r="C12" s="22" t="s">
        <v>237</v>
      </c>
      <c r="D12" s="196">
        <f>VLOOKUP(A12,[1]CTA!$A:$D,4,FALSE)</f>
        <v>64384</v>
      </c>
      <c r="E12" s="24">
        <f>VLOOKUP(A12,[1]CTA!$A:$F,6,FALSE)</f>
        <v>100646.59415840619</v>
      </c>
      <c r="F12" s="24">
        <f>VLOOKUP(A12,[2]CTA!$A:$F,6,FALSE)</f>
        <v>73149.486380454953</v>
      </c>
    </row>
    <row r="13" spans="1:6" x14ac:dyDescent="0.2">
      <c r="A13" s="14" t="s">
        <v>238</v>
      </c>
      <c r="B13" s="13" t="s">
        <v>120</v>
      </c>
      <c r="C13" s="22" t="s">
        <v>239</v>
      </c>
      <c r="D13" s="196">
        <f>VLOOKUP(A13,[1]CTA!$A:$D,4,FALSE)</f>
        <v>219486</v>
      </c>
      <c r="E13" s="24">
        <f>VLOOKUP(A13,[1]CTA!$A:$F,6,FALSE)</f>
        <v>230821.78964836485</v>
      </c>
      <c r="F13" s="24">
        <f>VLOOKUP(A13,[2]CTA!$A:$F,6,FALSE)</f>
        <v>208832.15041087341</v>
      </c>
    </row>
    <row r="14" spans="1:6" x14ac:dyDescent="0.2">
      <c r="A14" s="14" t="s">
        <v>240</v>
      </c>
      <c r="B14" s="13" t="s">
        <v>120</v>
      </c>
      <c r="C14" s="22" t="s">
        <v>241</v>
      </c>
      <c r="D14" s="196" t="str">
        <f>VLOOKUP(A14,[1]CTA!$A:$D,4,FALSE)</f>
        <v/>
      </c>
      <c r="E14" s="24">
        <f>VLOOKUP(A14,[1]CTA!$A:$F,6,FALSE)</f>
        <v>20090.512393250261</v>
      </c>
      <c r="F14" s="24">
        <f>VLOOKUP(A14,[2]CTA!$A:$F,6,FALSE)</f>
        <v>14161.115580840667</v>
      </c>
    </row>
    <row r="15" spans="1:6" x14ac:dyDescent="0.2">
      <c r="A15" s="14" t="s">
        <v>242</v>
      </c>
      <c r="B15" s="13" t="s">
        <v>120</v>
      </c>
      <c r="C15" s="22" t="s">
        <v>243</v>
      </c>
      <c r="D15" s="196">
        <f>VLOOKUP(A15,[1]CTA!$A:$D,4,FALSE)</f>
        <v>1975268</v>
      </c>
      <c r="E15" s="24">
        <f>VLOOKUP(A15,[1]CTA!$A:$F,6,FALSE)</f>
        <v>2007165.2820904201</v>
      </c>
      <c r="F15" s="24">
        <f>VLOOKUP(A15,[2]CTA!$A:$F,6,FALSE)</f>
        <v>2835855.8371771607</v>
      </c>
    </row>
    <row r="16" spans="1:6" x14ac:dyDescent="0.2">
      <c r="A16" s="14" t="s">
        <v>244</v>
      </c>
      <c r="B16" s="13" t="s">
        <v>120</v>
      </c>
      <c r="C16" s="22" t="s">
        <v>245</v>
      </c>
      <c r="D16" s="196">
        <f>VLOOKUP(A16,[1]CTA!$A:$D,4,FALSE)</f>
        <v>555149</v>
      </c>
      <c r="E16" s="24">
        <f>VLOOKUP(A16,[1]CTA!$A:$F,6,FALSE)</f>
        <v>370619.64126930921</v>
      </c>
      <c r="F16" s="24">
        <f>VLOOKUP(A16,[2]CTA!$A:$F,6,FALSE)</f>
        <v>332460.79989941721</v>
      </c>
    </row>
    <row r="17" spans="1:6" x14ac:dyDescent="0.2">
      <c r="A17" s="14" t="s">
        <v>246</v>
      </c>
      <c r="B17" s="13" t="s">
        <v>120</v>
      </c>
      <c r="C17" s="22" t="s">
        <v>247</v>
      </c>
      <c r="D17" s="196">
        <f>VLOOKUP(A17,[1]CTA!$A:$D,4,FALSE)</f>
        <v>41346</v>
      </c>
      <c r="E17" s="24">
        <f>VLOOKUP(A17,[1]CTA!$A:$F,6,FALSE)</f>
        <v>35965.817931376987</v>
      </c>
      <c r="F17" s="24">
        <f>VLOOKUP(A17,[2]CTA!$A:$F,6,FALSE)</f>
        <v>21352.48858062334</v>
      </c>
    </row>
    <row r="18" spans="1:6" x14ac:dyDescent="0.2">
      <c r="A18" s="14" t="s">
        <v>248</v>
      </c>
      <c r="B18" s="13" t="s">
        <v>120</v>
      </c>
      <c r="C18" s="22" t="s">
        <v>249</v>
      </c>
      <c r="D18" s="196">
        <f>VLOOKUP(A18,[1]CTA!$A:$D,4,FALSE)</f>
        <v>850098</v>
      </c>
      <c r="E18" s="24">
        <f>VLOOKUP(A18,[1]CTA!$A:$F,6,FALSE)</f>
        <v>973061.82799978077</v>
      </c>
      <c r="F18" s="24">
        <f>VLOOKUP(A18,[2]CTA!$A:$F,6,FALSE)</f>
        <v>559537.79788602737</v>
      </c>
    </row>
    <row r="19" spans="1:6" x14ac:dyDescent="0.2">
      <c r="A19" s="14" t="s">
        <v>250</v>
      </c>
      <c r="B19" s="13" t="s">
        <v>120</v>
      </c>
      <c r="C19" s="22" t="s">
        <v>251</v>
      </c>
      <c r="D19" s="196">
        <f>VLOOKUP(A19,[1]CTA!$A:$D,4,FALSE)</f>
        <v>34250</v>
      </c>
      <c r="E19" s="24">
        <f>VLOOKUP(A19,[1]CTA!$A:$F,6,FALSE)</f>
        <v>12459.612685730737</v>
      </c>
      <c r="F19" s="24">
        <f>VLOOKUP(A19,[2]CTA!$A:$F,6,FALSE)</f>
        <v>16059.480522542823</v>
      </c>
    </row>
    <row r="20" spans="1:6" x14ac:dyDescent="0.2">
      <c r="A20" s="14" t="s">
        <v>252</v>
      </c>
      <c r="B20" s="13" t="s">
        <v>121</v>
      </c>
      <c r="C20" s="22" t="s">
        <v>253</v>
      </c>
      <c r="D20" s="196">
        <f>VLOOKUP(A20,[1]CTA!$A:$D,4,FALSE)</f>
        <v>55379</v>
      </c>
      <c r="E20" s="24">
        <f>VLOOKUP(A20,[1]CTA!$A:$F,6,FALSE)</f>
        <v>27768.549048511748</v>
      </c>
      <c r="F20" s="24">
        <f>VLOOKUP(A20,[2]CTA!$A:$F,6,FALSE)</f>
        <v>30973.247032460211</v>
      </c>
    </row>
    <row r="21" spans="1:6" x14ac:dyDescent="0.2">
      <c r="A21" s="14" t="s">
        <v>254</v>
      </c>
      <c r="B21" s="13" t="s">
        <v>122</v>
      </c>
      <c r="C21" s="22" t="s">
        <v>255</v>
      </c>
      <c r="D21" s="196" t="str">
        <f>VLOOKUP(A21,[1]CTA!$A:$D,4,FALSE)</f>
        <v/>
      </c>
      <c r="E21" s="24">
        <f>VLOOKUP(A21,[1]CTA!$A:$F,6,FALSE)</f>
        <v>40343.553290315307</v>
      </c>
      <c r="F21" s="24">
        <f>VLOOKUP(A21,[2]CTA!$A:$F,6,FALSE)</f>
        <v>40118.08969517496</v>
      </c>
    </row>
    <row r="22" spans="1:6" x14ac:dyDescent="0.2">
      <c r="A22" s="14" t="s">
        <v>256</v>
      </c>
      <c r="B22" s="13" t="s">
        <v>122</v>
      </c>
      <c r="C22" s="22" t="s">
        <v>257</v>
      </c>
      <c r="D22" s="196">
        <f>VLOOKUP(A22,[1]CTA!$A:$D,4,FALSE)</f>
        <v>1641</v>
      </c>
      <c r="E22" s="24">
        <f>VLOOKUP(A22,[1]CTA!$A:$F,6,FALSE)</f>
        <v>11270.450976483642</v>
      </c>
      <c r="F22" s="24">
        <f>VLOOKUP(A22,[2]CTA!$A:$F,6,FALSE)</f>
        <v>0</v>
      </c>
    </row>
    <row r="23" spans="1:6" x14ac:dyDescent="0.2">
      <c r="A23" s="14" t="s">
        <v>258</v>
      </c>
      <c r="B23" s="13" t="s">
        <v>122</v>
      </c>
      <c r="C23" s="22" t="s">
        <v>259</v>
      </c>
      <c r="D23" s="196">
        <f>VLOOKUP(A23,[1]CTA!$A:$D,4,FALSE)</f>
        <v>10619</v>
      </c>
      <c r="E23" s="24">
        <f>VLOOKUP(A23,[1]CTA!$A:$F,6,FALSE)</f>
        <v>17325.769420790861</v>
      </c>
      <c r="F23" s="24">
        <f>VLOOKUP(A23,[2]CTA!$A:$F,6,FALSE)</f>
        <v>17866.496020662133</v>
      </c>
    </row>
    <row r="24" spans="1:6" x14ac:dyDescent="0.2">
      <c r="A24" s="14" t="s">
        <v>260</v>
      </c>
      <c r="B24" s="13" t="s">
        <v>122</v>
      </c>
      <c r="C24" s="22" t="s">
        <v>261</v>
      </c>
      <c r="D24" s="196" t="str">
        <f>VLOOKUP(A24,[1]CTA!$A:$D,4,FALSE)</f>
        <v/>
      </c>
      <c r="E24" s="24">
        <f>VLOOKUP(A24,[1]CTA!$A:$F,6,FALSE)</f>
        <v>0</v>
      </c>
      <c r="F24" s="24" t="str">
        <f>VLOOKUP(A24,[2]CTA!$A:$F,6,FALSE)</f>
        <v/>
      </c>
    </row>
    <row r="25" spans="1:6" x14ac:dyDescent="0.2">
      <c r="A25" s="14" t="s">
        <v>262</v>
      </c>
      <c r="B25" s="13" t="s">
        <v>122</v>
      </c>
      <c r="C25" s="22" t="s">
        <v>263</v>
      </c>
      <c r="D25" s="196" t="str">
        <f>VLOOKUP(A25,[1]CTA!$A:$D,4,FALSE)</f>
        <v/>
      </c>
      <c r="E25" s="24">
        <f>VLOOKUP(A25,[1]CTA!$A:$F,6,FALSE)</f>
        <v>0</v>
      </c>
      <c r="F25" s="24" t="str">
        <f>VLOOKUP(A25,[2]CTA!$A:$F,6,FALSE)</f>
        <v/>
      </c>
    </row>
    <row r="26" spans="1:6" x14ac:dyDescent="0.2">
      <c r="A26" s="14" t="s">
        <v>264</v>
      </c>
      <c r="B26" s="13" t="s">
        <v>123</v>
      </c>
      <c r="C26" s="22" t="s">
        <v>265</v>
      </c>
      <c r="D26" s="196" t="str">
        <f>VLOOKUP(A26,[1]CTA!$A:$D,4,FALSE)</f>
        <v/>
      </c>
      <c r="E26" s="24">
        <f>VLOOKUP(A26,[1]CTA!$A:$F,6,FALSE)</f>
        <v>10250.118904486188</v>
      </c>
      <c r="F26" s="24">
        <f>VLOOKUP(A26,[2]CTA!$A:$F,6,FALSE)</f>
        <v>17100.67818051792</v>
      </c>
    </row>
    <row r="27" spans="1:6" x14ac:dyDescent="0.2">
      <c r="A27" s="14" t="s">
        <v>266</v>
      </c>
      <c r="B27" s="13" t="s">
        <v>123</v>
      </c>
      <c r="C27" s="22" t="s">
        <v>267</v>
      </c>
      <c r="D27" s="196">
        <f>VLOOKUP(A27,[1]CTA!$A:$D,4,FALSE)</f>
        <v>34140</v>
      </c>
      <c r="E27" s="24">
        <f>VLOOKUP(A27,[1]CTA!$A:$F,6,FALSE)</f>
        <v>33549.0525751655</v>
      </c>
      <c r="F27" s="24">
        <f>VLOOKUP(A27,[2]CTA!$A:$F,6,FALSE)</f>
        <v>56065.594823156782</v>
      </c>
    </row>
    <row r="28" spans="1:6" x14ac:dyDescent="0.2">
      <c r="A28" s="14" t="s">
        <v>268</v>
      </c>
      <c r="B28" s="13" t="s">
        <v>124</v>
      </c>
      <c r="C28" s="22" t="s">
        <v>269</v>
      </c>
      <c r="D28" s="196">
        <f>VLOOKUP(A28,[1]CTA!$A:$D,4,FALSE)</f>
        <v>1269611</v>
      </c>
      <c r="E28" s="24">
        <f>VLOOKUP(A28,[1]CTA!$A:$F,6,FALSE)</f>
        <v>1358351.5844273048</v>
      </c>
      <c r="F28" s="24">
        <f>VLOOKUP(A28,[2]CTA!$A:$F,6,FALSE)</f>
        <v>866332.26712186704</v>
      </c>
    </row>
    <row r="29" spans="1:6" x14ac:dyDescent="0.2">
      <c r="A29" s="14" t="s">
        <v>270</v>
      </c>
      <c r="B29" s="13" t="s">
        <v>124</v>
      </c>
      <c r="C29" s="22" t="s">
        <v>271</v>
      </c>
      <c r="D29" s="196">
        <f>VLOOKUP(A29,[1]CTA!$A:$D,4,FALSE)</f>
        <v>1620720</v>
      </c>
      <c r="E29" s="24">
        <f>VLOOKUP(A29,[1]CTA!$A:$F,6,FALSE)</f>
        <v>1682249.1096055554</v>
      </c>
      <c r="F29" s="24">
        <f>VLOOKUP(A29,[2]CTA!$A:$F,6,FALSE)</f>
        <v>1352134.2066781267</v>
      </c>
    </row>
    <row r="30" spans="1:6" x14ac:dyDescent="0.2">
      <c r="A30" s="14" t="s">
        <v>272</v>
      </c>
      <c r="B30" s="13" t="s">
        <v>125</v>
      </c>
      <c r="C30" s="22" t="s">
        <v>273</v>
      </c>
      <c r="D30" s="196" t="str">
        <f>VLOOKUP(A30,[1]CTA!$A:$D,4,FALSE)</f>
        <v/>
      </c>
      <c r="E30" s="24">
        <f>VLOOKUP(A30,[1]CTA!$A:$F,6,FALSE)</f>
        <v>0</v>
      </c>
      <c r="F30" s="24" t="str">
        <f>VLOOKUP(A30,[2]CTA!$A:$F,6,FALSE)</f>
        <v/>
      </c>
    </row>
    <row r="31" spans="1:6" x14ac:dyDescent="0.2">
      <c r="A31" s="14" t="s">
        <v>274</v>
      </c>
      <c r="B31" s="13" t="s">
        <v>125</v>
      </c>
      <c r="C31" s="22" t="s">
        <v>275</v>
      </c>
      <c r="D31" s="196" t="str">
        <f>VLOOKUP(A31,[1]CTA!$A:$D,4,FALSE)</f>
        <v/>
      </c>
      <c r="E31" s="24">
        <f>VLOOKUP(A31,[1]CTA!$A:$F,6,FALSE)</f>
        <v>0</v>
      </c>
      <c r="F31" s="24">
        <f>VLOOKUP(A31,[2]CTA!$A:$F,6,FALSE)</f>
        <v>0</v>
      </c>
    </row>
    <row r="32" spans="1:6" x14ac:dyDescent="0.2">
      <c r="A32" s="14" t="s">
        <v>276</v>
      </c>
      <c r="B32" s="13" t="s">
        <v>126</v>
      </c>
      <c r="C32" s="22" t="s">
        <v>277</v>
      </c>
      <c r="D32" s="196">
        <f>VLOOKUP(A32,[1]CTA!$A:$D,4,FALSE)</f>
        <v>10745</v>
      </c>
      <c r="E32" s="24">
        <f>VLOOKUP(A32,[1]CTA!$A:$F,6,FALSE)</f>
        <v>18221.785694144557</v>
      </c>
      <c r="F32" s="24">
        <f>VLOOKUP(A32,[2]CTA!$A:$F,6,FALSE)</f>
        <v>45418.019211346771</v>
      </c>
    </row>
    <row r="33" spans="1:6" x14ac:dyDescent="0.2">
      <c r="A33" s="14" t="s">
        <v>278</v>
      </c>
      <c r="B33" s="13" t="s">
        <v>126</v>
      </c>
      <c r="C33" s="22" t="s">
        <v>279</v>
      </c>
      <c r="D33" s="196">
        <f>VLOOKUP(A33,[1]CTA!$A:$D,4,FALSE)</f>
        <v>28859</v>
      </c>
      <c r="E33" s="24">
        <f>VLOOKUP(A33,[1]CTA!$A:$F,6,FALSE)</f>
        <v>22501.73096018847</v>
      </c>
      <c r="F33" s="24">
        <f>VLOOKUP(A33,[2]CTA!$A:$F,6,FALSE)</f>
        <v>39655.513585525114</v>
      </c>
    </row>
    <row r="34" spans="1:6" x14ac:dyDescent="0.2">
      <c r="A34" s="14" t="s">
        <v>280</v>
      </c>
      <c r="B34" s="13" t="s">
        <v>127</v>
      </c>
      <c r="C34" s="22" t="s">
        <v>281</v>
      </c>
      <c r="D34" s="196" t="str">
        <f>VLOOKUP(A34,[1]CTA!$A:$D,4,FALSE)</f>
        <v/>
      </c>
      <c r="E34" s="24">
        <f>VLOOKUP(A34,[1]CTA!$A:$F,6,FALSE)</f>
        <v>0</v>
      </c>
      <c r="F34" s="24" t="str">
        <f>VLOOKUP(A34,[2]CTA!$A:$F,6,FALSE)</f>
        <v/>
      </c>
    </row>
    <row r="35" spans="1:6" x14ac:dyDescent="0.2">
      <c r="A35" s="14" t="s">
        <v>282</v>
      </c>
      <c r="B35" s="13" t="s">
        <v>128</v>
      </c>
      <c r="C35" s="22" t="s">
        <v>283</v>
      </c>
      <c r="D35" s="196">
        <f>VLOOKUP(A35,[1]CTA!$A:$D,4,FALSE)</f>
        <v>170214</v>
      </c>
      <c r="E35" s="24">
        <f>VLOOKUP(A35,[1]CTA!$A:$F,6,FALSE)</f>
        <v>152053.24564954345</v>
      </c>
      <c r="F35" s="24">
        <f>VLOOKUP(A35,[2]CTA!$A:$F,6,FALSE)</f>
        <v>185224.37316188589</v>
      </c>
    </row>
    <row r="36" spans="1:6" x14ac:dyDescent="0.2">
      <c r="A36" s="14" t="s">
        <v>284</v>
      </c>
      <c r="B36" s="13" t="s">
        <v>128</v>
      </c>
      <c r="C36" s="22" t="s">
        <v>285</v>
      </c>
      <c r="D36" s="196">
        <f>VLOOKUP(A36,[1]CTA!$A:$D,4,FALSE)</f>
        <v>29386</v>
      </c>
      <c r="E36" s="24">
        <f>VLOOKUP(A36,[1]CTA!$A:$F,6,FALSE)</f>
        <v>47979.450328036721</v>
      </c>
      <c r="F36" s="24">
        <f>VLOOKUP(A36,[2]CTA!$A:$F,6,FALSE)</f>
        <v>20468.124390439811</v>
      </c>
    </row>
    <row r="37" spans="1:6" x14ac:dyDescent="0.2">
      <c r="A37" s="14" t="s">
        <v>286</v>
      </c>
      <c r="B37" s="13" t="s">
        <v>128</v>
      </c>
      <c r="C37" s="22" t="s">
        <v>287</v>
      </c>
      <c r="D37" s="196" t="str">
        <f>VLOOKUP(A37,[1]CTA!$A:$D,4,FALSE)</f>
        <v/>
      </c>
      <c r="E37" s="24">
        <f>VLOOKUP(A37,[1]CTA!$A:$F,6,FALSE)</f>
        <v>0</v>
      </c>
      <c r="F37" s="24">
        <f>VLOOKUP(A37,[2]CTA!$A:$F,6,FALSE)</f>
        <v>2637.6376055073661</v>
      </c>
    </row>
    <row r="38" spans="1:6" x14ac:dyDescent="0.2">
      <c r="A38" s="14" t="s">
        <v>288</v>
      </c>
      <c r="B38" s="13" t="s">
        <v>129</v>
      </c>
      <c r="C38" s="22" t="s">
        <v>289</v>
      </c>
      <c r="D38" s="196" t="str">
        <f>VLOOKUP(A38,[1]CTA!$A:$D,4,FALSE)</f>
        <v/>
      </c>
      <c r="E38" s="24">
        <f>VLOOKUP(A38,[1]CTA!$A:$F,6,FALSE)</f>
        <v>0</v>
      </c>
      <c r="F38" s="24" t="str">
        <f>VLOOKUP(A38,[2]CTA!$A:$F,6,FALSE)</f>
        <v/>
      </c>
    </row>
    <row r="39" spans="1:6" x14ac:dyDescent="0.2">
      <c r="A39" s="14" t="s">
        <v>290</v>
      </c>
      <c r="B39" s="13" t="s">
        <v>129</v>
      </c>
      <c r="C39" s="22" t="s">
        <v>291</v>
      </c>
      <c r="D39" s="196" t="str">
        <f>VLOOKUP(A39,[1]CTA!$A:$D,4,FALSE)</f>
        <v/>
      </c>
      <c r="E39" s="24">
        <f>VLOOKUP(A39,[1]CTA!$A:$F,6,FALSE)</f>
        <v>7974.4543177406549</v>
      </c>
      <c r="F39" s="24">
        <f>VLOOKUP(A39,[2]CTA!$A:$F,6,FALSE)</f>
        <v>20631.515272831686</v>
      </c>
    </row>
    <row r="40" spans="1:6" x14ac:dyDescent="0.2">
      <c r="A40" s="14" t="s">
        <v>292</v>
      </c>
      <c r="B40" s="13" t="s">
        <v>130</v>
      </c>
      <c r="C40" s="22" t="s">
        <v>293</v>
      </c>
      <c r="D40" s="196">
        <f>VLOOKUP(A40,[1]CTA!$A:$D,4,FALSE)</f>
        <v>44176</v>
      </c>
      <c r="E40" s="24">
        <f>VLOOKUP(A40,[1]CTA!$A:$F,6,FALSE)</f>
        <v>36108.059159183933</v>
      </c>
      <c r="F40" s="24">
        <f>VLOOKUP(A40,[2]CTA!$A:$F,6,FALSE)</f>
        <v>22399.797028275996</v>
      </c>
    </row>
    <row r="41" spans="1:6" x14ac:dyDescent="0.2">
      <c r="A41" s="14" t="s">
        <v>294</v>
      </c>
      <c r="B41" s="13" t="s">
        <v>131</v>
      </c>
      <c r="C41" s="23" t="s">
        <v>295</v>
      </c>
      <c r="D41" s="196" t="str">
        <f>VLOOKUP(A41,[1]CTA!$A:$D,4,FALSE)</f>
        <v/>
      </c>
      <c r="E41" s="24">
        <f>VLOOKUP(A41,[1]CTA!$A:$F,6,FALSE)</f>
        <v>0</v>
      </c>
      <c r="F41" s="24" t="str">
        <f>VLOOKUP(A41,[2]CTA!$A:$F,6,FALSE)</f>
        <v/>
      </c>
    </row>
    <row r="42" spans="1:6" x14ac:dyDescent="0.2">
      <c r="A42" s="14" t="s">
        <v>296</v>
      </c>
      <c r="B42" s="13" t="s">
        <v>132</v>
      </c>
      <c r="C42" s="22" t="s">
        <v>297</v>
      </c>
      <c r="D42" s="196">
        <f>VLOOKUP(A42,[1]CTA!$A:$D,4,FALSE)</f>
        <v>296289</v>
      </c>
      <c r="E42" s="24">
        <f>VLOOKUP(A42,[1]CTA!$A:$F,6,FALSE)</f>
        <v>278391.53481648123</v>
      </c>
      <c r="F42" s="24">
        <f>VLOOKUP(A42,[2]CTA!$A:$F,6,FALSE)</f>
        <v>274842.68987942452</v>
      </c>
    </row>
    <row r="43" spans="1:6" x14ac:dyDescent="0.2">
      <c r="A43" s="14" t="s">
        <v>298</v>
      </c>
      <c r="B43" s="13" t="s">
        <v>133</v>
      </c>
      <c r="C43" s="22" t="s">
        <v>299</v>
      </c>
      <c r="D43" s="196">
        <f>VLOOKUP(A43,[1]CTA!$A:$D,4,FALSE)</f>
        <v>2307259</v>
      </c>
      <c r="E43" s="24">
        <f>VLOOKUP(A43,[1]CTA!$A:$F,6,FALSE)</f>
        <v>1595667.1356655399</v>
      </c>
      <c r="F43" s="24">
        <f>VLOOKUP(A43,[2]CTA!$A:$F,6,FALSE)</f>
        <v>2436714.5128323762</v>
      </c>
    </row>
    <row r="44" spans="1:6" x14ac:dyDescent="0.2">
      <c r="A44" s="14" t="s">
        <v>300</v>
      </c>
      <c r="B44" s="13" t="s">
        <v>134</v>
      </c>
      <c r="C44" s="22" t="s">
        <v>301</v>
      </c>
      <c r="D44" s="196">
        <f>VLOOKUP(A44,[1]CTA!$A:$D,4,FALSE)</f>
        <v>19913</v>
      </c>
      <c r="E44" s="24">
        <f>VLOOKUP(A44,[1]CTA!$A:$F,6,FALSE)</f>
        <v>25899.371720821764</v>
      </c>
      <c r="F44" s="24">
        <f>VLOOKUP(A44,[2]CTA!$A:$F,6,FALSE)</f>
        <v>18239.957632273257</v>
      </c>
    </row>
    <row r="45" spans="1:6" x14ac:dyDescent="0.2">
      <c r="A45" s="14" t="s">
        <v>302</v>
      </c>
      <c r="B45" s="13" t="s">
        <v>135</v>
      </c>
      <c r="C45" s="22" t="s">
        <v>303</v>
      </c>
      <c r="D45" s="196">
        <f>VLOOKUP(A45,[1]CTA!$A:$D,4,FALSE)</f>
        <v>742087</v>
      </c>
      <c r="E45" s="24">
        <f>VLOOKUP(A45,[1]CTA!$A:$F,6,FALSE)</f>
        <v>938068.63269559643</v>
      </c>
      <c r="F45" s="24">
        <f>VLOOKUP(A45,[2]CTA!$A:$F,6,FALSE)</f>
        <v>713197.08771488385</v>
      </c>
    </row>
    <row r="46" spans="1:6" x14ac:dyDescent="0.2">
      <c r="A46" s="14" t="s">
        <v>304</v>
      </c>
      <c r="B46" s="13" t="s">
        <v>136</v>
      </c>
      <c r="C46" s="22" t="s">
        <v>305</v>
      </c>
      <c r="D46" s="196">
        <f>VLOOKUP(A46,[1]CTA!$A:$D,4,FALSE)</f>
        <v>97293</v>
      </c>
      <c r="E46" s="24">
        <f>VLOOKUP(A46,[1]CTA!$A:$F,6,FALSE)</f>
        <v>35246.708122476251</v>
      </c>
      <c r="F46" s="24">
        <f>VLOOKUP(A46,[2]CTA!$A:$F,6,FALSE)</f>
        <v>42046.733983265374</v>
      </c>
    </row>
    <row r="47" spans="1:6" x14ac:dyDescent="0.2">
      <c r="A47" s="15" t="s">
        <v>306</v>
      </c>
      <c r="B47" s="13" t="s">
        <v>137</v>
      </c>
      <c r="C47" s="22" t="s">
        <v>307</v>
      </c>
      <c r="D47" s="196" t="str">
        <f>VLOOKUP(A47,[1]CTA!$A:$D,4,FALSE)</f>
        <v/>
      </c>
      <c r="E47" s="24">
        <f>VLOOKUP(A47,[1]CTA!$A:$F,6,FALSE)</f>
        <v>7288.9654358014504</v>
      </c>
      <c r="F47" s="24">
        <f>VLOOKUP(A47,[2]CTA!$A:$F,6,FALSE)</f>
        <v>36733.096367379607</v>
      </c>
    </row>
    <row r="48" spans="1:6" x14ac:dyDescent="0.2">
      <c r="A48" s="14" t="s">
        <v>308</v>
      </c>
      <c r="B48" s="13" t="s">
        <v>137</v>
      </c>
      <c r="C48" s="22" t="s">
        <v>309</v>
      </c>
      <c r="D48" s="196" t="str">
        <f>VLOOKUP(A48,[1]CTA!$A:$D,4,FALSE)</f>
        <v/>
      </c>
      <c r="E48" s="24">
        <f>VLOOKUP(A48,[1]CTA!$A:$F,6,FALSE)</f>
        <v>0</v>
      </c>
      <c r="F48" s="24" t="str">
        <f>VLOOKUP(A48,[2]CTA!$A:$F,6,FALSE)</f>
        <v/>
      </c>
    </row>
    <row r="49" spans="1:6" x14ac:dyDescent="0.2">
      <c r="A49" s="14" t="s">
        <v>310</v>
      </c>
      <c r="B49" s="13" t="s">
        <v>137</v>
      </c>
      <c r="C49" s="22" t="s">
        <v>311</v>
      </c>
      <c r="D49" s="196">
        <f>VLOOKUP(A49,[1]CTA!$A:$D,4,FALSE)</f>
        <v>42097</v>
      </c>
      <c r="E49" s="24">
        <f>VLOOKUP(A49,[1]CTA!$A:$F,6,FALSE)</f>
        <v>27560.6530169127</v>
      </c>
      <c r="F49" s="24">
        <f>VLOOKUP(A49,[2]CTA!$A:$F,6,FALSE)</f>
        <v>28944.240656954553</v>
      </c>
    </row>
    <row r="50" spans="1:6" x14ac:dyDescent="0.2">
      <c r="A50" s="14" t="s">
        <v>312</v>
      </c>
      <c r="B50" s="13" t="s">
        <v>137</v>
      </c>
      <c r="C50" s="22" t="s">
        <v>313</v>
      </c>
      <c r="D50" s="196">
        <f>VLOOKUP(A50,[1]CTA!$A:$D,4,FALSE)</f>
        <v>16103</v>
      </c>
      <c r="E50" s="24">
        <f>VLOOKUP(A50,[1]CTA!$A:$F,6,FALSE)</f>
        <v>5663.9951518233474</v>
      </c>
      <c r="F50" s="24">
        <f>VLOOKUP(A50,[2]CTA!$A:$F,6,FALSE)</f>
        <v>12369.664091754586</v>
      </c>
    </row>
    <row r="51" spans="1:6" x14ac:dyDescent="0.2">
      <c r="A51" s="14" t="s">
        <v>314</v>
      </c>
      <c r="B51" s="13" t="s">
        <v>137</v>
      </c>
      <c r="C51" s="22" t="s">
        <v>315</v>
      </c>
      <c r="D51" s="196" t="str">
        <f>VLOOKUP(A51,[1]CTA!$A:$D,4,FALSE)</f>
        <v/>
      </c>
      <c r="E51" s="24">
        <f>VLOOKUP(A51,[1]CTA!$A:$F,6,FALSE)</f>
        <v>0</v>
      </c>
      <c r="F51" s="24" t="str">
        <f>VLOOKUP(A51,[2]CTA!$A:$F,6,FALSE)</f>
        <v/>
      </c>
    </row>
    <row r="52" spans="1:6" x14ac:dyDescent="0.2">
      <c r="A52" s="14" t="s">
        <v>316</v>
      </c>
      <c r="B52" s="13" t="s">
        <v>138</v>
      </c>
      <c r="C52" s="22" t="s">
        <v>317</v>
      </c>
      <c r="D52" s="196">
        <f>VLOOKUP(A52,[1]CTA!$A:$D,4,FALSE)</f>
        <v>74442</v>
      </c>
      <c r="E52" s="24">
        <f>VLOOKUP(A52,[1]CTA!$A:$F,6,FALSE)</f>
        <v>81153.111265864296</v>
      </c>
      <c r="F52" s="24">
        <f>VLOOKUP(A52,[2]CTA!$A:$F,6,FALSE)</f>
        <v>78418.656064973358</v>
      </c>
    </row>
    <row r="53" spans="1:6" x14ac:dyDescent="0.2">
      <c r="A53" s="14" t="s">
        <v>318</v>
      </c>
      <c r="B53" s="13" t="s">
        <v>138</v>
      </c>
      <c r="C53" s="22" t="s">
        <v>319</v>
      </c>
      <c r="D53" s="196">
        <f>VLOOKUP(A53,[1]CTA!$A:$D,4,FALSE)</f>
        <v>64029</v>
      </c>
      <c r="E53" s="24">
        <f>VLOOKUP(A53,[1]CTA!$A:$F,6,FALSE)</f>
        <v>89162.045887303742</v>
      </c>
      <c r="F53" s="24">
        <f>VLOOKUP(A53,[2]CTA!$A:$F,6,FALSE)</f>
        <v>46725.181984343937</v>
      </c>
    </row>
    <row r="54" spans="1:6" x14ac:dyDescent="0.2">
      <c r="A54" s="14" t="s">
        <v>320</v>
      </c>
      <c r="B54" s="13" t="s">
        <v>138</v>
      </c>
      <c r="C54" s="22" t="s">
        <v>321</v>
      </c>
      <c r="D54" s="196">
        <f>VLOOKUP(A54,[1]CTA!$A:$D,4,FALSE)</f>
        <v>641670</v>
      </c>
      <c r="E54" s="24">
        <f>VLOOKUP(A54,[1]CTA!$A:$F,6,FALSE)</f>
        <v>466081.80804245896</v>
      </c>
      <c r="F54" s="24">
        <f>VLOOKUP(A54,[2]CTA!$A:$F,6,FALSE)</f>
        <v>432611.63136753661</v>
      </c>
    </row>
    <row r="55" spans="1:6" x14ac:dyDescent="0.2">
      <c r="A55" s="14" t="s">
        <v>322</v>
      </c>
      <c r="B55" s="13" t="s">
        <v>138</v>
      </c>
      <c r="C55" s="22" t="s">
        <v>323</v>
      </c>
      <c r="D55" s="196">
        <f>VLOOKUP(A55,[1]CTA!$A:$D,4,FALSE)</f>
        <v>180338</v>
      </c>
      <c r="E55" s="24">
        <f>VLOOKUP(A55,[1]CTA!$A:$F,6,FALSE)</f>
        <v>219303.5776565565</v>
      </c>
      <c r="F55" s="24">
        <f>VLOOKUP(A55,[2]CTA!$A:$F,6,FALSE)</f>
        <v>229993.53792434232</v>
      </c>
    </row>
    <row r="56" spans="1:6" x14ac:dyDescent="0.2">
      <c r="A56" s="14" t="s">
        <v>324</v>
      </c>
      <c r="B56" s="13" t="s">
        <v>138</v>
      </c>
      <c r="C56" s="22" t="s">
        <v>325</v>
      </c>
      <c r="D56" s="196">
        <f>VLOOKUP(A56,[1]CTA!$A:$D,4,FALSE)</f>
        <v>707879</v>
      </c>
      <c r="E56" s="24">
        <f>VLOOKUP(A56,[1]CTA!$A:$F,6,FALSE)</f>
        <v>683457.94918698457</v>
      </c>
      <c r="F56" s="24">
        <f>VLOOKUP(A56,[2]CTA!$A:$F,6,FALSE)</f>
        <v>811070.56159246003</v>
      </c>
    </row>
    <row r="57" spans="1:6" x14ac:dyDescent="0.2">
      <c r="A57" s="14" t="s">
        <v>326</v>
      </c>
      <c r="B57" s="13" t="s">
        <v>138</v>
      </c>
      <c r="C57" s="22" t="s">
        <v>327</v>
      </c>
      <c r="D57" s="196">
        <f>VLOOKUP(A57,[1]CTA!$A:$D,4,FALSE)</f>
        <v>157668</v>
      </c>
      <c r="E57" s="24">
        <f>VLOOKUP(A57,[1]CTA!$A:$F,6,FALSE)</f>
        <v>163083.89888219885</v>
      </c>
      <c r="F57" s="24">
        <f>VLOOKUP(A57,[2]CTA!$A:$F,6,FALSE)</f>
        <v>151187.77787833361</v>
      </c>
    </row>
    <row r="58" spans="1:6" x14ac:dyDescent="0.2">
      <c r="A58" s="14" t="s">
        <v>328</v>
      </c>
      <c r="B58" s="13" t="s">
        <v>138</v>
      </c>
      <c r="C58" s="22" t="s">
        <v>329</v>
      </c>
      <c r="D58" s="196">
        <f>VLOOKUP(A58,[1]CTA!$A:$D,4,FALSE)</f>
        <v>203922</v>
      </c>
      <c r="E58" s="24">
        <f>VLOOKUP(A58,[1]CTA!$A:$F,6,FALSE)</f>
        <v>199591.15236698856</v>
      </c>
      <c r="F58" s="24">
        <f>VLOOKUP(A58,[2]CTA!$A:$F,6,FALSE)</f>
        <v>220378.8246475854</v>
      </c>
    </row>
    <row r="59" spans="1:6" x14ac:dyDescent="0.2">
      <c r="A59" s="14" t="s">
        <v>330</v>
      </c>
      <c r="B59" s="13" t="s">
        <v>138</v>
      </c>
      <c r="C59" s="22" t="s">
        <v>331</v>
      </c>
      <c r="D59" s="196">
        <f>VLOOKUP(A59,[1]CTA!$A:$D,4,FALSE)</f>
        <v>302104</v>
      </c>
      <c r="E59" s="24">
        <f>VLOOKUP(A59,[1]CTA!$A:$F,6,FALSE)</f>
        <v>467953.13815489993</v>
      </c>
      <c r="F59" s="24">
        <f>VLOOKUP(A59,[2]CTA!$A:$F,6,FALSE)</f>
        <v>498430.093481405</v>
      </c>
    </row>
    <row r="60" spans="1:6" x14ac:dyDescent="0.2">
      <c r="A60" s="14" t="s">
        <v>332</v>
      </c>
      <c r="B60" s="13" t="s">
        <v>138</v>
      </c>
      <c r="C60" s="22" t="s">
        <v>333</v>
      </c>
      <c r="D60" s="196">
        <f>VLOOKUP(A60,[1]CTA!$A:$D,4,FALSE)</f>
        <v>58630</v>
      </c>
      <c r="E60" s="24">
        <f>VLOOKUP(A60,[1]CTA!$A:$F,6,FALSE)</f>
        <v>34250.405386978942</v>
      </c>
      <c r="F60" s="24">
        <f>VLOOKUP(A60,[2]CTA!$A:$F,6,FALSE)</f>
        <v>48965.896394681477</v>
      </c>
    </row>
    <row r="61" spans="1:6" x14ac:dyDescent="0.2">
      <c r="A61" s="14" t="s">
        <v>334</v>
      </c>
      <c r="B61" s="13" t="s">
        <v>138</v>
      </c>
      <c r="C61" s="22" t="s">
        <v>335</v>
      </c>
      <c r="D61" s="196">
        <f>VLOOKUP(A61,[1]CTA!$A:$D,4,FALSE)</f>
        <v>78110</v>
      </c>
      <c r="E61" s="24">
        <f>VLOOKUP(A61,[1]CTA!$A:$F,6,FALSE)</f>
        <v>86923.570626740591</v>
      </c>
      <c r="F61" s="24">
        <f>VLOOKUP(A61,[2]CTA!$A:$F,6,FALSE)</f>
        <v>63654.110051180643</v>
      </c>
    </row>
    <row r="62" spans="1:6" x14ac:dyDescent="0.2">
      <c r="A62" s="14" t="s">
        <v>336</v>
      </c>
      <c r="B62" s="13" t="s">
        <v>138</v>
      </c>
      <c r="C62" s="22" t="s">
        <v>337</v>
      </c>
      <c r="D62" s="196" t="str">
        <f>VLOOKUP(A62,[1]CTA!$A:$D,4,FALSE)</f>
        <v/>
      </c>
      <c r="E62" s="24">
        <f>VLOOKUP(A62,[1]CTA!$A:$F,6,FALSE)</f>
        <v>0</v>
      </c>
      <c r="F62" s="24" t="str">
        <f>VLOOKUP(A62,[2]CTA!$A:$F,6,FALSE)</f>
        <v/>
      </c>
    </row>
    <row r="63" spans="1:6" x14ac:dyDescent="0.2">
      <c r="A63" s="14" t="s">
        <v>338</v>
      </c>
      <c r="B63" s="13" t="s">
        <v>138</v>
      </c>
      <c r="C63" s="22" t="s">
        <v>339</v>
      </c>
      <c r="D63" s="196">
        <f>VLOOKUP(A63,[1]CTA!$A:$D,4,FALSE)</f>
        <v>75786</v>
      </c>
      <c r="E63" s="24">
        <f>VLOOKUP(A63,[1]CTA!$A:$F,6,FALSE)</f>
        <v>43868.412976199579</v>
      </c>
      <c r="F63" s="24">
        <f>VLOOKUP(A63,[2]CTA!$A:$F,6,FALSE)</f>
        <v>109523.63603843861</v>
      </c>
    </row>
    <row r="64" spans="1:6" x14ac:dyDescent="0.2">
      <c r="A64" s="14" t="s">
        <v>340</v>
      </c>
      <c r="B64" s="13" t="s">
        <v>138</v>
      </c>
      <c r="C64" s="22" t="s">
        <v>341</v>
      </c>
      <c r="D64" s="196">
        <f>VLOOKUP(A64,[1]CTA!$A:$D,4,FALSE)</f>
        <v>461466</v>
      </c>
      <c r="E64" s="24">
        <f>VLOOKUP(A64,[1]CTA!$A:$F,6,FALSE)</f>
        <v>651255.92863900855</v>
      </c>
      <c r="F64" s="24">
        <f>VLOOKUP(A64,[2]CTA!$A:$F,6,FALSE)</f>
        <v>595180.19768119429</v>
      </c>
    </row>
    <row r="65" spans="1:6" x14ac:dyDescent="0.2">
      <c r="A65" s="14" t="s">
        <v>342</v>
      </c>
      <c r="B65" s="13" t="s">
        <v>138</v>
      </c>
      <c r="C65" s="22" t="s">
        <v>343</v>
      </c>
      <c r="D65" s="196" t="str">
        <f>VLOOKUP(A65,[1]CTA!$A:$D,4,FALSE)</f>
        <v/>
      </c>
      <c r="E65" s="24">
        <f>VLOOKUP(A65,[1]CTA!$A:$F,6,FALSE)</f>
        <v>0</v>
      </c>
      <c r="F65" s="24" t="str">
        <f>VLOOKUP(A65,[2]CTA!$A:$F,6,FALSE)</f>
        <v/>
      </c>
    </row>
    <row r="66" spans="1:6" x14ac:dyDescent="0.2">
      <c r="A66" s="14" t="s">
        <v>344</v>
      </c>
      <c r="B66" s="13" t="s">
        <v>138</v>
      </c>
      <c r="C66" s="22" t="s">
        <v>345</v>
      </c>
      <c r="D66" s="196">
        <f>VLOOKUP(A66,[1]CTA!$A:$D,4,FALSE)</f>
        <v>85084</v>
      </c>
      <c r="E66" s="24">
        <f>VLOOKUP(A66,[1]CTA!$A:$F,6,FALSE)</f>
        <v>63718.156470397313</v>
      </c>
      <c r="F66" s="24">
        <f>VLOOKUP(A66,[2]CTA!$A:$F,6,FALSE)</f>
        <v>73218.807691513575</v>
      </c>
    </row>
    <row r="67" spans="1:6" x14ac:dyDescent="0.2">
      <c r="A67" s="14" t="s">
        <v>346</v>
      </c>
      <c r="B67" s="13" t="s">
        <v>139</v>
      </c>
      <c r="C67" s="22" t="s">
        <v>347</v>
      </c>
      <c r="D67" s="196">
        <f>VLOOKUP(A67,[1]CTA!$A:$D,4,FALSE)</f>
        <v>73862</v>
      </c>
      <c r="E67" s="24">
        <f>VLOOKUP(A67,[1]CTA!$A:$F,6,FALSE)</f>
        <v>153495.31554260035</v>
      </c>
      <c r="F67" s="24">
        <f>VLOOKUP(A67,[2]CTA!$A:$F,6,FALSE)</f>
        <v>9431.2264766962835</v>
      </c>
    </row>
    <row r="68" spans="1:6" x14ac:dyDescent="0.2">
      <c r="A68" s="14" t="s">
        <v>348</v>
      </c>
      <c r="B68" s="13" t="s">
        <v>139</v>
      </c>
      <c r="C68" s="22" t="s">
        <v>349</v>
      </c>
      <c r="D68" s="196">
        <f>VLOOKUP(A68,[1]CTA!$A:$D,4,FALSE)</f>
        <v>103005</v>
      </c>
      <c r="E68" s="24">
        <f>VLOOKUP(A68,[1]CTA!$A:$F,6,FALSE)</f>
        <v>77152.930167419676</v>
      </c>
      <c r="F68" s="24">
        <f>VLOOKUP(A68,[2]CTA!$A:$F,6,FALSE)</f>
        <v>65884.680751078005</v>
      </c>
    </row>
    <row r="69" spans="1:6" x14ac:dyDescent="0.2">
      <c r="A69" s="14" t="s">
        <v>350</v>
      </c>
      <c r="B69" s="13" t="s">
        <v>139</v>
      </c>
      <c r="C69" s="22" t="s">
        <v>351</v>
      </c>
      <c r="D69" s="196" t="str">
        <f>VLOOKUP(A69,[1]CTA!$A:$D,4,FALSE)</f>
        <v/>
      </c>
      <c r="E69" s="24">
        <f>VLOOKUP(A69,[1]CTA!$A:$F,6,FALSE)</f>
        <v>0</v>
      </c>
      <c r="F69" s="24" t="str">
        <f>VLOOKUP(A69,[2]CTA!$A:$F,6,FALSE)</f>
        <v/>
      </c>
    </row>
    <row r="70" spans="1:6" x14ac:dyDescent="0.2">
      <c r="A70" s="14" t="s">
        <v>352</v>
      </c>
      <c r="B70" s="13" t="s">
        <v>140</v>
      </c>
      <c r="C70" s="22" t="s">
        <v>353</v>
      </c>
      <c r="D70" s="196" t="str">
        <f>VLOOKUP(A70,[1]CTA!$A:$D,4,FALSE)</f>
        <v/>
      </c>
      <c r="E70" s="24">
        <f>VLOOKUP(A70,[1]CTA!$A:$F,6,FALSE)</f>
        <v>0</v>
      </c>
      <c r="F70" s="24" t="str">
        <f>VLOOKUP(A70,[2]CTA!$A:$F,6,FALSE)</f>
        <v/>
      </c>
    </row>
    <row r="71" spans="1:6" x14ac:dyDescent="0.2">
      <c r="A71" s="14" t="s">
        <v>354</v>
      </c>
      <c r="B71" s="13" t="s">
        <v>140</v>
      </c>
      <c r="C71" s="22" t="s">
        <v>355</v>
      </c>
      <c r="D71" s="196">
        <f>VLOOKUP(A71,[1]CTA!$A:$D,4,FALSE)</f>
        <v>59232</v>
      </c>
      <c r="E71" s="24">
        <f>VLOOKUP(A71,[1]CTA!$A:$F,6,FALSE)</f>
        <v>46660.424352044785</v>
      </c>
      <c r="F71" s="24">
        <f>VLOOKUP(A71,[2]CTA!$A:$F,6,FALSE)</f>
        <v>39435.615331885259</v>
      </c>
    </row>
    <row r="72" spans="1:6" x14ac:dyDescent="0.2">
      <c r="A72" s="14" t="s">
        <v>356</v>
      </c>
      <c r="B72" s="13" t="s">
        <v>140</v>
      </c>
      <c r="C72" s="22" t="s">
        <v>357</v>
      </c>
      <c r="D72" s="196" t="str">
        <f>VLOOKUP(A72,[1]CTA!$A:$D,4,FALSE)</f>
        <v/>
      </c>
      <c r="E72" s="24">
        <f>VLOOKUP(A72,[1]CTA!$A:$F,6,FALSE)</f>
        <v>0</v>
      </c>
      <c r="F72" s="24" t="str">
        <f>VLOOKUP(A72,[2]CTA!$A:$F,6,FALSE)</f>
        <v/>
      </c>
    </row>
    <row r="73" spans="1:6" x14ac:dyDescent="0.2">
      <c r="A73" s="14" t="s">
        <v>358</v>
      </c>
      <c r="B73" s="13" t="s">
        <v>141</v>
      </c>
      <c r="C73" s="22" t="s">
        <v>359</v>
      </c>
      <c r="D73" s="196" t="str">
        <f>VLOOKUP(A73,[1]CTA!$A:$D,4,FALSE)</f>
        <v/>
      </c>
      <c r="E73" s="24">
        <f>VLOOKUP(A73,[1]CTA!$A:$F,6,FALSE)</f>
        <v>0</v>
      </c>
      <c r="F73" s="24" t="str">
        <f>VLOOKUP(A73,[2]CTA!$A:$F,6,FALSE)</f>
        <v/>
      </c>
    </row>
    <row r="74" spans="1:6" x14ac:dyDescent="0.2">
      <c r="A74" s="14" t="s">
        <v>360</v>
      </c>
      <c r="B74" s="13" t="s">
        <v>142</v>
      </c>
      <c r="C74" s="22" t="s">
        <v>361</v>
      </c>
      <c r="D74" s="196">
        <f>VLOOKUP(A74,[1]CTA!$A:$D,4,FALSE)</f>
        <v>45439</v>
      </c>
      <c r="E74" s="24">
        <f>VLOOKUP(A74,[1]CTA!$A:$F,6,FALSE)</f>
        <v>39757.664939038135</v>
      </c>
      <c r="F74" s="24">
        <f>VLOOKUP(A74,[2]CTA!$A:$F,6,FALSE)</f>
        <v>37223.835129986503</v>
      </c>
    </row>
    <row r="75" spans="1:6" x14ac:dyDescent="0.2">
      <c r="A75" s="14" t="s">
        <v>362</v>
      </c>
      <c r="B75" s="13" t="s">
        <v>142</v>
      </c>
      <c r="C75" s="22" t="s">
        <v>363</v>
      </c>
      <c r="D75" s="196">
        <f>VLOOKUP(A75,[1]CTA!$A:$D,4,FALSE)</f>
        <v>28180</v>
      </c>
      <c r="E75" s="24">
        <f>VLOOKUP(A75,[1]CTA!$A:$F,6,FALSE)</f>
        <v>30110.493703761811</v>
      </c>
      <c r="F75" s="24">
        <f>VLOOKUP(A75,[2]CTA!$A:$F,6,FALSE)</f>
        <v>16960.667726037362</v>
      </c>
    </row>
    <row r="76" spans="1:6" x14ac:dyDescent="0.2">
      <c r="A76" s="14" t="s">
        <v>364</v>
      </c>
      <c r="B76" s="13" t="s">
        <v>143</v>
      </c>
      <c r="C76" s="22" t="s">
        <v>365</v>
      </c>
      <c r="D76" s="196">
        <f>VLOOKUP(A76,[1]CTA!$A:$D,4,FALSE)</f>
        <v>47347</v>
      </c>
      <c r="E76" s="24">
        <f>VLOOKUP(A76,[1]CTA!$A:$F,6,FALSE)</f>
        <v>57726.57801839758</v>
      </c>
      <c r="F76" s="24">
        <f>VLOOKUP(A76,[2]CTA!$A:$F,6,FALSE)</f>
        <v>56588.29593048797</v>
      </c>
    </row>
    <row r="77" spans="1:6" x14ac:dyDescent="0.2">
      <c r="A77" s="14" t="s">
        <v>366</v>
      </c>
      <c r="B77" s="13" t="s">
        <v>144</v>
      </c>
      <c r="C77" s="22" t="s">
        <v>367</v>
      </c>
      <c r="D77" s="196" t="str">
        <f>VLOOKUP(A77,[1]CTA!$A:$D,4,FALSE)</f>
        <v/>
      </c>
      <c r="E77" s="24">
        <f>VLOOKUP(A77,[1]CTA!$A:$F,6,FALSE)</f>
        <v>0</v>
      </c>
      <c r="F77" s="24" t="str">
        <f>VLOOKUP(A77,[2]CTA!$A:$F,6,FALSE)</f>
        <v/>
      </c>
    </row>
    <row r="78" spans="1:6" x14ac:dyDescent="0.2">
      <c r="A78" s="14" t="s">
        <v>368</v>
      </c>
      <c r="B78" s="13" t="s">
        <v>145</v>
      </c>
      <c r="C78" s="22" t="s">
        <v>369</v>
      </c>
      <c r="D78" s="196" t="str">
        <f>VLOOKUP(A78,[1]CTA!$A:$D,4,FALSE)</f>
        <v/>
      </c>
      <c r="E78" s="24">
        <f>VLOOKUP(A78,[1]CTA!$A:$F,6,FALSE)</f>
        <v>10306.602247607692</v>
      </c>
      <c r="F78" s="24">
        <f>VLOOKUP(A78,[2]CTA!$A:$F,6,FALSE)</f>
        <v>7707.3574446184111</v>
      </c>
    </row>
    <row r="79" spans="1:6" x14ac:dyDescent="0.2">
      <c r="A79" s="14" t="s">
        <v>370</v>
      </c>
      <c r="B79" s="13" t="s">
        <v>145</v>
      </c>
      <c r="C79" s="22" t="s">
        <v>371</v>
      </c>
      <c r="D79" s="196">
        <f>VLOOKUP(A79,[1]CTA!$A:$D,4,FALSE)</f>
        <v>34306</v>
      </c>
      <c r="E79" s="24">
        <f>VLOOKUP(A79,[1]CTA!$A:$F,6,FALSE)</f>
        <v>15755.383441703365</v>
      </c>
      <c r="F79" s="24">
        <f>VLOOKUP(A79,[2]CTA!$A:$F,6,FALSE)</f>
        <v>7350.0350930834329</v>
      </c>
    </row>
    <row r="80" spans="1:6" x14ac:dyDescent="0.2">
      <c r="A80" s="14" t="s">
        <v>372</v>
      </c>
      <c r="B80" s="13" t="s">
        <v>146</v>
      </c>
      <c r="C80" s="22" t="s">
        <v>373</v>
      </c>
      <c r="D80" s="196" t="str">
        <f>VLOOKUP(A80,[1]CTA!$A:$D,4,FALSE)</f>
        <v/>
      </c>
      <c r="E80" s="24">
        <f>VLOOKUP(A80,[1]CTA!$A:$F,6,FALSE)</f>
        <v>0</v>
      </c>
      <c r="F80" s="24" t="str">
        <f>VLOOKUP(A80,[2]CTA!$A:$F,6,FALSE)</f>
        <v/>
      </c>
    </row>
    <row r="81" spans="1:6" x14ac:dyDescent="0.2">
      <c r="A81" s="14" t="s">
        <v>374</v>
      </c>
      <c r="B81" s="13" t="s">
        <v>147</v>
      </c>
      <c r="C81" s="22" t="s">
        <v>375</v>
      </c>
      <c r="D81" s="196">
        <f>VLOOKUP(A81,[1]CTA!$A:$D,4,FALSE)</f>
        <v>3282293</v>
      </c>
      <c r="E81" s="24">
        <f>VLOOKUP(A81,[1]CTA!$A:$F,6,FALSE)</f>
        <v>3519644.5320815137</v>
      </c>
      <c r="F81" s="24">
        <f>VLOOKUP(A81,[2]CTA!$A:$F,6,FALSE)</f>
        <v>3021027.557164452</v>
      </c>
    </row>
    <row r="82" spans="1:6" x14ac:dyDescent="0.2">
      <c r="A82" s="14" t="s">
        <v>376</v>
      </c>
      <c r="B82" s="13" t="s">
        <v>148</v>
      </c>
      <c r="C82" s="22" t="s">
        <v>377</v>
      </c>
      <c r="D82" s="196">
        <f>VLOOKUP(A82,[1]CTA!$A:$D,4,FALSE)</f>
        <v>25288</v>
      </c>
      <c r="E82" s="24">
        <f>VLOOKUP(A82,[1]CTA!$A:$F,6,FALSE)</f>
        <v>59380.426293771205</v>
      </c>
      <c r="F82" s="24">
        <f>VLOOKUP(A82,[2]CTA!$A:$F,6,FALSE)</f>
        <v>5660.89899484128</v>
      </c>
    </row>
    <row r="83" spans="1:6" x14ac:dyDescent="0.2">
      <c r="A83" s="14" t="s">
        <v>378</v>
      </c>
      <c r="B83" s="13" t="s">
        <v>148</v>
      </c>
      <c r="C83" s="22" t="s">
        <v>379</v>
      </c>
      <c r="D83" s="196" t="str">
        <f>VLOOKUP(A83,[1]CTA!$A:$D,4,FALSE)</f>
        <v/>
      </c>
      <c r="E83" s="24">
        <f>VLOOKUP(A83,[1]CTA!$A:$F,6,FALSE)</f>
        <v>0</v>
      </c>
      <c r="F83" s="24" t="str">
        <f>VLOOKUP(A83,[2]CTA!$A:$F,6,FALSE)</f>
        <v/>
      </c>
    </row>
    <row r="84" spans="1:6" x14ac:dyDescent="0.2">
      <c r="A84" s="14" t="s">
        <v>380</v>
      </c>
      <c r="B84" s="13" t="s">
        <v>149</v>
      </c>
      <c r="C84" s="22" t="s">
        <v>381</v>
      </c>
      <c r="D84" s="196">
        <f>VLOOKUP(A84,[1]CTA!$A:$D,4,FALSE)</f>
        <v>6907</v>
      </c>
      <c r="E84" s="24">
        <f>VLOOKUP(A84,[1]CTA!$A:$F,6,FALSE)</f>
        <v>27015.341594952755</v>
      </c>
      <c r="F84" s="24">
        <f>VLOOKUP(A84,[2]CTA!$A:$F,6,FALSE)</f>
        <v>11807.575906605038</v>
      </c>
    </row>
    <row r="85" spans="1:6" x14ac:dyDescent="0.2">
      <c r="A85" s="14" t="s">
        <v>382</v>
      </c>
      <c r="B85" s="13" t="s">
        <v>149</v>
      </c>
      <c r="C85" s="22" t="s">
        <v>383</v>
      </c>
      <c r="D85" s="196" t="str">
        <f>VLOOKUP(A85,[1]CTA!$A:$D,4,FALSE)</f>
        <v/>
      </c>
      <c r="E85" s="24">
        <f>VLOOKUP(A85,[1]CTA!$A:$F,6,FALSE)</f>
        <v>0</v>
      </c>
      <c r="F85" s="24">
        <f>VLOOKUP(A85,[2]CTA!$A:$F,6,FALSE)</f>
        <v>727.44029833132709</v>
      </c>
    </row>
    <row r="86" spans="1:6" x14ac:dyDescent="0.2">
      <c r="A86" s="14" t="s">
        <v>384</v>
      </c>
      <c r="B86" s="13" t="s">
        <v>149</v>
      </c>
      <c r="C86" s="22" t="s">
        <v>385</v>
      </c>
      <c r="D86" s="196">
        <f>VLOOKUP(A86,[1]CTA!$A:$D,4,FALSE)</f>
        <v>15425</v>
      </c>
      <c r="E86" s="24">
        <f>VLOOKUP(A86,[1]CTA!$A:$F,6,FALSE)</f>
        <v>19102.760899772078</v>
      </c>
      <c r="F86" s="24">
        <f>VLOOKUP(A86,[2]CTA!$A:$F,6,FALSE)</f>
        <v>12509.993579749849</v>
      </c>
    </row>
    <row r="87" spans="1:6" x14ac:dyDescent="0.2">
      <c r="A87" s="14" t="s">
        <v>386</v>
      </c>
      <c r="B87" s="13" t="s">
        <v>149</v>
      </c>
      <c r="C87" s="22" t="s">
        <v>387</v>
      </c>
      <c r="D87" s="196">
        <f>VLOOKUP(A87,[1]CTA!$A:$D,4,FALSE)</f>
        <v>28480</v>
      </c>
      <c r="E87" s="24">
        <f>VLOOKUP(A87,[1]CTA!$A:$F,6,FALSE)</f>
        <v>1557.1268406804982</v>
      </c>
      <c r="F87" s="24" t="str">
        <f>VLOOKUP(A87,[2]CTA!$A:$F,6,FALSE)</f>
        <v/>
      </c>
    </row>
    <row r="88" spans="1:6" x14ac:dyDescent="0.2">
      <c r="A88" s="14" t="s">
        <v>388</v>
      </c>
      <c r="B88" s="13" t="s">
        <v>149</v>
      </c>
      <c r="C88" s="22" t="s">
        <v>389</v>
      </c>
      <c r="D88" s="196" t="str">
        <f>VLOOKUP(A88,[1]CTA!$A:$D,4,FALSE)</f>
        <v/>
      </c>
      <c r="E88" s="24">
        <f>VLOOKUP(A88,[1]CTA!$A:$F,6,FALSE)</f>
        <v>8851.4259269575032</v>
      </c>
      <c r="F88" s="24">
        <f>VLOOKUP(A88,[2]CTA!$A:$F,6,FALSE)</f>
        <v>34584.480541961224</v>
      </c>
    </row>
    <row r="89" spans="1:6" x14ac:dyDescent="0.2">
      <c r="A89" s="14" t="s">
        <v>390</v>
      </c>
      <c r="B89" s="13" t="s">
        <v>150</v>
      </c>
      <c r="C89" s="22" t="s">
        <v>391</v>
      </c>
      <c r="D89" s="196">
        <f>VLOOKUP(A89,[1]CTA!$A:$D,4,FALSE)</f>
        <v>46786</v>
      </c>
      <c r="E89" s="24">
        <f>VLOOKUP(A89,[1]CTA!$A:$F,6,FALSE)</f>
        <v>39640.307102157603</v>
      </c>
      <c r="F89" s="24">
        <f>VLOOKUP(A89,[2]CTA!$A:$F,6,FALSE)</f>
        <v>46610.69910351617</v>
      </c>
    </row>
    <row r="90" spans="1:6" x14ac:dyDescent="0.2">
      <c r="A90" s="14" t="s">
        <v>392</v>
      </c>
      <c r="B90" s="13" t="s">
        <v>151</v>
      </c>
      <c r="C90" s="22" t="s">
        <v>393</v>
      </c>
      <c r="D90" s="196">
        <f>VLOOKUP(A90,[1]CTA!$A:$D,4,FALSE)</f>
        <v>172382</v>
      </c>
      <c r="E90" s="24">
        <f>VLOOKUP(A90,[1]CTA!$A:$F,6,FALSE)</f>
        <v>116399.61557405278</v>
      </c>
      <c r="F90" s="24">
        <f>VLOOKUP(A90,[2]CTA!$A:$F,6,FALSE)</f>
        <v>152848.86276374114</v>
      </c>
    </row>
    <row r="91" spans="1:6" x14ac:dyDescent="0.2">
      <c r="A91" s="14" t="s">
        <v>394</v>
      </c>
      <c r="B91" s="13" t="s">
        <v>151</v>
      </c>
      <c r="C91" s="22" t="s">
        <v>395</v>
      </c>
      <c r="D91" s="196">
        <f>VLOOKUP(A91,[1]CTA!$A:$D,4,FALSE)</f>
        <v>147877</v>
      </c>
      <c r="E91" s="24">
        <f>VLOOKUP(A91,[1]CTA!$A:$F,6,FALSE)</f>
        <v>151721.26562292528</v>
      </c>
      <c r="F91" s="24">
        <f>VLOOKUP(A91,[2]CTA!$A:$F,6,FALSE)</f>
        <v>140835.88695276208</v>
      </c>
    </row>
    <row r="92" spans="1:6" x14ac:dyDescent="0.2">
      <c r="A92" s="14" t="s">
        <v>396</v>
      </c>
      <c r="B92" s="13" t="s">
        <v>151</v>
      </c>
      <c r="C92" s="22" t="s">
        <v>397</v>
      </c>
      <c r="D92" s="196">
        <f>VLOOKUP(A92,[1]CTA!$A:$D,4,FALSE)</f>
        <v>73405</v>
      </c>
      <c r="E92" s="24">
        <f>VLOOKUP(A92,[1]CTA!$A:$F,6,FALSE)</f>
        <v>77694.08786056473</v>
      </c>
      <c r="F92" s="24">
        <f>VLOOKUP(A92,[2]CTA!$A:$F,6,FALSE)</f>
        <v>65534.30658090744</v>
      </c>
    </row>
    <row r="93" spans="1:6" x14ac:dyDescent="0.2">
      <c r="A93" s="14" t="s">
        <v>398</v>
      </c>
      <c r="B93" s="13" t="s">
        <v>152</v>
      </c>
      <c r="C93" s="22" t="s">
        <v>399</v>
      </c>
      <c r="D93" s="196">
        <f>VLOOKUP(A93,[1]CTA!$A:$D,4,FALSE)</f>
        <v>3343175</v>
      </c>
      <c r="E93" s="24">
        <f>VLOOKUP(A93,[1]CTA!$A:$F,6,FALSE)</f>
        <v>2643087.8710066546</v>
      </c>
      <c r="F93" s="24">
        <f>VLOOKUP(A93,[2]CTA!$A:$F,6,FALSE)</f>
        <v>1712820.5714764064</v>
      </c>
    </row>
    <row r="94" spans="1:6" x14ac:dyDescent="0.2">
      <c r="A94" s="14" t="s">
        <v>400</v>
      </c>
      <c r="B94" s="13" t="s">
        <v>152</v>
      </c>
      <c r="C94" s="22" t="s">
        <v>401</v>
      </c>
      <c r="D94" s="196">
        <f>VLOOKUP(A94,[1]CTA!$A:$D,4,FALSE)</f>
        <v>344230</v>
      </c>
      <c r="E94" s="24">
        <f>VLOOKUP(A94,[1]CTA!$A:$F,6,FALSE)</f>
        <v>362664.77066482417</v>
      </c>
      <c r="F94" s="24">
        <f>VLOOKUP(A94,[2]CTA!$A:$F,6,FALSE)</f>
        <v>724115.48454520537</v>
      </c>
    </row>
    <row r="95" spans="1:6" x14ac:dyDescent="0.2">
      <c r="A95" s="14" t="s">
        <v>402</v>
      </c>
      <c r="B95" s="13" t="s">
        <v>152</v>
      </c>
      <c r="C95" s="22" t="s">
        <v>403</v>
      </c>
      <c r="D95" s="196" t="str">
        <f>VLOOKUP(A95,[1]CTA!$A:$D,4,FALSE)</f>
        <v/>
      </c>
      <c r="E95" s="24">
        <f>VLOOKUP(A95,[1]CTA!$A:$F,6,FALSE)</f>
        <v>38815.181044148259</v>
      </c>
      <c r="F95" s="24">
        <f>VLOOKUP(A95,[2]CTA!$A:$F,6,FALSE)</f>
        <v>21912.682085709832</v>
      </c>
    </row>
    <row r="96" spans="1:6" x14ac:dyDescent="0.2">
      <c r="A96" s="14" t="s">
        <v>404</v>
      </c>
      <c r="B96" s="13" t="s">
        <v>153</v>
      </c>
      <c r="C96" s="22" t="s">
        <v>405</v>
      </c>
      <c r="D96" s="196">
        <f>VLOOKUP(A96,[1]CTA!$A:$D,4,FALSE)</f>
        <v>50408</v>
      </c>
      <c r="E96" s="24">
        <f>VLOOKUP(A96,[1]CTA!$A:$F,6,FALSE)</f>
        <v>43049.073203602755</v>
      </c>
      <c r="F96" s="24">
        <f>VLOOKUP(A96,[2]CTA!$A:$F,6,FALSE)</f>
        <v>29873.804831612277</v>
      </c>
    </row>
    <row r="97" spans="1:6" x14ac:dyDescent="0.2">
      <c r="A97" s="14" t="s">
        <v>406</v>
      </c>
      <c r="B97" s="13" t="s">
        <v>153</v>
      </c>
      <c r="C97" s="22" t="s">
        <v>407</v>
      </c>
      <c r="D97" s="196">
        <f>VLOOKUP(A97,[1]CTA!$A:$D,4,FALSE)</f>
        <v>34815</v>
      </c>
      <c r="E97" s="24">
        <f>VLOOKUP(A97,[1]CTA!$A:$F,6,FALSE)</f>
        <v>26014.421489979857</v>
      </c>
      <c r="F97" s="24">
        <f>VLOOKUP(A97,[2]CTA!$A:$F,6,FALSE)</f>
        <v>26444.841818099689</v>
      </c>
    </row>
    <row r="98" spans="1:6" x14ac:dyDescent="0.2">
      <c r="A98" s="14" t="s">
        <v>408</v>
      </c>
      <c r="B98" s="13" t="s">
        <v>153</v>
      </c>
      <c r="C98" s="22" t="s">
        <v>409</v>
      </c>
      <c r="D98" s="196">
        <f>VLOOKUP(A98,[1]CTA!$A:$D,4,FALSE)</f>
        <v>37305</v>
      </c>
      <c r="E98" s="24">
        <f>VLOOKUP(A98,[1]CTA!$A:$F,6,FALSE)</f>
        <v>8222.6240270281905</v>
      </c>
      <c r="F98" s="24">
        <f>VLOOKUP(A98,[2]CTA!$A:$F,6,FALSE)</f>
        <v>9912.4333231671844</v>
      </c>
    </row>
    <row r="99" spans="1:6" x14ac:dyDescent="0.2">
      <c r="A99" s="14" t="s">
        <v>410</v>
      </c>
      <c r="B99" s="13" t="s">
        <v>153</v>
      </c>
      <c r="C99" s="22" t="s">
        <v>411</v>
      </c>
      <c r="D99" s="196">
        <f>VLOOKUP(A99,[1]CTA!$A:$D,4,FALSE)</f>
        <v>13035</v>
      </c>
      <c r="E99" s="24">
        <f>VLOOKUP(A99,[1]CTA!$A:$F,6,FALSE)</f>
        <v>22834.556920959989</v>
      </c>
      <c r="F99" s="24">
        <f>VLOOKUP(A99,[2]CTA!$A:$F,6,FALSE)</f>
        <v>29494.189673086639</v>
      </c>
    </row>
    <row r="100" spans="1:6" x14ac:dyDescent="0.2">
      <c r="A100" s="14" t="s">
        <v>412</v>
      </c>
      <c r="B100" s="13" t="s">
        <v>153</v>
      </c>
      <c r="C100" s="22" t="s">
        <v>413</v>
      </c>
      <c r="D100" s="196">
        <f>VLOOKUP(A100,[1]CTA!$A:$D,4,FALSE)</f>
        <v>10243</v>
      </c>
      <c r="E100" s="24">
        <f>VLOOKUP(A100,[1]CTA!$A:$F,6,FALSE)</f>
        <v>54195.959038819346</v>
      </c>
      <c r="F100" s="24">
        <f>VLOOKUP(A100,[2]CTA!$A:$F,6,FALSE)</f>
        <v>25101.045751693488</v>
      </c>
    </row>
    <row r="101" spans="1:6" x14ac:dyDescent="0.2">
      <c r="A101" s="14" t="s">
        <v>414</v>
      </c>
      <c r="B101" s="13" t="s">
        <v>153</v>
      </c>
      <c r="C101" s="22" t="s">
        <v>415</v>
      </c>
      <c r="D101" s="196">
        <f>VLOOKUP(A101,[1]CTA!$A:$D,4,FALSE)</f>
        <v>18971</v>
      </c>
      <c r="E101" s="24">
        <f>VLOOKUP(A101,[1]CTA!$A:$F,6,FALSE)</f>
        <v>13378.67678181343</v>
      </c>
      <c r="F101" s="24">
        <f>VLOOKUP(A101,[2]CTA!$A:$F,6,FALSE)</f>
        <v>4817.7154100620637</v>
      </c>
    </row>
    <row r="102" spans="1:6" x14ac:dyDescent="0.2">
      <c r="A102" s="14" t="s">
        <v>416</v>
      </c>
      <c r="B102" s="13" t="s">
        <v>154</v>
      </c>
      <c r="C102" s="22" t="s">
        <v>417</v>
      </c>
      <c r="D102" s="196">
        <f>VLOOKUP(A102,[1]CTA!$A:$D,4,FALSE)</f>
        <v>60178</v>
      </c>
      <c r="E102" s="24">
        <f>VLOOKUP(A102,[1]CTA!$A:$F,6,FALSE)</f>
        <v>8375.3039551717684</v>
      </c>
      <c r="F102" s="24">
        <f>VLOOKUP(A102,[2]CTA!$A:$F,6,FALSE)</f>
        <v>0</v>
      </c>
    </row>
    <row r="103" spans="1:6" x14ac:dyDescent="0.2">
      <c r="A103" s="14" t="s">
        <v>418</v>
      </c>
      <c r="B103" s="13" t="s">
        <v>154</v>
      </c>
      <c r="C103" s="22" t="s">
        <v>419</v>
      </c>
      <c r="D103" s="196" t="str">
        <f>VLOOKUP(A103,[1]CTA!$A:$D,4,FALSE)</f>
        <v/>
      </c>
      <c r="E103" s="24">
        <f>VLOOKUP(A103,[1]CTA!$A:$F,6,FALSE)</f>
        <v>100950.40273046854</v>
      </c>
      <c r="F103" s="24">
        <f>VLOOKUP(A103,[2]CTA!$A:$F,6,FALSE)</f>
        <v>44314.651398342918</v>
      </c>
    </row>
    <row r="104" spans="1:6" x14ac:dyDescent="0.2">
      <c r="A104" s="14" t="s">
        <v>420</v>
      </c>
      <c r="B104" s="13" t="s">
        <v>154</v>
      </c>
      <c r="C104" s="22" t="s">
        <v>421</v>
      </c>
      <c r="D104" s="196" t="str">
        <f>VLOOKUP(A104,[1]CTA!$A:$D,4,FALSE)</f>
        <v/>
      </c>
      <c r="E104" s="24">
        <f>VLOOKUP(A104,[1]CTA!$A:$F,6,FALSE)</f>
        <v>1901.8494300814348</v>
      </c>
      <c r="F104" s="24">
        <f>VLOOKUP(A104,[2]CTA!$A:$F,6,FALSE)</f>
        <v>0</v>
      </c>
    </row>
    <row r="105" spans="1:6" x14ac:dyDescent="0.2">
      <c r="A105" s="14" t="s">
        <v>422</v>
      </c>
      <c r="B105" s="13" t="s">
        <v>155</v>
      </c>
      <c r="C105" s="22" t="s">
        <v>423</v>
      </c>
      <c r="D105" s="196">
        <f>VLOOKUP(A105,[1]CTA!$A:$D,4,FALSE)</f>
        <v>78560</v>
      </c>
      <c r="E105" s="24">
        <f>VLOOKUP(A105,[1]CTA!$A:$F,6,FALSE)</f>
        <v>119906.55256284162</v>
      </c>
      <c r="F105" s="24">
        <f>VLOOKUP(A105,[2]CTA!$A:$F,6,FALSE)</f>
        <v>113374.80669194629</v>
      </c>
    </row>
    <row r="106" spans="1:6" x14ac:dyDescent="0.2">
      <c r="A106" s="14" t="s">
        <v>424</v>
      </c>
      <c r="B106" s="13" t="s">
        <v>155</v>
      </c>
      <c r="C106" s="22" t="s">
        <v>425</v>
      </c>
      <c r="D106" s="196">
        <f>VLOOKUP(A106,[1]CTA!$A:$D,4,FALSE)</f>
        <v>13836</v>
      </c>
      <c r="E106" s="24">
        <f>VLOOKUP(A106,[1]CTA!$A:$F,6,FALSE)</f>
        <v>17510.100955621732</v>
      </c>
      <c r="F106" s="24">
        <f>VLOOKUP(A106,[2]CTA!$A:$F,6,FALSE)</f>
        <v>5929.8842153163923</v>
      </c>
    </row>
    <row r="107" spans="1:6" x14ac:dyDescent="0.2">
      <c r="A107" s="14" t="s">
        <v>426</v>
      </c>
      <c r="B107" s="13" t="s">
        <v>155</v>
      </c>
      <c r="C107" s="22" t="s">
        <v>427</v>
      </c>
      <c r="D107" s="196">
        <f>VLOOKUP(A107,[1]CTA!$A:$D,4,FALSE)</f>
        <v>36688</v>
      </c>
      <c r="E107" s="24">
        <f>VLOOKUP(A107,[1]CTA!$A:$F,6,FALSE)</f>
        <v>46210.836935743195</v>
      </c>
      <c r="F107" s="24">
        <f>VLOOKUP(A107,[2]CTA!$A:$F,6,FALSE)</f>
        <v>46024.139765398366</v>
      </c>
    </row>
    <row r="108" spans="1:6" x14ac:dyDescent="0.2">
      <c r="A108" s="14" t="s">
        <v>428</v>
      </c>
      <c r="B108" s="13" t="s">
        <v>155</v>
      </c>
      <c r="C108" s="22" t="s">
        <v>429</v>
      </c>
      <c r="D108" s="196">
        <f>VLOOKUP(A108,[1]CTA!$A:$D,4,FALSE)</f>
        <v>61080</v>
      </c>
      <c r="E108" s="24">
        <f>VLOOKUP(A108,[1]CTA!$A:$F,6,FALSE)</f>
        <v>50776.327147043543</v>
      </c>
      <c r="F108" s="24">
        <f>VLOOKUP(A108,[2]CTA!$A:$F,6,FALSE)</f>
        <v>41124.438750722693</v>
      </c>
    </row>
    <row r="109" spans="1:6" x14ac:dyDescent="0.2">
      <c r="A109" s="14" t="s">
        <v>430</v>
      </c>
      <c r="B109" s="13" t="s">
        <v>156</v>
      </c>
      <c r="C109" s="22" t="s">
        <v>431</v>
      </c>
      <c r="D109" s="196" t="str">
        <f>VLOOKUP(A109,[1]CTA!$A:$D,4,FALSE)</f>
        <v/>
      </c>
      <c r="E109" s="24">
        <f>VLOOKUP(A109,[1]CTA!$A:$F,6,FALSE)</f>
        <v>0</v>
      </c>
      <c r="F109" s="24">
        <f>VLOOKUP(A109,[2]CTA!$A:$F,6,FALSE)</f>
        <v>3749.0633856329937</v>
      </c>
    </row>
    <row r="110" spans="1:6" x14ac:dyDescent="0.2">
      <c r="A110" s="14" t="s">
        <v>432</v>
      </c>
      <c r="B110" s="13" t="s">
        <v>156</v>
      </c>
      <c r="C110" s="22" t="s">
        <v>433</v>
      </c>
      <c r="D110" s="196">
        <f>VLOOKUP(A110,[1]CTA!$A:$D,4,FALSE)</f>
        <v>28121</v>
      </c>
      <c r="E110" s="24">
        <f>VLOOKUP(A110,[1]CTA!$A:$F,6,FALSE)</f>
        <v>23893.131804326644</v>
      </c>
      <c r="F110" s="24">
        <f>VLOOKUP(A110,[2]CTA!$A:$F,6,FALSE)</f>
        <v>17659.200552238752</v>
      </c>
    </row>
    <row r="111" spans="1:6" x14ac:dyDescent="0.2">
      <c r="A111" s="14" t="s">
        <v>434</v>
      </c>
      <c r="B111" s="13" t="s">
        <v>156</v>
      </c>
      <c r="C111" s="22" t="s">
        <v>435</v>
      </c>
      <c r="D111" s="196">
        <f>VLOOKUP(A111,[1]CTA!$A:$D,4,FALSE)</f>
        <v>1846453</v>
      </c>
      <c r="E111" s="24">
        <f>VLOOKUP(A111,[1]CTA!$A:$F,6,FALSE)</f>
        <v>1702816.815558542</v>
      </c>
      <c r="F111" s="24">
        <f>VLOOKUP(A111,[2]CTA!$A:$F,6,FALSE)</f>
        <v>1905540.2511795235</v>
      </c>
    </row>
    <row r="112" spans="1:6" x14ac:dyDescent="0.2">
      <c r="A112" s="14" t="s">
        <v>436</v>
      </c>
      <c r="B112" s="13" t="s">
        <v>157</v>
      </c>
      <c r="C112" s="22" t="s">
        <v>437</v>
      </c>
      <c r="D112" s="196" t="str">
        <f>VLOOKUP(A112,[1]CTA!$A:$D,4,FALSE)</f>
        <v/>
      </c>
      <c r="E112" s="24">
        <f>VLOOKUP(A112,[1]CTA!$A:$F,6,FALSE)</f>
        <v>0</v>
      </c>
      <c r="F112" s="24">
        <f>VLOOKUP(A112,[2]CTA!$A:$F,6,FALSE)</f>
        <v>0</v>
      </c>
    </row>
    <row r="113" spans="1:6" x14ac:dyDescent="0.2">
      <c r="A113" s="14" t="s">
        <v>438</v>
      </c>
      <c r="B113" s="13" t="s">
        <v>158</v>
      </c>
      <c r="C113" s="22" t="s">
        <v>439</v>
      </c>
      <c r="D113" s="196" t="str">
        <f>VLOOKUP(A113,[1]CTA!$A:$D,4,FALSE)</f>
        <v/>
      </c>
      <c r="E113" s="24">
        <f>VLOOKUP(A113,[1]CTA!$A:$F,6,FALSE)</f>
        <v>33832.922465592237</v>
      </c>
      <c r="F113" s="24">
        <f>VLOOKUP(A113,[2]CTA!$A:$F,6,FALSE)</f>
        <v>8853.9396189872641</v>
      </c>
    </row>
    <row r="114" spans="1:6" x14ac:dyDescent="0.2">
      <c r="A114" s="14" t="s">
        <v>440</v>
      </c>
      <c r="B114" s="13" t="s">
        <v>159</v>
      </c>
      <c r="C114" s="22" t="s">
        <v>441</v>
      </c>
      <c r="D114" s="196">
        <f>VLOOKUP(A114,[1]CTA!$A:$D,4,FALSE)</f>
        <v>53127</v>
      </c>
      <c r="E114" s="24">
        <f>VLOOKUP(A114,[1]CTA!$A:$F,6,FALSE)</f>
        <v>60504.073222249877</v>
      </c>
      <c r="F114" s="24">
        <f>VLOOKUP(A114,[2]CTA!$A:$F,6,FALSE)</f>
        <v>106668.42334015243</v>
      </c>
    </row>
    <row r="115" spans="1:6" x14ac:dyDescent="0.2">
      <c r="A115" s="14" t="s">
        <v>442</v>
      </c>
      <c r="B115" s="13" t="s">
        <v>159</v>
      </c>
      <c r="C115" s="22" t="s">
        <v>443</v>
      </c>
      <c r="D115" s="196">
        <f>VLOOKUP(A115,[1]CTA!$A:$D,4,FALSE)</f>
        <v>15299</v>
      </c>
      <c r="E115" s="24">
        <f>VLOOKUP(A115,[1]CTA!$A:$F,6,FALSE)</f>
        <v>9939.8666070531617</v>
      </c>
      <c r="F115" s="24">
        <f>VLOOKUP(A115,[2]CTA!$A:$F,6,FALSE)</f>
        <v>28441.806581786983</v>
      </c>
    </row>
    <row r="116" spans="1:6" x14ac:dyDescent="0.2">
      <c r="A116" s="14" t="s">
        <v>444</v>
      </c>
      <c r="B116" s="13" t="s">
        <v>159</v>
      </c>
      <c r="C116" s="22" t="s">
        <v>445</v>
      </c>
      <c r="D116" s="196">
        <f>VLOOKUP(A116,[1]CTA!$A:$D,4,FALSE)</f>
        <v>33929</v>
      </c>
      <c r="E116" s="24">
        <f>VLOOKUP(A116,[1]CTA!$A:$F,6,FALSE)</f>
        <v>0</v>
      </c>
      <c r="F116" s="24" t="str">
        <f>VLOOKUP(A116,[2]CTA!$A:$F,6,FALSE)</f>
        <v/>
      </c>
    </row>
    <row r="117" spans="1:6" x14ac:dyDescent="0.2">
      <c r="A117" s="14" t="s">
        <v>446</v>
      </c>
      <c r="B117" s="13" t="s">
        <v>160</v>
      </c>
      <c r="C117" s="22" t="s">
        <v>447</v>
      </c>
      <c r="D117" s="196">
        <f>VLOOKUP(A117,[1]CTA!$A:$D,4,FALSE)</f>
        <v>61994</v>
      </c>
      <c r="E117" s="24">
        <f>VLOOKUP(A117,[1]CTA!$A:$F,6,FALSE)</f>
        <v>34507.683129315548</v>
      </c>
      <c r="F117" s="24">
        <f>VLOOKUP(A117,[2]CTA!$A:$F,6,FALSE)</f>
        <v>37436.115015976582</v>
      </c>
    </row>
    <row r="118" spans="1:6" x14ac:dyDescent="0.2">
      <c r="A118" s="14" t="s">
        <v>448</v>
      </c>
      <c r="B118" s="13" t="s">
        <v>160</v>
      </c>
      <c r="C118" s="22" t="s">
        <v>449</v>
      </c>
      <c r="D118" s="196">
        <f>VLOOKUP(A118,[1]CTA!$A:$D,4,FALSE)</f>
        <v>24858</v>
      </c>
      <c r="E118" s="24">
        <f>VLOOKUP(A118,[1]CTA!$A:$F,6,FALSE)</f>
        <v>17398.008457322514</v>
      </c>
      <c r="F118" s="24">
        <f>VLOOKUP(A118,[2]CTA!$A:$F,6,FALSE)</f>
        <v>17653.404803879603</v>
      </c>
    </row>
    <row r="119" spans="1:6" x14ac:dyDescent="0.2">
      <c r="A119" s="14" t="s">
        <v>450</v>
      </c>
      <c r="B119" s="13" t="s">
        <v>161</v>
      </c>
      <c r="C119" s="22" t="s">
        <v>451</v>
      </c>
      <c r="D119" s="196">
        <f>VLOOKUP(A119,[1]CTA!$A:$D,4,FALSE)</f>
        <v>64362</v>
      </c>
      <c r="E119" s="24">
        <f>VLOOKUP(A119,[1]CTA!$A:$F,6,FALSE)</f>
        <v>56872.181667363046</v>
      </c>
      <c r="F119" s="24">
        <f>VLOOKUP(A119,[2]CTA!$A:$F,6,FALSE)</f>
        <v>32770.388374862094</v>
      </c>
    </row>
    <row r="120" spans="1:6" x14ac:dyDescent="0.2">
      <c r="A120" s="14" t="s">
        <v>452</v>
      </c>
      <c r="B120" s="13" t="s">
        <v>161</v>
      </c>
      <c r="C120" s="22" t="s">
        <v>453</v>
      </c>
      <c r="D120" s="196">
        <f>VLOOKUP(A120,[1]CTA!$A:$D,4,FALSE)</f>
        <v>40948</v>
      </c>
      <c r="E120" s="24">
        <f>VLOOKUP(A120,[1]CTA!$A:$F,6,FALSE)</f>
        <v>58758.855021048883</v>
      </c>
      <c r="F120" s="24">
        <f>VLOOKUP(A120,[2]CTA!$A:$F,6,FALSE)</f>
        <v>63717.012643870563</v>
      </c>
    </row>
    <row r="121" spans="1:6" x14ac:dyDescent="0.2">
      <c r="A121" s="14" t="s">
        <v>454</v>
      </c>
      <c r="B121" s="13" t="s">
        <v>161</v>
      </c>
      <c r="C121" s="22" t="s">
        <v>455</v>
      </c>
      <c r="D121" s="196">
        <f>VLOOKUP(A121,[1]CTA!$A:$D,4,FALSE)</f>
        <v>12491</v>
      </c>
      <c r="E121" s="24">
        <f>VLOOKUP(A121,[1]CTA!$A:$F,6,FALSE)</f>
        <v>18255.773631460834</v>
      </c>
      <c r="F121" s="24">
        <f>VLOOKUP(A121,[2]CTA!$A:$F,6,FALSE)</f>
        <v>15222.03480253552</v>
      </c>
    </row>
    <row r="122" spans="1:6" x14ac:dyDescent="0.2">
      <c r="A122" s="14" t="s">
        <v>456</v>
      </c>
      <c r="B122" s="13" t="s">
        <v>161</v>
      </c>
      <c r="C122" s="22" t="s">
        <v>457</v>
      </c>
      <c r="D122" s="196">
        <f>VLOOKUP(A122,[1]CTA!$A:$D,4,FALSE)</f>
        <v>28815</v>
      </c>
      <c r="E122" s="24">
        <f>VLOOKUP(A122,[1]CTA!$A:$F,6,FALSE)</f>
        <v>26993.337324294418</v>
      </c>
      <c r="F122" s="24">
        <f>VLOOKUP(A122,[2]CTA!$A:$F,6,FALSE)</f>
        <v>23952.934213366996</v>
      </c>
    </row>
    <row r="123" spans="1:6" x14ac:dyDescent="0.2">
      <c r="A123" s="14" t="s">
        <v>458</v>
      </c>
      <c r="B123" s="13" t="s">
        <v>162</v>
      </c>
      <c r="C123" s="22" t="s">
        <v>459</v>
      </c>
      <c r="D123" s="196">
        <f>VLOOKUP(A123,[1]CTA!$A:$D,4,FALSE)</f>
        <v>37556</v>
      </c>
      <c r="E123" s="24">
        <f>VLOOKUP(A123,[1]CTA!$A:$F,6,FALSE)</f>
        <v>51850.052945856129</v>
      </c>
      <c r="F123" s="24">
        <f>VLOOKUP(A123,[2]CTA!$A:$F,6,FALSE)</f>
        <v>17996.121297932201</v>
      </c>
    </row>
    <row r="124" spans="1:6" x14ac:dyDescent="0.2">
      <c r="A124" s="14" t="s">
        <v>460</v>
      </c>
      <c r="B124" s="13" t="s">
        <v>162</v>
      </c>
      <c r="C124" s="22" t="s">
        <v>461</v>
      </c>
      <c r="D124" s="196" t="str">
        <f>VLOOKUP(A124,[1]CTA!$A:$D,4,FALSE)</f>
        <v/>
      </c>
      <c r="E124" s="24">
        <f>VLOOKUP(A124,[1]CTA!$A:$F,6,FALSE)</f>
        <v>43662.498600004561</v>
      </c>
      <c r="F124" s="24">
        <f>VLOOKUP(A124,[2]CTA!$A:$F,6,FALSE)</f>
        <v>78996.380835655189</v>
      </c>
    </row>
    <row r="125" spans="1:6" x14ac:dyDescent="0.2">
      <c r="A125" s="14" t="s">
        <v>462</v>
      </c>
      <c r="B125" s="13" t="s">
        <v>162</v>
      </c>
      <c r="C125" s="22" t="s">
        <v>463</v>
      </c>
      <c r="D125" s="196">
        <f>VLOOKUP(A125,[1]CTA!$A:$D,4,FALSE)</f>
        <v>532</v>
      </c>
      <c r="E125" s="24">
        <f>VLOOKUP(A125,[1]CTA!$A:$F,6,FALSE)</f>
        <v>9285.3919143503026</v>
      </c>
      <c r="F125" s="24">
        <f>VLOOKUP(A125,[2]CTA!$A:$F,6,FALSE)</f>
        <v>0</v>
      </c>
    </row>
    <row r="126" spans="1:6" x14ac:dyDescent="0.2">
      <c r="A126" s="14" t="s">
        <v>464</v>
      </c>
      <c r="B126" s="13" t="s">
        <v>162</v>
      </c>
      <c r="C126" s="22" t="s">
        <v>465</v>
      </c>
      <c r="D126" s="196">
        <f>VLOOKUP(A126,[1]CTA!$A:$D,4,FALSE)</f>
        <v>29769</v>
      </c>
      <c r="E126" s="24">
        <f>VLOOKUP(A126,[1]CTA!$A:$F,6,FALSE)</f>
        <v>35283.112626325586</v>
      </c>
      <c r="F126" s="24">
        <f>VLOOKUP(A126,[2]CTA!$A:$F,6,FALSE)</f>
        <v>41983.381258223082</v>
      </c>
    </row>
    <row r="127" spans="1:6" x14ac:dyDescent="0.2">
      <c r="A127" s="14" t="s">
        <v>466</v>
      </c>
      <c r="B127" s="13" t="s">
        <v>162</v>
      </c>
      <c r="C127" s="22" t="s">
        <v>467</v>
      </c>
      <c r="D127" s="196">
        <f>VLOOKUP(A127,[1]CTA!$A:$D,4,FALSE)</f>
        <v>27383</v>
      </c>
      <c r="E127" s="24">
        <f>VLOOKUP(A127,[1]CTA!$A:$F,6,FALSE)</f>
        <v>28550.060306440992</v>
      </c>
      <c r="F127" s="24">
        <f>VLOOKUP(A127,[2]CTA!$A:$F,6,FALSE)</f>
        <v>16590.693053462612</v>
      </c>
    </row>
    <row r="128" spans="1:6" x14ac:dyDescent="0.2">
      <c r="A128" s="14" t="s">
        <v>468</v>
      </c>
      <c r="B128" s="13" t="s">
        <v>162</v>
      </c>
      <c r="C128" s="22" t="s">
        <v>469</v>
      </c>
      <c r="D128" s="196">
        <f>VLOOKUP(A128,[1]CTA!$A:$D,4,FALSE)</f>
        <v>39527</v>
      </c>
      <c r="E128" s="24">
        <f>VLOOKUP(A128,[1]CTA!$A:$F,6,FALSE)</f>
        <v>18216.575807178819</v>
      </c>
      <c r="F128" s="24">
        <f>VLOOKUP(A128,[2]CTA!$A:$F,6,FALSE)</f>
        <v>14742.164360066321</v>
      </c>
    </row>
    <row r="129" spans="1:6" x14ac:dyDescent="0.2">
      <c r="A129" s="14" t="s">
        <v>470</v>
      </c>
      <c r="B129" s="13" t="s">
        <v>163</v>
      </c>
      <c r="C129" s="22" t="s">
        <v>471</v>
      </c>
      <c r="D129" s="196">
        <f>VLOOKUP(A129,[1]CTA!$A:$D,4,FALSE)</f>
        <v>15498</v>
      </c>
      <c r="E129" s="24">
        <f>VLOOKUP(A129,[1]CTA!$A:$F,6,FALSE)</f>
        <v>11219.699282596324</v>
      </c>
      <c r="F129" s="24">
        <f>VLOOKUP(A129,[2]CTA!$A:$F,6,FALSE)</f>
        <v>7027.6103461484081</v>
      </c>
    </row>
    <row r="130" spans="1:6" x14ac:dyDescent="0.2">
      <c r="A130" s="14" t="s">
        <v>472</v>
      </c>
      <c r="B130" s="13" t="s">
        <v>163</v>
      </c>
      <c r="C130" s="22" t="s">
        <v>473</v>
      </c>
      <c r="D130" s="196" t="str">
        <f>VLOOKUP(A130,[1]CTA!$A:$D,4,FALSE)</f>
        <v/>
      </c>
      <c r="E130" s="24">
        <f>VLOOKUP(A130,[1]CTA!$A:$F,6,FALSE)</f>
        <v>0</v>
      </c>
      <c r="F130" s="24" t="str">
        <f>VLOOKUP(A130,[2]CTA!$A:$F,6,FALSE)</f>
        <v/>
      </c>
    </row>
    <row r="131" spans="1:6" x14ac:dyDescent="0.2">
      <c r="A131" s="14" t="s">
        <v>474</v>
      </c>
      <c r="B131" s="13" t="s">
        <v>164</v>
      </c>
      <c r="C131" s="22" t="s">
        <v>475</v>
      </c>
      <c r="D131" s="196">
        <f>VLOOKUP(A131,[1]CTA!$A:$D,4,FALSE)</f>
        <v>37573</v>
      </c>
      <c r="E131" s="24">
        <f>VLOOKUP(A131,[1]CTA!$A:$F,6,FALSE)</f>
        <v>0</v>
      </c>
      <c r="F131" s="24">
        <f>VLOOKUP(A131,[2]CTA!$A:$F,6,FALSE)</f>
        <v>25264.596419704922</v>
      </c>
    </row>
    <row r="132" spans="1:6" x14ac:dyDescent="0.2">
      <c r="A132" s="14" t="s">
        <v>476</v>
      </c>
      <c r="B132" s="13" t="s">
        <v>164</v>
      </c>
      <c r="C132" s="22" t="s">
        <v>477</v>
      </c>
      <c r="D132" s="196">
        <f>VLOOKUP(A132,[1]CTA!$A:$D,4,FALSE)</f>
        <v>6370</v>
      </c>
      <c r="E132" s="24">
        <f>VLOOKUP(A132,[1]CTA!$A:$F,6,FALSE)</f>
        <v>0</v>
      </c>
      <c r="F132" s="24" t="str">
        <f>VLOOKUP(A132,[2]CTA!$A:$F,6,FALSE)</f>
        <v/>
      </c>
    </row>
    <row r="133" spans="1:6" x14ac:dyDescent="0.2">
      <c r="A133" s="14" t="s">
        <v>478</v>
      </c>
      <c r="B133" s="13" t="s">
        <v>165</v>
      </c>
      <c r="C133" s="22" t="s">
        <v>479</v>
      </c>
      <c r="D133" s="196">
        <f>VLOOKUP(A133,[1]CTA!$A:$D,4,FALSE)</f>
        <v>30728</v>
      </c>
      <c r="E133" s="24">
        <f>VLOOKUP(A133,[1]CTA!$A:$F,6,FALSE)</f>
        <v>31266.003071211559</v>
      </c>
      <c r="F133" s="24">
        <f>VLOOKUP(A133,[2]CTA!$A:$F,6,FALSE)</f>
        <v>37460.833964568366</v>
      </c>
    </row>
    <row r="134" spans="1:6" x14ac:dyDescent="0.2">
      <c r="A134" s="14" t="s">
        <v>480</v>
      </c>
      <c r="B134" s="13" t="s">
        <v>165</v>
      </c>
      <c r="C134" s="22" t="s">
        <v>481</v>
      </c>
      <c r="D134" s="196">
        <f>VLOOKUP(A134,[1]CTA!$A:$D,4,FALSE)</f>
        <v>13315</v>
      </c>
      <c r="E134" s="24">
        <f>VLOOKUP(A134,[1]CTA!$A:$F,6,FALSE)</f>
        <v>27505.718153088063</v>
      </c>
      <c r="F134" s="24">
        <f>VLOOKUP(A134,[2]CTA!$A:$F,6,FALSE)</f>
        <v>49543.270593497931</v>
      </c>
    </row>
    <row r="135" spans="1:6" x14ac:dyDescent="0.2">
      <c r="A135" s="14" t="s">
        <v>482</v>
      </c>
      <c r="B135" s="13" t="s">
        <v>166</v>
      </c>
      <c r="C135" s="22" t="s">
        <v>483</v>
      </c>
      <c r="D135" s="196">
        <f>VLOOKUP(A135,[1]CTA!$A:$D,4,FALSE)</f>
        <v>98440</v>
      </c>
      <c r="E135" s="24">
        <f>VLOOKUP(A135,[1]CTA!$A:$F,6,FALSE)</f>
        <v>74470.114345374153</v>
      </c>
      <c r="F135" s="24">
        <f>VLOOKUP(A135,[2]CTA!$A:$F,6,FALSE)</f>
        <v>94776.721331421199</v>
      </c>
    </row>
    <row r="136" spans="1:6" x14ac:dyDescent="0.2">
      <c r="A136" s="14" t="s">
        <v>484</v>
      </c>
      <c r="B136" s="13" t="s">
        <v>167</v>
      </c>
      <c r="C136" s="22" t="s">
        <v>485</v>
      </c>
      <c r="D136" s="196" t="str">
        <f>VLOOKUP(A136,[1]CTA!$A:$D,4,FALSE)</f>
        <v/>
      </c>
      <c r="E136" s="24">
        <f>VLOOKUP(A136,[1]CTA!$A:$F,6,FALSE)</f>
        <v>0</v>
      </c>
      <c r="F136" s="24" t="str">
        <f>VLOOKUP(A136,[2]CTA!$A:$F,6,FALSE)</f>
        <v/>
      </c>
    </row>
    <row r="137" spans="1:6" x14ac:dyDescent="0.2">
      <c r="A137" s="14" t="s">
        <v>486</v>
      </c>
      <c r="B137" s="13" t="s">
        <v>167</v>
      </c>
      <c r="C137" s="22" t="s">
        <v>487</v>
      </c>
      <c r="D137" s="196">
        <f>VLOOKUP(A137,[1]CTA!$A:$D,4,FALSE)</f>
        <v>19796</v>
      </c>
      <c r="E137" s="24">
        <f>VLOOKUP(A137,[1]CTA!$A:$F,6,FALSE)</f>
        <v>25657.462991010299</v>
      </c>
      <c r="F137" s="24">
        <f>VLOOKUP(A137,[2]CTA!$A:$F,6,FALSE)</f>
        <v>13611.734206136536</v>
      </c>
    </row>
    <row r="138" spans="1:6" x14ac:dyDescent="0.2">
      <c r="A138" s="14" t="s">
        <v>488</v>
      </c>
      <c r="B138" s="13" t="s">
        <v>167</v>
      </c>
      <c r="C138" s="22" t="s">
        <v>489</v>
      </c>
      <c r="D138" s="196">
        <f>VLOOKUP(A138,[1]CTA!$A:$D,4,FALSE)</f>
        <v>18160</v>
      </c>
      <c r="E138" s="24">
        <f>VLOOKUP(A138,[1]CTA!$A:$F,6,FALSE)</f>
        <v>0</v>
      </c>
      <c r="F138" s="24">
        <f>VLOOKUP(A138,[2]CTA!$A:$F,6,FALSE)</f>
        <v>0</v>
      </c>
    </row>
    <row r="139" spans="1:6" x14ac:dyDescent="0.2">
      <c r="A139" s="14" t="s">
        <v>490</v>
      </c>
      <c r="B139" s="13" t="s">
        <v>167</v>
      </c>
      <c r="C139" s="22" t="s">
        <v>491</v>
      </c>
      <c r="D139" s="196">
        <f>VLOOKUP(A139,[1]CTA!$A:$D,4,FALSE)</f>
        <v>17505</v>
      </c>
      <c r="E139" s="24">
        <f>VLOOKUP(A139,[1]CTA!$A:$F,6,FALSE)</f>
        <v>20433.848945727208</v>
      </c>
      <c r="F139" s="24">
        <f>VLOOKUP(A139,[2]CTA!$A:$F,6,FALSE)</f>
        <v>8234.8422092976489</v>
      </c>
    </row>
    <row r="140" spans="1:6" x14ac:dyDescent="0.2">
      <c r="A140" s="14" t="s">
        <v>492</v>
      </c>
      <c r="B140" s="13" t="s">
        <v>168</v>
      </c>
      <c r="C140" s="22" t="s">
        <v>493</v>
      </c>
      <c r="D140" s="196">
        <f>VLOOKUP(A140,[1]CTA!$A:$D,4,FALSE)</f>
        <v>192383</v>
      </c>
      <c r="E140" s="24">
        <f>VLOOKUP(A140,[1]CTA!$A:$F,6,FALSE)</f>
        <v>229049.70990326139</v>
      </c>
      <c r="F140" s="24">
        <f>VLOOKUP(A140,[2]CTA!$A:$F,6,FALSE)</f>
        <v>246763.57234642003</v>
      </c>
    </row>
    <row r="141" spans="1:6" x14ac:dyDescent="0.2">
      <c r="A141" s="14" t="s">
        <v>494</v>
      </c>
      <c r="B141" s="13" t="s">
        <v>168</v>
      </c>
      <c r="C141" s="22" t="s">
        <v>495</v>
      </c>
      <c r="D141" s="196">
        <f>VLOOKUP(A141,[1]CTA!$A:$D,4,FALSE)</f>
        <v>325808</v>
      </c>
      <c r="E141" s="24">
        <f>VLOOKUP(A141,[1]CTA!$A:$F,6,FALSE)</f>
        <v>298499.48469171039</v>
      </c>
      <c r="F141" s="24">
        <f>VLOOKUP(A141,[2]CTA!$A:$F,6,FALSE)</f>
        <v>192576.70103847538</v>
      </c>
    </row>
    <row r="142" spans="1:6" x14ac:dyDescent="0.2">
      <c r="A142" s="14" t="s">
        <v>496</v>
      </c>
      <c r="B142" s="13" t="s">
        <v>169</v>
      </c>
      <c r="C142" s="22" t="s">
        <v>497</v>
      </c>
      <c r="D142" s="196">
        <f>VLOOKUP(A142,[1]CTA!$A:$D,4,FALSE)</f>
        <v>33783</v>
      </c>
      <c r="E142" s="24">
        <f>VLOOKUP(A142,[1]CTA!$A:$F,6,FALSE)</f>
        <v>30760.35514653087</v>
      </c>
      <c r="F142" s="24">
        <f>VLOOKUP(A142,[2]CTA!$A:$F,6,FALSE)</f>
        <v>23361.262721251791</v>
      </c>
    </row>
    <row r="143" spans="1:6" x14ac:dyDescent="0.2">
      <c r="A143" s="14" t="s">
        <v>498</v>
      </c>
      <c r="B143" s="13" t="s">
        <v>169</v>
      </c>
      <c r="C143" s="22" t="s">
        <v>499</v>
      </c>
      <c r="D143" s="196">
        <f>VLOOKUP(A143,[1]CTA!$A:$D,4,FALSE)</f>
        <v>35772</v>
      </c>
      <c r="E143" s="24">
        <f>VLOOKUP(A143,[1]CTA!$A:$F,6,FALSE)</f>
        <v>11263.691043752884</v>
      </c>
      <c r="F143" s="24">
        <f>VLOOKUP(A143,[2]CTA!$A:$F,6,FALSE)</f>
        <v>30348.088749397131</v>
      </c>
    </row>
    <row r="144" spans="1:6" x14ac:dyDescent="0.2">
      <c r="A144" s="14" t="s">
        <v>500</v>
      </c>
      <c r="B144" s="13" t="s">
        <v>170</v>
      </c>
      <c r="C144" s="22" t="s">
        <v>501</v>
      </c>
      <c r="D144" s="196" t="str">
        <f>VLOOKUP(A144,[1]CTA!$A:$D,4,FALSE)</f>
        <v/>
      </c>
      <c r="E144" s="24">
        <f>VLOOKUP(A144,[1]CTA!$A:$F,6,FALSE)</f>
        <v>938.78939772747549</v>
      </c>
      <c r="F144" s="24">
        <f>VLOOKUP(A144,[2]CTA!$A:$F,6,FALSE)</f>
        <v>7279.9857317058295</v>
      </c>
    </row>
    <row r="145" spans="1:6" x14ac:dyDescent="0.2">
      <c r="A145" s="14" t="s">
        <v>502</v>
      </c>
      <c r="B145" s="13" t="s">
        <v>170</v>
      </c>
      <c r="C145" s="22" t="s">
        <v>503</v>
      </c>
      <c r="D145" s="196">
        <f>VLOOKUP(A145,[1]CTA!$A:$D,4,FALSE)</f>
        <v>48879</v>
      </c>
      <c r="E145" s="24">
        <f>VLOOKUP(A145,[1]CTA!$A:$F,6,FALSE)</f>
        <v>39457.013496326894</v>
      </c>
      <c r="F145" s="24">
        <f>VLOOKUP(A145,[2]CTA!$A:$F,6,FALSE)</f>
        <v>38797.611212177908</v>
      </c>
    </row>
    <row r="146" spans="1:6" x14ac:dyDescent="0.2">
      <c r="A146" s="14" t="s">
        <v>504</v>
      </c>
      <c r="B146" s="13" t="s">
        <v>170</v>
      </c>
      <c r="C146" s="22" t="s">
        <v>505</v>
      </c>
      <c r="D146" s="196">
        <f>VLOOKUP(A146,[1]CTA!$A:$D,4,FALSE)</f>
        <v>16844</v>
      </c>
      <c r="E146" s="24">
        <f>VLOOKUP(A146,[1]CTA!$A:$F,6,FALSE)</f>
        <v>15193.169298965393</v>
      </c>
      <c r="F146" s="24">
        <f>VLOOKUP(A146,[2]CTA!$A:$F,6,FALSE)</f>
        <v>9597.0848134029748</v>
      </c>
    </row>
    <row r="147" spans="1:6" x14ac:dyDescent="0.2">
      <c r="A147" s="14" t="s">
        <v>506</v>
      </c>
      <c r="B147" s="13" t="s">
        <v>171</v>
      </c>
      <c r="C147" s="22" t="s">
        <v>507</v>
      </c>
      <c r="D147" s="196">
        <f>VLOOKUP(A147,[1]CTA!$A:$D,4,FALSE)</f>
        <v>31771</v>
      </c>
      <c r="E147" s="24">
        <f>VLOOKUP(A147,[1]CTA!$A:$F,6,FALSE)</f>
        <v>37589.899313257127</v>
      </c>
      <c r="F147" s="24">
        <f>VLOOKUP(A147,[2]CTA!$A:$F,6,FALSE)</f>
        <v>21382.964281963887</v>
      </c>
    </row>
    <row r="148" spans="1:6" x14ac:dyDescent="0.2">
      <c r="A148" s="14" t="s">
        <v>508</v>
      </c>
      <c r="B148" s="13" t="s">
        <v>171</v>
      </c>
      <c r="C148" s="22" t="s">
        <v>509</v>
      </c>
      <c r="D148" s="196">
        <f>VLOOKUP(A148,[1]CTA!$A:$D,4,FALSE)</f>
        <v>27564</v>
      </c>
      <c r="E148" s="24">
        <f>VLOOKUP(A148,[1]CTA!$A:$F,6,FALSE)</f>
        <v>25405.417702172883</v>
      </c>
      <c r="F148" s="24">
        <f>VLOOKUP(A148,[2]CTA!$A:$F,6,FALSE)</f>
        <v>65065.982592590866</v>
      </c>
    </row>
    <row r="149" spans="1:6" x14ac:dyDescent="0.2">
      <c r="A149" s="14" t="s">
        <v>510</v>
      </c>
      <c r="B149" s="13" t="s">
        <v>171</v>
      </c>
      <c r="C149" s="22" t="s">
        <v>511</v>
      </c>
      <c r="D149" s="196">
        <f>VLOOKUP(A149,[1]CTA!$A:$D,4,FALSE)</f>
        <v>56660</v>
      </c>
      <c r="E149" s="24">
        <f>VLOOKUP(A149,[1]CTA!$A:$F,6,FALSE)</f>
        <v>23222.618969621493</v>
      </c>
      <c r="F149" s="24">
        <f>VLOOKUP(A149,[2]CTA!$A:$F,6,FALSE)</f>
        <v>10730.37030017986</v>
      </c>
    </row>
    <row r="150" spans="1:6" x14ac:dyDescent="0.2">
      <c r="A150" s="14" t="s">
        <v>512</v>
      </c>
      <c r="B150" s="13" t="s">
        <v>172</v>
      </c>
      <c r="C150" s="22" t="s">
        <v>513</v>
      </c>
      <c r="D150" s="196" t="str">
        <f>VLOOKUP(A150,[1]CTA!$A:$D,4,FALSE)</f>
        <v/>
      </c>
      <c r="E150" s="24">
        <f>VLOOKUP(A150,[1]CTA!$A:$F,6,FALSE)</f>
        <v>0</v>
      </c>
      <c r="F150" s="24" t="str">
        <f>VLOOKUP(A150,[2]CTA!$A:$F,6,FALSE)</f>
        <v/>
      </c>
    </row>
    <row r="151" spans="1:6" x14ac:dyDescent="0.2">
      <c r="A151" s="14" t="s">
        <v>514</v>
      </c>
      <c r="B151" s="13" t="s">
        <v>172</v>
      </c>
      <c r="C151" s="22" t="s">
        <v>515</v>
      </c>
      <c r="D151" s="196" t="str">
        <f>VLOOKUP(A151,[1]CTA!$A:$D,4,FALSE)</f>
        <v/>
      </c>
      <c r="E151" s="24">
        <f>VLOOKUP(A151,[1]CTA!$A:$F,6,FALSE)</f>
        <v>0</v>
      </c>
      <c r="F151" s="24" t="str">
        <f>VLOOKUP(A151,[2]CTA!$A:$F,6,FALSE)</f>
        <v/>
      </c>
    </row>
    <row r="152" spans="1:6" x14ac:dyDescent="0.2">
      <c r="A152" s="14" t="s">
        <v>516</v>
      </c>
      <c r="B152" s="13" t="s">
        <v>172</v>
      </c>
      <c r="C152" s="22" t="s">
        <v>517</v>
      </c>
      <c r="D152" s="196">
        <f>VLOOKUP(A152,[1]CTA!$A:$D,4,FALSE)</f>
        <v>31487</v>
      </c>
      <c r="E152" s="24">
        <f>VLOOKUP(A152,[1]CTA!$A:$F,6,FALSE)</f>
        <v>15229.384475681018</v>
      </c>
      <c r="F152" s="24">
        <f>VLOOKUP(A152,[2]CTA!$A:$F,6,FALSE)</f>
        <v>20295.978845642709</v>
      </c>
    </row>
    <row r="153" spans="1:6" x14ac:dyDescent="0.2">
      <c r="A153" s="14" t="s">
        <v>518</v>
      </c>
      <c r="B153" s="13" t="s">
        <v>173</v>
      </c>
      <c r="C153" s="22" t="s">
        <v>519</v>
      </c>
      <c r="D153" s="196" t="str">
        <f>VLOOKUP(A153,[1]CTA!$A:$D,4,FALSE)</f>
        <v/>
      </c>
      <c r="E153" s="24">
        <f>VLOOKUP(A153,[1]CTA!$A:$F,6,FALSE)</f>
        <v>0</v>
      </c>
      <c r="F153" s="24" t="str">
        <f>VLOOKUP(A153,[2]CTA!$A:$F,6,FALSE)</f>
        <v/>
      </c>
    </row>
    <row r="154" spans="1:6" x14ac:dyDescent="0.2">
      <c r="A154" s="14" t="s">
        <v>520</v>
      </c>
      <c r="B154" s="13" t="s">
        <v>174</v>
      </c>
      <c r="C154" s="22" t="s">
        <v>521</v>
      </c>
      <c r="D154" s="196">
        <f>VLOOKUP(A154,[1]CTA!$A:$D,4,FALSE)</f>
        <v>39917</v>
      </c>
      <c r="E154" s="24">
        <f>VLOOKUP(A154,[1]CTA!$A:$F,6,FALSE)</f>
        <v>41688.589515221516</v>
      </c>
      <c r="F154" s="24">
        <f>VLOOKUP(A154,[2]CTA!$A:$F,6,FALSE)</f>
        <v>57003.529892020139</v>
      </c>
    </row>
    <row r="155" spans="1:6" x14ac:dyDescent="0.2">
      <c r="A155" s="14" t="s">
        <v>522</v>
      </c>
      <c r="B155" s="13" t="s">
        <v>174</v>
      </c>
      <c r="C155" s="22" t="s">
        <v>523</v>
      </c>
      <c r="D155" s="196">
        <f>VLOOKUP(A155,[1]CTA!$A:$D,4,FALSE)</f>
        <v>7391</v>
      </c>
      <c r="E155" s="24">
        <f>VLOOKUP(A155,[1]CTA!$A:$F,6,FALSE)</f>
        <v>9038.2328143741233</v>
      </c>
      <c r="F155" s="24">
        <f>VLOOKUP(A155,[2]CTA!$A:$F,6,FALSE)</f>
        <v>6463.3974652509633</v>
      </c>
    </row>
    <row r="156" spans="1:6" x14ac:dyDescent="0.2">
      <c r="A156" s="14" t="s">
        <v>524</v>
      </c>
      <c r="B156" s="13" t="s">
        <v>175</v>
      </c>
      <c r="C156" s="22" t="s">
        <v>525</v>
      </c>
      <c r="D156" s="196">
        <f>VLOOKUP(A156,[1]CTA!$A:$D,4,FALSE)</f>
        <v>145108</v>
      </c>
      <c r="E156" s="24">
        <f>VLOOKUP(A156,[1]CTA!$A:$F,6,FALSE)</f>
        <v>74158.492492432153</v>
      </c>
      <c r="F156" s="24">
        <f>VLOOKUP(A156,[2]CTA!$A:$F,6,FALSE)</f>
        <v>71061.767409651191</v>
      </c>
    </row>
    <row r="157" spans="1:6" x14ac:dyDescent="0.2">
      <c r="A157" s="14" t="s">
        <v>526</v>
      </c>
      <c r="B157" s="13" t="s">
        <v>175</v>
      </c>
      <c r="C157" s="22" t="s">
        <v>527</v>
      </c>
      <c r="D157" s="196">
        <f>VLOOKUP(A157,[1]CTA!$A:$D,4,FALSE)</f>
        <v>9859</v>
      </c>
      <c r="E157" s="24">
        <f>VLOOKUP(A157,[1]CTA!$A:$F,6,FALSE)</f>
        <v>21560.580564690503</v>
      </c>
      <c r="F157" s="24">
        <f>VLOOKUP(A157,[2]CTA!$A:$F,6,FALSE)</f>
        <v>17229.542479997006</v>
      </c>
    </row>
    <row r="158" spans="1:6" x14ac:dyDescent="0.2">
      <c r="A158" s="14" t="s">
        <v>528</v>
      </c>
      <c r="B158" s="13" t="s">
        <v>176</v>
      </c>
      <c r="C158" s="22" t="s">
        <v>529</v>
      </c>
      <c r="D158" s="196">
        <f>VLOOKUP(A158,[1]CTA!$A:$D,4,FALSE)</f>
        <v>76704</v>
      </c>
      <c r="E158" s="24">
        <f>VLOOKUP(A158,[1]CTA!$A:$F,6,FALSE)</f>
        <v>57442.361920768279</v>
      </c>
      <c r="F158" s="24">
        <f>VLOOKUP(A158,[2]CTA!$A:$F,6,FALSE)</f>
        <v>49609.077802290805</v>
      </c>
    </row>
    <row r="159" spans="1:6" x14ac:dyDescent="0.2">
      <c r="A159" s="14" t="s">
        <v>530</v>
      </c>
      <c r="B159" s="13" t="s">
        <v>177</v>
      </c>
      <c r="C159" s="22" t="s">
        <v>531</v>
      </c>
      <c r="D159" s="196" t="str">
        <f>VLOOKUP(A159,[1]CTA!$A:$D,4,FALSE)</f>
        <v/>
      </c>
      <c r="E159" s="24">
        <f>VLOOKUP(A159,[1]CTA!$A:$F,6,FALSE)</f>
        <v>4227.2356210212447</v>
      </c>
      <c r="F159" s="24">
        <f>VLOOKUP(A159,[2]CTA!$A:$F,6,FALSE)</f>
        <v>6504.8007406989445</v>
      </c>
    </row>
    <row r="160" spans="1:6" x14ac:dyDescent="0.2">
      <c r="A160" s="14" t="s">
        <v>532</v>
      </c>
      <c r="B160" s="13" t="s">
        <v>177</v>
      </c>
      <c r="C160" s="22" t="s">
        <v>533</v>
      </c>
      <c r="D160" s="196">
        <f>VLOOKUP(A160,[1]CTA!$A:$D,4,FALSE)</f>
        <v>40648</v>
      </c>
      <c r="E160" s="24">
        <f>VLOOKUP(A160,[1]CTA!$A:$F,6,FALSE)</f>
        <v>27602.534021871594</v>
      </c>
      <c r="F160" s="24">
        <f>VLOOKUP(A160,[2]CTA!$A:$F,6,FALSE)</f>
        <v>17234.221733264814</v>
      </c>
    </row>
    <row r="161" spans="1:6" x14ac:dyDescent="0.2">
      <c r="A161" s="14" t="s">
        <v>534</v>
      </c>
      <c r="B161" s="13" t="s">
        <v>178</v>
      </c>
      <c r="C161" s="22" t="s">
        <v>535</v>
      </c>
      <c r="D161" s="196">
        <f>VLOOKUP(A161,[1]CTA!$A:$D,4,FALSE)</f>
        <v>39396</v>
      </c>
      <c r="E161" s="24">
        <f>VLOOKUP(A161,[1]CTA!$A:$F,6,FALSE)</f>
        <v>36025.217534068259</v>
      </c>
      <c r="F161" s="24">
        <f>VLOOKUP(A161,[2]CTA!$A:$F,6,FALSE)</f>
        <v>41227.702386767567</v>
      </c>
    </row>
    <row r="162" spans="1:6" x14ac:dyDescent="0.2">
      <c r="A162" s="14" t="s">
        <v>536</v>
      </c>
      <c r="B162" s="13" t="s">
        <v>178</v>
      </c>
      <c r="C162" s="22" t="s">
        <v>537</v>
      </c>
      <c r="D162" s="196">
        <f>VLOOKUP(A162,[1]CTA!$A:$D,4,FALSE)</f>
        <v>14935</v>
      </c>
      <c r="E162" s="24">
        <f>VLOOKUP(A162,[1]CTA!$A:$F,6,FALSE)</f>
        <v>8299.2177721500957</v>
      </c>
      <c r="F162" s="24">
        <f>VLOOKUP(A162,[2]CTA!$A:$F,6,FALSE)</f>
        <v>16196.740443402485</v>
      </c>
    </row>
    <row r="163" spans="1:6" x14ac:dyDescent="0.2">
      <c r="A163" s="14" t="s">
        <v>538</v>
      </c>
      <c r="B163" s="13" t="s">
        <v>178</v>
      </c>
      <c r="C163" s="22" t="s">
        <v>539</v>
      </c>
      <c r="D163" s="196">
        <f>VLOOKUP(A163,[1]CTA!$A:$D,4,FALSE)</f>
        <v>16159</v>
      </c>
      <c r="E163" s="24">
        <f>VLOOKUP(A163,[1]CTA!$A:$F,6,FALSE)</f>
        <v>11401.482551635487</v>
      </c>
      <c r="F163" s="24">
        <f>VLOOKUP(A163,[2]CTA!$A:$F,6,FALSE)</f>
        <v>4824.8339645135147</v>
      </c>
    </row>
    <row r="164" spans="1:6" x14ac:dyDescent="0.2">
      <c r="A164" s="14" t="s">
        <v>540</v>
      </c>
      <c r="B164" s="13" t="s">
        <v>178</v>
      </c>
      <c r="C164" s="22" t="s">
        <v>541</v>
      </c>
      <c r="D164" s="196">
        <f>VLOOKUP(A164,[1]CTA!$A:$D,4,FALSE)</f>
        <v>4148</v>
      </c>
      <c r="E164" s="24">
        <f>VLOOKUP(A164,[1]CTA!$A:$F,6,FALSE)</f>
        <v>13890.090935076365</v>
      </c>
      <c r="F164" s="24">
        <f>VLOOKUP(A164,[2]CTA!$A:$F,6,FALSE)</f>
        <v>5894.88177075354</v>
      </c>
    </row>
    <row r="165" spans="1:6" x14ac:dyDescent="0.2">
      <c r="A165" s="14" t="s">
        <v>542</v>
      </c>
      <c r="B165" s="13" t="s">
        <v>178</v>
      </c>
      <c r="C165" s="22" t="s">
        <v>543</v>
      </c>
      <c r="D165" s="196">
        <f>VLOOKUP(A165,[1]CTA!$A:$D,4,FALSE)</f>
        <v>14948</v>
      </c>
      <c r="E165" s="24">
        <f>VLOOKUP(A165,[1]CTA!$A:$F,6,FALSE)</f>
        <v>19827.31106555714</v>
      </c>
      <c r="F165" s="24">
        <f>VLOOKUP(A165,[2]CTA!$A:$F,6,FALSE)</f>
        <v>20693.780421763706</v>
      </c>
    </row>
    <row r="166" spans="1:6" x14ac:dyDescent="0.2">
      <c r="A166" s="14" t="s">
        <v>544</v>
      </c>
      <c r="B166" s="13" t="s">
        <v>179</v>
      </c>
      <c r="C166" s="22" t="s">
        <v>545</v>
      </c>
      <c r="D166" s="196">
        <f>VLOOKUP(A166,[1]CTA!$A:$D,4,FALSE)</f>
        <v>43360</v>
      </c>
      <c r="E166" s="24">
        <f>VLOOKUP(A166,[1]CTA!$A:$F,6,FALSE)</f>
        <v>48688.802932486382</v>
      </c>
      <c r="F166" s="24">
        <f>VLOOKUP(A166,[2]CTA!$A:$F,6,FALSE)</f>
        <v>59945.7969521142</v>
      </c>
    </row>
    <row r="167" spans="1:6" x14ac:dyDescent="0.2">
      <c r="A167" s="14" t="s">
        <v>546</v>
      </c>
      <c r="B167" s="13" t="s">
        <v>179</v>
      </c>
      <c r="C167" s="22" t="s">
        <v>547</v>
      </c>
      <c r="D167" s="196">
        <f>VLOOKUP(A167,[1]CTA!$A:$D,4,FALSE)</f>
        <v>54126</v>
      </c>
      <c r="E167" s="24">
        <f>VLOOKUP(A167,[1]CTA!$A:$F,6,FALSE)</f>
        <v>91127.693984096753</v>
      </c>
      <c r="F167" s="24">
        <f>VLOOKUP(A167,[2]CTA!$A:$F,6,FALSE)</f>
        <v>72186.754599089822</v>
      </c>
    </row>
    <row r="168" spans="1:6" x14ac:dyDescent="0.2">
      <c r="A168" s="14" t="s">
        <v>548</v>
      </c>
      <c r="B168" s="13" t="s">
        <v>179</v>
      </c>
      <c r="C168" s="22" t="s">
        <v>549</v>
      </c>
      <c r="D168" s="196">
        <f>VLOOKUP(A168,[1]CTA!$A:$D,4,FALSE)</f>
        <v>48361</v>
      </c>
      <c r="E168" s="24">
        <f>VLOOKUP(A168,[1]CTA!$A:$F,6,FALSE)</f>
        <v>3216.1804924900575</v>
      </c>
      <c r="F168" s="24">
        <f>VLOOKUP(A168,[2]CTA!$A:$F,6,FALSE)</f>
        <v>48959.031646145799</v>
      </c>
    </row>
    <row r="169" spans="1:6" x14ac:dyDescent="0.2">
      <c r="A169" s="14" t="s">
        <v>550</v>
      </c>
      <c r="B169" s="13" t="s">
        <v>179</v>
      </c>
      <c r="C169" s="22" t="s">
        <v>551</v>
      </c>
      <c r="D169" s="196">
        <f>VLOOKUP(A169,[1]CTA!$A:$D,4,FALSE)</f>
        <v>279025</v>
      </c>
      <c r="E169" s="24">
        <f>VLOOKUP(A169,[1]CTA!$A:$F,6,FALSE)</f>
        <v>123008.86513906503</v>
      </c>
      <c r="F169" s="24">
        <f>VLOOKUP(A169,[2]CTA!$A:$F,6,FALSE)</f>
        <v>124616.98474010156</v>
      </c>
    </row>
    <row r="170" spans="1:6" x14ac:dyDescent="0.2">
      <c r="A170" s="14" t="s">
        <v>552</v>
      </c>
      <c r="B170" s="13" t="s">
        <v>179</v>
      </c>
      <c r="C170" s="22" t="s">
        <v>553</v>
      </c>
      <c r="D170" s="196">
        <f>VLOOKUP(A170,[1]CTA!$A:$D,4,FALSE)</f>
        <v>228835</v>
      </c>
      <c r="E170" s="24">
        <f>VLOOKUP(A170,[1]CTA!$A:$F,6,FALSE)</f>
        <v>147271.19255754582</v>
      </c>
      <c r="F170" s="24">
        <f>VLOOKUP(A170,[2]CTA!$A:$F,6,FALSE)</f>
        <v>106900.80797797129</v>
      </c>
    </row>
    <row r="171" spans="1:6" x14ac:dyDescent="0.2">
      <c r="A171" s="14" t="s">
        <v>217</v>
      </c>
      <c r="B171" s="13" t="s">
        <v>179</v>
      </c>
      <c r="C171" s="22" t="s">
        <v>554</v>
      </c>
      <c r="D171" s="196">
        <f>VLOOKUP(A171,[1]CTA!$A:$D,4,FALSE)</f>
        <v>161585</v>
      </c>
      <c r="E171" s="24">
        <f>VLOOKUP(A171,[1]CTA!$A:$F,6,FALSE)</f>
        <v>118604.73744326262</v>
      </c>
      <c r="F171" s="24">
        <f>VLOOKUP(A171,[2]CTA!$A:$F,6,FALSE)</f>
        <v>247018.4343366134</v>
      </c>
    </row>
    <row r="172" spans="1:6" x14ac:dyDescent="0.2">
      <c r="A172" s="14" t="s">
        <v>555</v>
      </c>
      <c r="B172" s="13" t="s">
        <v>179</v>
      </c>
      <c r="C172" s="22" t="s">
        <v>556</v>
      </c>
      <c r="D172" s="196">
        <f>VLOOKUP(A172,[1]CTA!$A:$D,4,FALSE)</f>
        <v>145622</v>
      </c>
      <c r="E172" s="24">
        <f>VLOOKUP(A172,[1]CTA!$A:$F,6,FALSE)</f>
        <v>121962.9078937836</v>
      </c>
      <c r="F172" s="24">
        <f>VLOOKUP(A172,[2]CTA!$A:$F,6,FALSE)</f>
        <v>174934.90068965743</v>
      </c>
    </row>
    <row r="173" spans="1:6" x14ac:dyDescent="0.2">
      <c r="A173" s="14" t="s">
        <v>557</v>
      </c>
      <c r="B173" s="13" t="s">
        <v>179</v>
      </c>
      <c r="C173" s="22" t="s">
        <v>558</v>
      </c>
      <c r="D173" s="196">
        <f>VLOOKUP(A173,[1]CTA!$A:$D,4,FALSE)</f>
        <v>5975</v>
      </c>
      <c r="E173" s="24">
        <f>VLOOKUP(A173,[1]CTA!$A:$F,6,FALSE)</f>
        <v>23382.790284070597</v>
      </c>
      <c r="F173" s="24">
        <f>VLOOKUP(A173,[2]CTA!$A:$F,6,FALSE)</f>
        <v>19879.202274208586</v>
      </c>
    </row>
    <row r="174" spans="1:6" x14ac:dyDescent="0.2">
      <c r="A174" s="14" t="s">
        <v>559</v>
      </c>
      <c r="B174" s="13" t="s">
        <v>179</v>
      </c>
      <c r="C174" s="22" t="s">
        <v>560</v>
      </c>
      <c r="D174" s="196">
        <f>VLOOKUP(A174,[1]CTA!$A:$D,4,FALSE)</f>
        <v>21442</v>
      </c>
      <c r="E174" s="24">
        <f>VLOOKUP(A174,[1]CTA!$A:$F,6,FALSE)</f>
        <v>46370.10970194581</v>
      </c>
      <c r="F174" s="24">
        <f>VLOOKUP(A174,[2]CTA!$A:$F,6,FALSE)</f>
        <v>31619.68417798317</v>
      </c>
    </row>
    <row r="175" spans="1:6" x14ac:dyDescent="0.2">
      <c r="A175" s="14" t="s">
        <v>561</v>
      </c>
      <c r="B175" s="13" t="s">
        <v>179</v>
      </c>
      <c r="C175" s="22" t="s">
        <v>562</v>
      </c>
      <c r="D175" s="196">
        <f>VLOOKUP(A175,[1]CTA!$A:$D,4,FALSE)</f>
        <v>703</v>
      </c>
      <c r="E175" s="24">
        <f>VLOOKUP(A175,[1]CTA!$A:$F,6,FALSE)</f>
        <v>29640.273232391311</v>
      </c>
      <c r="F175" s="24">
        <f>VLOOKUP(A175,[2]CTA!$A:$F,6,FALSE)</f>
        <v>30163.124567848216</v>
      </c>
    </row>
    <row r="176" spans="1:6" x14ac:dyDescent="0.2">
      <c r="A176" s="14" t="s">
        <v>563</v>
      </c>
      <c r="B176" s="13" t="s">
        <v>179</v>
      </c>
      <c r="C176" s="22" t="s">
        <v>564</v>
      </c>
      <c r="D176" s="196" t="str">
        <f>VLOOKUP(A176,[1]CTA!$A:$D,4,FALSE)</f>
        <v/>
      </c>
      <c r="E176" s="24">
        <f>VLOOKUP(A176,[1]CTA!$A:$F,6,FALSE)</f>
        <v>0</v>
      </c>
      <c r="F176" s="24">
        <f>VLOOKUP(A176,[2]CTA!$A:$F,6,FALSE)</f>
        <v>16172.80231789091</v>
      </c>
    </row>
    <row r="177" spans="1:6" x14ac:dyDescent="0.2">
      <c r="A177" s="14" t="s">
        <v>565</v>
      </c>
      <c r="B177" s="13" t="s">
        <v>179</v>
      </c>
      <c r="C177" s="22" t="s">
        <v>566</v>
      </c>
      <c r="D177" s="196">
        <f>VLOOKUP(A177,[1]CTA!$A:$D,4,FALSE)</f>
        <v>16088</v>
      </c>
      <c r="E177" s="24">
        <f>VLOOKUP(A177,[1]CTA!$A:$F,6,FALSE)</f>
        <v>20245.168548192232</v>
      </c>
      <c r="F177" s="24">
        <f>VLOOKUP(A177,[2]CTA!$A:$F,6,FALSE)</f>
        <v>23943.205850213755</v>
      </c>
    </row>
    <row r="178" spans="1:6" x14ac:dyDescent="0.2">
      <c r="A178" s="16" t="s">
        <v>567</v>
      </c>
      <c r="B178" s="13" t="s">
        <v>180</v>
      </c>
      <c r="C178" s="22" t="s">
        <v>568</v>
      </c>
      <c r="D178" s="196">
        <f>VLOOKUP(A178,[1]CTA!$A:$D,4,FALSE)</f>
        <v>1960</v>
      </c>
      <c r="E178" s="24">
        <f>VLOOKUP(A178,[1]CTA!$A:$F,6,FALSE)</f>
        <v>101323.06522118444</v>
      </c>
      <c r="F178" s="24">
        <f>VLOOKUP(A178,[2]CTA!$A:$F,6,FALSE)</f>
        <v>20871.570761016261</v>
      </c>
    </row>
    <row r="179" spans="1:6" x14ac:dyDescent="0.2">
      <c r="A179" s="16" t="s">
        <v>569</v>
      </c>
      <c r="B179" s="13" t="s">
        <v>180</v>
      </c>
      <c r="C179" s="22" t="s">
        <v>570</v>
      </c>
      <c r="D179" s="196">
        <f>VLOOKUP(A179,[1]CTA!$A:$D,4,FALSE)</f>
        <v>14932</v>
      </c>
      <c r="E179" s="24">
        <f>VLOOKUP(A179,[1]CTA!$A:$F,6,FALSE)</f>
        <v>8015.2752343728453</v>
      </c>
      <c r="F179" s="24">
        <f>VLOOKUP(A179,[2]CTA!$A:$F,6,FALSE)</f>
        <v>22376.253213621145</v>
      </c>
    </row>
    <row r="180" spans="1:6" x14ac:dyDescent="0.2">
      <c r="A180" s="16" t="s">
        <v>571</v>
      </c>
      <c r="B180" s="13" t="s">
        <v>180</v>
      </c>
      <c r="C180" s="22" t="s">
        <v>572</v>
      </c>
      <c r="D180" s="196">
        <f>VLOOKUP(A180,[1]CTA!$A:$D,4,FALSE)</f>
        <v>12924</v>
      </c>
      <c r="E180" s="24">
        <f>VLOOKUP(A180,[1]CTA!$A:$F,6,FALSE)</f>
        <v>15850.37668760134</v>
      </c>
      <c r="F180" s="24">
        <f>VLOOKUP(A180,[2]CTA!$A:$F,6,FALSE)</f>
        <v>0</v>
      </c>
    </row>
    <row r="181" spans="1:6" x14ac:dyDescent="0.2">
      <c r="A181" s="16" t="s">
        <v>573</v>
      </c>
      <c r="B181" s="13" t="s">
        <v>180</v>
      </c>
      <c r="C181" s="22" t="s">
        <v>574</v>
      </c>
      <c r="D181" s="196">
        <f>VLOOKUP(A181,[1]CTA!$A:$D,4,FALSE)</f>
        <v>9218</v>
      </c>
      <c r="E181" s="24">
        <f>VLOOKUP(A181,[1]CTA!$A:$F,6,FALSE)</f>
        <v>13560.966591689012</v>
      </c>
      <c r="F181" s="24">
        <f>VLOOKUP(A181,[2]CTA!$A:$F,6,FALSE)</f>
        <v>14807.513745418448</v>
      </c>
    </row>
    <row r="182" spans="1:6" x14ac:dyDescent="0.2">
      <c r="A182" s="16" t="s">
        <v>575</v>
      </c>
      <c r="B182" s="13"/>
      <c r="C182" s="22" t="s">
        <v>576</v>
      </c>
      <c r="D182" s="196" t="str">
        <f>VLOOKUP(A182,[1]CTA!$A:$D,4,FALSE)</f>
        <v/>
      </c>
      <c r="E182" s="24">
        <f>VLOOKUP(A182,[1]CTA!$A:$F,6,FALSE)</f>
        <v>201144.14465183308</v>
      </c>
      <c r="F182" s="24">
        <f>VLOOKUP(A182,[2]CTA!$A:$F,6,FALSE)</f>
        <v>144555.84265680664</v>
      </c>
    </row>
    <row r="183" spans="1:6" x14ac:dyDescent="0.2">
      <c r="A183" s="36" t="s">
        <v>577</v>
      </c>
      <c r="B183" s="32"/>
      <c r="C183" s="32" t="s">
        <v>578</v>
      </c>
      <c r="D183" s="196">
        <f>VLOOKUP(A183,[1]CTA!$A:$D,4,FALSE)</f>
        <v>0</v>
      </c>
      <c r="E183" s="24">
        <f>VLOOKUP(A183,[1]CTA!$A:$F,6,FALSE)</f>
        <v>0</v>
      </c>
      <c r="F183" s="24" t="str">
        <f>VLOOKUP(A183,[2]CTA!$A:$F,6,FALSE)</f>
        <v/>
      </c>
    </row>
    <row r="184" spans="1:6" x14ac:dyDescent="0.2">
      <c r="A184" s="36" t="s">
        <v>579</v>
      </c>
      <c r="B184" s="32"/>
      <c r="C184" s="32" t="s">
        <v>580</v>
      </c>
      <c r="D184" s="196">
        <f>VLOOKUP(A184,[1]CTA!$A:$D,4,FALSE)</f>
        <v>0</v>
      </c>
      <c r="E184" s="24">
        <f>VLOOKUP(A184,[1]CTA!$A:$F,6,FALSE)</f>
        <v>0</v>
      </c>
      <c r="F184" s="24" t="str">
        <f>VLOOKUP(A184,[2]CTA!$A:$F,6,FALSE)</f>
        <v/>
      </c>
    </row>
    <row r="185" spans="1:6" x14ac:dyDescent="0.2">
      <c r="A185" s="36" t="s">
        <v>581</v>
      </c>
      <c r="B185" s="32"/>
      <c r="C185" s="32" t="s">
        <v>582</v>
      </c>
      <c r="D185" s="196">
        <f>VLOOKUP(A185,[1]CTA!$A:$D,4,FALSE)</f>
        <v>0</v>
      </c>
      <c r="E185" s="24">
        <f>VLOOKUP(A185,[1]CTA!$A:$F,6,FALSE)</f>
        <v>0</v>
      </c>
      <c r="F185" s="24" t="str">
        <f>VLOOKUP(A185,[2]CTA!$A:$F,6,FALSE)</f>
        <v/>
      </c>
    </row>
    <row r="186" spans="1:6" x14ac:dyDescent="0.2">
      <c r="A186" s="36" t="s">
        <v>583</v>
      </c>
      <c r="B186" s="32"/>
      <c r="C186" s="32" t="s">
        <v>584</v>
      </c>
      <c r="D186" s="196">
        <f>VLOOKUP(A186,[1]CTA!$A:$D,4,FALSE)</f>
        <v>0</v>
      </c>
      <c r="E186" s="24">
        <f>VLOOKUP(A186,[1]CTA!$A:$F,6,FALSE)</f>
        <v>0</v>
      </c>
      <c r="F186" s="24" t="str">
        <f>VLOOKUP(A186,[2]CTA!$A:$F,6,FALSE)</f>
        <v/>
      </c>
    </row>
    <row r="187" spans="1:6" x14ac:dyDescent="0.2">
      <c r="A187" s="36" t="s">
        <v>585</v>
      </c>
      <c r="B187" s="32"/>
      <c r="C187" s="32" t="s">
        <v>586</v>
      </c>
      <c r="D187" s="196">
        <f>VLOOKUP(A187,[1]CTA!$A:$D,4,FALSE)</f>
        <v>0</v>
      </c>
      <c r="E187" s="24">
        <f>VLOOKUP(A187,[1]CTA!$A:$F,6,FALSE)</f>
        <v>0</v>
      </c>
      <c r="F187" s="24" t="str">
        <f>VLOOKUP(A187,[2]CTA!$A:$F,6,FALSE)</f>
        <v/>
      </c>
    </row>
    <row r="188" spans="1:6" x14ac:dyDescent="0.2">
      <c r="A188" s="37" t="s">
        <v>587</v>
      </c>
      <c r="B188" s="32"/>
      <c r="C188" s="32" t="s">
        <v>588</v>
      </c>
      <c r="D188" s="196">
        <f>VLOOKUP(A188,[1]CTA!$A:$D,4,FALSE)</f>
        <v>0</v>
      </c>
      <c r="E188" s="24">
        <f>VLOOKUP(A188,[1]CTA!$A:$F,6,FALSE)</f>
        <v>0</v>
      </c>
      <c r="F188" s="24" t="str">
        <f>VLOOKUP(A188,[2]CTA!$A:$F,6,FALSE)</f>
        <v/>
      </c>
    </row>
    <row r="189" spans="1:6" x14ac:dyDescent="0.2">
      <c r="A189" s="36" t="s">
        <v>589</v>
      </c>
      <c r="B189" s="32"/>
      <c r="C189" s="32" t="s">
        <v>590</v>
      </c>
      <c r="D189" s="196">
        <f>VLOOKUP(A189,[1]CTA!$A:$D,4,FALSE)</f>
        <v>0</v>
      </c>
      <c r="E189" s="24">
        <f>VLOOKUP(A189,[1]CTA!$A:$F,6,FALSE)</f>
        <v>0</v>
      </c>
      <c r="F189" s="24" t="str">
        <f>VLOOKUP(A189,[2]CTA!$A:$F,6,FALSE)</f>
        <v/>
      </c>
    </row>
    <row r="190" spans="1:6" x14ac:dyDescent="0.2">
      <c r="A190" s="36" t="s">
        <v>591</v>
      </c>
      <c r="B190" s="32"/>
      <c r="C190" s="32" t="s">
        <v>592</v>
      </c>
      <c r="D190" s="196">
        <f>VLOOKUP(A190,[1]CTA!$A:$D,4,FALSE)</f>
        <v>0</v>
      </c>
      <c r="E190" s="24">
        <f>VLOOKUP(A190,[1]CTA!$A:$F,6,FALSE)</f>
        <v>0</v>
      </c>
      <c r="F190" s="24" t="str">
        <f>VLOOKUP(A190,[2]CTA!$A:$F,6,FALSE)</f>
        <v/>
      </c>
    </row>
    <row r="191" spans="1:6" x14ac:dyDescent="0.2">
      <c r="A191" s="36" t="s">
        <v>593</v>
      </c>
      <c r="B191" s="32"/>
      <c r="C191" s="32" t="s">
        <v>594</v>
      </c>
      <c r="D191" s="196">
        <f>VLOOKUP(A191,[1]CTA!$A:$D,4,FALSE)</f>
        <v>0</v>
      </c>
      <c r="E191" s="24">
        <f>VLOOKUP(A191,[1]CTA!$A:$F,6,FALSE)</f>
        <v>0</v>
      </c>
      <c r="F191" s="24" t="str">
        <f>VLOOKUP(A191,[2]CTA!$A:$F,6,FALSE)</f>
        <v/>
      </c>
    </row>
    <row r="192" spans="1:6" x14ac:dyDescent="0.2">
      <c r="A192" s="36" t="s">
        <v>595</v>
      </c>
      <c r="B192" s="32"/>
      <c r="C192" s="32" t="s">
        <v>596</v>
      </c>
      <c r="D192" s="196">
        <f>VLOOKUP(A192,[1]CTA!$A:$D,4,FALSE)</f>
        <v>0</v>
      </c>
      <c r="E192" s="24" t="str">
        <f>VLOOKUP(A192,[1]CTA!$A:$F,6,FALSE)</f>
        <v/>
      </c>
      <c r="F192" s="24" t="str">
        <f>VLOOKUP(A192,[2]CTA!$A:$F,6,FALSE)</f>
        <v/>
      </c>
    </row>
    <row r="193" spans="1:6" x14ac:dyDescent="0.2">
      <c r="A193" s="36" t="s">
        <v>597</v>
      </c>
      <c r="B193" s="32"/>
      <c r="C193" s="32" t="s">
        <v>598</v>
      </c>
      <c r="D193" s="196">
        <f>VLOOKUP(A193,[1]CTA!$A:$D,4,FALSE)</f>
        <v>0</v>
      </c>
      <c r="E193" s="24">
        <f>VLOOKUP(A193,[1]CTA!$A:$F,6,FALSE)</f>
        <v>0</v>
      </c>
      <c r="F193" s="24" t="str">
        <f>VLOOKUP(A193,[2]CTA!$A:$F,6,FALSE)</f>
        <v/>
      </c>
    </row>
    <row r="194" spans="1:6" x14ac:dyDescent="0.2">
      <c r="A194" s="36" t="s">
        <v>599</v>
      </c>
      <c r="B194" s="32"/>
      <c r="C194" s="32" t="s">
        <v>600</v>
      </c>
      <c r="D194" s="196">
        <f>VLOOKUP(A194,[1]CTA!$A:$D,4,FALSE)</f>
        <v>0</v>
      </c>
      <c r="E194" s="24">
        <f>VLOOKUP(A194,[1]CTA!$A:$F,6,FALSE)</f>
        <v>0</v>
      </c>
      <c r="F194" s="24" t="str">
        <f>VLOOKUP(A194,[2]CTA!$A:$F,6,FALSE)</f>
        <v/>
      </c>
    </row>
    <row r="195" spans="1:6" x14ac:dyDescent="0.2">
      <c r="A195" s="38" t="s">
        <v>601</v>
      </c>
      <c r="B195" s="32"/>
      <c r="C195" s="32" t="s">
        <v>602</v>
      </c>
      <c r="D195" s="196">
        <f>VLOOKUP(A195,[1]CTA!$A:$D,4,FALSE)</f>
        <v>0</v>
      </c>
      <c r="E195" s="24">
        <f>VLOOKUP(A195,[1]CTA!$A:$F,6,FALSE)</f>
        <v>0</v>
      </c>
      <c r="F195" s="24" t="str">
        <f>VLOOKUP(A195,[2]CTA!$A:$F,6,FALSE)</f>
        <v/>
      </c>
    </row>
    <row r="196" spans="1:6" x14ac:dyDescent="0.2">
      <c r="A196" s="39" t="s">
        <v>603</v>
      </c>
      <c r="B196" s="32"/>
      <c r="C196" s="32" t="s">
        <v>604</v>
      </c>
      <c r="D196" s="196">
        <f>VLOOKUP(A196,[1]CTA!$A:$D,4,FALSE)</f>
        <v>0</v>
      </c>
      <c r="E196" s="24">
        <f>VLOOKUP(A196,[1]CTA!$A:$F,6,FALSE)</f>
        <v>0</v>
      </c>
      <c r="F196" s="24" t="str">
        <f>VLOOKUP(A196,[2]CTA!$A:$F,6,FALSE)</f>
        <v/>
      </c>
    </row>
    <row r="197" spans="1:6" x14ac:dyDescent="0.2">
      <c r="A197" s="36" t="s">
        <v>605</v>
      </c>
      <c r="B197" s="32"/>
      <c r="C197" s="32" t="s">
        <v>606</v>
      </c>
      <c r="D197" s="196">
        <f>VLOOKUP(A197,[1]CTA!$A:$D,4,FALSE)</f>
        <v>0</v>
      </c>
      <c r="E197" s="24">
        <f>VLOOKUP(A197,[1]CTA!$A:$F,6,FALSE)</f>
        <v>0</v>
      </c>
      <c r="F197" s="24" t="str">
        <f>VLOOKUP(A197,[2]CTA!$A:$F,6,FALSE)</f>
        <v/>
      </c>
    </row>
    <row r="198" spans="1:6" x14ac:dyDescent="0.2">
      <c r="A198" s="36" t="s">
        <v>607</v>
      </c>
      <c r="B198" s="32"/>
      <c r="C198" s="32" t="s">
        <v>608</v>
      </c>
      <c r="D198" s="196" t="str">
        <f>VLOOKUP(A198,[1]CTA!$A:$D,4,FALSE)</f>
        <v/>
      </c>
      <c r="E198" s="24">
        <f>VLOOKUP(A198,[1]CTA!$A:$F,6,FALSE)</f>
        <v>0</v>
      </c>
      <c r="F198" s="24" t="str">
        <f>VLOOKUP(A198,[2]CTA!$A:$F,6,FALSE)</f>
        <v/>
      </c>
    </row>
    <row r="199" spans="1:6" x14ac:dyDescent="0.2">
      <c r="A199" s="36" t="s">
        <v>609</v>
      </c>
      <c r="B199" s="32"/>
      <c r="C199" s="32" t="s">
        <v>610</v>
      </c>
      <c r="D199" s="196" t="str">
        <f>VLOOKUP(A199,[1]CTA!$A:$D,4,FALSE)</f>
        <v/>
      </c>
      <c r="E199" s="24">
        <f>VLOOKUP(A199,[1]CTA!$A:$F,6,FALSE)</f>
        <v>0</v>
      </c>
      <c r="F199" s="24" t="str">
        <f>VLOOKUP(A199,[2]CTA!$A:$F,6,FALSE)</f>
        <v/>
      </c>
    </row>
    <row r="200" spans="1:6" x14ac:dyDescent="0.2">
      <c r="A200" s="37" t="s">
        <v>611</v>
      </c>
      <c r="B200" s="32"/>
      <c r="C200" s="32" t="s">
        <v>612</v>
      </c>
      <c r="D200" s="196" t="str">
        <f>VLOOKUP(A200,[1]CTA!$A:$D,4,FALSE)</f>
        <v/>
      </c>
      <c r="E200" s="24">
        <f>VLOOKUP(A200,[1]CTA!$A:$F,6,FALSE)</f>
        <v>0</v>
      </c>
      <c r="F200" s="24" t="str">
        <f>VLOOKUP(A200,[2]CTA!$A:$F,6,FALSE)</f>
        <v/>
      </c>
    </row>
    <row r="201" spans="1:6" x14ac:dyDescent="0.2">
      <c r="A201" s="37" t="s">
        <v>613</v>
      </c>
      <c r="B201" s="32"/>
      <c r="C201" s="32" t="s">
        <v>614</v>
      </c>
      <c r="D201" s="196" t="str">
        <f>VLOOKUP(A201,[1]CTA!$A:$D,4,FALSE)</f>
        <v/>
      </c>
      <c r="E201" s="24">
        <f>VLOOKUP(A201,[1]CTA!$A:$F,6,FALSE)</f>
        <v>0</v>
      </c>
      <c r="F201" s="24" t="str">
        <f>VLOOKUP(A201,[2]CTA!$A:$F,6,FALSE)</f>
        <v/>
      </c>
    </row>
    <row r="202" spans="1:6" x14ac:dyDescent="0.2">
      <c r="A202" s="37" t="s">
        <v>632</v>
      </c>
      <c r="B202" s="32"/>
      <c r="C202" s="32" t="s">
        <v>633</v>
      </c>
      <c r="D202" s="196" t="str">
        <f>VLOOKUP(A202,[1]CTA!$A:$D,4,FALSE)</f>
        <v/>
      </c>
      <c r="E202" s="24">
        <f>VLOOKUP(A202,[1]CTA!$A:$F,6,FALSE)</f>
        <v>0</v>
      </c>
      <c r="F202" s="24" t="str">
        <f>VLOOKUP(A202,[2]CTA!$A:$F,6,FALSE)</f>
        <v/>
      </c>
    </row>
    <row r="203" spans="1:6" ht="13.5" thickBot="1" x14ac:dyDescent="0.25">
      <c r="A203" s="37" t="s">
        <v>638</v>
      </c>
      <c r="B203" s="32"/>
      <c r="C203" s="32" t="s">
        <v>639</v>
      </c>
      <c r="D203" s="196" t="str">
        <f>VLOOKUP(A203,[1]CTA!$A:$D,4,FALSE)</f>
        <v/>
      </c>
      <c r="E203" s="24">
        <f>VLOOKUP(A203,[1]CTA!$A:$F,6,FALSE)</f>
        <v>0</v>
      </c>
      <c r="F203" s="24" t="str">
        <f>VLOOKUP(A203,[2]CTA!$A:$F,6,FALSE)</f>
        <v/>
      </c>
    </row>
    <row r="204" spans="1:6" ht="13.5" thickBot="1" x14ac:dyDescent="0.25">
      <c r="A204" s="17"/>
      <c r="B204" s="18"/>
      <c r="C204" s="18"/>
      <c r="D204" s="25">
        <f>SUM(D4:D203)</f>
        <v>30409006</v>
      </c>
      <c r="E204" s="25">
        <f>SUM(E4:E203)</f>
        <v>28644361.000000007</v>
      </c>
      <c r="F204" s="25">
        <f>SUM(F4:F203)</f>
        <v>28244360.999999993</v>
      </c>
    </row>
    <row r="205" spans="1:6" x14ac:dyDescent="0.2">
      <c r="A205" s="40"/>
    </row>
    <row r="206" spans="1:6" ht="13.5" thickBot="1" x14ac:dyDescent="0.25">
      <c r="A206" s="40"/>
    </row>
    <row r="207" spans="1:6" ht="13.5" thickBot="1" x14ac:dyDescent="0.25">
      <c r="A207" s="41"/>
      <c r="B207" s="42"/>
      <c r="C207" s="43" t="s">
        <v>780</v>
      </c>
      <c r="D207" s="43"/>
      <c r="E207" s="25"/>
      <c r="F207" s="25">
        <v>46102402.82</v>
      </c>
    </row>
  </sheetData>
  <conditionalFormatting sqref="E4:F203">
    <cfRule type="cellIs" dxfId="0" priority="1" operator="equal">
      <formula>0</formula>
    </cfRule>
  </conditionalFormatting>
  <printOptions horizontalCentered="1"/>
  <pageMargins left="0.5" right="0.5" top="0.5" bottom="1" header="0.5" footer="0.5"/>
  <pageSetup fitToHeight="0" orientation="landscape" r:id="rId1"/>
  <headerFooter scaleWithDoc="0" alignWithMargins="0">
    <oddFooter>&amp;C&amp;P&amp;RCDE, School Finance and Operations
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O44"/>
  <sheetViews>
    <sheetView zoomScale="80" workbookViewId="0">
      <selection activeCell="H23" sqref="H23"/>
    </sheetView>
  </sheetViews>
  <sheetFormatPr defaultRowHeight="12.75" x14ac:dyDescent="0.2"/>
  <cols>
    <col min="1" max="2" width="13.42578125" customWidth="1"/>
    <col min="3" max="3" width="21" customWidth="1"/>
    <col min="4" max="4" width="31.7109375" customWidth="1"/>
    <col min="5" max="5" width="13" customWidth="1"/>
    <col min="6" max="7" width="16.42578125" customWidth="1"/>
    <col min="8" max="8" width="19.28515625" customWidth="1"/>
    <col min="9" max="9" width="18" customWidth="1"/>
    <col min="10" max="10" width="17.42578125" customWidth="1"/>
    <col min="11" max="11" width="24.140625" bestFit="1" customWidth="1"/>
    <col min="12" max="14" width="16.42578125" customWidth="1"/>
    <col min="15" max="15" width="12.42578125" customWidth="1"/>
    <col min="16" max="16" width="9.85546875" bestFit="1" customWidth="1"/>
  </cols>
  <sheetData>
    <row r="1" spans="1:15" x14ac:dyDescent="0.2">
      <c r="E1" s="188"/>
    </row>
    <row r="2" spans="1:15" x14ac:dyDescent="0.2">
      <c r="A2" s="7"/>
      <c r="B2" s="7"/>
    </row>
    <row r="6" spans="1:15" ht="13.5" thickBot="1" x14ac:dyDescent="0.25"/>
    <row r="7" spans="1:15" x14ac:dyDescent="0.2">
      <c r="A7" s="172"/>
      <c r="B7" s="173"/>
      <c r="C7" s="173"/>
      <c r="D7" s="173"/>
      <c r="E7" s="173"/>
      <c r="F7" s="173"/>
      <c r="G7" s="173"/>
      <c r="H7" s="173"/>
      <c r="I7" s="173"/>
      <c r="J7" s="174" t="s">
        <v>0</v>
      </c>
      <c r="K7" s="173"/>
      <c r="L7" s="173"/>
      <c r="M7" s="173"/>
      <c r="N7" s="175"/>
    </row>
    <row r="8" spans="1:15" x14ac:dyDescent="0.2">
      <c r="A8" s="40"/>
      <c r="B8" s="67"/>
      <c r="C8" s="67"/>
      <c r="D8" s="67"/>
      <c r="E8" s="218"/>
      <c r="F8" s="219"/>
      <c r="G8" s="219"/>
      <c r="H8" s="219" t="s">
        <v>1</v>
      </c>
      <c r="I8" s="220"/>
      <c r="J8" s="221" t="s">
        <v>1</v>
      </c>
      <c r="K8" s="220"/>
      <c r="L8" s="219"/>
      <c r="M8" s="7"/>
      <c r="N8" s="231"/>
    </row>
    <row r="9" spans="1:15" x14ac:dyDescent="0.2">
      <c r="A9" s="40"/>
      <c r="B9" s="67"/>
      <c r="C9" s="67"/>
      <c r="D9" s="67"/>
      <c r="E9" s="222"/>
      <c r="F9" s="219" t="s">
        <v>788</v>
      </c>
      <c r="G9" s="219" t="s">
        <v>788</v>
      </c>
      <c r="H9" s="219" t="s">
        <v>2</v>
      </c>
      <c r="I9" s="219"/>
      <c r="J9" s="221" t="s">
        <v>3</v>
      </c>
      <c r="K9" s="219"/>
      <c r="L9" s="8"/>
      <c r="M9" s="217"/>
      <c r="N9" s="231"/>
    </row>
    <row r="10" spans="1:15" x14ac:dyDescent="0.2">
      <c r="A10" s="40"/>
      <c r="B10" s="67"/>
      <c r="C10" s="67"/>
      <c r="D10" s="67"/>
      <c r="E10" s="223" t="s">
        <v>789</v>
      </c>
      <c r="F10" s="219" t="s">
        <v>4</v>
      </c>
      <c r="G10" s="219" t="s">
        <v>5</v>
      </c>
      <c r="H10" s="219" t="s">
        <v>6</v>
      </c>
      <c r="I10" s="219" t="s">
        <v>7</v>
      </c>
      <c r="J10" s="221" t="s">
        <v>8</v>
      </c>
      <c r="K10" s="219"/>
      <c r="L10" s="8"/>
      <c r="M10" s="217"/>
      <c r="N10" s="231"/>
    </row>
    <row r="11" spans="1:15" x14ac:dyDescent="0.2">
      <c r="A11" s="176"/>
      <c r="B11" s="67"/>
      <c r="C11" s="67"/>
      <c r="D11" s="67"/>
      <c r="E11" s="222" t="s">
        <v>4</v>
      </c>
      <c r="F11" s="219" t="s">
        <v>9</v>
      </c>
      <c r="G11" s="219" t="s">
        <v>9</v>
      </c>
      <c r="H11" s="219" t="s">
        <v>10</v>
      </c>
      <c r="I11" s="219" t="s">
        <v>11</v>
      </c>
      <c r="J11" s="221" t="s">
        <v>4</v>
      </c>
      <c r="K11" s="219" t="s">
        <v>12</v>
      </c>
      <c r="L11" s="219" t="s">
        <v>9</v>
      </c>
      <c r="M11" s="219" t="s">
        <v>13</v>
      </c>
      <c r="N11" s="231" t="s">
        <v>61</v>
      </c>
    </row>
    <row r="12" spans="1:15" ht="13.5" thickBot="1" x14ac:dyDescent="0.25">
      <c r="A12" s="177"/>
      <c r="B12" s="178" t="s">
        <v>14</v>
      </c>
      <c r="C12" s="178" t="s">
        <v>5</v>
      </c>
      <c r="D12" s="178" t="s">
        <v>15</v>
      </c>
      <c r="E12" s="44" t="s">
        <v>16</v>
      </c>
      <c r="F12" s="179" t="s">
        <v>17</v>
      </c>
      <c r="G12" s="179" t="s">
        <v>17</v>
      </c>
      <c r="H12" s="179" t="s">
        <v>18</v>
      </c>
      <c r="I12" s="179" t="s">
        <v>19</v>
      </c>
      <c r="J12" s="180" t="s">
        <v>19</v>
      </c>
      <c r="K12" s="179" t="s">
        <v>9</v>
      </c>
      <c r="L12" s="179" t="s">
        <v>20</v>
      </c>
      <c r="M12" s="179" t="s">
        <v>21</v>
      </c>
      <c r="N12" s="233" t="s">
        <v>21</v>
      </c>
    </row>
    <row r="13" spans="1:15" x14ac:dyDescent="0.2">
      <c r="A13" s="40"/>
      <c r="B13" s="7"/>
      <c r="C13" s="7"/>
      <c r="D13" s="7"/>
      <c r="E13" s="224"/>
      <c r="F13" s="8"/>
      <c r="G13" s="8"/>
      <c r="H13" s="7"/>
      <c r="I13" s="8"/>
      <c r="J13" s="225"/>
      <c r="K13" s="7"/>
      <c r="L13" s="8"/>
      <c r="M13" s="7"/>
      <c r="N13" s="231"/>
    </row>
    <row r="14" spans="1:15" x14ac:dyDescent="0.2">
      <c r="A14" s="40"/>
      <c r="B14" s="7"/>
      <c r="C14" s="7"/>
      <c r="D14" s="7"/>
      <c r="E14" s="224"/>
      <c r="F14" s="8"/>
      <c r="G14" s="8"/>
      <c r="H14" s="7"/>
      <c r="I14" s="8"/>
      <c r="J14" s="225"/>
      <c r="K14" s="7"/>
      <c r="L14" s="8"/>
      <c r="M14" s="7"/>
      <c r="N14" s="231"/>
    </row>
    <row r="15" spans="1:15" x14ac:dyDescent="0.2">
      <c r="A15" s="181" t="s">
        <v>768</v>
      </c>
      <c r="B15" s="7" t="s">
        <v>22</v>
      </c>
      <c r="C15" s="7" t="s">
        <v>23</v>
      </c>
      <c r="D15" s="7" t="s">
        <v>24</v>
      </c>
      <c r="E15" s="224">
        <v>45</v>
      </c>
      <c r="F15" s="8">
        <v>23918.020534020001</v>
      </c>
      <c r="G15" s="8">
        <v>10254.377134869999</v>
      </c>
      <c r="H15" s="8">
        <v>13663.643399150002</v>
      </c>
      <c r="I15" s="8">
        <v>614863.9529617501</v>
      </c>
      <c r="J15" s="225">
        <v>0.77500000000000002</v>
      </c>
      <c r="K15" s="8">
        <v>476519.56</v>
      </c>
      <c r="L15" s="226">
        <v>166781.85</v>
      </c>
      <c r="M15" s="227">
        <v>164725.19</v>
      </c>
      <c r="N15" s="232">
        <f>+M15/E15</f>
        <v>3660.559777777778</v>
      </c>
      <c r="O15" s="9"/>
    </row>
    <row r="16" spans="1:15" x14ac:dyDescent="0.2">
      <c r="A16" s="181" t="s">
        <v>769</v>
      </c>
      <c r="B16" s="7" t="s">
        <v>25</v>
      </c>
      <c r="C16" s="7" t="s">
        <v>26</v>
      </c>
      <c r="D16" s="7" t="s">
        <v>27</v>
      </c>
      <c r="E16" s="224">
        <v>86</v>
      </c>
      <c r="F16" s="8">
        <v>21125.767975390001</v>
      </c>
      <c r="G16" s="8">
        <v>11267.16014967</v>
      </c>
      <c r="H16" s="8">
        <v>9858.6078257200006</v>
      </c>
      <c r="I16" s="8">
        <v>847840.27301192004</v>
      </c>
      <c r="J16" s="225">
        <v>0.56999999999999995</v>
      </c>
      <c r="K16" s="8">
        <v>483268.96</v>
      </c>
      <c r="L16" s="226">
        <v>169144.14</v>
      </c>
      <c r="M16" s="227">
        <v>167058.35</v>
      </c>
      <c r="N16" s="232">
        <f t="shared" ref="N16:N25" si="0">+M16/E16</f>
        <v>1942.5389534883723</v>
      </c>
      <c r="O16" s="9"/>
    </row>
    <row r="17" spans="1:15" x14ac:dyDescent="0.2">
      <c r="A17" s="181" t="s">
        <v>538</v>
      </c>
      <c r="B17" s="7" t="s">
        <v>28</v>
      </c>
      <c r="C17" s="7" t="s">
        <v>29</v>
      </c>
      <c r="D17" s="7" t="s">
        <v>30</v>
      </c>
      <c r="E17" s="224">
        <v>106</v>
      </c>
      <c r="F17" s="8">
        <v>21275.648995619998</v>
      </c>
      <c r="G17" s="8">
        <v>10190.196588549999</v>
      </c>
      <c r="H17" s="8">
        <v>11085.452407069999</v>
      </c>
      <c r="I17" s="8">
        <v>1175057.9551494198</v>
      </c>
      <c r="J17" s="225">
        <v>0.47</v>
      </c>
      <c r="K17" s="8">
        <v>552277.24</v>
      </c>
      <c r="L17" s="226">
        <v>193297.03</v>
      </c>
      <c r="M17" s="227">
        <v>190913.4</v>
      </c>
      <c r="N17" s="232">
        <f t="shared" si="0"/>
        <v>1801.0698113207548</v>
      </c>
      <c r="O17" s="9"/>
    </row>
    <row r="18" spans="1:15" x14ac:dyDescent="0.2">
      <c r="A18" s="181" t="s">
        <v>777</v>
      </c>
      <c r="B18" s="7" t="s">
        <v>31</v>
      </c>
      <c r="C18" s="7" t="s">
        <v>32</v>
      </c>
      <c r="D18" s="7" t="s">
        <v>778</v>
      </c>
      <c r="E18" s="224">
        <v>95</v>
      </c>
      <c r="F18" s="8">
        <v>20650.467697309999</v>
      </c>
      <c r="G18" s="8">
        <v>9708.6324516900004</v>
      </c>
      <c r="H18" s="8">
        <v>10941.835245619999</v>
      </c>
      <c r="I18" s="8">
        <v>1039474.3483338999</v>
      </c>
      <c r="J18" s="225">
        <v>0.52500000000000002</v>
      </c>
      <c r="K18" s="8">
        <v>545724.03</v>
      </c>
      <c r="L18" s="226">
        <v>191003.41</v>
      </c>
      <c r="M18" s="227">
        <v>188648.06</v>
      </c>
      <c r="N18" s="232">
        <f t="shared" si="0"/>
        <v>1985.7690526315789</v>
      </c>
      <c r="O18" s="9"/>
    </row>
    <row r="19" spans="1:15" x14ac:dyDescent="0.2">
      <c r="A19" s="181" t="s">
        <v>356</v>
      </c>
      <c r="B19" s="7" t="s">
        <v>33</v>
      </c>
      <c r="C19" s="7" t="s">
        <v>34</v>
      </c>
      <c r="D19" s="7" t="s">
        <v>35</v>
      </c>
      <c r="E19" s="228">
        <v>127</v>
      </c>
      <c r="F19" s="8">
        <v>19212.72027075</v>
      </c>
      <c r="G19" s="8">
        <v>9876.6114653099994</v>
      </c>
      <c r="H19" s="8">
        <v>9336.1088054400007</v>
      </c>
      <c r="I19" s="8">
        <v>1185685.8182908802</v>
      </c>
      <c r="J19" s="225">
        <v>0.36499999999999999</v>
      </c>
      <c r="K19" s="8">
        <v>432775.32</v>
      </c>
      <c r="L19" s="226">
        <v>151471.35999999999</v>
      </c>
      <c r="M19" s="227">
        <v>149603.5</v>
      </c>
      <c r="N19" s="232">
        <f t="shared" si="0"/>
        <v>1177.9803149606298</v>
      </c>
      <c r="O19" s="9"/>
    </row>
    <row r="20" spans="1:15" x14ac:dyDescent="0.2">
      <c r="A20" s="181" t="s">
        <v>770</v>
      </c>
      <c r="B20" s="7" t="s">
        <v>33</v>
      </c>
      <c r="C20" s="7" t="s">
        <v>34</v>
      </c>
      <c r="D20" s="7" t="s">
        <v>36</v>
      </c>
      <c r="E20" s="228">
        <v>106</v>
      </c>
      <c r="F20" s="8">
        <v>19929.663069670001</v>
      </c>
      <c r="G20" s="8">
        <v>9876.6114653099994</v>
      </c>
      <c r="H20" s="8">
        <v>10053.051604360002</v>
      </c>
      <c r="I20" s="8">
        <v>1065623.4700621602</v>
      </c>
      <c r="J20" s="225">
        <v>0.47</v>
      </c>
      <c r="K20" s="8">
        <v>500843.03</v>
      </c>
      <c r="L20" s="226">
        <v>175295.06</v>
      </c>
      <c r="M20" s="227">
        <v>173133.42</v>
      </c>
      <c r="N20" s="232">
        <f t="shared" si="0"/>
        <v>1633.3341509433963</v>
      </c>
      <c r="O20" s="9"/>
    </row>
    <row r="21" spans="1:15" x14ac:dyDescent="0.2">
      <c r="A21" s="181" t="s">
        <v>771</v>
      </c>
      <c r="B21" s="7" t="s">
        <v>37</v>
      </c>
      <c r="C21" s="7" t="s">
        <v>38</v>
      </c>
      <c r="D21" s="7" t="s">
        <v>39</v>
      </c>
      <c r="E21" s="224">
        <v>19</v>
      </c>
      <c r="F21" s="8">
        <v>22652.886398819999</v>
      </c>
      <c r="G21" s="8">
        <v>9405.7602098099997</v>
      </c>
      <c r="H21" s="8">
        <v>13247.12618901</v>
      </c>
      <c r="I21" s="8">
        <v>251695.39759119001</v>
      </c>
      <c r="J21" s="225">
        <v>0.90500000000000003</v>
      </c>
      <c r="K21" s="8">
        <v>227784.33</v>
      </c>
      <c r="L21" s="226">
        <v>79724.52</v>
      </c>
      <c r="M21" s="227">
        <v>78741.399999999994</v>
      </c>
      <c r="N21" s="232">
        <f t="shared" si="0"/>
        <v>4144.2842105263153</v>
      </c>
      <c r="O21" s="9"/>
    </row>
    <row r="22" spans="1:15" x14ac:dyDescent="0.2">
      <c r="A22" s="181" t="s">
        <v>772</v>
      </c>
      <c r="B22" s="7" t="s">
        <v>630</v>
      </c>
      <c r="C22" s="7" t="s">
        <v>630</v>
      </c>
      <c r="D22" s="7" t="s">
        <v>631</v>
      </c>
      <c r="E22" s="224">
        <v>16</v>
      </c>
      <c r="F22" s="8">
        <v>22591.728910919999</v>
      </c>
      <c r="G22" s="8">
        <v>9690.7827687499994</v>
      </c>
      <c r="H22" s="8">
        <v>12900.94614217</v>
      </c>
      <c r="I22" s="8">
        <v>206415.13827472</v>
      </c>
      <c r="J22" s="225">
        <v>0.92</v>
      </c>
      <c r="K22" s="8">
        <v>189901.93</v>
      </c>
      <c r="L22" s="226">
        <v>66465.679999999993</v>
      </c>
      <c r="M22" s="227">
        <v>65646.06</v>
      </c>
      <c r="N22" s="232">
        <f t="shared" si="0"/>
        <v>4102.8787499999999</v>
      </c>
      <c r="O22" s="9"/>
    </row>
    <row r="23" spans="1:15" x14ac:dyDescent="0.2">
      <c r="A23" s="181" t="s">
        <v>773</v>
      </c>
      <c r="B23" t="s">
        <v>40</v>
      </c>
      <c r="C23" t="s">
        <v>41</v>
      </c>
      <c r="D23" t="s">
        <v>42</v>
      </c>
      <c r="E23" s="224">
        <v>20</v>
      </c>
      <c r="F23" s="8">
        <v>23718.31560188</v>
      </c>
      <c r="G23" s="8">
        <v>11593.427502529999</v>
      </c>
      <c r="H23" s="8">
        <v>12124.888099350001</v>
      </c>
      <c r="I23" s="8">
        <v>242497.76198700001</v>
      </c>
      <c r="J23" s="225">
        <v>0.9</v>
      </c>
      <c r="K23" s="8">
        <v>218247.99</v>
      </c>
      <c r="L23" s="226">
        <v>76386.8</v>
      </c>
      <c r="M23" s="227">
        <v>75444.84</v>
      </c>
      <c r="N23" s="232">
        <f t="shared" si="0"/>
        <v>3772.2419999999997</v>
      </c>
      <c r="O23" s="9"/>
    </row>
    <row r="24" spans="1:15" x14ac:dyDescent="0.2">
      <c r="A24" s="181" t="s">
        <v>774</v>
      </c>
      <c r="B24" s="7" t="s">
        <v>40</v>
      </c>
      <c r="C24" s="7" t="s">
        <v>41</v>
      </c>
      <c r="D24" s="7" t="s">
        <v>43</v>
      </c>
      <c r="E24" s="228">
        <v>139</v>
      </c>
      <c r="F24" s="8">
        <v>22871.73221025</v>
      </c>
      <c r="G24" s="8">
        <v>11593.427502529999</v>
      </c>
      <c r="H24" s="8">
        <v>11278.304707720001</v>
      </c>
      <c r="I24" s="8">
        <v>1567684.3543730802</v>
      </c>
      <c r="J24" s="225">
        <v>0.30499999999999999</v>
      </c>
      <c r="K24" s="8">
        <v>478143.73</v>
      </c>
      <c r="L24" s="226">
        <v>167350.31</v>
      </c>
      <c r="M24" s="227">
        <v>165286.64000000001</v>
      </c>
      <c r="N24" s="232">
        <f t="shared" si="0"/>
        <v>1189.1125179856117</v>
      </c>
      <c r="O24" s="9"/>
    </row>
    <row r="25" spans="1:15" x14ac:dyDescent="0.2">
      <c r="A25" s="181" t="s">
        <v>765</v>
      </c>
      <c r="B25" s="7" t="s">
        <v>44</v>
      </c>
      <c r="C25" s="7" t="s">
        <v>45</v>
      </c>
      <c r="D25" s="7" t="s">
        <v>46</v>
      </c>
      <c r="E25" s="228">
        <v>105</v>
      </c>
      <c r="F25" s="8">
        <v>20019.885508259998</v>
      </c>
      <c r="G25" s="8">
        <v>9533.8201010499997</v>
      </c>
      <c r="H25" s="8">
        <v>10486.065407209999</v>
      </c>
      <c r="I25" s="8">
        <v>1101036.8677570499</v>
      </c>
      <c r="J25" s="225">
        <v>0.47499999999999998</v>
      </c>
      <c r="K25" s="8">
        <v>522992.51</v>
      </c>
      <c r="L25" s="226">
        <v>183047.38</v>
      </c>
      <c r="M25" s="227">
        <v>180790.12000000002</v>
      </c>
      <c r="N25" s="232">
        <f t="shared" si="0"/>
        <v>1721.810666666667</v>
      </c>
      <c r="O25" s="9"/>
    </row>
    <row r="26" spans="1:15" ht="13.5" thickBot="1" x14ac:dyDescent="0.25">
      <c r="A26" s="41"/>
      <c r="B26" s="182"/>
      <c r="C26" s="182"/>
      <c r="D26" s="182"/>
      <c r="E26" s="235"/>
      <c r="F26" s="43"/>
      <c r="G26" s="43"/>
      <c r="H26" s="43"/>
      <c r="I26" s="43"/>
      <c r="J26" s="184"/>
      <c r="K26" s="43"/>
      <c r="L26" s="43"/>
      <c r="M26" s="234"/>
      <c r="N26" s="236"/>
      <c r="O26" s="9"/>
    </row>
    <row r="27" spans="1:15" x14ac:dyDescent="0.2">
      <c r="A27" s="40"/>
      <c r="B27" s="7"/>
      <c r="C27" s="7"/>
      <c r="D27" s="7"/>
      <c r="E27" s="228"/>
      <c r="F27" s="8"/>
      <c r="G27" s="8"/>
      <c r="H27" s="8"/>
      <c r="I27" s="8"/>
      <c r="J27" s="225"/>
      <c r="K27" s="8"/>
      <c r="L27" s="8"/>
      <c r="M27" s="227"/>
      <c r="N27" s="231"/>
    </row>
    <row r="28" spans="1:15" ht="13.5" thickBot="1" x14ac:dyDescent="0.25">
      <c r="A28" s="41"/>
      <c r="B28" s="182"/>
      <c r="C28" s="182"/>
      <c r="D28" s="182" t="s">
        <v>47</v>
      </c>
      <c r="E28" s="183">
        <v>854.5</v>
      </c>
      <c r="F28" s="43"/>
      <c r="G28" s="43"/>
      <c r="H28" s="43"/>
      <c r="I28" s="43"/>
      <c r="J28" s="184"/>
      <c r="K28" s="43"/>
      <c r="L28" s="43">
        <f>SUM(L15:L27)</f>
        <v>1619967.54</v>
      </c>
      <c r="M28" s="43">
        <f>SUM(M15:M27)</f>
        <v>1599990.9800000004</v>
      </c>
      <c r="N28" s="233"/>
    </row>
    <row r="29" spans="1:15" x14ac:dyDescent="0.2">
      <c r="A29" s="40"/>
      <c r="B29" s="7"/>
      <c r="C29" s="7"/>
      <c r="D29" s="7"/>
      <c r="E29" s="228"/>
      <c r="F29" s="8"/>
      <c r="G29" s="8"/>
      <c r="H29" s="8"/>
      <c r="I29" s="8"/>
      <c r="J29" s="225"/>
      <c r="K29" s="8"/>
      <c r="L29" s="8"/>
      <c r="M29" s="227"/>
      <c r="N29" s="232"/>
    </row>
    <row r="30" spans="1:15" x14ac:dyDescent="0.2">
      <c r="A30" s="40"/>
      <c r="B30" s="7"/>
      <c r="C30" s="7"/>
      <c r="D30" s="7"/>
      <c r="E30" s="224"/>
      <c r="F30" s="8"/>
      <c r="G30" s="8"/>
      <c r="H30" s="8"/>
      <c r="I30" s="8"/>
      <c r="J30" s="225"/>
      <c r="K30" s="8"/>
      <c r="L30" s="8"/>
      <c r="M30" s="8"/>
      <c r="N30" s="231"/>
    </row>
    <row r="31" spans="1:15" x14ac:dyDescent="0.2">
      <c r="A31" s="40"/>
      <c r="B31" s="7"/>
      <c r="C31" s="7"/>
      <c r="D31" s="7"/>
      <c r="E31" s="224"/>
      <c r="F31" s="8"/>
      <c r="G31" s="8"/>
      <c r="H31" s="8"/>
      <c r="I31" s="8"/>
      <c r="J31" s="8" t="s">
        <v>796</v>
      </c>
      <c r="L31" s="8">
        <v>1599991</v>
      </c>
      <c r="M31" s="229"/>
      <c r="N31" s="231"/>
    </row>
    <row r="32" spans="1:15" x14ac:dyDescent="0.2">
      <c r="A32" s="40"/>
      <c r="B32" s="7"/>
      <c r="C32" s="7"/>
      <c r="D32" s="7"/>
      <c r="E32" s="224"/>
      <c r="F32" s="8"/>
      <c r="G32" s="8"/>
      <c r="H32" s="8"/>
      <c r="I32" s="8"/>
      <c r="J32" s="8"/>
      <c r="L32" s="8"/>
      <c r="M32" s="230"/>
      <c r="N32" s="231"/>
    </row>
    <row r="33" spans="1:14" x14ac:dyDescent="0.2">
      <c r="A33" s="40"/>
      <c r="B33" s="7"/>
      <c r="C33" s="7"/>
      <c r="D33" s="7"/>
      <c r="E33" s="224"/>
      <c r="F33" s="8"/>
      <c r="G33" s="8"/>
      <c r="H33" s="8"/>
      <c r="I33" s="8"/>
      <c r="J33" s="8" t="s">
        <v>48</v>
      </c>
      <c r="L33" s="8">
        <f>+L28-L31</f>
        <v>19976.540000000037</v>
      </c>
      <c r="M33" s="8"/>
      <c r="N33" s="231"/>
    </row>
    <row r="34" spans="1:14" x14ac:dyDescent="0.2">
      <c r="A34" s="40"/>
      <c r="B34" s="7"/>
      <c r="C34" s="7"/>
      <c r="D34" s="7"/>
      <c r="E34" s="224"/>
      <c r="F34" s="8"/>
      <c r="G34" s="8"/>
      <c r="H34" s="8"/>
      <c r="I34" s="8"/>
      <c r="J34" s="8"/>
      <c r="L34" s="8"/>
      <c r="M34" s="8"/>
      <c r="N34" s="231"/>
    </row>
    <row r="35" spans="1:14" ht="13.5" thickBot="1" x14ac:dyDescent="0.25">
      <c r="A35" s="41"/>
      <c r="B35" s="182"/>
      <c r="C35" s="182" t="s">
        <v>116</v>
      </c>
      <c r="D35" s="182"/>
      <c r="E35" s="185"/>
      <c r="F35" s="43"/>
      <c r="G35" s="43"/>
      <c r="H35" s="43"/>
      <c r="I35" s="43"/>
      <c r="J35" s="43" t="s">
        <v>49</v>
      </c>
      <c r="K35" s="42"/>
      <c r="L35" s="186">
        <f>+L31/L28</f>
        <v>0.98766855538352327</v>
      </c>
      <c r="M35" s="43"/>
      <c r="N35" s="233"/>
    </row>
    <row r="36" spans="1:14" x14ac:dyDescent="0.2">
      <c r="F36" s="9"/>
      <c r="G36" s="8"/>
      <c r="J36" s="8"/>
      <c r="K36" s="8"/>
      <c r="L36" s="8"/>
      <c r="M36" s="8"/>
    </row>
    <row r="37" spans="1:14" x14ac:dyDescent="0.2">
      <c r="J37" s="7"/>
      <c r="K37" s="8"/>
      <c r="L37" s="8"/>
      <c r="M37" s="8"/>
    </row>
    <row r="38" spans="1:14" x14ac:dyDescent="0.2">
      <c r="J38" s="8"/>
      <c r="K38" s="8"/>
      <c r="L38" s="8"/>
    </row>
    <row r="39" spans="1:14" x14ac:dyDescent="0.2">
      <c r="K39" s="7"/>
      <c r="L39" s="8"/>
      <c r="M39" s="8"/>
    </row>
    <row r="44" spans="1:14" x14ac:dyDescent="0.2">
      <c r="F44" s="10"/>
    </row>
  </sheetData>
  <printOptions horizontalCentered="1"/>
  <pageMargins left="0.5" right="0.5" top="0.75" bottom="1" header="0.5" footer="0.5"/>
  <pageSetup scale="58" orientation="landscape" r:id="rId1"/>
  <headerFooter alignWithMargins="0">
    <oddHeader>&amp;C&amp;"Arial,Bold"&amp;14Small Attendance Center Payments 
FY 2016-17</oddHeader>
    <oddFooter>&amp;C&amp;P&amp;RCDE, School Finance and Operations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</vt:lpstr>
      <vt:lpstr>ECEA</vt:lpstr>
      <vt:lpstr>ELPA</vt:lpstr>
      <vt:lpstr>Transportation</vt:lpstr>
      <vt:lpstr>CTA</vt:lpstr>
      <vt:lpstr>Small Attendance Center</vt:lpstr>
      <vt:lpstr>'Small Attendance Center'!Print_Area</vt:lpstr>
      <vt:lpstr>CTA!Print_Titles</vt:lpstr>
      <vt:lpstr>ECEA!Print_Titles</vt:lpstr>
      <vt:lpstr>ELPA!Print_Titles</vt:lpstr>
      <vt:lpstr>Transportation!Print_Titles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Christel_M</dc:creator>
  <cp:lastModifiedBy>Wiedemer, Kelly</cp:lastModifiedBy>
  <cp:lastPrinted>2013-09-06T18:35:23Z</cp:lastPrinted>
  <dcterms:created xsi:type="dcterms:W3CDTF">2011-02-25T20:36:54Z</dcterms:created>
  <dcterms:modified xsi:type="dcterms:W3CDTF">2024-10-11T15:18:49Z</dcterms:modified>
</cp:coreProperties>
</file>