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PSFU\PSFARUNS\FY19 Projections\"/>
    </mc:Choice>
  </mc:AlternateContent>
  <bookViews>
    <workbookView xWindow="0" yWindow="0" windowWidth="24000" windowHeight="9735"/>
  </bookViews>
  <sheets>
    <sheet name="Worksheet" sheetId="1" r:id="rId1"/>
    <sheet name="district disk" sheetId="8" r:id="rId2"/>
    <sheet name="transpose" sheetId="4" r:id="rId3"/>
    <sheet name="summary" sheetId="5" r:id="rId4"/>
    <sheet name="mill levy" sheetId="10" r:id="rId5"/>
  </sheets>
  <externalReferences>
    <externalReference r:id="rId6"/>
  </externalReferences>
  <definedNames>
    <definedName name="_Order1" hidden="1">255</definedName>
    <definedName name="DISTRICT" localSheetId="1">#REF!</definedName>
    <definedName name="DISTRICT" localSheetId="4">#REF!</definedName>
    <definedName name="DISTRICT" localSheetId="0">#REF!</definedName>
    <definedName name="DISTRICT">#REF!</definedName>
    <definedName name="MILL" localSheetId="1">#REF!</definedName>
    <definedName name="MILL" localSheetId="4">'mill levy'!$A$1:$F$57</definedName>
    <definedName name="MILL" localSheetId="0">#REF!</definedName>
    <definedName name="MILL">#REF!</definedName>
    <definedName name="MOUNTAIN" localSheetId="4">#REF!</definedName>
    <definedName name="MOUNTAIN" localSheetId="0">#REF!</definedName>
    <definedName name="MOUNTAIN">#REF!</definedName>
    <definedName name="OUTLAY" localSheetId="4">#REF!</definedName>
    <definedName name="OUTLAY" localSheetId="0">#REF!</definedName>
    <definedName name="OUTLAY">#REF!</definedName>
    <definedName name="_xlnm.Print_Area" localSheetId="1">'district disk'!$F$1:$I$65</definedName>
    <definedName name="_xlnm.Print_Area" localSheetId="3">summary!$A$1:$W$729</definedName>
    <definedName name="_xlnm.Print_Area" localSheetId="2">transpose!$A$36:$Y$216</definedName>
    <definedName name="_xlnm.Print_Area" localSheetId="0">Worksheet!$A$3:$C$330</definedName>
    <definedName name="Print_Area_MI" localSheetId="4">'mill levy'!$C$8:$C$278</definedName>
    <definedName name="_xlnm.Print_Titles" localSheetId="3">summary!$5:$10</definedName>
    <definedName name="RURAL" localSheetId="4">#REF!</definedName>
    <definedName name="RURAL" localSheetId="0">#REF!</definedName>
    <definedName name="RURAL">#REF!</definedName>
    <definedName name="SUMMARY" localSheetId="1">#REF!</definedName>
    <definedName name="SUMMARY" localSheetId="4">#REF!</definedName>
    <definedName name="SUMMARY" localSheetId="0">'[1]district disk'!#REF!</definedName>
    <definedName name="SUMMARY">#REF!</definedName>
    <definedName name="URBAN" localSheetId="4">#REF!</definedName>
    <definedName name="URBAN" localSheetId="0">#REF!</definedName>
    <definedName name="URBA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20" i="5" l="1"/>
  <c r="V720" i="5"/>
  <c r="U720" i="5"/>
  <c r="T720" i="5"/>
  <c r="R720" i="5"/>
  <c r="Q720" i="5"/>
  <c r="W716" i="5"/>
  <c r="V716" i="5"/>
  <c r="U716" i="5"/>
  <c r="T716" i="5"/>
  <c r="R716" i="5"/>
  <c r="Q716" i="5"/>
  <c r="W712" i="5"/>
  <c r="V712" i="5"/>
  <c r="U712" i="5"/>
  <c r="T712" i="5"/>
  <c r="R712" i="5"/>
  <c r="Q712" i="5"/>
  <c r="W708" i="5"/>
  <c r="V708" i="5"/>
  <c r="U708" i="5"/>
  <c r="T708" i="5"/>
  <c r="R708" i="5"/>
  <c r="Q708" i="5"/>
  <c r="W704" i="5"/>
  <c r="V704" i="5"/>
  <c r="U704" i="5"/>
  <c r="T704" i="5"/>
  <c r="R704" i="5"/>
  <c r="Q704" i="5"/>
  <c r="W700" i="5"/>
  <c r="V700" i="5"/>
  <c r="U700" i="5"/>
  <c r="T700" i="5"/>
  <c r="R700" i="5"/>
  <c r="Q700" i="5"/>
  <c r="W696" i="5"/>
  <c r="V696" i="5"/>
  <c r="U696" i="5"/>
  <c r="T696" i="5"/>
  <c r="R696" i="5"/>
  <c r="Q696" i="5"/>
  <c r="W692" i="5"/>
  <c r="V692" i="5"/>
  <c r="U692" i="5"/>
  <c r="T692" i="5"/>
  <c r="R692" i="5"/>
  <c r="Q692" i="5"/>
  <c r="W688" i="5"/>
  <c r="V688" i="5"/>
  <c r="U688" i="5"/>
  <c r="T688" i="5"/>
  <c r="R688" i="5"/>
  <c r="Q688" i="5"/>
  <c r="W684" i="5"/>
  <c r="V684" i="5"/>
  <c r="U684" i="5"/>
  <c r="T684" i="5"/>
  <c r="R684" i="5"/>
  <c r="Q684" i="5"/>
  <c r="W680" i="5"/>
  <c r="V680" i="5"/>
  <c r="U680" i="5"/>
  <c r="T680" i="5"/>
  <c r="R680" i="5"/>
  <c r="Q680" i="5"/>
  <c r="W676" i="5"/>
  <c r="V676" i="5"/>
  <c r="U676" i="5"/>
  <c r="T676" i="5"/>
  <c r="R676" i="5"/>
  <c r="Q676" i="5"/>
  <c r="W672" i="5"/>
  <c r="V672" i="5"/>
  <c r="U672" i="5"/>
  <c r="T672" i="5"/>
  <c r="R672" i="5"/>
  <c r="Q672" i="5"/>
  <c r="W668" i="5"/>
  <c r="V668" i="5"/>
  <c r="U668" i="5"/>
  <c r="T668" i="5"/>
  <c r="R668" i="5"/>
  <c r="Q668" i="5"/>
  <c r="W664" i="5"/>
  <c r="V664" i="5"/>
  <c r="U664" i="5"/>
  <c r="T664" i="5"/>
  <c r="R664" i="5"/>
  <c r="Q664" i="5"/>
  <c r="W660" i="5"/>
  <c r="V660" i="5"/>
  <c r="U660" i="5"/>
  <c r="T660" i="5"/>
  <c r="R660" i="5"/>
  <c r="Q660" i="5"/>
  <c r="W656" i="5"/>
  <c r="V656" i="5"/>
  <c r="U656" i="5"/>
  <c r="T656" i="5"/>
  <c r="R656" i="5"/>
  <c r="Q656" i="5"/>
  <c r="W652" i="5"/>
  <c r="V652" i="5"/>
  <c r="U652" i="5"/>
  <c r="T652" i="5"/>
  <c r="R652" i="5"/>
  <c r="Q652" i="5"/>
  <c r="W648" i="5"/>
  <c r="V648" i="5"/>
  <c r="U648" i="5"/>
  <c r="T648" i="5"/>
  <c r="R648" i="5"/>
  <c r="Q648" i="5"/>
  <c r="W644" i="5"/>
  <c r="V644" i="5"/>
  <c r="U644" i="5"/>
  <c r="T644" i="5"/>
  <c r="R644" i="5"/>
  <c r="Q644" i="5"/>
  <c r="W640" i="5"/>
  <c r="V640" i="5"/>
  <c r="U640" i="5"/>
  <c r="T640" i="5"/>
  <c r="R640" i="5"/>
  <c r="Q640" i="5"/>
  <c r="W636" i="5"/>
  <c r="V636" i="5"/>
  <c r="U636" i="5"/>
  <c r="T636" i="5"/>
  <c r="R636" i="5"/>
  <c r="Q636" i="5"/>
  <c r="W632" i="5"/>
  <c r="V632" i="5"/>
  <c r="U632" i="5"/>
  <c r="T632" i="5"/>
  <c r="R632" i="5"/>
  <c r="Q632" i="5"/>
  <c r="W628" i="5"/>
  <c r="V628" i="5"/>
  <c r="U628" i="5"/>
  <c r="T628" i="5"/>
  <c r="R628" i="5"/>
  <c r="Q628" i="5"/>
  <c r="W624" i="5"/>
  <c r="V624" i="5"/>
  <c r="U624" i="5"/>
  <c r="T624" i="5"/>
  <c r="R624" i="5"/>
  <c r="Q624" i="5"/>
  <c r="W620" i="5"/>
  <c r="V620" i="5"/>
  <c r="U620" i="5"/>
  <c r="T620" i="5"/>
  <c r="R620" i="5"/>
  <c r="Q620" i="5"/>
  <c r="W616" i="5"/>
  <c r="V616" i="5"/>
  <c r="U616" i="5"/>
  <c r="T616" i="5"/>
  <c r="R616" i="5"/>
  <c r="Q616" i="5"/>
  <c r="W612" i="5"/>
  <c r="V612" i="5"/>
  <c r="U612" i="5"/>
  <c r="T612" i="5"/>
  <c r="R612" i="5"/>
  <c r="Q612" i="5"/>
  <c r="W608" i="5"/>
  <c r="V608" i="5"/>
  <c r="U608" i="5"/>
  <c r="T608" i="5"/>
  <c r="R608" i="5"/>
  <c r="Q608" i="5"/>
  <c r="W604" i="5"/>
  <c r="V604" i="5"/>
  <c r="U604" i="5"/>
  <c r="T604" i="5"/>
  <c r="R604" i="5"/>
  <c r="Q604" i="5"/>
  <c r="W600" i="5"/>
  <c r="V600" i="5"/>
  <c r="U600" i="5"/>
  <c r="T600" i="5"/>
  <c r="R600" i="5"/>
  <c r="Q600" i="5"/>
  <c r="W596" i="5"/>
  <c r="V596" i="5"/>
  <c r="U596" i="5"/>
  <c r="T596" i="5"/>
  <c r="R596" i="5"/>
  <c r="Q596" i="5"/>
  <c r="W592" i="5"/>
  <c r="V592" i="5"/>
  <c r="U592" i="5"/>
  <c r="T592" i="5"/>
  <c r="R592" i="5"/>
  <c r="Q592" i="5"/>
  <c r="W588" i="5"/>
  <c r="V588" i="5"/>
  <c r="U588" i="5"/>
  <c r="T588" i="5"/>
  <c r="R588" i="5"/>
  <c r="Q588" i="5"/>
  <c r="W584" i="5"/>
  <c r="V584" i="5"/>
  <c r="U584" i="5"/>
  <c r="T584" i="5"/>
  <c r="R584" i="5"/>
  <c r="Q584" i="5"/>
  <c r="W580" i="5"/>
  <c r="V580" i="5"/>
  <c r="U580" i="5"/>
  <c r="T580" i="5"/>
  <c r="R580" i="5"/>
  <c r="Q580" i="5"/>
  <c r="W576" i="5"/>
  <c r="V576" i="5"/>
  <c r="U576" i="5"/>
  <c r="T576" i="5"/>
  <c r="R576" i="5"/>
  <c r="Q576" i="5"/>
  <c r="W572" i="5"/>
  <c r="V572" i="5"/>
  <c r="U572" i="5"/>
  <c r="T572" i="5"/>
  <c r="R572" i="5"/>
  <c r="Q572" i="5"/>
  <c r="W568" i="5"/>
  <c r="V568" i="5"/>
  <c r="U568" i="5"/>
  <c r="T568" i="5"/>
  <c r="R568" i="5"/>
  <c r="Q568" i="5"/>
  <c r="W564" i="5"/>
  <c r="V564" i="5"/>
  <c r="U564" i="5"/>
  <c r="T564" i="5"/>
  <c r="R564" i="5"/>
  <c r="Q564" i="5"/>
  <c r="W560" i="5"/>
  <c r="V560" i="5"/>
  <c r="U560" i="5"/>
  <c r="T560" i="5"/>
  <c r="R560" i="5"/>
  <c r="Q560" i="5"/>
  <c r="W556" i="5"/>
  <c r="V556" i="5"/>
  <c r="U556" i="5"/>
  <c r="T556" i="5"/>
  <c r="R556" i="5"/>
  <c r="Q556" i="5"/>
  <c r="W552" i="5"/>
  <c r="V552" i="5"/>
  <c r="U552" i="5"/>
  <c r="T552" i="5"/>
  <c r="R552" i="5"/>
  <c r="Q552" i="5"/>
  <c r="W548" i="5"/>
  <c r="V548" i="5"/>
  <c r="U548" i="5"/>
  <c r="T548" i="5"/>
  <c r="R548" i="5"/>
  <c r="Q548" i="5"/>
  <c r="W544" i="5"/>
  <c r="V544" i="5"/>
  <c r="U544" i="5"/>
  <c r="T544" i="5"/>
  <c r="R544" i="5"/>
  <c r="Q544" i="5"/>
  <c r="W540" i="5"/>
  <c r="V540" i="5"/>
  <c r="U540" i="5"/>
  <c r="T540" i="5"/>
  <c r="R540" i="5"/>
  <c r="Q540" i="5"/>
  <c r="W536" i="5"/>
  <c r="V536" i="5"/>
  <c r="U536" i="5"/>
  <c r="T536" i="5"/>
  <c r="R536" i="5"/>
  <c r="Q536" i="5"/>
  <c r="W532" i="5"/>
  <c r="V532" i="5"/>
  <c r="U532" i="5"/>
  <c r="T532" i="5"/>
  <c r="R532" i="5"/>
  <c r="Q532" i="5"/>
  <c r="W528" i="5"/>
  <c r="V528" i="5"/>
  <c r="U528" i="5"/>
  <c r="T528" i="5"/>
  <c r="R528" i="5"/>
  <c r="Q528" i="5"/>
  <c r="W524" i="5"/>
  <c r="V524" i="5"/>
  <c r="U524" i="5"/>
  <c r="T524" i="5"/>
  <c r="R524" i="5"/>
  <c r="Q524" i="5"/>
  <c r="W520" i="5"/>
  <c r="V520" i="5"/>
  <c r="U520" i="5"/>
  <c r="T520" i="5"/>
  <c r="R520" i="5"/>
  <c r="Q520" i="5"/>
  <c r="W516" i="5"/>
  <c r="V516" i="5"/>
  <c r="U516" i="5"/>
  <c r="T516" i="5"/>
  <c r="R516" i="5"/>
  <c r="Q516" i="5"/>
  <c r="W512" i="5"/>
  <c r="V512" i="5"/>
  <c r="U512" i="5"/>
  <c r="T512" i="5"/>
  <c r="R512" i="5"/>
  <c r="Q512" i="5"/>
  <c r="W508" i="5"/>
  <c r="V508" i="5"/>
  <c r="U508" i="5"/>
  <c r="T508" i="5"/>
  <c r="R508" i="5"/>
  <c r="Q508" i="5"/>
  <c r="W504" i="5"/>
  <c r="V504" i="5"/>
  <c r="U504" i="5"/>
  <c r="T504" i="5"/>
  <c r="R504" i="5"/>
  <c r="Q504" i="5"/>
  <c r="W500" i="5"/>
  <c r="V500" i="5"/>
  <c r="U500" i="5"/>
  <c r="T500" i="5"/>
  <c r="R500" i="5"/>
  <c r="Q500" i="5"/>
  <c r="W496" i="5"/>
  <c r="V496" i="5"/>
  <c r="U496" i="5"/>
  <c r="T496" i="5"/>
  <c r="R496" i="5"/>
  <c r="Q496" i="5"/>
  <c r="W492" i="5"/>
  <c r="V492" i="5"/>
  <c r="U492" i="5"/>
  <c r="T492" i="5"/>
  <c r="R492" i="5"/>
  <c r="Q492" i="5"/>
  <c r="W488" i="5"/>
  <c r="V488" i="5"/>
  <c r="U488" i="5"/>
  <c r="T488" i="5"/>
  <c r="R488" i="5"/>
  <c r="Q488" i="5"/>
  <c r="W484" i="5"/>
  <c r="V484" i="5"/>
  <c r="U484" i="5"/>
  <c r="T484" i="5"/>
  <c r="R484" i="5"/>
  <c r="Q484" i="5"/>
  <c r="W480" i="5"/>
  <c r="V480" i="5"/>
  <c r="U480" i="5"/>
  <c r="T480" i="5"/>
  <c r="R480" i="5"/>
  <c r="Q480" i="5"/>
  <c r="W476" i="5"/>
  <c r="V476" i="5"/>
  <c r="U476" i="5"/>
  <c r="T476" i="5"/>
  <c r="R476" i="5"/>
  <c r="Q476" i="5"/>
  <c r="W472" i="5"/>
  <c r="V472" i="5"/>
  <c r="U472" i="5"/>
  <c r="T472" i="5"/>
  <c r="R472" i="5"/>
  <c r="Q472" i="5"/>
  <c r="W468" i="5"/>
  <c r="V468" i="5"/>
  <c r="U468" i="5"/>
  <c r="T468" i="5"/>
  <c r="R468" i="5"/>
  <c r="Q468" i="5"/>
  <c r="W464" i="5"/>
  <c r="V464" i="5"/>
  <c r="U464" i="5"/>
  <c r="T464" i="5"/>
  <c r="R464" i="5"/>
  <c r="Q464" i="5"/>
  <c r="W460" i="5"/>
  <c r="V460" i="5"/>
  <c r="U460" i="5"/>
  <c r="T460" i="5"/>
  <c r="R460" i="5"/>
  <c r="Q460" i="5"/>
  <c r="W456" i="5"/>
  <c r="V456" i="5"/>
  <c r="U456" i="5"/>
  <c r="T456" i="5"/>
  <c r="R456" i="5"/>
  <c r="Q456" i="5"/>
  <c r="W452" i="5"/>
  <c r="V452" i="5"/>
  <c r="U452" i="5"/>
  <c r="T452" i="5"/>
  <c r="R452" i="5"/>
  <c r="Q452" i="5"/>
  <c r="W448" i="5"/>
  <c r="V448" i="5"/>
  <c r="U448" i="5"/>
  <c r="T448" i="5"/>
  <c r="R448" i="5"/>
  <c r="Q448" i="5"/>
  <c r="W444" i="5"/>
  <c r="V444" i="5"/>
  <c r="U444" i="5"/>
  <c r="T444" i="5"/>
  <c r="R444" i="5"/>
  <c r="Q444" i="5"/>
  <c r="W440" i="5"/>
  <c r="V440" i="5"/>
  <c r="U440" i="5"/>
  <c r="T440" i="5"/>
  <c r="R440" i="5"/>
  <c r="Q440" i="5"/>
  <c r="W436" i="5"/>
  <c r="V436" i="5"/>
  <c r="U436" i="5"/>
  <c r="T436" i="5"/>
  <c r="R436" i="5"/>
  <c r="Q436" i="5"/>
  <c r="W432" i="5"/>
  <c r="V432" i="5"/>
  <c r="U432" i="5"/>
  <c r="T432" i="5"/>
  <c r="R432" i="5"/>
  <c r="Q432" i="5"/>
  <c r="W428" i="5"/>
  <c r="V428" i="5"/>
  <c r="U428" i="5"/>
  <c r="T428" i="5"/>
  <c r="R428" i="5"/>
  <c r="Q428" i="5"/>
  <c r="W424" i="5"/>
  <c r="V424" i="5"/>
  <c r="U424" i="5"/>
  <c r="T424" i="5"/>
  <c r="R424" i="5"/>
  <c r="Q424" i="5"/>
  <c r="W420" i="5"/>
  <c r="V420" i="5"/>
  <c r="U420" i="5"/>
  <c r="T420" i="5"/>
  <c r="R420" i="5"/>
  <c r="Q420" i="5"/>
  <c r="W416" i="5"/>
  <c r="V416" i="5"/>
  <c r="U416" i="5"/>
  <c r="T416" i="5"/>
  <c r="R416" i="5"/>
  <c r="Q416" i="5"/>
  <c r="W412" i="5"/>
  <c r="V412" i="5"/>
  <c r="U412" i="5"/>
  <c r="T412" i="5"/>
  <c r="R412" i="5"/>
  <c r="Q412" i="5"/>
  <c r="W408" i="5"/>
  <c r="V408" i="5"/>
  <c r="U408" i="5"/>
  <c r="T408" i="5"/>
  <c r="R408" i="5"/>
  <c r="Q408" i="5"/>
  <c r="W404" i="5"/>
  <c r="V404" i="5"/>
  <c r="U404" i="5"/>
  <c r="T404" i="5"/>
  <c r="R404" i="5"/>
  <c r="Q404" i="5"/>
  <c r="W400" i="5"/>
  <c r="V400" i="5"/>
  <c r="U400" i="5"/>
  <c r="T400" i="5"/>
  <c r="R400" i="5"/>
  <c r="Q400" i="5"/>
  <c r="W396" i="5"/>
  <c r="V396" i="5"/>
  <c r="U396" i="5"/>
  <c r="T396" i="5"/>
  <c r="R396" i="5"/>
  <c r="Q396" i="5"/>
  <c r="W392" i="5"/>
  <c r="V392" i="5"/>
  <c r="U392" i="5"/>
  <c r="T392" i="5"/>
  <c r="R392" i="5"/>
  <c r="Q392" i="5"/>
  <c r="W388" i="5"/>
  <c r="V388" i="5"/>
  <c r="U388" i="5"/>
  <c r="T388" i="5"/>
  <c r="R388" i="5"/>
  <c r="Q388" i="5"/>
  <c r="W384" i="5"/>
  <c r="V384" i="5"/>
  <c r="U384" i="5"/>
  <c r="T384" i="5"/>
  <c r="R384" i="5"/>
  <c r="Q384" i="5"/>
  <c r="W380" i="5"/>
  <c r="V380" i="5"/>
  <c r="U380" i="5"/>
  <c r="T380" i="5"/>
  <c r="R380" i="5"/>
  <c r="Q380" i="5"/>
  <c r="W376" i="5"/>
  <c r="V376" i="5"/>
  <c r="U376" i="5"/>
  <c r="T376" i="5"/>
  <c r="R376" i="5"/>
  <c r="Q376" i="5"/>
  <c r="W372" i="5"/>
  <c r="V372" i="5"/>
  <c r="U372" i="5"/>
  <c r="T372" i="5"/>
  <c r="R372" i="5"/>
  <c r="Q372" i="5"/>
  <c r="W368" i="5"/>
  <c r="V368" i="5"/>
  <c r="U368" i="5"/>
  <c r="T368" i="5"/>
  <c r="R368" i="5"/>
  <c r="Q368" i="5"/>
  <c r="W364" i="5"/>
  <c r="V364" i="5"/>
  <c r="U364" i="5"/>
  <c r="T364" i="5"/>
  <c r="R364" i="5"/>
  <c r="Q364" i="5"/>
  <c r="W360" i="5"/>
  <c r="V360" i="5"/>
  <c r="U360" i="5"/>
  <c r="T360" i="5"/>
  <c r="R360" i="5"/>
  <c r="Q360" i="5"/>
  <c r="W356" i="5"/>
  <c r="V356" i="5"/>
  <c r="U356" i="5"/>
  <c r="T356" i="5"/>
  <c r="R356" i="5"/>
  <c r="Q356" i="5"/>
  <c r="W352" i="5"/>
  <c r="V352" i="5"/>
  <c r="U352" i="5"/>
  <c r="T352" i="5"/>
  <c r="R352" i="5"/>
  <c r="Q352" i="5"/>
  <c r="W348" i="5"/>
  <c r="V348" i="5"/>
  <c r="U348" i="5"/>
  <c r="T348" i="5"/>
  <c r="R348" i="5"/>
  <c r="Q348" i="5"/>
  <c r="W344" i="5"/>
  <c r="V344" i="5"/>
  <c r="U344" i="5"/>
  <c r="T344" i="5"/>
  <c r="R344" i="5"/>
  <c r="Q344" i="5"/>
  <c r="Q343" i="5"/>
  <c r="R343" i="5"/>
  <c r="S343" i="5"/>
  <c r="T343" i="5"/>
  <c r="U343" i="5"/>
  <c r="V343" i="5"/>
  <c r="W343" i="5"/>
  <c r="W340" i="5"/>
  <c r="V340" i="5"/>
  <c r="U340" i="5"/>
  <c r="T340" i="5"/>
  <c r="R340" i="5"/>
  <c r="Q340" i="5"/>
  <c r="W336" i="5"/>
  <c r="V336" i="5"/>
  <c r="U336" i="5"/>
  <c r="T336" i="5"/>
  <c r="R336" i="5"/>
  <c r="Q336" i="5"/>
  <c r="W332" i="5"/>
  <c r="V332" i="5"/>
  <c r="U332" i="5"/>
  <c r="T332" i="5"/>
  <c r="R332" i="5"/>
  <c r="Q332" i="5"/>
  <c r="W328" i="5"/>
  <c r="V328" i="5"/>
  <c r="U328" i="5"/>
  <c r="T328" i="5"/>
  <c r="R328" i="5"/>
  <c r="Q328" i="5"/>
  <c r="W324" i="5"/>
  <c r="V324" i="5"/>
  <c r="U324" i="5"/>
  <c r="T324" i="5"/>
  <c r="R324" i="5"/>
  <c r="Q324" i="5"/>
  <c r="W320" i="5"/>
  <c r="V320" i="5"/>
  <c r="U320" i="5"/>
  <c r="T320" i="5"/>
  <c r="R320" i="5"/>
  <c r="Q320" i="5"/>
  <c r="W316" i="5"/>
  <c r="V316" i="5"/>
  <c r="U316" i="5"/>
  <c r="T316" i="5"/>
  <c r="R316" i="5"/>
  <c r="Q316" i="5"/>
  <c r="W312" i="5"/>
  <c r="V312" i="5"/>
  <c r="U312" i="5"/>
  <c r="T312" i="5"/>
  <c r="R312" i="5"/>
  <c r="Q312" i="5"/>
  <c r="W308" i="5"/>
  <c r="V308" i="5"/>
  <c r="U308" i="5"/>
  <c r="T308" i="5"/>
  <c r="R308" i="5"/>
  <c r="Q308" i="5"/>
  <c r="W304" i="5"/>
  <c r="V304" i="5"/>
  <c r="U304" i="5"/>
  <c r="T304" i="5"/>
  <c r="R304" i="5"/>
  <c r="Q304" i="5"/>
  <c r="W300" i="5"/>
  <c r="V300" i="5"/>
  <c r="U300" i="5"/>
  <c r="T300" i="5"/>
  <c r="R300" i="5"/>
  <c r="Q300" i="5"/>
  <c r="W296" i="5"/>
  <c r="V296" i="5"/>
  <c r="U296" i="5"/>
  <c r="T296" i="5"/>
  <c r="R296" i="5"/>
  <c r="Q296" i="5"/>
  <c r="W292" i="5"/>
  <c r="V292" i="5"/>
  <c r="U292" i="5"/>
  <c r="T292" i="5"/>
  <c r="R292" i="5"/>
  <c r="Q292" i="5"/>
  <c r="W288" i="5"/>
  <c r="V288" i="5"/>
  <c r="U288" i="5"/>
  <c r="T288" i="5"/>
  <c r="R288" i="5"/>
  <c r="Q288" i="5"/>
  <c r="W284" i="5"/>
  <c r="V284" i="5"/>
  <c r="U284" i="5"/>
  <c r="T284" i="5"/>
  <c r="R284" i="5"/>
  <c r="Q284" i="5"/>
  <c r="W280" i="5"/>
  <c r="V280" i="5"/>
  <c r="U280" i="5"/>
  <c r="T280" i="5"/>
  <c r="R280" i="5"/>
  <c r="Q280" i="5"/>
  <c r="W276" i="5"/>
  <c r="V276" i="5"/>
  <c r="U276" i="5"/>
  <c r="T276" i="5"/>
  <c r="R276" i="5"/>
  <c r="Q276" i="5"/>
  <c r="W272" i="5"/>
  <c r="V272" i="5"/>
  <c r="U272" i="5"/>
  <c r="T272" i="5"/>
  <c r="R272" i="5"/>
  <c r="Q272" i="5"/>
  <c r="W268" i="5"/>
  <c r="V268" i="5"/>
  <c r="U268" i="5"/>
  <c r="T268" i="5"/>
  <c r="R268" i="5"/>
  <c r="Q268" i="5"/>
  <c r="W264" i="5"/>
  <c r="V264" i="5"/>
  <c r="U264" i="5"/>
  <c r="T264" i="5"/>
  <c r="R264" i="5"/>
  <c r="Q264" i="5"/>
  <c r="W260" i="5"/>
  <c r="V260" i="5"/>
  <c r="U260" i="5"/>
  <c r="T260" i="5"/>
  <c r="R260" i="5"/>
  <c r="Q260" i="5"/>
  <c r="W256" i="5"/>
  <c r="V256" i="5"/>
  <c r="U256" i="5"/>
  <c r="T256" i="5"/>
  <c r="R256" i="5"/>
  <c r="Q256" i="5"/>
  <c r="W252" i="5"/>
  <c r="V252" i="5"/>
  <c r="U252" i="5"/>
  <c r="T252" i="5"/>
  <c r="R252" i="5"/>
  <c r="Q252" i="5"/>
  <c r="W248" i="5"/>
  <c r="V248" i="5"/>
  <c r="U248" i="5"/>
  <c r="T248" i="5"/>
  <c r="R248" i="5"/>
  <c r="Q248" i="5"/>
  <c r="W244" i="5"/>
  <c r="V244" i="5"/>
  <c r="U244" i="5"/>
  <c r="T244" i="5"/>
  <c r="R244" i="5"/>
  <c r="Q244" i="5"/>
  <c r="W240" i="5"/>
  <c r="V240" i="5"/>
  <c r="U240" i="5"/>
  <c r="T240" i="5"/>
  <c r="R240" i="5"/>
  <c r="Q240" i="5"/>
  <c r="W236" i="5"/>
  <c r="V236" i="5"/>
  <c r="U236" i="5"/>
  <c r="T236" i="5"/>
  <c r="R236" i="5"/>
  <c r="Q236" i="5"/>
  <c r="W232" i="5"/>
  <c r="V232" i="5"/>
  <c r="U232" i="5"/>
  <c r="T232" i="5"/>
  <c r="R232" i="5"/>
  <c r="Q232" i="5"/>
  <c r="W228" i="5"/>
  <c r="V228" i="5"/>
  <c r="U228" i="5"/>
  <c r="T228" i="5"/>
  <c r="R228" i="5"/>
  <c r="Q228" i="5"/>
  <c r="W224" i="5"/>
  <c r="V224" i="5"/>
  <c r="U224" i="5"/>
  <c r="T224" i="5"/>
  <c r="R224" i="5"/>
  <c r="Q224" i="5"/>
  <c r="W220" i="5"/>
  <c r="V220" i="5"/>
  <c r="U220" i="5"/>
  <c r="T220" i="5"/>
  <c r="R220" i="5"/>
  <c r="Q220" i="5"/>
  <c r="W216" i="5"/>
  <c r="V216" i="5"/>
  <c r="U216" i="5"/>
  <c r="T216" i="5"/>
  <c r="R216" i="5"/>
  <c r="Q216" i="5"/>
  <c r="W212" i="5"/>
  <c r="V212" i="5"/>
  <c r="U212" i="5"/>
  <c r="T212" i="5"/>
  <c r="R212" i="5"/>
  <c r="Q212" i="5"/>
  <c r="W208" i="5"/>
  <c r="V208" i="5"/>
  <c r="U208" i="5"/>
  <c r="T208" i="5"/>
  <c r="R208" i="5"/>
  <c r="Q208" i="5"/>
  <c r="W204" i="5"/>
  <c r="V204" i="5"/>
  <c r="U204" i="5"/>
  <c r="T204" i="5"/>
  <c r="R204" i="5"/>
  <c r="Q204" i="5"/>
  <c r="W200" i="5"/>
  <c r="V200" i="5"/>
  <c r="U200" i="5"/>
  <c r="T200" i="5"/>
  <c r="R200" i="5"/>
  <c r="Q200" i="5"/>
  <c r="W196" i="5"/>
  <c r="V196" i="5"/>
  <c r="U196" i="5"/>
  <c r="T196" i="5"/>
  <c r="R196" i="5"/>
  <c r="Q196" i="5"/>
  <c r="W192" i="5"/>
  <c r="V192" i="5"/>
  <c r="U192" i="5"/>
  <c r="T192" i="5"/>
  <c r="R192" i="5"/>
  <c r="Q192" i="5"/>
  <c r="W188" i="5"/>
  <c r="V188" i="5"/>
  <c r="U188" i="5"/>
  <c r="T188" i="5"/>
  <c r="R188" i="5"/>
  <c r="Q188" i="5"/>
  <c r="W184" i="5"/>
  <c r="V184" i="5"/>
  <c r="U184" i="5"/>
  <c r="T184" i="5"/>
  <c r="R184" i="5"/>
  <c r="Q184" i="5"/>
  <c r="W180" i="5"/>
  <c r="V180" i="5"/>
  <c r="U180" i="5"/>
  <c r="T180" i="5"/>
  <c r="R180" i="5"/>
  <c r="Q180" i="5"/>
  <c r="W176" i="5"/>
  <c r="V176" i="5"/>
  <c r="U176" i="5"/>
  <c r="T176" i="5"/>
  <c r="R176" i="5"/>
  <c r="Q176" i="5"/>
  <c r="W172" i="5"/>
  <c r="V172" i="5"/>
  <c r="U172" i="5"/>
  <c r="T172" i="5"/>
  <c r="R172" i="5"/>
  <c r="Q172" i="5"/>
  <c r="W168" i="5"/>
  <c r="V168" i="5"/>
  <c r="U168" i="5"/>
  <c r="T168" i="5"/>
  <c r="R168" i="5"/>
  <c r="Q168" i="5"/>
  <c r="W164" i="5"/>
  <c r="V164" i="5"/>
  <c r="U164" i="5"/>
  <c r="T164" i="5"/>
  <c r="R164" i="5"/>
  <c r="Q164" i="5"/>
  <c r="W160" i="5"/>
  <c r="V160" i="5"/>
  <c r="U160" i="5"/>
  <c r="T160" i="5"/>
  <c r="R160" i="5"/>
  <c r="Q160" i="5"/>
  <c r="W156" i="5"/>
  <c r="V156" i="5"/>
  <c r="U156" i="5"/>
  <c r="T156" i="5"/>
  <c r="R156" i="5"/>
  <c r="Q156" i="5"/>
  <c r="W152" i="5"/>
  <c r="V152" i="5"/>
  <c r="U152" i="5"/>
  <c r="T152" i="5"/>
  <c r="R152" i="5"/>
  <c r="Q152" i="5"/>
  <c r="W148" i="5"/>
  <c r="V148" i="5"/>
  <c r="U148" i="5"/>
  <c r="T148" i="5"/>
  <c r="R148" i="5"/>
  <c r="Q148" i="5"/>
  <c r="W144" i="5"/>
  <c r="V144" i="5"/>
  <c r="U144" i="5"/>
  <c r="T144" i="5"/>
  <c r="R144" i="5"/>
  <c r="Q144" i="5"/>
  <c r="W140" i="5"/>
  <c r="V140" i="5"/>
  <c r="U140" i="5"/>
  <c r="T140" i="5"/>
  <c r="R140" i="5"/>
  <c r="Q140" i="5"/>
  <c r="W136" i="5"/>
  <c r="V136" i="5"/>
  <c r="U136" i="5"/>
  <c r="T136" i="5"/>
  <c r="R136" i="5"/>
  <c r="Q136" i="5"/>
  <c r="W132" i="5"/>
  <c r="V132" i="5"/>
  <c r="U132" i="5"/>
  <c r="T132" i="5"/>
  <c r="R132" i="5"/>
  <c r="Q132" i="5"/>
  <c r="W128" i="5"/>
  <c r="V128" i="5"/>
  <c r="U128" i="5"/>
  <c r="T128" i="5"/>
  <c r="R128" i="5"/>
  <c r="Q128" i="5"/>
  <c r="W124" i="5"/>
  <c r="V124" i="5"/>
  <c r="U124" i="5"/>
  <c r="T124" i="5"/>
  <c r="R124" i="5"/>
  <c r="Q124" i="5"/>
  <c r="W120" i="5"/>
  <c r="V120" i="5"/>
  <c r="U120" i="5"/>
  <c r="T120" i="5"/>
  <c r="R120" i="5"/>
  <c r="Q120" i="5"/>
  <c r="W116" i="5"/>
  <c r="V116" i="5"/>
  <c r="U116" i="5"/>
  <c r="T116" i="5"/>
  <c r="R116" i="5"/>
  <c r="Q116" i="5"/>
  <c r="W112" i="5"/>
  <c r="V112" i="5"/>
  <c r="U112" i="5"/>
  <c r="T112" i="5"/>
  <c r="R112" i="5"/>
  <c r="Q112" i="5"/>
  <c r="W108" i="5"/>
  <c r="V108" i="5"/>
  <c r="U108" i="5"/>
  <c r="T108" i="5"/>
  <c r="R108" i="5"/>
  <c r="Q108" i="5"/>
  <c r="W104" i="5"/>
  <c r="V104" i="5"/>
  <c r="U104" i="5"/>
  <c r="T104" i="5"/>
  <c r="R104" i="5"/>
  <c r="Q104" i="5"/>
  <c r="W100" i="5"/>
  <c r="V100" i="5"/>
  <c r="U100" i="5"/>
  <c r="T100" i="5"/>
  <c r="R100" i="5"/>
  <c r="Q100" i="5"/>
  <c r="W96" i="5"/>
  <c r="V96" i="5"/>
  <c r="U96" i="5"/>
  <c r="T96" i="5"/>
  <c r="R96" i="5"/>
  <c r="Q96" i="5"/>
  <c r="W92" i="5"/>
  <c r="V92" i="5"/>
  <c r="U92" i="5"/>
  <c r="T92" i="5"/>
  <c r="R92" i="5"/>
  <c r="Q92" i="5"/>
  <c r="W88" i="5"/>
  <c r="V88" i="5"/>
  <c r="U88" i="5"/>
  <c r="T88" i="5"/>
  <c r="R88" i="5"/>
  <c r="Q88" i="5"/>
  <c r="W84" i="5"/>
  <c r="V84" i="5"/>
  <c r="U84" i="5"/>
  <c r="T84" i="5"/>
  <c r="R84" i="5"/>
  <c r="Q84" i="5"/>
  <c r="W80" i="5"/>
  <c r="V80" i="5"/>
  <c r="U80" i="5"/>
  <c r="T80" i="5"/>
  <c r="R80" i="5"/>
  <c r="Q80" i="5"/>
  <c r="W76" i="5"/>
  <c r="V76" i="5"/>
  <c r="U76" i="5"/>
  <c r="T76" i="5"/>
  <c r="R76" i="5"/>
  <c r="Q76" i="5"/>
  <c r="W72" i="5"/>
  <c r="V72" i="5"/>
  <c r="U72" i="5"/>
  <c r="T72" i="5"/>
  <c r="R72" i="5"/>
  <c r="Q72" i="5"/>
  <c r="W68" i="5"/>
  <c r="V68" i="5"/>
  <c r="U68" i="5"/>
  <c r="T68" i="5"/>
  <c r="R68" i="5"/>
  <c r="Q68" i="5"/>
  <c r="W64" i="5"/>
  <c r="V64" i="5"/>
  <c r="U64" i="5"/>
  <c r="T64" i="5"/>
  <c r="R64" i="5"/>
  <c r="Q64" i="5"/>
  <c r="W60" i="5"/>
  <c r="V60" i="5"/>
  <c r="U60" i="5"/>
  <c r="T60" i="5"/>
  <c r="R60" i="5"/>
  <c r="Q60" i="5"/>
  <c r="W56" i="5"/>
  <c r="V56" i="5"/>
  <c r="U56" i="5"/>
  <c r="T56" i="5"/>
  <c r="R56" i="5"/>
  <c r="Q56" i="5"/>
  <c r="W52" i="5"/>
  <c r="V52" i="5"/>
  <c r="U52" i="5"/>
  <c r="T52" i="5"/>
  <c r="R52" i="5"/>
  <c r="Q52" i="5"/>
  <c r="W48" i="5"/>
  <c r="V48" i="5"/>
  <c r="U48" i="5"/>
  <c r="T48" i="5"/>
  <c r="R48" i="5"/>
  <c r="Q48" i="5"/>
  <c r="W44" i="5"/>
  <c r="V44" i="5"/>
  <c r="U44" i="5"/>
  <c r="T44" i="5"/>
  <c r="R44" i="5"/>
  <c r="Q44" i="5"/>
  <c r="W40" i="5"/>
  <c r="V40" i="5"/>
  <c r="U40" i="5"/>
  <c r="T40" i="5"/>
  <c r="R40" i="5"/>
  <c r="Q40" i="5"/>
  <c r="W36" i="5"/>
  <c r="V36" i="5"/>
  <c r="U36" i="5"/>
  <c r="T36" i="5"/>
  <c r="R36" i="5"/>
  <c r="Q36" i="5"/>
  <c r="W32" i="5"/>
  <c r="V32" i="5"/>
  <c r="U32" i="5"/>
  <c r="T32" i="5"/>
  <c r="R32" i="5"/>
  <c r="Q32" i="5"/>
  <c r="W28" i="5"/>
  <c r="V28" i="5"/>
  <c r="U28" i="5"/>
  <c r="T28" i="5"/>
  <c r="R28" i="5"/>
  <c r="Q28" i="5"/>
  <c r="W20" i="5"/>
  <c r="V20" i="5"/>
  <c r="U20" i="5"/>
  <c r="T20" i="5"/>
  <c r="R20" i="5"/>
  <c r="Q20" i="5"/>
  <c r="W16" i="5"/>
  <c r="V16" i="5"/>
  <c r="U16" i="5"/>
  <c r="T16" i="5"/>
  <c r="R16" i="5"/>
  <c r="Q16" i="5"/>
  <c r="W12" i="5"/>
  <c r="V12" i="5"/>
  <c r="U12" i="5"/>
  <c r="T12" i="5"/>
  <c r="R12" i="5"/>
  <c r="Q12" i="5"/>
  <c r="U24" i="5"/>
  <c r="T24" i="5"/>
  <c r="Q24" i="5"/>
  <c r="FY28" i="4"/>
  <c r="FX28" i="4"/>
  <c r="FW28" i="4"/>
  <c r="FV28" i="4"/>
  <c r="FU28" i="4"/>
  <c r="FT28" i="4"/>
  <c r="FS28" i="4"/>
  <c r="FR28" i="4"/>
  <c r="FQ28" i="4"/>
  <c r="FP28" i="4"/>
  <c r="FO28" i="4"/>
  <c r="FN28" i="4"/>
  <c r="FM28" i="4"/>
  <c r="FL28" i="4"/>
  <c r="FK28" i="4"/>
  <c r="FJ28" i="4"/>
  <c r="FI28" i="4"/>
  <c r="FH28" i="4"/>
  <c r="FG28" i="4"/>
  <c r="FF28" i="4"/>
  <c r="FE28" i="4"/>
  <c r="FD28" i="4"/>
  <c r="FC28" i="4"/>
  <c r="FB28" i="4"/>
  <c r="FA28" i="4"/>
  <c r="EZ28" i="4"/>
  <c r="EY28" i="4"/>
  <c r="EX28" i="4"/>
  <c r="EW28" i="4"/>
  <c r="EV28" i="4"/>
  <c r="EU28" i="4"/>
  <c r="ET28" i="4"/>
  <c r="ES28" i="4"/>
  <c r="ER28" i="4"/>
  <c r="EQ28" i="4"/>
  <c r="EP28" i="4"/>
  <c r="EO28" i="4"/>
  <c r="EN28" i="4"/>
  <c r="EM28" i="4"/>
  <c r="EL28" i="4"/>
  <c r="EK28" i="4"/>
  <c r="EJ28" i="4"/>
  <c r="EI28" i="4"/>
  <c r="EH28" i="4"/>
  <c r="EG28" i="4"/>
  <c r="EF28" i="4"/>
  <c r="EE28" i="4"/>
  <c r="ED28" i="4"/>
  <c r="EC28" i="4"/>
  <c r="EB28" i="4"/>
  <c r="EA28" i="4"/>
  <c r="DZ28" i="4"/>
  <c r="DY28" i="4"/>
  <c r="DX28" i="4"/>
  <c r="DW28" i="4"/>
  <c r="DV28" i="4"/>
  <c r="DU28" i="4"/>
  <c r="DT28" i="4"/>
  <c r="DS28" i="4"/>
  <c r="DR28" i="4"/>
  <c r="DQ28" i="4"/>
  <c r="DP28" i="4"/>
  <c r="DO28" i="4"/>
  <c r="DN28" i="4"/>
  <c r="DM28" i="4"/>
  <c r="DL28" i="4"/>
  <c r="DK28" i="4"/>
  <c r="DJ28" i="4"/>
  <c r="DI28" i="4"/>
  <c r="DH28" i="4"/>
  <c r="DG28" i="4"/>
  <c r="DF28" i="4"/>
  <c r="DE28" i="4"/>
  <c r="DD28" i="4"/>
  <c r="DC28" i="4"/>
  <c r="DB28" i="4"/>
  <c r="DA28" i="4"/>
  <c r="CZ28" i="4"/>
  <c r="CY28" i="4"/>
  <c r="CX28" i="4"/>
  <c r="CW28" i="4"/>
  <c r="CV28" i="4"/>
  <c r="CU28" i="4"/>
  <c r="CT28" i="4"/>
  <c r="CS28" i="4"/>
  <c r="CR28" i="4"/>
  <c r="CQ28" i="4"/>
  <c r="CP28" i="4"/>
  <c r="CO28" i="4"/>
  <c r="CN28" i="4"/>
  <c r="CM28" i="4"/>
  <c r="CL28" i="4"/>
  <c r="CK28" i="4"/>
  <c r="CJ28" i="4"/>
  <c r="CI28" i="4"/>
  <c r="CH28" i="4"/>
  <c r="CG28" i="4"/>
  <c r="CF28" i="4"/>
  <c r="CE28" i="4"/>
  <c r="CD28" i="4"/>
  <c r="CC28" i="4"/>
  <c r="CB28" i="4"/>
  <c r="CA28" i="4"/>
  <c r="BZ28" i="4"/>
  <c r="BY28" i="4"/>
  <c r="BX28" i="4"/>
  <c r="BW28" i="4"/>
  <c r="BV28" i="4"/>
  <c r="BU28" i="4"/>
  <c r="BT28" i="4"/>
  <c r="BS28" i="4"/>
  <c r="BR28" i="4"/>
  <c r="BQ28" i="4"/>
  <c r="BP28" i="4"/>
  <c r="BO28" i="4"/>
  <c r="BN28" i="4"/>
  <c r="BM28" i="4"/>
  <c r="BL28" i="4"/>
  <c r="BK28" i="4"/>
  <c r="BJ28" i="4"/>
  <c r="BI28" i="4"/>
  <c r="BH28" i="4"/>
  <c r="BG28" i="4"/>
  <c r="BF28" i="4"/>
  <c r="BE28" i="4"/>
  <c r="BD28" i="4"/>
  <c r="BC28" i="4"/>
  <c r="BB28" i="4"/>
  <c r="BA28" i="4"/>
  <c r="AZ28" i="4"/>
  <c r="AY28" i="4"/>
  <c r="AX28" i="4"/>
  <c r="AW28" i="4"/>
  <c r="AV28" i="4"/>
  <c r="AU28" i="4"/>
  <c r="AT28" i="4"/>
  <c r="AS28" i="4"/>
  <c r="AR28" i="4"/>
  <c r="AQ28" i="4"/>
  <c r="AP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D26" i="4"/>
  <c r="FZ23" i="4"/>
  <c r="FY23" i="4"/>
  <c r="FX23" i="4"/>
  <c r="FW23" i="4"/>
  <c r="FV23" i="4"/>
  <c r="FU23" i="4"/>
  <c r="FT23" i="4"/>
  <c r="FS23" i="4"/>
  <c r="FR23" i="4"/>
  <c r="FQ23" i="4"/>
  <c r="FP23" i="4"/>
  <c r="FO23" i="4"/>
  <c r="FN23" i="4"/>
  <c r="FM23" i="4"/>
  <c r="FL23" i="4"/>
  <c r="FK23" i="4"/>
  <c r="FJ23" i="4"/>
  <c r="FI23" i="4"/>
  <c r="FH23" i="4"/>
  <c r="FG23" i="4"/>
  <c r="FF23" i="4"/>
  <c r="FE23" i="4"/>
  <c r="FD23" i="4"/>
  <c r="FC23" i="4"/>
  <c r="FB23" i="4"/>
  <c r="FA23" i="4"/>
  <c r="EZ23" i="4"/>
  <c r="EY23" i="4"/>
  <c r="EX23" i="4"/>
  <c r="EW23" i="4"/>
  <c r="EV23" i="4"/>
  <c r="EU23" i="4"/>
  <c r="ET23" i="4"/>
  <c r="ES23" i="4"/>
  <c r="ER23" i="4"/>
  <c r="EQ23" i="4"/>
  <c r="EP23" i="4"/>
  <c r="EO23" i="4"/>
  <c r="EN23" i="4"/>
  <c r="EM23" i="4"/>
  <c r="EL23" i="4"/>
  <c r="EK23" i="4"/>
  <c r="EJ23" i="4"/>
  <c r="EI23" i="4"/>
  <c r="EH23" i="4"/>
  <c r="EG23" i="4"/>
  <c r="EF23" i="4"/>
  <c r="EE23" i="4"/>
  <c r="ED23" i="4"/>
  <c r="EC23" i="4"/>
  <c r="EB23" i="4"/>
  <c r="EA23" i="4"/>
  <c r="DZ23" i="4"/>
  <c r="DY23" i="4"/>
  <c r="DX23" i="4"/>
  <c r="DW23" i="4"/>
  <c r="DV23" i="4"/>
  <c r="DU23" i="4"/>
  <c r="DT23" i="4"/>
  <c r="DS23" i="4"/>
  <c r="DR23" i="4"/>
  <c r="DQ23" i="4"/>
  <c r="DP23" i="4"/>
  <c r="DO23" i="4"/>
  <c r="DN23" i="4"/>
  <c r="DM23" i="4"/>
  <c r="DL23" i="4"/>
  <c r="DK23" i="4"/>
  <c r="DJ23" i="4"/>
  <c r="DI23" i="4"/>
  <c r="DH23" i="4"/>
  <c r="DG23" i="4"/>
  <c r="DF23" i="4"/>
  <c r="DE23" i="4"/>
  <c r="DD23" i="4"/>
  <c r="DC23" i="4"/>
  <c r="DB23" i="4"/>
  <c r="DA23" i="4"/>
  <c r="CZ23" i="4"/>
  <c r="CY23" i="4"/>
  <c r="CX23" i="4"/>
  <c r="CW23" i="4"/>
  <c r="CV23" i="4"/>
  <c r="CU23" i="4"/>
  <c r="CT23" i="4"/>
  <c r="CS23" i="4"/>
  <c r="CR23" i="4"/>
  <c r="CQ23" i="4"/>
  <c r="CP23" i="4"/>
  <c r="CO23" i="4"/>
  <c r="CN23" i="4"/>
  <c r="CM23" i="4"/>
  <c r="CL23" i="4"/>
  <c r="CK23" i="4"/>
  <c r="CJ23" i="4"/>
  <c r="CI23" i="4"/>
  <c r="CH23" i="4"/>
  <c r="CG23" i="4"/>
  <c r="CF23" i="4"/>
  <c r="CE23" i="4"/>
  <c r="CD23" i="4"/>
  <c r="CC23" i="4"/>
  <c r="CB23" i="4"/>
  <c r="CA23" i="4"/>
  <c r="BZ23" i="4"/>
  <c r="BY23" i="4"/>
  <c r="BX23" i="4"/>
  <c r="BW23" i="4"/>
  <c r="BV23" i="4"/>
  <c r="BU23" i="4"/>
  <c r="BT23" i="4"/>
  <c r="BS23" i="4"/>
  <c r="BR23" i="4"/>
  <c r="BQ23" i="4"/>
  <c r="BP23" i="4"/>
  <c r="BO23" i="4"/>
  <c r="BN23" i="4"/>
  <c r="BM23" i="4"/>
  <c r="BL23" i="4"/>
  <c r="BK23" i="4"/>
  <c r="BJ23" i="4"/>
  <c r="BI23" i="4"/>
  <c r="BH23" i="4"/>
  <c r="BG23" i="4"/>
  <c r="BF23" i="4"/>
  <c r="BE23" i="4"/>
  <c r="BD23" i="4"/>
  <c r="BC23" i="4"/>
  <c r="BB23" i="4"/>
  <c r="BA23" i="4"/>
  <c r="AZ23" i="4"/>
  <c r="AY23" i="4"/>
  <c r="AX23" i="4"/>
  <c r="AW23" i="4"/>
  <c r="AV23" i="4"/>
  <c r="AU23" i="4"/>
  <c r="AT23" i="4"/>
  <c r="AS23" i="4"/>
  <c r="AR23" i="4"/>
  <c r="AQ23" i="4"/>
  <c r="AP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FZ22" i="4"/>
  <c r="FY22" i="4"/>
  <c r="FX22" i="4"/>
  <c r="FW22" i="4"/>
  <c r="FV22" i="4"/>
  <c r="FU22" i="4"/>
  <c r="FT22" i="4"/>
  <c r="FS22" i="4"/>
  <c r="FR22" i="4"/>
  <c r="FQ22" i="4"/>
  <c r="FP22" i="4"/>
  <c r="FO22" i="4"/>
  <c r="FN22" i="4"/>
  <c r="FM22" i="4"/>
  <c r="FL22" i="4"/>
  <c r="FK22" i="4"/>
  <c r="FJ22" i="4"/>
  <c r="FI22" i="4"/>
  <c r="FH22" i="4"/>
  <c r="FG22" i="4"/>
  <c r="FF22" i="4"/>
  <c r="FE22" i="4"/>
  <c r="FD22" i="4"/>
  <c r="FC22" i="4"/>
  <c r="FB22" i="4"/>
  <c r="FA22" i="4"/>
  <c r="EZ22" i="4"/>
  <c r="EY22" i="4"/>
  <c r="EX22" i="4"/>
  <c r="EW22" i="4"/>
  <c r="EV22" i="4"/>
  <c r="EU22" i="4"/>
  <c r="ET22" i="4"/>
  <c r="ES22" i="4"/>
  <c r="ER22" i="4"/>
  <c r="EQ22" i="4"/>
  <c r="EP22" i="4"/>
  <c r="EO22" i="4"/>
  <c r="EN22" i="4"/>
  <c r="EM22" i="4"/>
  <c r="EL22" i="4"/>
  <c r="EK22" i="4"/>
  <c r="EJ22" i="4"/>
  <c r="EI22" i="4"/>
  <c r="EH22" i="4"/>
  <c r="EG22" i="4"/>
  <c r="EF22" i="4"/>
  <c r="EE22" i="4"/>
  <c r="ED22" i="4"/>
  <c r="EC22" i="4"/>
  <c r="EB22" i="4"/>
  <c r="EA22" i="4"/>
  <c r="DZ22" i="4"/>
  <c r="DY22" i="4"/>
  <c r="DX22" i="4"/>
  <c r="DW22" i="4"/>
  <c r="DV22" i="4"/>
  <c r="DU22" i="4"/>
  <c r="DT22" i="4"/>
  <c r="DS22" i="4"/>
  <c r="DR22" i="4"/>
  <c r="DQ22" i="4"/>
  <c r="DP22" i="4"/>
  <c r="DO22" i="4"/>
  <c r="DN22" i="4"/>
  <c r="DM22" i="4"/>
  <c r="DL22" i="4"/>
  <c r="DK22" i="4"/>
  <c r="DJ22" i="4"/>
  <c r="DI22" i="4"/>
  <c r="DH22" i="4"/>
  <c r="DG22" i="4"/>
  <c r="DF22" i="4"/>
  <c r="DE22" i="4"/>
  <c r="DD22" i="4"/>
  <c r="DC22" i="4"/>
  <c r="DB22" i="4"/>
  <c r="DA22" i="4"/>
  <c r="CZ22" i="4"/>
  <c r="CY22" i="4"/>
  <c r="CX22" i="4"/>
  <c r="CW22" i="4"/>
  <c r="CV22" i="4"/>
  <c r="CU22" i="4"/>
  <c r="CT22" i="4"/>
  <c r="CS22" i="4"/>
  <c r="CR22" i="4"/>
  <c r="CQ22" i="4"/>
  <c r="CP22" i="4"/>
  <c r="CO22" i="4"/>
  <c r="CN22" i="4"/>
  <c r="CM22" i="4"/>
  <c r="CL22" i="4"/>
  <c r="CK22" i="4"/>
  <c r="CJ22" i="4"/>
  <c r="CI22" i="4"/>
  <c r="CH22" i="4"/>
  <c r="CG22" i="4"/>
  <c r="CF22" i="4"/>
  <c r="CE22" i="4"/>
  <c r="CD22" i="4"/>
  <c r="CC22" i="4"/>
  <c r="CB22" i="4"/>
  <c r="CA22" i="4"/>
  <c r="BZ22" i="4"/>
  <c r="BY22" i="4"/>
  <c r="BX22" i="4"/>
  <c r="BW22" i="4"/>
  <c r="BV22" i="4"/>
  <c r="BU22" i="4"/>
  <c r="BT22" i="4"/>
  <c r="BS22" i="4"/>
  <c r="BR22" i="4"/>
  <c r="BQ22" i="4"/>
  <c r="BP22" i="4"/>
  <c r="BO22" i="4"/>
  <c r="BN22" i="4"/>
  <c r="BM22" i="4"/>
  <c r="BL22" i="4"/>
  <c r="BK22" i="4"/>
  <c r="BJ22" i="4"/>
  <c r="BI22" i="4"/>
  <c r="BH22" i="4"/>
  <c r="BG22" i="4"/>
  <c r="BF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FZ21" i="4"/>
  <c r="FY21" i="4"/>
  <c r="FX21" i="4"/>
  <c r="FW21" i="4"/>
  <c r="FV21" i="4"/>
  <c r="FU21" i="4"/>
  <c r="FT21" i="4"/>
  <c r="FS21" i="4"/>
  <c r="FR21" i="4"/>
  <c r="FQ21" i="4"/>
  <c r="FP21" i="4"/>
  <c r="FO21" i="4"/>
  <c r="FN21" i="4"/>
  <c r="FM21" i="4"/>
  <c r="FL21" i="4"/>
  <c r="FK21" i="4"/>
  <c r="FJ21" i="4"/>
  <c r="FI21" i="4"/>
  <c r="FH21" i="4"/>
  <c r="FG21" i="4"/>
  <c r="FF21" i="4"/>
  <c r="FE21" i="4"/>
  <c r="FD21" i="4"/>
  <c r="FC21" i="4"/>
  <c r="FB21" i="4"/>
  <c r="FA21" i="4"/>
  <c r="EZ21" i="4"/>
  <c r="EY21" i="4"/>
  <c r="EX21" i="4"/>
  <c r="EW21" i="4"/>
  <c r="EV21" i="4"/>
  <c r="EU21" i="4"/>
  <c r="ET21" i="4"/>
  <c r="ES21" i="4"/>
  <c r="ER21" i="4"/>
  <c r="EQ21" i="4"/>
  <c r="EP21" i="4"/>
  <c r="EO21" i="4"/>
  <c r="EN21" i="4"/>
  <c r="EM21" i="4"/>
  <c r="EL21" i="4"/>
  <c r="EK21" i="4"/>
  <c r="EJ21" i="4"/>
  <c r="EI21" i="4"/>
  <c r="EH21" i="4"/>
  <c r="EG21" i="4"/>
  <c r="EF21" i="4"/>
  <c r="EE21" i="4"/>
  <c r="ED21" i="4"/>
  <c r="EC21" i="4"/>
  <c r="EB21" i="4"/>
  <c r="EA21" i="4"/>
  <c r="DZ21" i="4"/>
  <c r="DY21" i="4"/>
  <c r="DX21" i="4"/>
  <c r="DW21" i="4"/>
  <c r="DV21" i="4"/>
  <c r="DU21" i="4"/>
  <c r="DT21" i="4"/>
  <c r="DS21" i="4"/>
  <c r="DR21" i="4"/>
  <c r="DQ21" i="4"/>
  <c r="DP21" i="4"/>
  <c r="DO21" i="4"/>
  <c r="DN21" i="4"/>
  <c r="DM21" i="4"/>
  <c r="DL21" i="4"/>
  <c r="DK21" i="4"/>
  <c r="DJ21" i="4"/>
  <c r="DI21" i="4"/>
  <c r="DH21" i="4"/>
  <c r="DG21" i="4"/>
  <c r="DF21" i="4"/>
  <c r="DE21" i="4"/>
  <c r="DD21" i="4"/>
  <c r="DC21" i="4"/>
  <c r="DB21" i="4"/>
  <c r="DA21" i="4"/>
  <c r="CZ21" i="4"/>
  <c r="CY21" i="4"/>
  <c r="CX21" i="4"/>
  <c r="CW21" i="4"/>
  <c r="CV21" i="4"/>
  <c r="CU21" i="4"/>
  <c r="CT21" i="4"/>
  <c r="CS21" i="4"/>
  <c r="CR21" i="4"/>
  <c r="CQ21" i="4"/>
  <c r="CP21" i="4"/>
  <c r="CO21" i="4"/>
  <c r="CN21" i="4"/>
  <c r="CM21" i="4"/>
  <c r="CL21" i="4"/>
  <c r="CK21" i="4"/>
  <c r="CJ21" i="4"/>
  <c r="CI21" i="4"/>
  <c r="CH21" i="4"/>
  <c r="CG21" i="4"/>
  <c r="CF21" i="4"/>
  <c r="CE21" i="4"/>
  <c r="CD21" i="4"/>
  <c r="CC21" i="4"/>
  <c r="CB21" i="4"/>
  <c r="CA21" i="4"/>
  <c r="BZ21" i="4"/>
  <c r="BY21" i="4"/>
  <c r="BX21" i="4"/>
  <c r="BW21" i="4"/>
  <c r="BV21" i="4"/>
  <c r="BU21" i="4"/>
  <c r="BT21" i="4"/>
  <c r="BS21" i="4"/>
  <c r="BR21" i="4"/>
  <c r="BQ21" i="4"/>
  <c r="BP21" i="4"/>
  <c r="BO21" i="4"/>
  <c r="BN21" i="4"/>
  <c r="BM21" i="4"/>
  <c r="BL21" i="4"/>
  <c r="BK21" i="4"/>
  <c r="BJ21" i="4"/>
  <c r="BI21" i="4"/>
  <c r="BH21" i="4"/>
  <c r="BG21" i="4"/>
  <c r="BF21" i="4"/>
  <c r="BE21" i="4"/>
  <c r="BD21" i="4"/>
  <c r="BC21" i="4"/>
  <c r="BB21" i="4"/>
  <c r="BA21" i="4"/>
  <c r="AZ21" i="4"/>
  <c r="AY21" i="4"/>
  <c r="AX21" i="4"/>
  <c r="AW21" i="4"/>
  <c r="AV21" i="4"/>
  <c r="AU21" i="4"/>
  <c r="AT21" i="4"/>
  <c r="AS21" i="4"/>
  <c r="AR21" i="4"/>
  <c r="AQ21" i="4"/>
  <c r="AP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FZ20" i="4"/>
  <c r="FY20" i="4"/>
  <c r="FX20" i="4"/>
  <c r="FW20" i="4"/>
  <c r="FV20" i="4"/>
  <c r="FU20" i="4"/>
  <c r="FT20" i="4"/>
  <c r="FS20" i="4"/>
  <c r="FR20" i="4"/>
  <c r="FQ20" i="4"/>
  <c r="FP20" i="4"/>
  <c r="FO20" i="4"/>
  <c r="FN20" i="4"/>
  <c r="FM20" i="4"/>
  <c r="FL20" i="4"/>
  <c r="FK20" i="4"/>
  <c r="FJ20" i="4"/>
  <c r="FI20" i="4"/>
  <c r="FH20" i="4"/>
  <c r="FG20" i="4"/>
  <c r="FF20" i="4"/>
  <c r="FE20" i="4"/>
  <c r="FD20" i="4"/>
  <c r="FC20" i="4"/>
  <c r="FB20" i="4"/>
  <c r="FA20" i="4"/>
  <c r="EZ20" i="4"/>
  <c r="EY20" i="4"/>
  <c r="EX20" i="4"/>
  <c r="EW20" i="4"/>
  <c r="EV20" i="4"/>
  <c r="EU20" i="4"/>
  <c r="ET20" i="4"/>
  <c r="ES20" i="4"/>
  <c r="ER20" i="4"/>
  <c r="EQ20" i="4"/>
  <c r="EP20" i="4"/>
  <c r="EO20" i="4"/>
  <c r="EN20" i="4"/>
  <c r="EM20" i="4"/>
  <c r="EL20" i="4"/>
  <c r="EK20" i="4"/>
  <c r="EJ20" i="4"/>
  <c r="EI20" i="4"/>
  <c r="EH20" i="4"/>
  <c r="EG20" i="4"/>
  <c r="EF20" i="4"/>
  <c r="EE20" i="4"/>
  <c r="ED20" i="4"/>
  <c r="EC20" i="4"/>
  <c r="EB20" i="4"/>
  <c r="EA20" i="4"/>
  <c r="DZ20" i="4"/>
  <c r="DY20" i="4"/>
  <c r="DX20" i="4"/>
  <c r="DW20" i="4"/>
  <c r="DV20" i="4"/>
  <c r="DU20" i="4"/>
  <c r="DT20" i="4"/>
  <c r="DS20" i="4"/>
  <c r="DR20" i="4"/>
  <c r="DQ20" i="4"/>
  <c r="DP20" i="4"/>
  <c r="DO20" i="4"/>
  <c r="DN20" i="4"/>
  <c r="DM20" i="4"/>
  <c r="DL20" i="4"/>
  <c r="DK20" i="4"/>
  <c r="DJ20" i="4"/>
  <c r="DI20" i="4"/>
  <c r="DH20" i="4"/>
  <c r="DG20" i="4"/>
  <c r="DF20" i="4"/>
  <c r="DE20" i="4"/>
  <c r="DD20" i="4"/>
  <c r="DC20" i="4"/>
  <c r="DB20" i="4"/>
  <c r="DA20" i="4"/>
  <c r="CZ20" i="4"/>
  <c r="CY20" i="4"/>
  <c r="CX20" i="4"/>
  <c r="CW20" i="4"/>
  <c r="CV20" i="4"/>
  <c r="CU20" i="4"/>
  <c r="CT20" i="4"/>
  <c r="CS20" i="4"/>
  <c r="CR20" i="4"/>
  <c r="CQ20" i="4"/>
  <c r="CP20" i="4"/>
  <c r="CO20" i="4"/>
  <c r="CN20" i="4"/>
  <c r="CM20" i="4"/>
  <c r="CL20" i="4"/>
  <c r="CK20" i="4"/>
  <c r="CJ20" i="4"/>
  <c r="CI20" i="4"/>
  <c r="CH20" i="4"/>
  <c r="CG20" i="4"/>
  <c r="CF20" i="4"/>
  <c r="CE20" i="4"/>
  <c r="CD20" i="4"/>
  <c r="CC20" i="4"/>
  <c r="CB20" i="4"/>
  <c r="CA20" i="4"/>
  <c r="BZ20" i="4"/>
  <c r="BY20" i="4"/>
  <c r="BX20" i="4"/>
  <c r="BW20" i="4"/>
  <c r="BV20" i="4"/>
  <c r="BU20" i="4"/>
  <c r="BT20" i="4"/>
  <c r="BS20" i="4"/>
  <c r="BR20" i="4"/>
  <c r="BQ20" i="4"/>
  <c r="BP20" i="4"/>
  <c r="BO20" i="4"/>
  <c r="BN20" i="4"/>
  <c r="BM20" i="4"/>
  <c r="BL20" i="4"/>
  <c r="BK20" i="4"/>
  <c r="BJ20" i="4"/>
  <c r="BI20" i="4"/>
  <c r="BH20" i="4"/>
  <c r="BG20" i="4"/>
  <c r="BF20" i="4"/>
  <c r="BE20" i="4"/>
  <c r="BD20" i="4"/>
  <c r="BC20" i="4"/>
  <c r="BB20" i="4"/>
  <c r="BA20" i="4"/>
  <c r="AZ20" i="4"/>
  <c r="AY20" i="4"/>
  <c r="AX20" i="4"/>
  <c r="AW2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FZ19" i="4"/>
  <c r="FY19" i="4"/>
  <c r="FX19" i="4"/>
  <c r="FW19" i="4"/>
  <c r="FV19" i="4"/>
  <c r="FU19" i="4"/>
  <c r="FT19" i="4"/>
  <c r="FS19" i="4"/>
  <c r="FR19" i="4"/>
  <c r="FQ19" i="4"/>
  <c r="FP19" i="4"/>
  <c r="FO19" i="4"/>
  <c r="FN19" i="4"/>
  <c r="FM19" i="4"/>
  <c r="FL19" i="4"/>
  <c r="FK19" i="4"/>
  <c r="FJ19" i="4"/>
  <c r="FI19" i="4"/>
  <c r="FH19" i="4"/>
  <c r="FG19" i="4"/>
  <c r="FF19" i="4"/>
  <c r="FE19" i="4"/>
  <c r="FD19" i="4"/>
  <c r="FC19" i="4"/>
  <c r="FB19" i="4"/>
  <c r="FA19" i="4"/>
  <c r="EZ19" i="4"/>
  <c r="EY19" i="4"/>
  <c r="EX19" i="4"/>
  <c r="EW19" i="4"/>
  <c r="EV19" i="4"/>
  <c r="EU19" i="4"/>
  <c r="ET19" i="4"/>
  <c r="ES19" i="4"/>
  <c r="ER19" i="4"/>
  <c r="EQ19" i="4"/>
  <c r="EP19" i="4"/>
  <c r="EO19" i="4"/>
  <c r="EN19" i="4"/>
  <c r="EM19" i="4"/>
  <c r="EL19" i="4"/>
  <c r="EK19" i="4"/>
  <c r="EJ19" i="4"/>
  <c r="EI19" i="4"/>
  <c r="EH19" i="4"/>
  <c r="EG19" i="4"/>
  <c r="EF19" i="4"/>
  <c r="EE19" i="4"/>
  <c r="ED19" i="4"/>
  <c r="EC19" i="4"/>
  <c r="EB19" i="4"/>
  <c r="EA19" i="4"/>
  <c r="DZ19" i="4"/>
  <c r="DY19" i="4"/>
  <c r="DX19" i="4"/>
  <c r="DW19" i="4"/>
  <c r="DV19" i="4"/>
  <c r="DU19" i="4"/>
  <c r="DT19" i="4"/>
  <c r="DS19" i="4"/>
  <c r="DR19" i="4"/>
  <c r="DQ19" i="4"/>
  <c r="DP19" i="4"/>
  <c r="DO19" i="4"/>
  <c r="DN19" i="4"/>
  <c r="DM19" i="4"/>
  <c r="DL19" i="4"/>
  <c r="DK19" i="4"/>
  <c r="DJ19" i="4"/>
  <c r="DI19" i="4"/>
  <c r="DH19" i="4"/>
  <c r="DG19" i="4"/>
  <c r="DF19" i="4"/>
  <c r="DE19" i="4"/>
  <c r="DD19" i="4"/>
  <c r="DC19" i="4"/>
  <c r="DB19" i="4"/>
  <c r="DA19" i="4"/>
  <c r="CZ19" i="4"/>
  <c r="CY19" i="4"/>
  <c r="CX19" i="4"/>
  <c r="CW19" i="4"/>
  <c r="CV19" i="4"/>
  <c r="CU19" i="4"/>
  <c r="CT19" i="4"/>
  <c r="CS19" i="4"/>
  <c r="CR19" i="4"/>
  <c r="CQ19" i="4"/>
  <c r="CP19" i="4"/>
  <c r="CO19" i="4"/>
  <c r="CN19" i="4"/>
  <c r="CM19" i="4"/>
  <c r="CL19" i="4"/>
  <c r="CK19" i="4"/>
  <c r="CJ19" i="4"/>
  <c r="CI19" i="4"/>
  <c r="CH19" i="4"/>
  <c r="CG19" i="4"/>
  <c r="CF19" i="4"/>
  <c r="CE19" i="4"/>
  <c r="CD19" i="4"/>
  <c r="CC19" i="4"/>
  <c r="CB19" i="4"/>
  <c r="CA19" i="4"/>
  <c r="BZ19" i="4"/>
  <c r="BY19" i="4"/>
  <c r="BX19" i="4"/>
  <c r="BW19" i="4"/>
  <c r="BV19" i="4"/>
  <c r="BU19" i="4"/>
  <c r="BT19" i="4"/>
  <c r="BS19" i="4"/>
  <c r="BR19" i="4"/>
  <c r="BQ19" i="4"/>
  <c r="BP19" i="4"/>
  <c r="BO19" i="4"/>
  <c r="BN19" i="4"/>
  <c r="BM19" i="4"/>
  <c r="BL19" i="4"/>
  <c r="BK19" i="4"/>
  <c r="BJ19" i="4"/>
  <c r="BI19" i="4"/>
  <c r="BH19" i="4"/>
  <c r="BG19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FZ17" i="4"/>
  <c r="FY17" i="4"/>
  <c r="FX17" i="4"/>
  <c r="FW17" i="4"/>
  <c r="FV17" i="4"/>
  <c r="FU17" i="4"/>
  <c r="FT17" i="4"/>
  <c r="FS17" i="4"/>
  <c r="FR17" i="4"/>
  <c r="FQ17" i="4"/>
  <c r="FP17" i="4"/>
  <c r="FO17" i="4"/>
  <c r="FN17" i="4"/>
  <c r="FM17" i="4"/>
  <c r="FL17" i="4"/>
  <c r="FK17" i="4"/>
  <c r="FJ17" i="4"/>
  <c r="FI17" i="4"/>
  <c r="FH17" i="4"/>
  <c r="FG17" i="4"/>
  <c r="FF17" i="4"/>
  <c r="FE17" i="4"/>
  <c r="FD17" i="4"/>
  <c r="FC17" i="4"/>
  <c r="FB17" i="4"/>
  <c r="FA17" i="4"/>
  <c r="EZ17" i="4"/>
  <c r="EY17" i="4"/>
  <c r="EX17" i="4"/>
  <c r="EW17" i="4"/>
  <c r="EV17" i="4"/>
  <c r="EU17" i="4"/>
  <c r="ET17" i="4"/>
  <c r="ES17" i="4"/>
  <c r="ER17" i="4"/>
  <c r="EQ17" i="4"/>
  <c r="EP17" i="4"/>
  <c r="EO17" i="4"/>
  <c r="EN17" i="4"/>
  <c r="EM17" i="4"/>
  <c r="EL17" i="4"/>
  <c r="EK17" i="4"/>
  <c r="EJ17" i="4"/>
  <c r="EI17" i="4"/>
  <c r="EH17" i="4"/>
  <c r="EG17" i="4"/>
  <c r="EF17" i="4"/>
  <c r="EE17" i="4"/>
  <c r="ED17" i="4"/>
  <c r="EC17" i="4"/>
  <c r="EB17" i="4"/>
  <c r="EA17" i="4"/>
  <c r="DZ17" i="4"/>
  <c r="DY17" i="4"/>
  <c r="DX17" i="4"/>
  <c r="DW17" i="4"/>
  <c r="DV17" i="4"/>
  <c r="DU17" i="4"/>
  <c r="DT17" i="4"/>
  <c r="DS17" i="4"/>
  <c r="DR17" i="4"/>
  <c r="DQ17" i="4"/>
  <c r="DP17" i="4"/>
  <c r="DO17" i="4"/>
  <c r="DN17" i="4"/>
  <c r="DM17" i="4"/>
  <c r="DL17" i="4"/>
  <c r="DK17" i="4"/>
  <c r="DJ17" i="4"/>
  <c r="DI17" i="4"/>
  <c r="DH17" i="4"/>
  <c r="DG17" i="4"/>
  <c r="DF17" i="4"/>
  <c r="DE17" i="4"/>
  <c r="DD17" i="4"/>
  <c r="DC17" i="4"/>
  <c r="DB17" i="4"/>
  <c r="DA17" i="4"/>
  <c r="CZ17" i="4"/>
  <c r="CY17" i="4"/>
  <c r="CX17" i="4"/>
  <c r="CW17" i="4"/>
  <c r="CV17" i="4"/>
  <c r="CU17" i="4"/>
  <c r="CT17" i="4"/>
  <c r="CS17" i="4"/>
  <c r="CR17" i="4"/>
  <c r="CQ17" i="4"/>
  <c r="CP17" i="4"/>
  <c r="CO17" i="4"/>
  <c r="CN17" i="4"/>
  <c r="CM17" i="4"/>
  <c r="CL17" i="4"/>
  <c r="CK17" i="4"/>
  <c r="CJ17" i="4"/>
  <c r="CI17" i="4"/>
  <c r="CH17" i="4"/>
  <c r="CG17" i="4"/>
  <c r="CF17" i="4"/>
  <c r="CE17" i="4"/>
  <c r="CD17" i="4"/>
  <c r="CC17" i="4"/>
  <c r="CB17" i="4"/>
  <c r="CA17" i="4"/>
  <c r="BZ17" i="4"/>
  <c r="BY17" i="4"/>
  <c r="BX17" i="4"/>
  <c r="BW17" i="4"/>
  <c r="BV17" i="4"/>
  <c r="BU17" i="4"/>
  <c r="BT17" i="4"/>
  <c r="BS17" i="4"/>
  <c r="BR17" i="4"/>
  <c r="BQ17" i="4"/>
  <c r="BP17" i="4"/>
  <c r="BO17" i="4"/>
  <c r="BN17" i="4"/>
  <c r="BM17" i="4"/>
  <c r="BL17" i="4"/>
  <c r="BK17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FZ16" i="4"/>
  <c r="FY16" i="4"/>
  <c r="FX16" i="4"/>
  <c r="FW16" i="4"/>
  <c r="FV16" i="4"/>
  <c r="FU16" i="4"/>
  <c r="FT16" i="4"/>
  <c r="FS16" i="4"/>
  <c r="FR16" i="4"/>
  <c r="FQ16" i="4"/>
  <c r="FP16" i="4"/>
  <c r="FO16" i="4"/>
  <c r="FN16" i="4"/>
  <c r="FM16" i="4"/>
  <c r="FL16" i="4"/>
  <c r="FK16" i="4"/>
  <c r="FJ16" i="4"/>
  <c r="FI16" i="4"/>
  <c r="FH16" i="4"/>
  <c r="FG16" i="4"/>
  <c r="FF16" i="4"/>
  <c r="FE16" i="4"/>
  <c r="FD16" i="4"/>
  <c r="FC16" i="4"/>
  <c r="FB16" i="4"/>
  <c r="FA16" i="4"/>
  <c r="EZ16" i="4"/>
  <c r="EY16" i="4"/>
  <c r="EX16" i="4"/>
  <c r="EW16" i="4"/>
  <c r="EV16" i="4"/>
  <c r="EU16" i="4"/>
  <c r="ET16" i="4"/>
  <c r="ES16" i="4"/>
  <c r="ER16" i="4"/>
  <c r="EQ16" i="4"/>
  <c r="EP16" i="4"/>
  <c r="EO16" i="4"/>
  <c r="EN16" i="4"/>
  <c r="EM16" i="4"/>
  <c r="EL16" i="4"/>
  <c r="EK16" i="4"/>
  <c r="EJ16" i="4"/>
  <c r="EI16" i="4"/>
  <c r="EH16" i="4"/>
  <c r="EG16" i="4"/>
  <c r="EF16" i="4"/>
  <c r="EE16" i="4"/>
  <c r="ED16" i="4"/>
  <c r="EC16" i="4"/>
  <c r="EB16" i="4"/>
  <c r="EA16" i="4"/>
  <c r="DZ16" i="4"/>
  <c r="DY16" i="4"/>
  <c r="DX16" i="4"/>
  <c r="DW16" i="4"/>
  <c r="DV16" i="4"/>
  <c r="DU16" i="4"/>
  <c r="DT16" i="4"/>
  <c r="DS16" i="4"/>
  <c r="DR16" i="4"/>
  <c r="DQ16" i="4"/>
  <c r="DP16" i="4"/>
  <c r="DO16" i="4"/>
  <c r="DN16" i="4"/>
  <c r="DM16" i="4"/>
  <c r="DL16" i="4"/>
  <c r="DK16" i="4"/>
  <c r="DJ16" i="4"/>
  <c r="DI16" i="4"/>
  <c r="DH16" i="4"/>
  <c r="DG16" i="4"/>
  <c r="DF16" i="4"/>
  <c r="DE16" i="4"/>
  <c r="DD16" i="4"/>
  <c r="DC16" i="4"/>
  <c r="DB16" i="4"/>
  <c r="DA16" i="4"/>
  <c r="CZ16" i="4"/>
  <c r="CY16" i="4"/>
  <c r="CX16" i="4"/>
  <c r="CW16" i="4"/>
  <c r="CV16" i="4"/>
  <c r="CU16" i="4"/>
  <c r="CT16" i="4"/>
  <c r="CS16" i="4"/>
  <c r="CR16" i="4"/>
  <c r="CQ16" i="4"/>
  <c r="CP16" i="4"/>
  <c r="CO16" i="4"/>
  <c r="CN16" i="4"/>
  <c r="CM16" i="4"/>
  <c r="CL16" i="4"/>
  <c r="CK16" i="4"/>
  <c r="CJ16" i="4"/>
  <c r="CI16" i="4"/>
  <c r="CH16" i="4"/>
  <c r="CG16" i="4"/>
  <c r="CF16" i="4"/>
  <c r="CE16" i="4"/>
  <c r="CD16" i="4"/>
  <c r="CC16" i="4"/>
  <c r="CB16" i="4"/>
  <c r="CA16" i="4"/>
  <c r="BZ16" i="4"/>
  <c r="BY16" i="4"/>
  <c r="BX16" i="4"/>
  <c r="BW16" i="4"/>
  <c r="BV16" i="4"/>
  <c r="BU16" i="4"/>
  <c r="BT16" i="4"/>
  <c r="BS16" i="4"/>
  <c r="BR16" i="4"/>
  <c r="BQ16" i="4"/>
  <c r="BP16" i="4"/>
  <c r="BO16" i="4"/>
  <c r="BN16" i="4"/>
  <c r="BM16" i="4"/>
  <c r="BL16" i="4"/>
  <c r="BK16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7" i="4"/>
  <c r="D16" i="4"/>
  <c r="FZ15" i="4"/>
  <c r="FY15" i="4"/>
  <c r="FX15" i="4"/>
  <c r="FW15" i="4"/>
  <c r="FV15" i="4"/>
  <c r="FU15" i="4"/>
  <c r="FT15" i="4"/>
  <c r="FS15" i="4"/>
  <c r="FR15" i="4"/>
  <c r="FQ15" i="4"/>
  <c r="FP15" i="4"/>
  <c r="FO15" i="4"/>
  <c r="FN15" i="4"/>
  <c r="FM15" i="4"/>
  <c r="FL15" i="4"/>
  <c r="FK15" i="4"/>
  <c r="FJ15" i="4"/>
  <c r="FI15" i="4"/>
  <c r="FH15" i="4"/>
  <c r="FG15" i="4"/>
  <c r="FF15" i="4"/>
  <c r="FE15" i="4"/>
  <c r="FD15" i="4"/>
  <c r="FC15" i="4"/>
  <c r="FB15" i="4"/>
  <c r="FA15" i="4"/>
  <c r="EZ15" i="4"/>
  <c r="EY15" i="4"/>
  <c r="EX15" i="4"/>
  <c r="EW15" i="4"/>
  <c r="EV15" i="4"/>
  <c r="EU15" i="4"/>
  <c r="ET15" i="4"/>
  <c r="ES15" i="4"/>
  <c r="ER15" i="4"/>
  <c r="EQ15" i="4"/>
  <c r="EP15" i="4"/>
  <c r="EO15" i="4"/>
  <c r="EN15" i="4"/>
  <c r="EM15" i="4"/>
  <c r="EL15" i="4"/>
  <c r="EK15" i="4"/>
  <c r="EJ15" i="4"/>
  <c r="EI15" i="4"/>
  <c r="EH15" i="4"/>
  <c r="EG15" i="4"/>
  <c r="EF15" i="4"/>
  <c r="EE15" i="4"/>
  <c r="ED15" i="4"/>
  <c r="EC15" i="4"/>
  <c r="EB15" i="4"/>
  <c r="EA15" i="4"/>
  <c r="DZ15" i="4"/>
  <c r="DY15" i="4"/>
  <c r="DX15" i="4"/>
  <c r="DW15" i="4"/>
  <c r="DV15" i="4"/>
  <c r="DU15" i="4"/>
  <c r="DT15" i="4"/>
  <c r="DS15" i="4"/>
  <c r="DR15" i="4"/>
  <c r="DQ15" i="4"/>
  <c r="DP15" i="4"/>
  <c r="DO15" i="4"/>
  <c r="DN15" i="4"/>
  <c r="DM15" i="4"/>
  <c r="DL15" i="4"/>
  <c r="DK15" i="4"/>
  <c r="DJ15" i="4"/>
  <c r="DI15" i="4"/>
  <c r="DH15" i="4"/>
  <c r="DG15" i="4"/>
  <c r="DF15" i="4"/>
  <c r="DE15" i="4"/>
  <c r="DD15" i="4"/>
  <c r="DC15" i="4"/>
  <c r="DB15" i="4"/>
  <c r="DA15" i="4"/>
  <c r="CZ15" i="4"/>
  <c r="CY15" i="4"/>
  <c r="CX15" i="4"/>
  <c r="CW15" i="4"/>
  <c r="CV15" i="4"/>
  <c r="CU15" i="4"/>
  <c r="CT15" i="4"/>
  <c r="CS15" i="4"/>
  <c r="CR15" i="4"/>
  <c r="CQ15" i="4"/>
  <c r="CP15" i="4"/>
  <c r="CO15" i="4"/>
  <c r="CN15" i="4"/>
  <c r="CM15" i="4"/>
  <c r="CL15" i="4"/>
  <c r="CK15" i="4"/>
  <c r="CJ15" i="4"/>
  <c r="CI15" i="4"/>
  <c r="CH15" i="4"/>
  <c r="CG15" i="4"/>
  <c r="CF15" i="4"/>
  <c r="CE15" i="4"/>
  <c r="CD15" i="4"/>
  <c r="CC15" i="4"/>
  <c r="CB15" i="4"/>
  <c r="CA15" i="4"/>
  <c r="BZ15" i="4"/>
  <c r="BY15" i="4"/>
  <c r="BX15" i="4"/>
  <c r="BW15" i="4"/>
  <c r="BV15" i="4"/>
  <c r="BU15" i="4"/>
  <c r="BT15" i="4"/>
  <c r="BS15" i="4"/>
  <c r="BR15" i="4"/>
  <c r="BQ15" i="4"/>
  <c r="BP15" i="4"/>
  <c r="BO15" i="4"/>
  <c r="BN15" i="4"/>
  <c r="BM15" i="4"/>
  <c r="BL15" i="4"/>
  <c r="BK15" i="4"/>
  <c r="BJ15" i="4"/>
  <c r="BI15" i="4"/>
  <c r="BH15" i="4"/>
  <c r="BG15" i="4"/>
  <c r="BF15" i="4"/>
  <c r="BE15" i="4"/>
  <c r="BD15" i="4"/>
  <c r="BC15" i="4"/>
  <c r="BB15" i="4"/>
  <c r="BA15" i="4"/>
  <c r="AZ15" i="4"/>
  <c r="AY15" i="4"/>
  <c r="AX15" i="4"/>
  <c r="AW15" i="4"/>
  <c r="AV15" i="4"/>
  <c r="AU15" i="4"/>
  <c r="AT15" i="4"/>
  <c r="AS15" i="4"/>
  <c r="AR15" i="4"/>
  <c r="AQ15" i="4"/>
  <c r="AP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FZ14" i="4"/>
  <c r="FY14" i="4"/>
  <c r="FX14" i="4"/>
  <c r="FW14" i="4"/>
  <c r="FV14" i="4"/>
  <c r="FU14" i="4"/>
  <c r="FT14" i="4"/>
  <c r="FS14" i="4"/>
  <c r="FR14" i="4"/>
  <c r="FQ14" i="4"/>
  <c r="FP14" i="4"/>
  <c r="FO14" i="4"/>
  <c r="FN14" i="4"/>
  <c r="FM14" i="4"/>
  <c r="FL14" i="4"/>
  <c r="FK14" i="4"/>
  <c r="FJ14" i="4"/>
  <c r="FI14" i="4"/>
  <c r="FH14" i="4"/>
  <c r="FG14" i="4"/>
  <c r="FF14" i="4"/>
  <c r="FE14" i="4"/>
  <c r="FD14" i="4"/>
  <c r="FC14" i="4"/>
  <c r="FB14" i="4"/>
  <c r="FA14" i="4"/>
  <c r="EZ14" i="4"/>
  <c r="EY14" i="4"/>
  <c r="EX14" i="4"/>
  <c r="EW14" i="4"/>
  <c r="EV14" i="4"/>
  <c r="EU14" i="4"/>
  <c r="ET14" i="4"/>
  <c r="ES14" i="4"/>
  <c r="ER14" i="4"/>
  <c r="EQ14" i="4"/>
  <c r="EP14" i="4"/>
  <c r="EO14" i="4"/>
  <c r="EN14" i="4"/>
  <c r="EM14" i="4"/>
  <c r="EL14" i="4"/>
  <c r="EK14" i="4"/>
  <c r="EJ14" i="4"/>
  <c r="EI14" i="4"/>
  <c r="EH14" i="4"/>
  <c r="EG14" i="4"/>
  <c r="EF14" i="4"/>
  <c r="EE14" i="4"/>
  <c r="ED14" i="4"/>
  <c r="EC14" i="4"/>
  <c r="EB14" i="4"/>
  <c r="EA14" i="4"/>
  <c r="DZ14" i="4"/>
  <c r="DY14" i="4"/>
  <c r="DX14" i="4"/>
  <c r="DW14" i="4"/>
  <c r="DV14" i="4"/>
  <c r="DU14" i="4"/>
  <c r="DT14" i="4"/>
  <c r="DS14" i="4"/>
  <c r="DR14" i="4"/>
  <c r="DQ14" i="4"/>
  <c r="DP14" i="4"/>
  <c r="DO14" i="4"/>
  <c r="DN14" i="4"/>
  <c r="DM14" i="4"/>
  <c r="DL14" i="4"/>
  <c r="DK14" i="4"/>
  <c r="DJ14" i="4"/>
  <c r="DI14" i="4"/>
  <c r="DH14" i="4"/>
  <c r="DG14" i="4"/>
  <c r="DF14" i="4"/>
  <c r="DE14" i="4"/>
  <c r="DD14" i="4"/>
  <c r="DC14" i="4"/>
  <c r="DB14" i="4"/>
  <c r="DA14" i="4"/>
  <c r="CZ14" i="4"/>
  <c r="CY14" i="4"/>
  <c r="CX14" i="4"/>
  <c r="CW14" i="4"/>
  <c r="CV14" i="4"/>
  <c r="CU14" i="4"/>
  <c r="CT14" i="4"/>
  <c r="CS14" i="4"/>
  <c r="CR14" i="4"/>
  <c r="CQ14" i="4"/>
  <c r="CP14" i="4"/>
  <c r="CO14" i="4"/>
  <c r="CN14" i="4"/>
  <c r="CM14" i="4"/>
  <c r="CL14" i="4"/>
  <c r="CK14" i="4"/>
  <c r="CJ14" i="4"/>
  <c r="CI14" i="4"/>
  <c r="CH14" i="4"/>
  <c r="CG14" i="4"/>
  <c r="CF14" i="4"/>
  <c r="CE14" i="4"/>
  <c r="CD14" i="4"/>
  <c r="CC14" i="4"/>
  <c r="CB14" i="4"/>
  <c r="CA14" i="4"/>
  <c r="BZ14" i="4"/>
  <c r="BY14" i="4"/>
  <c r="BX14" i="4"/>
  <c r="BW14" i="4"/>
  <c r="BV14" i="4"/>
  <c r="BU14" i="4"/>
  <c r="BT14" i="4"/>
  <c r="BS14" i="4"/>
  <c r="BR14" i="4"/>
  <c r="BQ14" i="4"/>
  <c r="BP14" i="4"/>
  <c r="BO14" i="4"/>
  <c r="BN14" i="4"/>
  <c r="BM14" i="4"/>
  <c r="BL14" i="4"/>
  <c r="BK14" i="4"/>
  <c r="BJ14" i="4"/>
  <c r="BI14" i="4"/>
  <c r="BH14" i="4"/>
  <c r="BG14" i="4"/>
  <c r="BF14" i="4"/>
  <c r="BE14" i="4"/>
  <c r="BD14" i="4"/>
  <c r="BC14" i="4"/>
  <c r="BB14" i="4"/>
  <c r="BA14" i="4"/>
  <c r="AZ14" i="4"/>
  <c r="AY14" i="4"/>
  <c r="AX14" i="4"/>
  <c r="AW14" i="4"/>
  <c r="AV14" i="4"/>
  <c r="AU14" i="4"/>
  <c r="AT14" i="4"/>
  <c r="AS14" i="4"/>
  <c r="AR14" i="4"/>
  <c r="AQ14" i="4"/>
  <c r="AP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FZ13" i="4"/>
  <c r="FY13" i="4"/>
  <c r="FX13" i="4"/>
  <c r="FW13" i="4"/>
  <c r="FV13" i="4"/>
  <c r="FU13" i="4"/>
  <c r="FT13" i="4"/>
  <c r="FS13" i="4"/>
  <c r="FR13" i="4"/>
  <c r="FQ13" i="4"/>
  <c r="FP13" i="4"/>
  <c r="FO13" i="4"/>
  <c r="FN13" i="4"/>
  <c r="FM13" i="4"/>
  <c r="FL13" i="4"/>
  <c r="FK13" i="4"/>
  <c r="FJ13" i="4"/>
  <c r="FI13" i="4"/>
  <c r="FH13" i="4"/>
  <c r="FG13" i="4"/>
  <c r="FF13" i="4"/>
  <c r="FE13" i="4"/>
  <c r="FD13" i="4"/>
  <c r="FC13" i="4"/>
  <c r="FB13" i="4"/>
  <c r="FA13" i="4"/>
  <c r="EZ13" i="4"/>
  <c r="EY13" i="4"/>
  <c r="EX13" i="4"/>
  <c r="EW13" i="4"/>
  <c r="EV13" i="4"/>
  <c r="EU13" i="4"/>
  <c r="ET13" i="4"/>
  <c r="ES13" i="4"/>
  <c r="ER13" i="4"/>
  <c r="EQ13" i="4"/>
  <c r="EP13" i="4"/>
  <c r="EO13" i="4"/>
  <c r="EN13" i="4"/>
  <c r="EM13" i="4"/>
  <c r="EL13" i="4"/>
  <c r="EK13" i="4"/>
  <c r="EJ13" i="4"/>
  <c r="EI13" i="4"/>
  <c r="EH13" i="4"/>
  <c r="EG13" i="4"/>
  <c r="EF13" i="4"/>
  <c r="EE13" i="4"/>
  <c r="ED13" i="4"/>
  <c r="EC13" i="4"/>
  <c r="EB13" i="4"/>
  <c r="EA13" i="4"/>
  <c r="DZ13" i="4"/>
  <c r="DY13" i="4"/>
  <c r="DX13" i="4"/>
  <c r="DW13" i="4"/>
  <c r="DV13" i="4"/>
  <c r="DU13" i="4"/>
  <c r="DT13" i="4"/>
  <c r="DS13" i="4"/>
  <c r="DR13" i="4"/>
  <c r="DQ13" i="4"/>
  <c r="DP13" i="4"/>
  <c r="DO13" i="4"/>
  <c r="DN13" i="4"/>
  <c r="DM13" i="4"/>
  <c r="DL13" i="4"/>
  <c r="DK13" i="4"/>
  <c r="DJ13" i="4"/>
  <c r="DI13" i="4"/>
  <c r="DH13" i="4"/>
  <c r="DG13" i="4"/>
  <c r="DF13" i="4"/>
  <c r="DE13" i="4"/>
  <c r="DD13" i="4"/>
  <c r="DC13" i="4"/>
  <c r="DB13" i="4"/>
  <c r="DA13" i="4"/>
  <c r="CZ13" i="4"/>
  <c r="CY13" i="4"/>
  <c r="CX13" i="4"/>
  <c r="CW13" i="4"/>
  <c r="CV13" i="4"/>
  <c r="CU13" i="4"/>
  <c r="CT13" i="4"/>
  <c r="CS13" i="4"/>
  <c r="CR13" i="4"/>
  <c r="CQ13" i="4"/>
  <c r="CP13" i="4"/>
  <c r="CO13" i="4"/>
  <c r="CN13" i="4"/>
  <c r="CM13" i="4"/>
  <c r="CL13" i="4"/>
  <c r="CK13" i="4"/>
  <c r="CJ13" i="4"/>
  <c r="CI13" i="4"/>
  <c r="CH13" i="4"/>
  <c r="CG13" i="4"/>
  <c r="CF13" i="4"/>
  <c r="CE13" i="4"/>
  <c r="CD13" i="4"/>
  <c r="CC13" i="4"/>
  <c r="CB13" i="4"/>
  <c r="CA13" i="4"/>
  <c r="BZ13" i="4"/>
  <c r="BY13" i="4"/>
  <c r="BX13" i="4"/>
  <c r="BW13" i="4"/>
  <c r="BV13" i="4"/>
  <c r="BU13" i="4"/>
  <c r="BT13" i="4"/>
  <c r="BS13" i="4"/>
  <c r="BR13" i="4"/>
  <c r="BQ13" i="4"/>
  <c r="BP13" i="4"/>
  <c r="BO13" i="4"/>
  <c r="BN13" i="4"/>
  <c r="BM13" i="4"/>
  <c r="BL13" i="4"/>
  <c r="BK13" i="4"/>
  <c r="BJ13" i="4"/>
  <c r="BI13" i="4"/>
  <c r="BH13" i="4"/>
  <c r="BG13" i="4"/>
  <c r="BF13" i="4"/>
  <c r="BE13" i="4"/>
  <c r="BD13" i="4"/>
  <c r="BC13" i="4"/>
  <c r="BB13" i="4"/>
  <c r="BA13" i="4"/>
  <c r="AZ13" i="4"/>
  <c r="AY13" i="4"/>
  <c r="AX13" i="4"/>
  <c r="AW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FZ12" i="4"/>
  <c r="FY12" i="4"/>
  <c r="FX12" i="4"/>
  <c r="FW12" i="4"/>
  <c r="FV12" i="4"/>
  <c r="FU12" i="4"/>
  <c r="FT12" i="4"/>
  <c r="FS12" i="4"/>
  <c r="FR12" i="4"/>
  <c r="FQ12" i="4"/>
  <c r="FP12" i="4"/>
  <c r="FO12" i="4"/>
  <c r="FN12" i="4"/>
  <c r="FM12" i="4"/>
  <c r="FL12" i="4"/>
  <c r="FK12" i="4"/>
  <c r="FJ12" i="4"/>
  <c r="FI12" i="4"/>
  <c r="FH12" i="4"/>
  <c r="FG12" i="4"/>
  <c r="FF12" i="4"/>
  <c r="FE12" i="4"/>
  <c r="FD12" i="4"/>
  <c r="FC12" i="4"/>
  <c r="FB12" i="4"/>
  <c r="FA12" i="4"/>
  <c r="EZ12" i="4"/>
  <c r="EY12" i="4"/>
  <c r="EX12" i="4"/>
  <c r="EW12" i="4"/>
  <c r="EV12" i="4"/>
  <c r="EU12" i="4"/>
  <c r="ET12" i="4"/>
  <c r="ES12" i="4"/>
  <c r="ER12" i="4"/>
  <c r="EQ12" i="4"/>
  <c r="EP12" i="4"/>
  <c r="EO12" i="4"/>
  <c r="EN12" i="4"/>
  <c r="EM12" i="4"/>
  <c r="EL12" i="4"/>
  <c r="EK12" i="4"/>
  <c r="EJ12" i="4"/>
  <c r="EI12" i="4"/>
  <c r="EH12" i="4"/>
  <c r="EG12" i="4"/>
  <c r="EF12" i="4"/>
  <c r="EE12" i="4"/>
  <c r="ED12" i="4"/>
  <c r="EC12" i="4"/>
  <c r="EB12" i="4"/>
  <c r="EA12" i="4"/>
  <c r="DZ12" i="4"/>
  <c r="DY12" i="4"/>
  <c r="DX12" i="4"/>
  <c r="DW12" i="4"/>
  <c r="DV12" i="4"/>
  <c r="DU12" i="4"/>
  <c r="DT12" i="4"/>
  <c r="DS12" i="4"/>
  <c r="DR12" i="4"/>
  <c r="DQ12" i="4"/>
  <c r="DP12" i="4"/>
  <c r="DO12" i="4"/>
  <c r="DN12" i="4"/>
  <c r="DM12" i="4"/>
  <c r="DL12" i="4"/>
  <c r="DK12" i="4"/>
  <c r="DJ12" i="4"/>
  <c r="DI12" i="4"/>
  <c r="DH12" i="4"/>
  <c r="DG12" i="4"/>
  <c r="DF12" i="4"/>
  <c r="DE12" i="4"/>
  <c r="DD12" i="4"/>
  <c r="DC12" i="4"/>
  <c r="DB12" i="4"/>
  <c r="DA12" i="4"/>
  <c r="CZ12" i="4"/>
  <c r="CY12" i="4"/>
  <c r="CX12" i="4"/>
  <c r="CW12" i="4"/>
  <c r="CV12" i="4"/>
  <c r="CU12" i="4"/>
  <c r="CT12" i="4"/>
  <c r="CS12" i="4"/>
  <c r="CR12" i="4"/>
  <c r="CQ12" i="4"/>
  <c r="CP12" i="4"/>
  <c r="CO12" i="4"/>
  <c r="CN12" i="4"/>
  <c r="CM12" i="4"/>
  <c r="CL12" i="4"/>
  <c r="CK12" i="4"/>
  <c r="CJ12" i="4"/>
  <c r="CI12" i="4"/>
  <c r="CH12" i="4"/>
  <c r="CG12" i="4"/>
  <c r="CF12" i="4"/>
  <c r="CE12" i="4"/>
  <c r="CD12" i="4"/>
  <c r="CC12" i="4"/>
  <c r="CB12" i="4"/>
  <c r="CA12" i="4"/>
  <c r="BZ12" i="4"/>
  <c r="BY12" i="4"/>
  <c r="BX12" i="4"/>
  <c r="BW12" i="4"/>
  <c r="BV12" i="4"/>
  <c r="BU12" i="4"/>
  <c r="BT12" i="4"/>
  <c r="BS12" i="4"/>
  <c r="BR12" i="4"/>
  <c r="BQ12" i="4"/>
  <c r="BP12" i="4"/>
  <c r="BO12" i="4"/>
  <c r="BN12" i="4"/>
  <c r="BM12" i="4"/>
  <c r="BL12" i="4"/>
  <c r="BK12" i="4"/>
  <c r="BJ12" i="4"/>
  <c r="BI12" i="4"/>
  <c r="BH12" i="4"/>
  <c r="BG12" i="4"/>
  <c r="BF12" i="4"/>
  <c r="BE12" i="4"/>
  <c r="BD12" i="4"/>
  <c r="BC12" i="4"/>
  <c r="BB12" i="4"/>
  <c r="BA12" i="4"/>
  <c r="AZ12" i="4"/>
  <c r="AY12" i="4"/>
  <c r="AX12" i="4"/>
  <c r="AW12" i="4"/>
  <c r="AV12" i="4"/>
  <c r="AU12" i="4"/>
  <c r="AT12" i="4"/>
  <c r="AS12" i="4"/>
  <c r="AR12" i="4"/>
  <c r="AQ12" i="4"/>
  <c r="AP12" i="4"/>
  <c r="AO12" i="4"/>
  <c r="AN12" i="4"/>
  <c r="AM12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FZ11" i="4"/>
  <c r="FY11" i="4"/>
  <c r="FX11" i="4"/>
  <c r="FW11" i="4"/>
  <c r="FV11" i="4"/>
  <c r="FU11" i="4"/>
  <c r="FT11" i="4"/>
  <c r="FS11" i="4"/>
  <c r="FR11" i="4"/>
  <c r="FQ11" i="4"/>
  <c r="FP11" i="4"/>
  <c r="FO11" i="4"/>
  <c r="FN11" i="4"/>
  <c r="FM11" i="4"/>
  <c r="FL11" i="4"/>
  <c r="FK11" i="4"/>
  <c r="FJ11" i="4"/>
  <c r="FI11" i="4"/>
  <c r="FH11" i="4"/>
  <c r="FG11" i="4"/>
  <c r="FF11" i="4"/>
  <c r="FE11" i="4"/>
  <c r="FD11" i="4"/>
  <c r="FC11" i="4"/>
  <c r="FB11" i="4"/>
  <c r="FA11" i="4"/>
  <c r="EZ11" i="4"/>
  <c r="EY11" i="4"/>
  <c r="EX11" i="4"/>
  <c r="EW11" i="4"/>
  <c r="EV11" i="4"/>
  <c r="EU11" i="4"/>
  <c r="ET11" i="4"/>
  <c r="ES11" i="4"/>
  <c r="ER11" i="4"/>
  <c r="EQ11" i="4"/>
  <c r="EP11" i="4"/>
  <c r="EO11" i="4"/>
  <c r="EN11" i="4"/>
  <c r="EM11" i="4"/>
  <c r="EL11" i="4"/>
  <c r="EK11" i="4"/>
  <c r="EJ11" i="4"/>
  <c r="EI11" i="4"/>
  <c r="EH11" i="4"/>
  <c r="EG11" i="4"/>
  <c r="EF11" i="4"/>
  <c r="EE11" i="4"/>
  <c r="ED11" i="4"/>
  <c r="EC11" i="4"/>
  <c r="EB11" i="4"/>
  <c r="EA11" i="4"/>
  <c r="DZ11" i="4"/>
  <c r="DY11" i="4"/>
  <c r="DX11" i="4"/>
  <c r="DW11" i="4"/>
  <c r="DV11" i="4"/>
  <c r="DU11" i="4"/>
  <c r="DT11" i="4"/>
  <c r="DS11" i="4"/>
  <c r="DR11" i="4"/>
  <c r="DQ11" i="4"/>
  <c r="DP11" i="4"/>
  <c r="DO11" i="4"/>
  <c r="DN11" i="4"/>
  <c r="DM11" i="4"/>
  <c r="DL11" i="4"/>
  <c r="DK11" i="4"/>
  <c r="DJ11" i="4"/>
  <c r="DI11" i="4"/>
  <c r="DH11" i="4"/>
  <c r="DG11" i="4"/>
  <c r="DF11" i="4"/>
  <c r="DE11" i="4"/>
  <c r="DD11" i="4"/>
  <c r="DC11" i="4"/>
  <c r="DB11" i="4"/>
  <c r="DA11" i="4"/>
  <c r="CZ11" i="4"/>
  <c r="CY11" i="4"/>
  <c r="CX11" i="4"/>
  <c r="CW11" i="4"/>
  <c r="CV11" i="4"/>
  <c r="CU11" i="4"/>
  <c r="CT11" i="4"/>
  <c r="CS11" i="4"/>
  <c r="CR11" i="4"/>
  <c r="CQ11" i="4"/>
  <c r="CP11" i="4"/>
  <c r="CO11" i="4"/>
  <c r="CN11" i="4"/>
  <c r="CM11" i="4"/>
  <c r="CL11" i="4"/>
  <c r="CK11" i="4"/>
  <c r="CJ11" i="4"/>
  <c r="CI11" i="4"/>
  <c r="CH11" i="4"/>
  <c r="CG11" i="4"/>
  <c r="CF11" i="4"/>
  <c r="CE11" i="4"/>
  <c r="CD11" i="4"/>
  <c r="CC11" i="4"/>
  <c r="CB11" i="4"/>
  <c r="CA11" i="4"/>
  <c r="BZ11" i="4"/>
  <c r="BY11" i="4"/>
  <c r="BX11" i="4"/>
  <c r="BW11" i="4"/>
  <c r="BV11" i="4"/>
  <c r="BU11" i="4"/>
  <c r="BT11" i="4"/>
  <c r="BS11" i="4"/>
  <c r="BR11" i="4"/>
  <c r="BQ11" i="4"/>
  <c r="BP11" i="4"/>
  <c r="BO11" i="4"/>
  <c r="BN11" i="4"/>
  <c r="BM11" i="4"/>
  <c r="BL11" i="4"/>
  <c r="BK11" i="4"/>
  <c r="BJ11" i="4"/>
  <c r="BI11" i="4"/>
  <c r="BH11" i="4"/>
  <c r="BG11" i="4"/>
  <c r="BF11" i="4"/>
  <c r="BE11" i="4"/>
  <c r="BD11" i="4"/>
  <c r="BC11" i="4"/>
  <c r="BB11" i="4"/>
  <c r="BA11" i="4"/>
  <c r="AZ11" i="4"/>
  <c r="AY11" i="4"/>
  <c r="AX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2" i="4"/>
  <c r="D11" i="4"/>
  <c r="FZ10" i="4"/>
  <c r="FY10" i="4"/>
  <c r="FX10" i="4"/>
  <c r="FW10" i="4"/>
  <c r="FV10" i="4"/>
  <c r="FU10" i="4"/>
  <c r="FT10" i="4"/>
  <c r="FS10" i="4"/>
  <c r="FR10" i="4"/>
  <c r="FQ10" i="4"/>
  <c r="FP10" i="4"/>
  <c r="FO10" i="4"/>
  <c r="FN10" i="4"/>
  <c r="FM10" i="4"/>
  <c r="FL10" i="4"/>
  <c r="FK10" i="4"/>
  <c r="FJ10" i="4"/>
  <c r="FI10" i="4"/>
  <c r="FH10" i="4"/>
  <c r="FG10" i="4"/>
  <c r="FF10" i="4"/>
  <c r="FE10" i="4"/>
  <c r="FD10" i="4"/>
  <c r="FC10" i="4"/>
  <c r="FB10" i="4"/>
  <c r="FA10" i="4"/>
  <c r="EZ10" i="4"/>
  <c r="EY10" i="4"/>
  <c r="EX10" i="4"/>
  <c r="EW10" i="4"/>
  <c r="EV10" i="4"/>
  <c r="EU10" i="4"/>
  <c r="ET10" i="4"/>
  <c r="ES10" i="4"/>
  <c r="ER10" i="4"/>
  <c r="EQ10" i="4"/>
  <c r="EP10" i="4"/>
  <c r="EO10" i="4"/>
  <c r="EN10" i="4"/>
  <c r="EM10" i="4"/>
  <c r="EL10" i="4"/>
  <c r="EK10" i="4"/>
  <c r="EJ10" i="4"/>
  <c r="EI10" i="4"/>
  <c r="EH10" i="4"/>
  <c r="EG10" i="4"/>
  <c r="EF10" i="4"/>
  <c r="EE10" i="4"/>
  <c r="ED10" i="4"/>
  <c r="EC10" i="4"/>
  <c r="EB10" i="4"/>
  <c r="EA10" i="4"/>
  <c r="DZ10" i="4"/>
  <c r="DY10" i="4"/>
  <c r="DX10" i="4"/>
  <c r="DW10" i="4"/>
  <c r="DV10" i="4"/>
  <c r="DU10" i="4"/>
  <c r="DT10" i="4"/>
  <c r="DS10" i="4"/>
  <c r="DR10" i="4"/>
  <c r="DQ10" i="4"/>
  <c r="DP10" i="4"/>
  <c r="DO10" i="4"/>
  <c r="DN10" i="4"/>
  <c r="DM10" i="4"/>
  <c r="DL10" i="4"/>
  <c r="DK10" i="4"/>
  <c r="DJ10" i="4"/>
  <c r="DI10" i="4"/>
  <c r="DH10" i="4"/>
  <c r="DG10" i="4"/>
  <c r="DF10" i="4"/>
  <c r="DE10" i="4"/>
  <c r="DD10" i="4"/>
  <c r="DC10" i="4"/>
  <c r="DB10" i="4"/>
  <c r="DA10" i="4"/>
  <c r="CZ10" i="4"/>
  <c r="CY10" i="4"/>
  <c r="CX10" i="4"/>
  <c r="CW10" i="4"/>
  <c r="CV10" i="4"/>
  <c r="CU10" i="4"/>
  <c r="CT10" i="4"/>
  <c r="CS10" i="4"/>
  <c r="CR10" i="4"/>
  <c r="CQ10" i="4"/>
  <c r="CP10" i="4"/>
  <c r="CO10" i="4"/>
  <c r="CN10" i="4"/>
  <c r="CM10" i="4"/>
  <c r="CL10" i="4"/>
  <c r="CK10" i="4"/>
  <c r="CJ10" i="4"/>
  <c r="CI10" i="4"/>
  <c r="CH10" i="4"/>
  <c r="CG10" i="4"/>
  <c r="CF10" i="4"/>
  <c r="CE10" i="4"/>
  <c r="CD10" i="4"/>
  <c r="CC10" i="4"/>
  <c r="CB10" i="4"/>
  <c r="CA10" i="4"/>
  <c r="BZ10" i="4"/>
  <c r="BY10" i="4"/>
  <c r="BX10" i="4"/>
  <c r="BW10" i="4"/>
  <c r="BV10" i="4"/>
  <c r="BU10" i="4"/>
  <c r="BT10" i="4"/>
  <c r="BS10" i="4"/>
  <c r="BR10" i="4"/>
  <c r="BQ10" i="4"/>
  <c r="BP10" i="4"/>
  <c r="BO10" i="4"/>
  <c r="BN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FZ9" i="4"/>
  <c r="FY9" i="4"/>
  <c r="FX9" i="4"/>
  <c r="FW9" i="4"/>
  <c r="FV9" i="4"/>
  <c r="FU9" i="4"/>
  <c r="FT9" i="4"/>
  <c r="FS9" i="4"/>
  <c r="FR9" i="4"/>
  <c r="FQ9" i="4"/>
  <c r="FP9" i="4"/>
  <c r="FO9" i="4"/>
  <c r="FN9" i="4"/>
  <c r="FM9" i="4"/>
  <c r="FL9" i="4"/>
  <c r="FK9" i="4"/>
  <c r="FJ9" i="4"/>
  <c r="FI9" i="4"/>
  <c r="FH9" i="4"/>
  <c r="FG9" i="4"/>
  <c r="FF9" i="4"/>
  <c r="FE9" i="4"/>
  <c r="FD9" i="4"/>
  <c r="FC9" i="4"/>
  <c r="FB9" i="4"/>
  <c r="FA9" i="4"/>
  <c r="EZ9" i="4"/>
  <c r="EY9" i="4"/>
  <c r="EX9" i="4"/>
  <c r="EW9" i="4"/>
  <c r="EV9" i="4"/>
  <c r="EU9" i="4"/>
  <c r="ET9" i="4"/>
  <c r="ES9" i="4"/>
  <c r="ER9" i="4"/>
  <c r="EQ9" i="4"/>
  <c r="EP9" i="4"/>
  <c r="EO9" i="4"/>
  <c r="EN9" i="4"/>
  <c r="EM9" i="4"/>
  <c r="EL9" i="4"/>
  <c r="EK9" i="4"/>
  <c r="EJ9" i="4"/>
  <c r="EI9" i="4"/>
  <c r="EH9" i="4"/>
  <c r="EG9" i="4"/>
  <c r="EF9" i="4"/>
  <c r="EE9" i="4"/>
  <c r="ED9" i="4"/>
  <c r="EC9" i="4"/>
  <c r="EB9" i="4"/>
  <c r="EA9" i="4"/>
  <c r="DZ9" i="4"/>
  <c r="DY9" i="4"/>
  <c r="DX9" i="4"/>
  <c r="DW9" i="4"/>
  <c r="DV9" i="4"/>
  <c r="DU9" i="4"/>
  <c r="DT9" i="4"/>
  <c r="DS9" i="4"/>
  <c r="DR9" i="4"/>
  <c r="DQ9" i="4"/>
  <c r="DP9" i="4"/>
  <c r="DO9" i="4"/>
  <c r="DN9" i="4"/>
  <c r="DM9" i="4"/>
  <c r="DL9" i="4"/>
  <c r="DK9" i="4"/>
  <c r="DJ9" i="4"/>
  <c r="DI9" i="4"/>
  <c r="DH9" i="4"/>
  <c r="DG9" i="4"/>
  <c r="DF9" i="4"/>
  <c r="DE9" i="4"/>
  <c r="DD9" i="4"/>
  <c r="DC9" i="4"/>
  <c r="DB9" i="4"/>
  <c r="DA9" i="4"/>
  <c r="CZ9" i="4"/>
  <c r="CY9" i="4"/>
  <c r="CX9" i="4"/>
  <c r="CW9" i="4"/>
  <c r="CV9" i="4"/>
  <c r="CU9" i="4"/>
  <c r="CT9" i="4"/>
  <c r="CS9" i="4"/>
  <c r="CR9" i="4"/>
  <c r="CQ9" i="4"/>
  <c r="CP9" i="4"/>
  <c r="CO9" i="4"/>
  <c r="CN9" i="4"/>
  <c r="CM9" i="4"/>
  <c r="CL9" i="4"/>
  <c r="CK9" i="4"/>
  <c r="CJ9" i="4"/>
  <c r="CI9" i="4"/>
  <c r="CH9" i="4"/>
  <c r="CG9" i="4"/>
  <c r="CF9" i="4"/>
  <c r="CE9" i="4"/>
  <c r="CD9" i="4"/>
  <c r="CC9" i="4"/>
  <c r="CB9" i="4"/>
  <c r="CA9" i="4"/>
  <c r="BZ9" i="4"/>
  <c r="BY9" i="4"/>
  <c r="BX9" i="4"/>
  <c r="BW9" i="4"/>
  <c r="BV9" i="4"/>
  <c r="BU9" i="4"/>
  <c r="BT9" i="4"/>
  <c r="BS9" i="4"/>
  <c r="BR9" i="4"/>
  <c r="BQ9" i="4"/>
  <c r="BP9" i="4"/>
  <c r="BO9" i="4"/>
  <c r="BN9" i="4"/>
  <c r="BM9" i="4"/>
  <c r="BL9" i="4"/>
  <c r="BK9" i="4"/>
  <c r="BJ9" i="4"/>
  <c r="BI9" i="4"/>
  <c r="BH9" i="4"/>
  <c r="BG9" i="4"/>
  <c r="BF9" i="4"/>
  <c r="BE9" i="4"/>
  <c r="BD9" i="4"/>
  <c r="BC9" i="4"/>
  <c r="BB9" i="4"/>
  <c r="BA9" i="4"/>
  <c r="AZ9" i="4"/>
  <c r="AY9" i="4"/>
  <c r="AX9" i="4"/>
  <c r="AW9" i="4"/>
  <c r="AV9" i="4"/>
  <c r="AU9" i="4"/>
  <c r="AT9" i="4"/>
  <c r="AS9" i="4"/>
  <c r="AR9" i="4"/>
  <c r="AQ9" i="4"/>
  <c r="AP9" i="4"/>
  <c r="AO9" i="4"/>
  <c r="AN9" i="4"/>
  <c r="AM9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10" i="4"/>
  <c r="D9" i="4"/>
  <c r="FZ8" i="4"/>
  <c r="FY8" i="4"/>
  <c r="FX8" i="4"/>
  <c r="FW8" i="4"/>
  <c r="FV8" i="4"/>
  <c r="FU8" i="4"/>
  <c r="FT8" i="4"/>
  <c r="FS8" i="4"/>
  <c r="FR8" i="4"/>
  <c r="FQ8" i="4"/>
  <c r="FP8" i="4"/>
  <c r="FO8" i="4"/>
  <c r="FN8" i="4"/>
  <c r="FM8" i="4"/>
  <c r="FL8" i="4"/>
  <c r="FK8" i="4"/>
  <c r="FJ8" i="4"/>
  <c r="FI8" i="4"/>
  <c r="FH8" i="4"/>
  <c r="FG8" i="4"/>
  <c r="FF8" i="4"/>
  <c r="FE8" i="4"/>
  <c r="FD8" i="4"/>
  <c r="FC8" i="4"/>
  <c r="FB8" i="4"/>
  <c r="FA8" i="4"/>
  <c r="EZ8" i="4"/>
  <c r="EY8" i="4"/>
  <c r="EX8" i="4"/>
  <c r="EW8" i="4"/>
  <c r="EV8" i="4"/>
  <c r="EU8" i="4"/>
  <c r="ET8" i="4"/>
  <c r="ES8" i="4"/>
  <c r="ER8" i="4"/>
  <c r="EQ8" i="4"/>
  <c r="EP8" i="4"/>
  <c r="EO8" i="4"/>
  <c r="EN8" i="4"/>
  <c r="EM8" i="4"/>
  <c r="EL8" i="4"/>
  <c r="EK8" i="4"/>
  <c r="EJ8" i="4"/>
  <c r="EI8" i="4"/>
  <c r="EH8" i="4"/>
  <c r="EG8" i="4"/>
  <c r="EF8" i="4"/>
  <c r="EE8" i="4"/>
  <c r="ED8" i="4"/>
  <c r="EC8" i="4"/>
  <c r="EB8" i="4"/>
  <c r="EA8" i="4"/>
  <c r="DZ8" i="4"/>
  <c r="DY8" i="4"/>
  <c r="DX8" i="4"/>
  <c r="DW8" i="4"/>
  <c r="DV8" i="4"/>
  <c r="DU8" i="4"/>
  <c r="DT8" i="4"/>
  <c r="DS8" i="4"/>
  <c r="DR8" i="4"/>
  <c r="DQ8" i="4"/>
  <c r="DP8" i="4"/>
  <c r="DO8" i="4"/>
  <c r="DN8" i="4"/>
  <c r="DM8" i="4"/>
  <c r="DL8" i="4"/>
  <c r="DK8" i="4"/>
  <c r="DJ8" i="4"/>
  <c r="DI8" i="4"/>
  <c r="DH8" i="4"/>
  <c r="DG8" i="4"/>
  <c r="DF8" i="4"/>
  <c r="DE8" i="4"/>
  <c r="DD8" i="4"/>
  <c r="DC8" i="4"/>
  <c r="DB8" i="4"/>
  <c r="DA8" i="4"/>
  <c r="CZ8" i="4"/>
  <c r="CY8" i="4"/>
  <c r="CX8" i="4"/>
  <c r="CW8" i="4"/>
  <c r="CV8" i="4"/>
  <c r="CU8" i="4"/>
  <c r="CT8" i="4"/>
  <c r="CS8" i="4"/>
  <c r="CR8" i="4"/>
  <c r="CQ8" i="4"/>
  <c r="CP8" i="4"/>
  <c r="CO8" i="4"/>
  <c r="CN8" i="4"/>
  <c r="CM8" i="4"/>
  <c r="CL8" i="4"/>
  <c r="CK8" i="4"/>
  <c r="CJ8" i="4"/>
  <c r="CI8" i="4"/>
  <c r="CH8" i="4"/>
  <c r="CG8" i="4"/>
  <c r="CF8" i="4"/>
  <c r="CE8" i="4"/>
  <c r="CD8" i="4"/>
  <c r="CC8" i="4"/>
  <c r="CB8" i="4"/>
  <c r="CA8" i="4"/>
  <c r="BZ8" i="4"/>
  <c r="BY8" i="4"/>
  <c r="BX8" i="4"/>
  <c r="BW8" i="4"/>
  <c r="BV8" i="4"/>
  <c r="BU8" i="4"/>
  <c r="BT8" i="4"/>
  <c r="BS8" i="4"/>
  <c r="BR8" i="4"/>
  <c r="BQ8" i="4"/>
  <c r="BP8" i="4"/>
  <c r="BO8" i="4"/>
  <c r="BN8" i="4"/>
  <c r="BM8" i="4"/>
  <c r="BL8" i="4"/>
  <c r="BK8" i="4"/>
  <c r="BJ8" i="4"/>
  <c r="BI8" i="4"/>
  <c r="BH8" i="4"/>
  <c r="BG8" i="4"/>
  <c r="BF8" i="4"/>
  <c r="BE8" i="4"/>
  <c r="BD8" i="4"/>
  <c r="BC8" i="4"/>
  <c r="BB8" i="4"/>
  <c r="BA8" i="4"/>
  <c r="AZ8" i="4"/>
  <c r="AY8" i="4"/>
  <c r="AX8" i="4"/>
  <c r="AW8" i="4"/>
  <c r="AV8" i="4"/>
  <c r="AU8" i="4"/>
  <c r="AT8" i="4"/>
  <c r="AS8" i="4"/>
  <c r="AR8" i="4"/>
  <c r="AQ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FY27" i="4"/>
  <c r="FX27" i="4"/>
  <c r="FW27" i="4"/>
  <c r="FV27" i="4"/>
  <c r="FU27" i="4"/>
  <c r="FT27" i="4"/>
  <c r="FS27" i="4"/>
  <c r="FR27" i="4"/>
  <c r="FQ27" i="4"/>
  <c r="FP27" i="4"/>
  <c r="FO27" i="4"/>
  <c r="FN27" i="4"/>
  <c r="FM27" i="4"/>
  <c r="FL27" i="4"/>
  <c r="FK27" i="4"/>
  <c r="FJ27" i="4"/>
  <c r="FI27" i="4"/>
  <c r="FH27" i="4"/>
  <c r="FG27" i="4"/>
  <c r="FF27" i="4"/>
  <c r="FE27" i="4"/>
  <c r="FD27" i="4"/>
  <c r="FC27" i="4"/>
  <c r="FB27" i="4"/>
  <c r="FA27" i="4"/>
  <c r="EZ27" i="4"/>
  <c r="EY27" i="4"/>
  <c r="EX27" i="4"/>
  <c r="EW27" i="4"/>
  <c r="EV27" i="4"/>
  <c r="EU27" i="4"/>
  <c r="ET27" i="4"/>
  <c r="ES27" i="4"/>
  <c r="ER27" i="4"/>
  <c r="EQ27" i="4"/>
  <c r="EP27" i="4"/>
  <c r="EO27" i="4"/>
  <c r="EN27" i="4"/>
  <c r="EM27" i="4"/>
  <c r="EL27" i="4"/>
  <c r="EK27" i="4"/>
  <c r="EJ27" i="4"/>
  <c r="EI27" i="4"/>
  <c r="EH27" i="4"/>
  <c r="EG27" i="4"/>
  <c r="EF27" i="4"/>
  <c r="EE27" i="4"/>
  <c r="ED27" i="4"/>
  <c r="EC27" i="4"/>
  <c r="EB27" i="4"/>
  <c r="EA27" i="4"/>
  <c r="DZ27" i="4"/>
  <c r="DY27" i="4"/>
  <c r="DX27" i="4"/>
  <c r="DW27" i="4"/>
  <c r="DV27" i="4"/>
  <c r="DU27" i="4"/>
  <c r="DT27" i="4"/>
  <c r="DS27" i="4"/>
  <c r="DR27" i="4"/>
  <c r="DQ27" i="4"/>
  <c r="DP27" i="4"/>
  <c r="DO27" i="4"/>
  <c r="DN27" i="4"/>
  <c r="DM27" i="4"/>
  <c r="DL27" i="4"/>
  <c r="DK27" i="4"/>
  <c r="DJ27" i="4"/>
  <c r="DI27" i="4"/>
  <c r="DH27" i="4"/>
  <c r="DG27" i="4"/>
  <c r="DF27" i="4"/>
  <c r="DE27" i="4"/>
  <c r="DD27" i="4"/>
  <c r="DC27" i="4"/>
  <c r="DB27" i="4"/>
  <c r="DA27" i="4"/>
  <c r="CZ27" i="4"/>
  <c r="CY27" i="4"/>
  <c r="CX27" i="4"/>
  <c r="CW27" i="4"/>
  <c r="CV27" i="4"/>
  <c r="CU27" i="4"/>
  <c r="CT27" i="4"/>
  <c r="CS27" i="4"/>
  <c r="CR27" i="4"/>
  <c r="CQ27" i="4"/>
  <c r="CP27" i="4"/>
  <c r="CO27" i="4"/>
  <c r="CN27" i="4"/>
  <c r="CM27" i="4"/>
  <c r="CL27" i="4"/>
  <c r="CK27" i="4"/>
  <c r="CJ27" i="4"/>
  <c r="CI27" i="4"/>
  <c r="CH27" i="4"/>
  <c r="CG27" i="4"/>
  <c r="CF27" i="4"/>
  <c r="CE27" i="4"/>
  <c r="CD27" i="4"/>
  <c r="CC27" i="4"/>
  <c r="CB27" i="4"/>
  <c r="CA27" i="4"/>
  <c r="BZ27" i="4"/>
  <c r="BY27" i="4"/>
  <c r="BX27" i="4"/>
  <c r="BW27" i="4"/>
  <c r="BV27" i="4"/>
  <c r="BU27" i="4"/>
  <c r="BT27" i="4"/>
  <c r="BS27" i="4"/>
  <c r="BR27" i="4"/>
  <c r="BQ27" i="4"/>
  <c r="BP27" i="4"/>
  <c r="BO27" i="4"/>
  <c r="BN27" i="4"/>
  <c r="BM27" i="4"/>
  <c r="BL27" i="4"/>
  <c r="BK27" i="4"/>
  <c r="BJ27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309" i="1" l="1"/>
  <c r="D309" i="1"/>
  <c r="E309" i="1"/>
  <c r="F309" i="1"/>
  <c r="G309" i="1"/>
  <c r="H309" i="1"/>
  <c r="I309" i="1"/>
  <c r="J309" i="1"/>
  <c r="K309" i="1"/>
  <c r="L309" i="1"/>
  <c r="M309" i="1"/>
  <c r="N309" i="1"/>
  <c r="O309" i="1"/>
  <c r="P309" i="1"/>
  <c r="Q309" i="1"/>
  <c r="R309" i="1"/>
  <c r="S309" i="1"/>
  <c r="T309" i="1"/>
  <c r="U309" i="1"/>
  <c r="V309" i="1"/>
  <c r="W309" i="1"/>
  <c r="X309" i="1"/>
  <c r="Y309" i="1"/>
  <c r="Z309" i="1"/>
  <c r="AA309" i="1"/>
  <c r="AB309" i="1"/>
  <c r="AC309" i="1"/>
  <c r="AD309" i="1"/>
  <c r="AE309" i="1"/>
  <c r="AF309" i="1"/>
  <c r="AG309" i="1"/>
  <c r="AH309" i="1"/>
  <c r="AI309" i="1"/>
  <c r="AJ309" i="1"/>
  <c r="AK309" i="1"/>
  <c r="AL309" i="1"/>
  <c r="AM309" i="1"/>
  <c r="AN309" i="1"/>
  <c r="AO309" i="1"/>
  <c r="AP309" i="1"/>
  <c r="AQ309" i="1"/>
  <c r="AR309" i="1"/>
  <c r="AS309" i="1"/>
  <c r="AT309" i="1"/>
  <c r="AU309" i="1"/>
  <c r="AV309" i="1"/>
  <c r="AW309" i="1"/>
  <c r="AX309" i="1"/>
  <c r="AY309" i="1"/>
  <c r="AZ309" i="1"/>
  <c r="BA309" i="1"/>
  <c r="BB309" i="1"/>
  <c r="BC309" i="1"/>
  <c r="BD309" i="1"/>
  <c r="BE309" i="1"/>
  <c r="BF309" i="1"/>
  <c r="BG309" i="1"/>
  <c r="BH309" i="1"/>
  <c r="BI309" i="1"/>
  <c r="BJ309" i="1"/>
  <c r="BK309" i="1"/>
  <c r="BL309" i="1"/>
  <c r="BM309" i="1"/>
  <c r="BN309" i="1"/>
  <c r="BO309" i="1"/>
  <c r="BP309" i="1"/>
  <c r="BQ309" i="1"/>
  <c r="BR309" i="1"/>
  <c r="BS309" i="1"/>
  <c r="BT309" i="1"/>
  <c r="BU309" i="1"/>
  <c r="BV309" i="1"/>
  <c r="BW309" i="1"/>
  <c r="BX309" i="1"/>
  <c r="BY309" i="1"/>
  <c r="BZ309" i="1"/>
  <c r="CA309" i="1"/>
  <c r="CB309" i="1"/>
  <c r="CC309" i="1"/>
  <c r="CD309" i="1"/>
  <c r="CE309" i="1"/>
  <c r="CF309" i="1"/>
  <c r="CG309" i="1"/>
  <c r="CH309" i="1"/>
  <c r="CI309" i="1"/>
  <c r="CJ309" i="1"/>
  <c r="CK309" i="1"/>
  <c r="CL309" i="1"/>
  <c r="CM309" i="1"/>
  <c r="CN309" i="1"/>
  <c r="CO309" i="1"/>
  <c r="CP309" i="1"/>
  <c r="CQ309" i="1"/>
  <c r="CR309" i="1"/>
  <c r="CS309" i="1"/>
  <c r="CT309" i="1"/>
  <c r="CV309" i="1"/>
  <c r="CW309" i="1"/>
  <c r="CX309" i="1"/>
  <c r="CY309" i="1"/>
  <c r="CZ309" i="1"/>
  <c r="DA309" i="1"/>
  <c r="DB309" i="1"/>
  <c r="DC309" i="1"/>
  <c r="DD309" i="1"/>
  <c r="DE309" i="1"/>
  <c r="DF309" i="1"/>
  <c r="DG309" i="1"/>
  <c r="DH309" i="1"/>
  <c r="DI309" i="1"/>
  <c r="DJ309" i="1"/>
  <c r="DK309" i="1"/>
  <c r="DL309" i="1"/>
  <c r="DM309" i="1"/>
  <c r="DN309" i="1"/>
  <c r="DO309" i="1"/>
  <c r="DP309" i="1"/>
  <c r="DQ309" i="1"/>
  <c r="DR309" i="1"/>
  <c r="DS309" i="1"/>
  <c r="DT309" i="1"/>
  <c r="DU309" i="1"/>
  <c r="DV309" i="1"/>
  <c r="DW309" i="1"/>
  <c r="DX309" i="1"/>
  <c r="DY309" i="1"/>
  <c r="DZ309" i="1"/>
  <c r="EA309" i="1"/>
  <c r="EB309" i="1"/>
  <c r="EC309" i="1"/>
  <c r="ED309" i="1"/>
  <c r="EE309" i="1"/>
  <c r="EF309" i="1"/>
  <c r="EG309" i="1"/>
  <c r="EH309" i="1"/>
  <c r="EI309" i="1"/>
  <c r="EJ309" i="1"/>
  <c r="EK309" i="1"/>
  <c r="EL309" i="1"/>
  <c r="EM309" i="1"/>
  <c r="EN309" i="1"/>
  <c r="EO309" i="1"/>
  <c r="EP309" i="1"/>
  <c r="EQ309" i="1"/>
  <c r="ER309" i="1"/>
  <c r="ES309" i="1"/>
  <c r="ET309" i="1"/>
  <c r="EU309" i="1"/>
  <c r="EV309" i="1"/>
  <c r="EW309" i="1"/>
  <c r="EX309" i="1"/>
  <c r="EY309" i="1"/>
  <c r="EZ309" i="1"/>
  <c r="FA309" i="1"/>
  <c r="FB309" i="1"/>
  <c r="FC309" i="1"/>
  <c r="FD309" i="1"/>
  <c r="FE309" i="1"/>
  <c r="FF309" i="1"/>
  <c r="FG309" i="1"/>
  <c r="FH309" i="1"/>
  <c r="FI309" i="1"/>
  <c r="FJ309" i="1"/>
  <c r="FK309" i="1"/>
  <c r="FL309" i="1"/>
  <c r="FM309" i="1"/>
  <c r="FN309" i="1"/>
  <c r="FO309" i="1"/>
  <c r="FP309" i="1"/>
  <c r="FQ309" i="1"/>
  <c r="FR309" i="1"/>
  <c r="FS309" i="1"/>
  <c r="FT309" i="1"/>
  <c r="FU309" i="1"/>
  <c r="FV309" i="1"/>
  <c r="FW309" i="1"/>
  <c r="FX309" i="1"/>
  <c r="FY309" i="1"/>
  <c r="CU309" i="1"/>
  <c r="FX288" i="1"/>
  <c r="FW288" i="1"/>
  <c r="FV288" i="1"/>
  <c r="FU288" i="1"/>
  <c r="FT288" i="1"/>
  <c r="FS288" i="1"/>
  <c r="FR288" i="1"/>
  <c r="FQ288" i="1"/>
  <c r="FP288" i="1"/>
  <c r="FO288" i="1"/>
  <c r="FN288" i="1"/>
  <c r="FM288" i="1"/>
  <c r="FL288" i="1"/>
  <c r="FK288" i="1"/>
  <c r="FJ288" i="1"/>
  <c r="FI288" i="1"/>
  <c r="FH288" i="1"/>
  <c r="FG288" i="1"/>
  <c r="FF288" i="1"/>
  <c r="FE288" i="1"/>
  <c r="FD288" i="1"/>
  <c r="FC288" i="1"/>
  <c r="FB288" i="1"/>
  <c r="FA288" i="1"/>
  <c r="EZ288" i="1"/>
  <c r="EY288" i="1"/>
  <c r="EX288" i="1"/>
  <c r="EW288" i="1"/>
  <c r="EV288" i="1"/>
  <c r="EU288" i="1"/>
  <c r="ET288" i="1"/>
  <c r="ES288" i="1"/>
  <c r="ER288" i="1"/>
  <c r="EQ288" i="1"/>
  <c r="EP288" i="1"/>
  <c r="EO288" i="1"/>
  <c r="EN288" i="1"/>
  <c r="EM288" i="1"/>
  <c r="EL288" i="1"/>
  <c r="EK288" i="1"/>
  <c r="EJ288" i="1"/>
  <c r="EI288" i="1"/>
  <c r="EH288" i="1"/>
  <c r="EG288" i="1"/>
  <c r="EF288" i="1"/>
  <c r="EE288" i="1"/>
  <c r="ED288" i="1"/>
  <c r="EC288" i="1"/>
  <c r="EB288" i="1"/>
  <c r="EA288" i="1"/>
  <c r="DZ288" i="1"/>
  <c r="DY288" i="1"/>
  <c r="DX288" i="1"/>
  <c r="DW288" i="1"/>
  <c r="DV288" i="1"/>
  <c r="DU288" i="1"/>
  <c r="DT288" i="1"/>
  <c r="DS288" i="1"/>
  <c r="DR288" i="1"/>
  <c r="DQ288" i="1"/>
  <c r="DP288" i="1"/>
  <c r="DO288" i="1"/>
  <c r="DN288" i="1"/>
  <c r="DM288" i="1"/>
  <c r="DL288" i="1"/>
  <c r="DK288" i="1"/>
  <c r="DJ288" i="1"/>
  <c r="DI288" i="1"/>
  <c r="DH288" i="1"/>
  <c r="DG288" i="1"/>
  <c r="DF288" i="1"/>
  <c r="DE288" i="1"/>
  <c r="DD288" i="1"/>
  <c r="DC288" i="1"/>
  <c r="DB288" i="1"/>
  <c r="DA288" i="1"/>
  <c r="CZ288" i="1"/>
  <c r="CY288" i="1"/>
  <c r="CX288" i="1"/>
  <c r="CW288" i="1"/>
  <c r="CV288" i="1"/>
  <c r="CU288" i="1"/>
  <c r="CT288" i="1"/>
  <c r="CS288" i="1"/>
  <c r="CR288" i="1"/>
  <c r="CQ288" i="1"/>
  <c r="CP288" i="1"/>
  <c r="CO288" i="1"/>
  <c r="CN288" i="1"/>
  <c r="CM288" i="1"/>
  <c r="CL288" i="1"/>
  <c r="CK288" i="1"/>
  <c r="CJ288" i="1"/>
  <c r="CI288" i="1"/>
  <c r="CH288" i="1"/>
  <c r="CG288" i="1"/>
  <c r="CF288" i="1"/>
  <c r="CE288" i="1"/>
  <c r="CD288" i="1"/>
  <c r="CC288" i="1"/>
  <c r="CB288" i="1"/>
  <c r="CA288" i="1"/>
  <c r="BZ288" i="1"/>
  <c r="BY288" i="1"/>
  <c r="BX288" i="1"/>
  <c r="BW288" i="1"/>
  <c r="BV288" i="1"/>
  <c r="BU288" i="1"/>
  <c r="BT288" i="1"/>
  <c r="BS288" i="1"/>
  <c r="BR288" i="1"/>
  <c r="BQ288" i="1"/>
  <c r="BP288" i="1"/>
  <c r="BO288" i="1"/>
  <c r="BN288" i="1"/>
  <c r="BM288" i="1"/>
  <c r="BL288" i="1"/>
  <c r="BK288" i="1"/>
  <c r="BJ288" i="1"/>
  <c r="BI288" i="1"/>
  <c r="BH288" i="1"/>
  <c r="BG288" i="1"/>
  <c r="BF288" i="1"/>
  <c r="BE288" i="1"/>
  <c r="BD288" i="1"/>
  <c r="BC288" i="1"/>
  <c r="BB288" i="1"/>
  <c r="BA288" i="1"/>
  <c r="AZ288" i="1"/>
  <c r="AY288" i="1"/>
  <c r="AX288" i="1"/>
  <c r="AW288" i="1"/>
  <c r="AV288" i="1"/>
  <c r="AU288" i="1"/>
  <c r="AT288" i="1"/>
  <c r="AS288" i="1"/>
  <c r="AR288" i="1"/>
  <c r="AQ288" i="1"/>
  <c r="AP288" i="1"/>
  <c r="AO288" i="1"/>
  <c r="AN288" i="1"/>
  <c r="AM288" i="1"/>
  <c r="AL288" i="1"/>
  <c r="AK288" i="1"/>
  <c r="AJ288" i="1"/>
  <c r="AI288" i="1"/>
  <c r="AH288" i="1"/>
  <c r="AG288" i="1"/>
  <c r="AF288" i="1"/>
  <c r="AE288" i="1"/>
  <c r="AD288" i="1"/>
  <c r="AC288" i="1"/>
  <c r="AB288" i="1"/>
  <c r="AA288" i="1"/>
  <c r="Z288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CU308" i="1" l="1"/>
  <c r="C57" i="8" l="1"/>
  <c r="C7" i="8"/>
  <c r="C10" i="8" s="1"/>
  <c r="C46" i="1" l="1"/>
  <c r="C56" i="1"/>
  <c r="C79" i="1"/>
  <c r="C80" i="1"/>
  <c r="C81" i="1"/>
  <c r="C82" i="1"/>
  <c r="C86" i="1"/>
  <c r="C87" i="1"/>
  <c r="C88" i="1"/>
  <c r="C89" i="1"/>
  <c r="C90" i="1"/>
  <c r="C92" i="1"/>
  <c r="C196" i="1" s="1"/>
  <c r="C93" i="1"/>
  <c r="C94" i="1"/>
  <c r="C95" i="1"/>
  <c r="C111" i="1"/>
  <c r="C113" i="1"/>
  <c r="C114" i="1"/>
  <c r="C125" i="1"/>
  <c r="C126" i="1"/>
  <c r="C127" i="1" s="1"/>
  <c r="C128" i="1" s="1"/>
  <c r="C131" i="1" s="1"/>
  <c r="C133" i="1" s="1"/>
  <c r="C130" i="1"/>
  <c r="C135" i="1"/>
  <c r="C160" i="1"/>
  <c r="C161" i="1"/>
  <c r="C164" i="1"/>
  <c r="C185" i="1"/>
  <c r="C186" i="1"/>
  <c r="C193" i="1"/>
  <c r="C195" i="1"/>
  <c r="C162" i="1" l="1"/>
  <c r="C167" i="1" s="1"/>
  <c r="C203" i="1" s="1"/>
  <c r="C165" i="1"/>
  <c r="C98" i="1"/>
  <c r="CN73" i="1" l="1"/>
  <c r="I73" i="1"/>
  <c r="FR73" i="1"/>
  <c r="CO73" i="1"/>
  <c r="EW73" i="1"/>
  <c r="ER73" i="1"/>
  <c r="M73" i="1"/>
  <c r="CB73" i="1"/>
  <c r="EP73" i="1"/>
  <c r="BR73" i="1"/>
  <c r="AR73" i="1"/>
  <c r="BK73" i="1"/>
  <c r="AG73" i="1"/>
  <c r="Q73" i="1"/>
  <c r="D73" i="1"/>
  <c r="D41" i="8" l="1"/>
  <c r="D42" i="8"/>
  <c r="D43" i="8"/>
  <c r="F42" i="10" l="1"/>
  <c r="D42" i="10"/>
  <c r="D19" i="10" s="1"/>
  <c r="F21" i="10"/>
  <c r="F34" i="10" s="1"/>
  <c r="D4" i="8" l="1"/>
  <c r="D5" i="8"/>
  <c r="D87" i="8" s="1"/>
  <c r="I14" i="8" s="1"/>
  <c r="D6" i="8"/>
  <c r="G6" i="8"/>
  <c r="D8" i="8"/>
  <c r="D9" i="8"/>
  <c r="D93" i="8" s="1"/>
  <c r="I18" i="8" s="1"/>
  <c r="D11" i="8"/>
  <c r="D125" i="8" s="1"/>
  <c r="D12" i="8"/>
  <c r="D13" i="8"/>
  <c r="D14" i="8"/>
  <c r="D126" i="8" s="1"/>
  <c r="D15" i="8"/>
  <c r="D16" i="8"/>
  <c r="D17" i="8"/>
  <c r="D18" i="8"/>
  <c r="D80" i="8" s="1"/>
  <c r="I9" i="8" s="1"/>
  <c r="D19" i="8"/>
  <c r="D81" i="8" s="1"/>
  <c r="I10" i="8" s="1"/>
  <c r="D20" i="8"/>
  <c r="D82" i="8" s="1"/>
  <c r="I11" i="8" s="1"/>
  <c r="D21" i="8"/>
  <c r="D83" i="8" s="1"/>
  <c r="I12" i="8" s="1"/>
  <c r="D22" i="8"/>
  <c r="D23" i="8"/>
  <c r="D88" i="8" s="1"/>
  <c r="I15" i="8" s="1"/>
  <c r="D24" i="8"/>
  <c r="D25" i="8"/>
  <c r="D90" i="8" s="1"/>
  <c r="I16" i="8" s="1"/>
  <c r="D26" i="8"/>
  <c r="D91" i="8" s="1"/>
  <c r="D27" i="8"/>
  <c r="D28" i="8"/>
  <c r="D89" i="8" s="1"/>
  <c r="D29" i="8"/>
  <c r="D32" i="8"/>
  <c r="D111" i="8" s="1"/>
  <c r="D33" i="8"/>
  <c r="D193" i="8" s="1"/>
  <c r="D34" i="8"/>
  <c r="D161" i="8" s="1"/>
  <c r="D35" i="8"/>
  <c r="D113" i="8" s="1"/>
  <c r="D36" i="8"/>
  <c r="D135" i="8" s="1"/>
  <c r="D37" i="8"/>
  <c r="D40" i="8"/>
  <c r="D267" i="8" s="1"/>
  <c r="D280" i="8" s="1"/>
  <c r="H40" i="8"/>
  <c r="I40" i="8"/>
  <c r="D239" i="8"/>
  <c r="D46" i="8"/>
  <c r="D185" i="8" s="1"/>
  <c r="D47" i="8"/>
  <c r="D50" i="8"/>
  <c r="D51" i="8"/>
  <c r="D52" i="8"/>
  <c r="D53" i="8"/>
  <c r="D54" i="8"/>
  <c r="D55" i="8"/>
  <c r="D56" i="8"/>
  <c r="D61" i="8"/>
  <c r="D186" i="8" s="1"/>
  <c r="D62" i="8"/>
  <c r="D67" i="8"/>
  <c r="D72" i="8"/>
  <c r="D73" i="8"/>
  <c r="D74" i="8"/>
  <c r="D75" i="8"/>
  <c r="D76" i="8"/>
  <c r="C79" i="8"/>
  <c r="C80" i="8"/>
  <c r="H9" i="8" s="1"/>
  <c r="C81" i="8"/>
  <c r="H10" i="8" s="1"/>
  <c r="C82" i="8"/>
  <c r="H11" i="8" s="1"/>
  <c r="C83" i="8"/>
  <c r="H12" i="8" s="1"/>
  <c r="C87" i="8"/>
  <c r="H14" i="8" s="1"/>
  <c r="C88" i="8"/>
  <c r="H15" i="8" s="1"/>
  <c r="C89" i="8"/>
  <c r="C90" i="8"/>
  <c r="H16" i="8" s="1"/>
  <c r="C91" i="8"/>
  <c r="C93" i="8"/>
  <c r="C94" i="8"/>
  <c r="D94" i="8"/>
  <c r="C95" i="8"/>
  <c r="H20" i="8" s="1"/>
  <c r="C96" i="8"/>
  <c r="H19" i="8" s="1"/>
  <c r="D96" i="8"/>
  <c r="I19" i="8" s="1"/>
  <c r="C111" i="8"/>
  <c r="C113" i="8"/>
  <c r="C114" i="8"/>
  <c r="C125" i="8"/>
  <c r="C126" i="8"/>
  <c r="C130" i="8"/>
  <c r="H26" i="8" s="1"/>
  <c r="C135" i="8"/>
  <c r="C160" i="8"/>
  <c r="C161" i="8"/>
  <c r="C288" i="8" s="1"/>
  <c r="H54" i="8" s="1"/>
  <c r="C164" i="8"/>
  <c r="C185" i="8"/>
  <c r="C186" i="8"/>
  <c r="C193" i="8"/>
  <c r="C195" i="8"/>
  <c r="C239" i="8"/>
  <c r="C254" i="8"/>
  <c r="C255" i="8" s="1"/>
  <c r="C267" i="8"/>
  <c r="C280" i="8" s="1"/>
  <c r="H43" i="8" s="1"/>
  <c r="C310" i="8"/>
  <c r="C312" i="8"/>
  <c r="C314" i="8"/>
  <c r="C294" i="8" l="1"/>
  <c r="H58" i="8" s="1"/>
  <c r="C162" i="8"/>
  <c r="C165" i="8"/>
  <c r="D195" i="8"/>
  <c r="D160" i="8"/>
  <c r="D130" i="8"/>
  <c r="I26" i="8" s="1"/>
  <c r="D164" i="8"/>
  <c r="D165" i="8" s="1"/>
  <c r="D95" i="8"/>
  <c r="I20" i="8" s="1"/>
  <c r="I43" i="8"/>
  <c r="C303" i="8"/>
  <c r="H64" i="8" s="1"/>
  <c r="C99" i="8"/>
  <c r="H23" i="8" s="1"/>
  <c r="D127" i="8"/>
  <c r="D128" i="8" s="1"/>
  <c r="I25" i="8" s="1"/>
  <c r="C127" i="8"/>
  <c r="C128" i="8" s="1"/>
  <c r="C131" i="8" s="1"/>
  <c r="D310" i="8"/>
  <c r="D15" i="10" s="1"/>
  <c r="D114" i="8"/>
  <c r="D57" i="8"/>
  <c r="D254" i="8" s="1"/>
  <c r="D255" i="8" s="1"/>
  <c r="C84" i="8"/>
  <c r="C92" i="8" s="1"/>
  <c r="D294" i="8"/>
  <c r="I58" i="8" s="1"/>
  <c r="D303" i="8"/>
  <c r="I64" i="8" s="1"/>
  <c r="D312" i="8"/>
  <c r="D17" i="10" s="1"/>
  <c r="H18" i="8"/>
  <c r="C196" i="8"/>
  <c r="H8" i="8"/>
  <c r="D7" i="8"/>
  <c r="D10" i="8" s="1"/>
  <c r="D79" i="8" s="1"/>
  <c r="D314" i="8"/>
  <c r="D13" i="10" s="1"/>
  <c r="D162" i="8"/>
  <c r="D288" i="8"/>
  <c r="I54" i="8" s="1"/>
  <c r="D99" i="8"/>
  <c r="I23" i="8" s="1"/>
  <c r="BC73" i="1"/>
  <c r="C167" i="8" l="1"/>
  <c r="C203" i="8" s="1"/>
  <c r="H32" i="8" s="1"/>
  <c r="D196" i="8"/>
  <c r="D167" i="8"/>
  <c r="D203" i="8" s="1"/>
  <c r="I32" i="8" s="1"/>
  <c r="D131" i="8"/>
  <c r="D133" i="8" s="1"/>
  <c r="H25" i="8"/>
  <c r="H13" i="8"/>
  <c r="H17" i="8"/>
  <c r="C120" i="8"/>
  <c r="C194" i="8"/>
  <c r="C197" i="8" s="1"/>
  <c r="C205" i="8" s="1"/>
  <c r="H34" i="8" s="1"/>
  <c r="C97" i="8"/>
  <c r="I8" i="8"/>
  <c r="D84" i="8"/>
  <c r="H27" i="8"/>
  <c r="C133" i="8"/>
  <c r="AS73" i="1"/>
  <c r="AP73" i="1"/>
  <c r="FV73" i="1"/>
  <c r="FT73" i="1"/>
  <c r="FL73" i="1"/>
  <c r="FK73" i="1"/>
  <c r="EC73" i="1"/>
  <c r="DX73" i="1"/>
  <c r="DN73" i="1"/>
  <c r="CP73" i="1"/>
  <c r="CK73" i="1"/>
  <c r="BA73" i="1"/>
  <c r="N73" i="1"/>
  <c r="L73" i="1"/>
  <c r="I27" i="8" l="1"/>
  <c r="I13" i="8"/>
  <c r="D92" i="8"/>
  <c r="H21" i="8"/>
  <c r="C98" i="8"/>
  <c r="H22" i="8" s="1"/>
  <c r="C102" i="8"/>
  <c r="C104" i="8" s="1"/>
  <c r="C105" i="8"/>
  <c r="C108" i="8"/>
  <c r="C211" i="8"/>
  <c r="C187" i="8"/>
  <c r="C170" i="8"/>
  <c r="C136" i="8"/>
  <c r="C171" i="8"/>
  <c r="C138" i="8"/>
  <c r="D171" i="8"/>
  <c r="FZ25" i="1"/>
  <c r="C112" i="8" l="1"/>
  <c r="C115" i="8"/>
  <c r="C175" i="8"/>
  <c r="C181" i="8"/>
  <c r="D97" i="8"/>
  <c r="I17" i="8"/>
  <c r="D194" i="8"/>
  <c r="D197" i="8" s="1"/>
  <c r="D205" i="8" s="1"/>
  <c r="I34" i="8" s="1"/>
  <c r="D120" i="8"/>
  <c r="C140" i="8"/>
  <c r="C142" i="8" s="1"/>
  <c r="C244" i="8"/>
  <c r="C189" i="8"/>
  <c r="C106" i="8"/>
  <c r="C116" i="8" s="1"/>
  <c r="D170" i="8" l="1"/>
  <c r="D187" i="8"/>
  <c r="I21" i="8"/>
  <c r="D102" i="8"/>
  <c r="D104" i="8" s="1"/>
  <c r="D108" i="8"/>
  <c r="D98" i="8"/>
  <c r="I22" i="8" s="1"/>
  <c r="D105" i="8"/>
  <c r="D211" i="8"/>
  <c r="D138" i="8"/>
  <c r="D136" i="8"/>
  <c r="C117" i="8"/>
  <c r="C213" i="8"/>
  <c r="H35" i="8" s="1"/>
  <c r="FY26" i="4"/>
  <c r="FX26" i="4"/>
  <c r="FW26" i="4"/>
  <c r="FV26" i="4"/>
  <c r="FU26" i="4"/>
  <c r="FT26" i="4"/>
  <c r="FS26" i="4"/>
  <c r="FR26" i="4"/>
  <c r="FQ26" i="4"/>
  <c r="FP26" i="4"/>
  <c r="FO26" i="4"/>
  <c r="FN26" i="4"/>
  <c r="FM26" i="4"/>
  <c r="FL26" i="4"/>
  <c r="FK26" i="4"/>
  <c r="FJ26" i="4"/>
  <c r="FI26" i="4"/>
  <c r="FH26" i="4"/>
  <c r="FG26" i="4"/>
  <c r="FF26" i="4"/>
  <c r="FE26" i="4"/>
  <c r="FD26" i="4"/>
  <c r="FC26" i="4"/>
  <c r="FB26" i="4"/>
  <c r="FA26" i="4"/>
  <c r="EZ26" i="4"/>
  <c r="EY26" i="4"/>
  <c r="EX26" i="4"/>
  <c r="EW26" i="4"/>
  <c r="EV26" i="4"/>
  <c r="EU26" i="4"/>
  <c r="ET26" i="4"/>
  <c r="ES26" i="4"/>
  <c r="ER26" i="4"/>
  <c r="EQ26" i="4"/>
  <c r="EP26" i="4"/>
  <c r="EO26" i="4"/>
  <c r="EN26" i="4"/>
  <c r="EM26" i="4"/>
  <c r="EL26" i="4"/>
  <c r="EK26" i="4"/>
  <c r="EJ26" i="4"/>
  <c r="EI26" i="4"/>
  <c r="EH26" i="4"/>
  <c r="EG26" i="4"/>
  <c r="EF26" i="4"/>
  <c r="EE26" i="4"/>
  <c r="ED26" i="4"/>
  <c r="EC26" i="4"/>
  <c r="EB26" i="4"/>
  <c r="EA26" i="4"/>
  <c r="DZ26" i="4"/>
  <c r="DY26" i="4"/>
  <c r="DX26" i="4"/>
  <c r="DW26" i="4"/>
  <c r="DV26" i="4"/>
  <c r="DU26" i="4"/>
  <c r="DT26" i="4"/>
  <c r="DS26" i="4"/>
  <c r="DR26" i="4"/>
  <c r="DQ26" i="4"/>
  <c r="DP26" i="4"/>
  <c r="DO26" i="4"/>
  <c r="DN26" i="4"/>
  <c r="DM26" i="4"/>
  <c r="DL26" i="4"/>
  <c r="DK26" i="4"/>
  <c r="DJ26" i="4"/>
  <c r="DI26" i="4"/>
  <c r="DH26" i="4"/>
  <c r="DG26" i="4"/>
  <c r="DF26" i="4"/>
  <c r="DE26" i="4"/>
  <c r="DD26" i="4"/>
  <c r="DC26" i="4"/>
  <c r="DB26" i="4"/>
  <c r="DA26" i="4"/>
  <c r="CZ26" i="4"/>
  <c r="CY26" i="4"/>
  <c r="CX26" i="4"/>
  <c r="CW26" i="4"/>
  <c r="CV26" i="4"/>
  <c r="CU26" i="4"/>
  <c r="CT26" i="4"/>
  <c r="CS26" i="4"/>
  <c r="CR26" i="4"/>
  <c r="CQ26" i="4"/>
  <c r="CP26" i="4"/>
  <c r="CO26" i="4"/>
  <c r="CN26" i="4"/>
  <c r="CM26" i="4"/>
  <c r="CL26" i="4"/>
  <c r="CK26" i="4"/>
  <c r="CJ26" i="4"/>
  <c r="CI26" i="4"/>
  <c r="CH26" i="4"/>
  <c r="CG26" i="4"/>
  <c r="CF26" i="4"/>
  <c r="CE26" i="4"/>
  <c r="CD26" i="4"/>
  <c r="CC26" i="4"/>
  <c r="CB26" i="4"/>
  <c r="CA26" i="4"/>
  <c r="BZ26" i="4"/>
  <c r="BY26" i="4"/>
  <c r="BX26" i="4"/>
  <c r="BW26" i="4"/>
  <c r="BV26" i="4"/>
  <c r="BU26" i="4"/>
  <c r="BT26" i="4"/>
  <c r="BS26" i="4"/>
  <c r="BR26" i="4"/>
  <c r="BQ26" i="4"/>
  <c r="BP26" i="4"/>
  <c r="BO26" i="4"/>
  <c r="BN26" i="4"/>
  <c r="BM26" i="4"/>
  <c r="BL26" i="4"/>
  <c r="BK26" i="4"/>
  <c r="BJ26" i="4"/>
  <c r="BI26" i="4"/>
  <c r="BH26" i="4"/>
  <c r="BG26" i="4"/>
  <c r="BF26" i="4"/>
  <c r="BE26" i="4"/>
  <c r="BD26" i="4"/>
  <c r="BC26" i="4"/>
  <c r="BB26" i="4"/>
  <c r="BA26" i="4"/>
  <c r="AZ26" i="4"/>
  <c r="AY26" i="4"/>
  <c r="AX26" i="4"/>
  <c r="AW26" i="4"/>
  <c r="AV26" i="4"/>
  <c r="AU26" i="4"/>
  <c r="AT26" i="4"/>
  <c r="AS26" i="4"/>
  <c r="AR26" i="4"/>
  <c r="AQ26" i="4"/>
  <c r="AP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FZ18" i="4"/>
  <c r="FY18" i="4"/>
  <c r="FX18" i="4"/>
  <c r="FW18" i="4"/>
  <c r="FV18" i="4"/>
  <c r="FU18" i="4"/>
  <c r="FT18" i="4"/>
  <c r="FS18" i="4"/>
  <c r="FR18" i="4"/>
  <c r="FQ18" i="4"/>
  <c r="FP18" i="4"/>
  <c r="FO18" i="4"/>
  <c r="FN18" i="4"/>
  <c r="FM18" i="4"/>
  <c r="FL18" i="4"/>
  <c r="FK18" i="4"/>
  <c r="FJ18" i="4"/>
  <c r="FI18" i="4"/>
  <c r="FH18" i="4"/>
  <c r="FG18" i="4"/>
  <c r="FF18" i="4"/>
  <c r="FE18" i="4"/>
  <c r="FD18" i="4"/>
  <c r="FC18" i="4"/>
  <c r="FB18" i="4"/>
  <c r="FA18" i="4"/>
  <c r="EZ18" i="4"/>
  <c r="EY18" i="4"/>
  <c r="EX18" i="4"/>
  <c r="EW18" i="4"/>
  <c r="EV18" i="4"/>
  <c r="EU18" i="4"/>
  <c r="ET18" i="4"/>
  <c r="ES18" i="4"/>
  <c r="ER18" i="4"/>
  <c r="EQ18" i="4"/>
  <c r="EP18" i="4"/>
  <c r="EO18" i="4"/>
  <c r="EN18" i="4"/>
  <c r="EM18" i="4"/>
  <c r="EL18" i="4"/>
  <c r="EK18" i="4"/>
  <c r="EJ18" i="4"/>
  <c r="EI18" i="4"/>
  <c r="EH18" i="4"/>
  <c r="EG18" i="4"/>
  <c r="EF18" i="4"/>
  <c r="EE18" i="4"/>
  <c r="ED18" i="4"/>
  <c r="EC18" i="4"/>
  <c r="EB18" i="4"/>
  <c r="EA18" i="4"/>
  <c r="DZ18" i="4"/>
  <c r="DY18" i="4"/>
  <c r="DX18" i="4"/>
  <c r="DW18" i="4"/>
  <c r="DV18" i="4"/>
  <c r="DU18" i="4"/>
  <c r="DT18" i="4"/>
  <c r="DS18" i="4"/>
  <c r="DR18" i="4"/>
  <c r="DQ18" i="4"/>
  <c r="DP18" i="4"/>
  <c r="DO18" i="4"/>
  <c r="DN18" i="4"/>
  <c r="DM18" i="4"/>
  <c r="DL18" i="4"/>
  <c r="DK18" i="4"/>
  <c r="DJ18" i="4"/>
  <c r="DI18" i="4"/>
  <c r="DH18" i="4"/>
  <c r="DG18" i="4"/>
  <c r="DF18" i="4"/>
  <c r="DE18" i="4"/>
  <c r="DD18" i="4"/>
  <c r="DC18" i="4"/>
  <c r="DB18" i="4"/>
  <c r="DA18" i="4"/>
  <c r="CZ18" i="4"/>
  <c r="CY18" i="4"/>
  <c r="CX18" i="4"/>
  <c r="CW18" i="4"/>
  <c r="CV18" i="4"/>
  <c r="CU18" i="4"/>
  <c r="CT18" i="4"/>
  <c r="CS18" i="4"/>
  <c r="CR18" i="4"/>
  <c r="CQ18" i="4"/>
  <c r="CP18" i="4"/>
  <c r="CO18" i="4"/>
  <c r="CN18" i="4"/>
  <c r="CM18" i="4"/>
  <c r="CL18" i="4"/>
  <c r="CK18" i="4"/>
  <c r="CJ18" i="4"/>
  <c r="CI18" i="4"/>
  <c r="CH18" i="4"/>
  <c r="CG18" i="4"/>
  <c r="CF18" i="4"/>
  <c r="CE18" i="4"/>
  <c r="CD18" i="4"/>
  <c r="CC18" i="4"/>
  <c r="CB18" i="4"/>
  <c r="CA18" i="4"/>
  <c r="BZ18" i="4"/>
  <c r="BY18" i="4"/>
  <c r="BX18" i="4"/>
  <c r="BW18" i="4"/>
  <c r="BV18" i="4"/>
  <c r="BU18" i="4"/>
  <c r="BT18" i="4"/>
  <c r="BS18" i="4"/>
  <c r="BR18" i="4"/>
  <c r="BQ18" i="4"/>
  <c r="BP18" i="4"/>
  <c r="BO18" i="4"/>
  <c r="BN18" i="4"/>
  <c r="BM18" i="4"/>
  <c r="BL18" i="4"/>
  <c r="BK18" i="4"/>
  <c r="BJ18" i="4"/>
  <c r="BI18" i="4"/>
  <c r="BH18" i="4"/>
  <c r="BG18" i="4"/>
  <c r="BF18" i="4"/>
  <c r="BE18" i="4"/>
  <c r="BD18" i="4"/>
  <c r="BC18" i="4"/>
  <c r="BB18" i="4"/>
  <c r="BA18" i="4"/>
  <c r="AZ18" i="4"/>
  <c r="AY18" i="4"/>
  <c r="AX18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FZ7" i="4"/>
  <c r="FY7" i="4"/>
  <c r="FX7" i="4"/>
  <c r="FW7" i="4"/>
  <c r="FV7" i="4"/>
  <c r="FU7" i="4"/>
  <c r="FT7" i="4"/>
  <c r="FS7" i="4"/>
  <c r="FR7" i="4"/>
  <c r="FQ7" i="4"/>
  <c r="FP7" i="4"/>
  <c r="FO7" i="4"/>
  <c r="FN7" i="4"/>
  <c r="FM7" i="4"/>
  <c r="FL7" i="4"/>
  <c r="FK7" i="4"/>
  <c r="FJ7" i="4"/>
  <c r="FI7" i="4"/>
  <c r="FH7" i="4"/>
  <c r="FG7" i="4"/>
  <c r="FF7" i="4"/>
  <c r="FE7" i="4"/>
  <c r="FD7" i="4"/>
  <c r="FC7" i="4"/>
  <c r="FB7" i="4"/>
  <c r="FA7" i="4"/>
  <c r="EZ7" i="4"/>
  <c r="EY7" i="4"/>
  <c r="EX7" i="4"/>
  <c r="EW7" i="4"/>
  <c r="EV7" i="4"/>
  <c r="EU7" i="4"/>
  <c r="ET7" i="4"/>
  <c r="ES7" i="4"/>
  <c r="ER7" i="4"/>
  <c r="EQ7" i="4"/>
  <c r="EP7" i="4"/>
  <c r="EO7" i="4"/>
  <c r="EN7" i="4"/>
  <c r="EM7" i="4"/>
  <c r="EL7" i="4"/>
  <c r="EK7" i="4"/>
  <c r="EJ7" i="4"/>
  <c r="EI7" i="4"/>
  <c r="EH7" i="4"/>
  <c r="EG7" i="4"/>
  <c r="EF7" i="4"/>
  <c r="EE7" i="4"/>
  <c r="ED7" i="4"/>
  <c r="EC7" i="4"/>
  <c r="EB7" i="4"/>
  <c r="EA7" i="4"/>
  <c r="DZ7" i="4"/>
  <c r="DY7" i="4"/>
  <c r="DX7" i="4"/>
  <c r="DW7" i="4"/>
  <c r="DV7" i="4"/>
  <c r="DU7" i="4"/>
  <c r="DT7" i="4"/>
  <c r="DS7" i="4"/>
  <c r="DR7" i="4"/>
  <c r="DQ7" i="4"/>
  <c r="DP7" i="4"/>
  <c r="DO7" i="4"/>
  <c r="DN7" i="4"/>
  <c r="DM7" i="4"/>
  <c r="DL7" i="4"/>
  <c r="DK7" i="4"/>
  <c r="DJ7" i="4"/>
  <c r="DI7" i="4"/>
  <c r="DH7" i="4"/>
  <c r="DG7" i="4"/>
  <c r="DF7" i="4"/>
  <c r="DE7" i="4"/>
  <c r="DD7" i="4"/>
  <c r="DC7" i="4"/>
  <c r="DB7" i="4"/>
  <c r="DA7" i="4"/>
  <c r="CZ7" i="4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CA7" i="4"/>
  <c r="BZ7" i="4"/>
  <c r="BY7" i="4"/>
  <c r="BX7" i="4"/>
  <c r="BW7" i="4"/>
  <c r="BV7" i="4"/>
  <c r="BU7" i="4"/>
  <c r="BT7" i="4"/>
  <c r="BS7" i="4"/>
  <c r="BR7" i="4"/>
  <c r="BQ7" i="4"/>
  <c r="BP7" i="4"/>
  <c r="BO7" i="4"/>
  <c r="BN7" i="4"/>
  <c r="BM7" i="4"/>
  <c r="BL7" i="4"/>
  <c r="BK7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FZ6" i="4"/>
  <c r="FY6" i="4"/>
  <c r="FX6" i="4"/>
  <c r="FW6" i="4"/>
  <c r="FV6" i="4"/>
  <c r="FU6" i="4"/>
  <c r="FT6" i="4"/>
  <c r="FS6" i="4"/>
  <c r="FR6" i="4"/>
  <c r="FQ6" i="4"/>
  <c r="FP6" i="4"/>
  <c r="FO6" i="4"/>
  <c r="FN6" i="4"/>
  <c r="FM6" i="4"/>
  <c r="FL6" i="4"/>
  <c r="FK6" i="4"/>
  <c r="FJ6" i="4"/>
  <c r="FI6" i="4"/>
  <c r="FH6" i="4"/>
  <c r="FG6" i="4"/>
  <c r="FF6" i="4"/>
  <c r="FE6" i="4"/>
  <c r="FD6" i="4"/>
  <c r="FC6" i="4"/>
  <c r="FB6" i="4"/>
  <c r="FA6" i="4"/>
  <c r="EZ6" i="4"/>
  <c r="EY6" i="4"/>
  <c r="EX6" i="4"/>
  <c r="EW6" i="4"/>
  <c r="EV6" i="4"/>
  <c r="EU6" i="4"/>
  <c r="ET6" i="4"/>
  <c r="ES6" i="4"/>
  <c r="ER6" i="4"/>
  <c r="EQ6" i="4"/>
  <c r="EP6" i="4"/>
  <c r="EO6" i="4"/>
  <c r="EN6" i="4"/>
  <c r="EM6" i="4"/>
  <c r="EL6" i="4"/>
  <c r="EK6" i="4"/>
  <c r="EJ6" i="4"/>
  <c r="EI6" i="4"/>
  <c r="EH6" i="4"/>
  <c r="EG6" i="4"/>
  <c r="EF6" i="4"/>
  <c r="EE6" i="4"/>
  <c r="ED6" i="4"/>
  <c r="EC6" i="4"/>
  <c r="EB6" i="4"/>
  <c r="EA6" i="4"/>
  <c r="DZ6" i="4"/>
  <c r="DY6" i="4"/>
  <c r="DX6" i="4"/>
  <c r="DW6" i="4"/>
  <c r="DV6" i="4"/>
  <c r="DU6" i="4"/>
  <c r="DT6" i="4"/>
  <c r="DS6" i="4"/>
  <c r="DR6" i="4"/>
  <c r="DQ6" i="4"/>
  <c r="DP6" i="4"/>
  <c r="DO6" i="4"/>
  <c r="DN6" i="4"/>
  <c r="DM6" i="4"/>
  <c r="DL6" i="4"/>
  <c r="DK6" i="4"/>
  <c r="DJ6" i="4"/>
  <c r="DI6" i="4"/>
  <c r="DH6" i="4"/>
  <c r="DG6" i="4"/>
  <c r="DF6" i="4"/>
  <c r="DE6" i="4"/>
  <c r="DD6" i="4"/>
  <c r="DC6" i="4"/>
  <c r="DB6" i="4"/>
  <c r="DA6" i="4"/>
  <c r="CZ6" i="4"/>
  <c r="CY6" i="4"/>
  <c r="CX6" i="4"/>
  <c r="CW6" i="4"/>
  <c r="CV6" i="4"/>
  <c r="CU6" i="4"/>
  <c r="CT6" i="4"/>
  <c r="CS6" i="4"/>
  <c r="CR6" i="4"/>
  <c r="CQ6" i="4"/>
  <c r="CP6" i="4"/>
  <c r="CO6" i="4"/>
  <c r="CN6" i="4"/>
  <c r="CM6" i="4"/>
  <c r="CL6" i="4"/>
  <c r="CK6" i="4"/>
  <c r="CJ6" i="4"/>
  <c r="CI6" i="4"/>
  <c r="CH6" i="4"/>
  <c r="CG6" i="4"/>
  <c r="CF6" i="4"/>
  <c r="CE6" i="4"/>
  <c r="CD6" i="4"/>
  <c r="CC6" i="4"/>
  <c r="CB6" i="4"/>
  <c r="CA6" i="4"/>
  <c r="BZ6" i="4"/>
  <c r="BY6" i="4"/>
  <c r="BX6" i="4"/>
  <c r="BW6" i="4"/>
  <c r="BV6" i="4"/>
  <c r="BU6" i="4"/>
  <c r="BT6" i="4"/>
  <c r="BS6" i="4"/>
  <c r="BR6" i="4"/>
  <c r="BQ6" i="4"/>
  <c r="BP6" i="4"/>
  <c r="BO6" i="4"/>
  <c r="BN6" i="4"/>
  <c r="BM6" i="4"/>
  <c r="BL6" i="4"/>
  <c r="BK6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FZ5" i="4"/>
  <c r="FZ4" i="4"/>
  <c r="C727" i="5"/>
  <c r="C726" i="5"/>
  <c r="W722" i="5"/>
  <c r="V722" i="5"/>
  <c r="U722" i="5"/>
  <c r="T722" i="5"/>
  <c r="S722" i="5"/>
  <c r="R722" i="5"/>
  <c r="Q722" i="5"/>
  <c r="P722" i="5"/>
  <c r="O722" i="5"/>
  <c r="N722" i="5"/>
  <c r="M722" i="5"/>
  <c r="L722" i="5"/>
  <c r="K722" i="5"/>
  <c r="J722" i="5"/>
  <c r="I722" i="5"/>
  <c r="H722" i="5"/>
  <c r="G722" i="5"/>
  <c r="F722" i="5"/>
  <c r="E722" i="5"/>
  <c r="D722" i="5"/>
  <c r="C720" i="5"/>
  <c r="W719" i="5"/>
  <c r="V719" i="5"/>
  <c r="U719" i="5"/>
  <c r="T719" i="5"/>
  <c r="S719" i="5"/>
  <c r="R719" i="5"/>
  <c r="Q719" i="5"/>
  <c r="P719" i="5"/>
  <c r="O719" i="5"/>
  <c r="N719" i="5"/>
  <c r="N720" i="5" s="1"/>
  <c r="M719" i="5"/>
  <c r="L719" i="5"/>
  <c r="K719" i="5"/>
  <c r="J719" i="5"/>
  <c r="J720" i="5" s="1"/>
  <c r="I719" i="5"/>
  <c r="H719" i="5"/>
  <c r="G719" i="5"/>
  <c r="F719" i="5"/>
  <c r="E719" i="5"/>
  <c r="D719" i="5"/>
  <c r="C716" i="5"/>
  <c r="W715" i="5"/>
  <c r="V715" i="5"/>
  <c r="U715" i="5"/>
  <c r="T715" i="5"/>
  <c r="S715" i="5"/>
  <c r="R715" i="5"/>
  <c r="Q715" i="5"/>
  <c r="P715" i="5"/>
  <c r="O715" i="5"/>
  <c r="N715" i="5"/>
  <c r="M715" i="5"/>
  <c r="L715" i="5"/>
  <c r="K715" i="5"/>
  <c r="J715" i="5"/>
  <c r="I715" i="5"/>
  <c r="H715" i="5"/>
  <c r="G715" i="5"/>
  <c r="F715" i="5"/>
  <c r="E715" i="5"/>
  <c r="D715" i="5"/>
  <c r="C715" i="5"/>
  <c r="C712" i="5"/>
  <c r="W711" i="5"/>
  <c r="V711" i="5"/>
  <c r="U711" i="5"/>
  <c r="T711" i="5"/>
  <c r="S711" i="5"/>
  <c r="R711" i="5"/>
  <c r="Q711" i="5"/>
  <c r="P711" i="5"/>
  <c r="O711" i="5"/>
  <c r="N711" i="5"/>
  <c r="M711" i="5"/>
  <c r="L711" i="5"/>
  <c r="K711" i="5"/>
  <c r="J711" i="5"/>
  <c r="I711" i="5"/>
  <c r="H711" i="5"/>
  <c r="G711" i="5"/>
  <c r="F711" i="5"/>
  <c r="E711" i="5"/>
  <c r="D711" i="5"/>
  <c r="O712" i="5" s="1"/>
  <c r="C711" i="5"/>
  <c r="C708" i="5"/>
  <c r="W707" i="5"/>
  <c r="V707" i="5"/>
  <c r="U707" i="5"/>
  <c r="T707" i="5"/>
  <c r="S707" i="5"/>
  <c r="R707" i="5"/>
  <c r="Q707" i="5"/>
  <c r="P707" i="5"/>
  <c r="O707" i="5"/>
  <c r="N707" i="5"/>
  <c r="M707" i="5"/>
  <c r="L707" i="5"/>
  <c r="K707" i="5"/>
  <c r="J707" i="5"/>
  <c r="I707" i="5"/>
  <c r="H707" i="5"/>
  <c r="G707" i="5"/>
  <c r="F707" i="5"/>
  <c r="E707" i="5"/>
  <c r="D707" i="5"/>
  <c r="C707" i="5"/>
  <c r="C704" i="5"/>
  <c r="W703" i="5"/>
  <c r="V703" i="5"/>
  <c r="U703" i="5"/>
  <c r="T703" i="5"/>
  <c r="S703" i="5"/>
  <c r="R703" i="5"/>
  <c r="Q703" i="5"/>
  <c r="P703" i="5"/>
  <c r="O703" i="5"/>
  <c r="N703" i="5"/>
  <c r="M703" i="5"/>
  <c r="L703" i="5"/>
  <c r="K703" i="5"/>
  <c r="J703" i="5"/>
  <c r="I703" i="5"/>
  <c r="H703" i="5"/>
  <c r="G703" i="5"/>
  <c r="F703" i="5"/>
  <c r="E703" i="5"/>
  <c r="D703" i="5"/>
  <c r="C703" i="5"/>
  <c r="C700" i="5"/>
  <c r="W699" i="5"/>
  <c r="V699" i="5"/>
  <c r="U699" i="5"/>
  <c r="T699" i="5"/>
  <c r="S699" i="5"/>
  <c r="R699" i="5"/>
  <c r="Q699" i="5"/>
  <c r="P699" i="5"/>
  <c r="O699" i="5"/>
  <c r="N699" i="5"/>
  <c r="M699" i="5"/>
  <c r="L699" i="5"/>
  <c r="K699" i="5"/>
  <c r="J699" i="5"/>
  <c r="I699" i="5"/>
  <c r="H699" i="5"/>
  <c r="G699" i="5"/>
  <c r="F699" i="5"/>
  <c r="E699" i="5"/>
  <c r="D699" i="5"/>
  <c r="C699" i="5"/>
  <c r="C696" i="5"/>
  <c r="W695" i="5"/>
  <c r="V695" i="5"/>
  <c r="U695" i="5"/>
  <c r="T695" i="5"/>
  <c r="S695" i="5"/>
  <c r="R695" i="5"/>
  <c r="Q695" i="5"/>
  <c r="P695" i="5"/>
  <c r="O695" i="5"/>
  <c r="N695" i="5"/>
  <c r="M695" i="5"/>
  <c r="L695" i="5"/>
  <c r="K695" i="5"/>
  <c r="J695" i="5"/>
  <c r="I695" i="5"/>
  <c r="H695" i="5"/>
  <c r="G695" i="5"/>
  <c r="F695" i="5"/>
  <c r="E695" i="5"/>
  <c r="D695" i="5"/>
  <c r="C695" i="5"/>
  <c r="C692" i="5"/>
  <c r="W691" i="5"/>
  <c r="V691" i="5"/>
  <c r="U691" i="5"/>
  <c r="T691" i="5"/>
  <c r="S691" i="5"/>
  <c r="R691" i="5"/>
  <c r="Q691" i="5"/>
  <c r="P691" i="5"/>
  <c r="O691" i="5"/>
  <c r="N691" i="5"/>
  <c r="M691" i="5"/>
  <c r="L691" i="5"/>
  <c r="K691" i="5"/>
  <c r="J691" i="5"/>
  <c r="I691" i="5"/>
  <c r="H691" i="5"/>
  <c r="G691" i="5"/>
  <c r="F691" i="5"/>
  <c r="E691" i="5"/>
  <c r="D691" i="5"/>
  <c r="C691" i="5"/>
  <c r="C688" i="5"/>
  <c r="W687" i="5"/>
  <c r="V687" i="5"/>
  <c r="U687" i="5"/>
  <c r="T687" i="5"/>
  <c r="S687" i="5"/>
  <c r="R687" i="5"/>
  <c r="Q687" i="5"/>
  <c r="P687" i="5"/>
  <c r="O687" i="5"/>
  <c r="N687" i="5"/>
  <c r="M687" i="5"/>
  <c r="L687" i="5"/>
  <c r="K687" i="5"/>
  <c r="J687" i="5"/>
  <c r="I687" i="5"/>
  <c r="H687" i="5"/>
  <c r="G687" i="5"/>
  <c r="F687" i="5"/>
  <c r="E687" i="5"/>
  <c r="D687" i="5"/>
  <c r="C687" i="5"/>
  <c r="C684" i="5"/>
  <c r="W683" i="5"/>
  <c r="V683" i="5"/>
  <c r="U683" i="5"/>
  <c r="T683" i="5"/>
  <c r="S683" i="5"/>
  <c r="R683" i="5"/>
  <c r="Q683" i="5"/>
  <c r="P683" i="5"/>
  <c r="O683" i="5"/>
  <c r="N683" i="5"/>
  <c r="M683" i="5"/>
  <c r="L683" i="5"/>
  <c r="K683" i="5"/>
  <c r="J683" i="5"/>
  <c r="I683" i="5"/>
  <c r="H683" i="5"/>
  <c r="G683" i="5"/>
  <c r="F683" i="5"/>
  <c r="E683" i="5"/>
  <c r="D683" i="5"/>
  <c r="C683" i="5"/>
  <c r="C680" i="5"/>
  <c r="W679" i="5"/>
  <c r="V679" i="5"/>
  <c r="U679" i="5"/>
  <c r="T679" i="5"/>
  <c r="S679" i="5"/>
  <c r="R679" i="5"/>
  <c r="Q679" i="5"/>
  <c r="P679" i="5"/>
  <c r="O679" i="5"/>
  <c r="N679" i="5"/>
  <c r="M679" i="5"/>
  <c r="L679" i="5"/>
  <c r="K679" i="5"/>
  <c r="J679" i="5"/>
  <c r="I679" i="5"/>
  <c r="H679" i="5"/>
  <c r="G679" i="5"/>
  <c r="F679" i="5"/>
  <c r="E679" i="5"/>
  <c r="D679" i="5"/>
  <c r="C679" i="5"/>
  <c r="C676" i="5"/>
  <c r="W675" i="5"/>
  <c r="V675" i="5"/>
  <c r="U675" i="5"/>
  <c r="T675" i="5"/>
  <c r="S675" i="5"/>
  <c r="R675" i="5"/>
  <c r="Q675" i="5"/>
  <c r="P675" i="5"/>
  <c r="O675" i="5"/>
  <c r="N675" i="5"/>
  <c r="M675" i="5"/>
  <c r="L675" i="5"/>
  <c r="K675" i="5"/>
  <c r="J675" i="5"/>
  <c r="I675" i="5"/>
  <c r="H675" i="5"/>
  <c r="G675" i="5"/>
  <c r="F675" i="5"/>
  <c r="E675" i="5"/>
  <c r="D675" i="5"/>
  <c r="C675" i="5"/>
  <c r="C672" i="5"/>
  <c r="W671" i="5"/>
  <c r="V671" i="5"/>
  <c r="U671" i="5"/>
  <c r="T671" i="5"/>
  <c r="S671" i="5"/>
  <c r="R671" i="5"/>
  <c r="Q671" i="5"/>
  <c r="P671" i="5"/>
  <c r="O671" i="5"/>
  <c r="N671" i="5"/>
  <c r="M671" i="5"/>
  <c r="L671" i="5"/>
  <c r="K671" i="5"/>
  <c r="J671" i="5"/>
  <c r="I671" i="5"/>
  <c r="H671" i="5"/>
  <c r="G671" i="5"/>
  <c r="F671" i="5"/>
  <c r="E671" i="5"/>
  <c r="D671" i="5"/>
  <c r="C671" i="5"/>
  <c r="C668" i="5"/>
  <c r="W667" i="5"/>
  <c r="V667" i="5"/>
  <c r="U667" i="5"/>
  <c r="T667" i="5"/>
  <c r="S667" i="5"/>
  <c r="R667" i="5"/>
  <c r="Q667" i="5"/>
  <c r="P667" i="5"/>
  <c r="O667" i="5"/>
  <c r="N667" i="5"/>
  <c r="M667" i="5"/>
  <c r="L667" i="5"/>
  <c r="K667" i="5"/>
  <c r="J667" i="5"/>
  <c r="I667" i="5"/>
  <c r="H667" i="5"/>
  <c r="G667" i="5"/>
  <c r="F667" i="5"/>
  <c r="E667" i="5"/>
  <c r="D667" i="5"/>
  <c r="C667" i="5"/>
  <c r="C664" i="5"/>
  <c r="W663" i="5"/>
  <c r="V663" i="5"/>
  <c r="U663" i="5"/>
  <c r="T663" i="5"/>
  <c r="S663" i="5"/>
  <c r="R663" i="5"/>
  <c r="Q663" i="5"/>
  <c r="P663" i="5"/>
  <c r="O663" i="5"/>
  <c r="N663" i="5"/>
  <c r="M663" i="5"/>
  <c r="L663" i="5"/>
  <c r="K663" i="5"/>
  <c r="J663" i="5"/>
  <c r="I663" i="5"/>
  <c r="H663" i="5"/>
  <c r="G663" i="5"/>
  <c r="F663" i="5"/>
  <c r="E663" i="5"/>
  <c r="D663" i="5"/>
  <c r="C663" i="5"/>
  <c r="C660" i="5"/>
  <c r="W659" i="5"/>
  <c r="V659" i="5"/>
  <c r="U659" i="5"/>
  <c r="T659" i="5"/>
  <c r="S659" i="5"/>
  <c r="R659" i="5"/>
  <c r="Q659" i="5"/>
  <c r="P659" i="5"/>
  <c r="O659" i="5"/>
  <c r="N659" i="5"/>
  <c r="M659" i="5"/>
  <c r="L659" i="5"/>
  <c r="K659" i="5"/>
  <c r="J659" i="5"/>
  <c r="I659" i="5"/>
  <c r="H659" i="5"/>
  <c r="G659" i="5"/>
  <c r="F659" i="5"/>
  <c r="E659" i="5"/>
  <c r="D659" i="5"/>
  <c r="O660" i="5" s="1"/>
  <c r="C659" i="5"/>
  <c r="C656" i="5"/>
  <c r="W655" i="5"/>
  <c r="V655" i="5"/>
  <c r="U655" i="5"/>
  <c r="T655" i="5"/>
  <c r="S655" i="5"/>
  <c r="R655" i="5"/>
  <c r="Q655" i="5"/>
  <c r="P655" i="5"/>
  <c r="O655" i="5"/>
  <c r="N655" i="5"/>
  <c r="M655" i="5"/>
  <c r="L655" i="5"/>
  <c r="K655" i="5"/>
  <c r="J655" i="5"/>
  <c r="I655" i="5"/>
  <c r="H655" i="5"/>
  <c r="G655" i="5"/>
  <c r="F655" i="5"/>
  <c r="E655" i="5"/>
  <c r="D655" i="5"/>
  <c r="C655" i="5"/>
  <c r="C652" i="5"/>
  <c r="W651" i="5"/>
  <c r="V651" i="5"/>
  <c r="U651" i="5"/>
  <c r="T651" i="5"/>
  <c r="S651" i="5"/>
  <c r="R651" i="5"/>
  <c r="Q651" i="5"/>
  <c r="P651" i="5"/>
  <c r="O651" i="5"/>
  <c r="N651" i="5"/>
  <c r="M651" i="5"/>
  <c r="L651" i="5"/>
  <c r="K651" i="5"/>
  <c r="J651" i="5"/>
  <c r="I651" i="5"/>
  <c r="H651" i="5"/>
  <c r="G651" i="5"/>
  <c r="F651" i="5"/>
  <c r="E651" i="5"/>
  <c r="D651" i="5"/>
  <c r="C651" i="5"/>
  <c r="C648" i="5"/>
  <c r="W647" i="5"/>
  <c r="V647" i="5"/>
  <c r="U647" i="5"/>
  <c r="T647" i="5"/>
  <c r="S647" i="5"/>
  <c r="R647" i="5"/>
  <c r="Q647" i="5"/>
  <c r="P647" i="5"/>
  <c r="O647" i="5"/>
  <c r="N647" i="5"/>
  <c r="M647" i="5"/>
  <c r="L647" i="5"/>
  <c r="K647" i="5"/>
  <c r="J647" i="5"/>
  <c r="I647" i="5"/>
  <c r="H647" i="5"/>
  <c r="G647" i="5"/>
  <c r="F647" i="5"/>
  <c r="E647" i="5"/>
  <c r="D647" i="5"/>
  <c r="C647" i="5"/>
  <c r="C644" i="5"/>
  <c r="W643" i="5"/>
  <c r="V643" i="5"/>
  <c r="U643" i="5"/>
  <c r="T643" i="5"/>
  <c r="S643" i="5"/>
  <c r="R643" i="5"/>
  <c r="Q643" i="5"/>
  <c r="P643" i="5"/>
  <c r="O643" i="5"/>
  <c r="N643" i="5"/>
  <c r="M643" i="5"/>
  <c r="L643" i="5"/>
  <c r="K643" i="5"/>
  <c r="J643" i="5"/>
  <c r="I643" i="5"/>
  <c r="H643" i="5"/>
  <c r="G643" i="5"/>
  <c r="F643" i="5"/>
  <c r="E643" i="5"/>
  <c r="D643" i="5"/>
  <c r="C643" i="5"/>
  <c r="C640" i="5"/>
  <c r="W639" i="5"/>
  <c r="V639" i="5"/>
  <c r="U639" i="5"/>
  <c r="T639" i="5"/>
  <c r="S639" i="5"/>
  <c r="R639" i="5"/>
  <c r="Q639" i="5"/>
  <c r="P639" i="5"/>
  <c r="O639" i="5"/>
  <c r="N639" i="5"/>
  <c r="M639" i="5"/>
  <c r="L639" i="5"/>
  <c r="K639" i="5"/>
  <c r="J639" i="5"/>
  <c r="I639" i="5"/>
  <c r="H639" i="5"/>
  <c r="G639" i="5"/>
  <c r="F639" i="5"/>
  <c r="E639" i="5"/>
  <c r="D639" i="5"/>
  <c r="C639" i="5"/>
  <c r="C636" i="5"/>
  <c r="W635" i="5"/>
  <c r="V635" i="5"/>
  <c r="U635" i="5"/>
  <c r="T635" i="5"/>
  <c r="S635" i="5"/>
  <c r="R635" i="5"/>
  <c r="Q635" i="5"/>
  <c r="P635" i="5"/>
  <c r="O635" i="5"/>
  <c r="N635" i="5"/>
  <c r="M635" i="5"/>
  <c r="L635" i="5"/>
  <c r="K635" i="5"/>
  <c r="J635" i="5"/>
  <c r="I635" i="5"/>
  <c r="H635" i="5"/>
  <c r="G635" i="5"/>
  <c r="F635" i="5"/>
  <c r="E635" i="5"/>
  <c r="D635" i="5"/>
  <c r="C635" i="5"/>
  <c r="C632" i="5"/>
  <c r="W631" i="5"/>
  <c r="V631" i="5"/>
  <c r="U631" i="5"/>
  <c r="T631" i="5"/>
  <c r="S631" i="5"/>
  <c r="R631" i="5"/>
  <c r="Q631" i="5"/>
  <c r="P631" i="5"/>
  <c r="O631" i="5"/>
  <c r="N631" i="5"/>
  <c r="M631" i="5"/>
  <c r="L631" i="5"/>
  <c r="K631" i="5"/>
  <c r="J631" i="5"/>
  <c r="I631" i="5"/>
  <c r="H631" i="5"/>
  <c r="G631" i="5"/>
  <c r="F631" i="5"/>
  <c r="E631" i="5"/>
  <c r="D631" i="5"/>
  <c r="C631" i="5"/>
  <c r="C628" i="5"/>
  <c r="W627" i="5"/>
  <c r="V627" i="5"/>
  <c r="U627" i="5"/>
  <c r="T627" i="5"/>
  <c r="S627" i="5"/>
  <c r="R627" i="5"/>
  <c r="Q627" i="5"/>
  <c r="P627" i="5"/>
  <c r="O627" i="5"/>
  <c r="N627" i="5"/>
  <c r="M627" i="5"/>
  <c r="L627" i="5"/>
  <c r="K627" i="5"/>
  <c r="J627" i="5"/>
  <c r="I627" i="5"/>
  <c r="H627" i="5"/>
  <c r="G627" i="5"/>
  <c r="F627" i="5"/>
  <c r="E627" i="5"/>
  <c r="D627" i="5"/>
  <c r="O628" i="5" s="1"/>
  <c r="C627" i="5"/>
  <c r="C624" i="5"/>
  <c r="W623" i="5"/>
  <c r="V623" i="5"/>
  <c r="U623" i="5"/>
  <c r="T623" i="5"/>
  <c r="S623" i="5"/>
  <c r="R623" i="5"/>
  <c r="Q623" i="5"/>
  <c r="P623" i="5"/>
  <c r="O623" i="5"/>
  <c r="N623" i="5"/>
  <c r="M623" i="5"/>
  <c r="L623" i="5"/>
  <c r="K623" i="5"/>
  <c r="J623" i="5"/>
  <c r="J624" i="5" s="1"/>
  <c r="I623" i="5"/>
  <c r="H623" i="5"/>
  <c r="G623" i="5"/>
  <c r="F623" i="5"/>
  <c r="E623" i="5"/>
  <c r="D623" i="5"/>
  <c r="C623" i="5"/>
  <c r="C620" i="5"/>
  <c r="W619" i="5"/>
  <c r="V619" i="5"/>
  <c r="U619" i="5"/>
  <c r="T619" i="5"/>
  <c r="S619" i="5"/>
  <c r="R619" i="5"/>
  <c r="Q619" i="5"/>
  <c r="P619" i="5"/>
  <c r="O619" i="5"/>
  <c r="N619" i="5"/>
  <c r="M619" i="5"/>
  <c r="L619" i="5"/>
  <c r="K619" i="5"/>
  <c r="J619" i="5"/>
  <c r="I619" i="5"/>
  <c r="H619" i="5"/>
  <c r="G619" i="5"/>
  <c r="F619" i="5"/>
  <c r="E619" i="5"/>
  <c r="D619" i="5"/>
  <c r="C619" i="5"/>
  <c r="C616" i="5"/>
  <c r="W615" i="5"/>
  <c r="V615" i="5"/>
  <c r="U615" i="5"/>
  <c r="T615" i="5"/>
  <c r="S615" i="5"/>
  <c r="R615" i="5"/>
  <c r="Q615" i="5"/>
  <c r="P615" i="5"/>
  <c r="O615" i="5"/>
  <c r="N615" i="5"/>
  <c r="M615" i="5"/>
  <c r="L615" i="5"/>
  <c r="K615" i="5"/>
  <c r="J615" i="5"/>
  <c r="I615" i="5"/>
  <c r="H615" i="5"/>
  <c r="G615" i="5"/>
  <c r="F615" i="5"/>
  <c r="E615" i="5"/>
  <c r="D615" i="5"/>
  <c r="C615" i="5"/>
  <c r="C612" i="5"/>
  <c r="W611" i="5"/>
  <c r="V611" i="5"/>
  <c r="U611" i="5"/>
  <c r="T611" i="5"/>
  <c r="S611" i="5"/>
  <c r="R611" i="5"/>
  <c r="Q611" i="5"/>
  <c r="P611" i="5"/>
  <c r="O611" i="5"/>
  <c r="N611" i="5"/>
  <c r="M611" i="5"/>
  <c r="L611" i="5"/>
  <c r="K611" i="5"/>
  <c r="J611" i="5"/>
  <c r="I611" i="5"/>
  <c r="H611" i="5"/>
  <c r="G611" i="5"/>
  <c r="F611" i="5"/>
  <c r="E611" i="5"/>
  <c r="D611" i="5"/>
  <c r="C611" i="5"/>
  <c r="C608" i="5"/>
  <c r="W607" i="5"/>
  <c r="V607" i="5"/>
  <c r="U607" i="5"/>
  <c r="T607" i="5"/>
  <c r="S607" i="5"/>
  <c r="R607" i="5"/>
  <c r="Q607" i="5"/>
  <c r="P607" i="5"/>
  <c r="O607" i="5"/>
  <c r="N607" i="5"/>
  <c r="M607" i="5"/>
  <c r="L607" i="5"/>
  <c r="K607" i="5"/>
  <c r="J607" i="5"/>
  <c r="I607" i="5"/>
  <c r="H607" i="5"/>
  <c r="G607" i="5"/>
  <c r="F607" i="5"/>
  <c r="E607" i="5"/>
  <c r="D607" i="5"/>
  <c r="C607" i="5"/>
  <c r="C604" i="5"/>
  <c r="W603" i="5"/>
  <c r="V603" i="5"/>
  <c r="U603" i="5"/>
  <c r="T603" i="5"/>
  <c r="S603" i="5"/>
  <c r="R603" i="5"/>
  <c r="Q603" i="5"/>
  <c r="P603" i="5"/>
  <c r="O603" i="5"/>
  <c r="N603" i="5"/>
  <c r="M603" i="5"/>
  <c r="L603" i="5"/>
  <c r="K603" i="5"/>
  <c r="J603" i="5"/>
  <c r="I603" i="5"/>
  <c r="H603" i="5"/>
  <c r="G603" i="5"/>
  <c r="F603" i="5"/>
  <c r="E603" i="5"/>
  <c r="D603" i="5"/>
  <c r="C603" i="5"/>
  <c r="C600" i="5"/>
  <c r="W599" i="5"/>
  <c r="V599" i="5"/>
  <c r="U599" i="5"/>
  <c r="T599" i="5"/>
  <c r="S599" i="5"/>
  <c r="R599" i="5"/>
  <c r="Q599" i="5"/>
  <c r="P599" i="5"/>
  <c r="O599" i="5"/>
  <c r="N599" i="5"/>
  <c r="M599" i="5"/>
  <c r="L599" i="5"/>
  <c r="K599" i="5"/>
  <c r="J599" i="5"/>
  <c r="I599" i="5"/>
  <c r="H599" i="5"/>
  <c r="G599" i="5"/>
  <c r="F599" i="5"/>
  <c r="E599" i="5"/>
  <c r="D599" i="5"/>
  <c r="C599" i="5"/>
  <c r="C596" i="5"/>
  <c r="W595" i="5"/>
  <c r="V595" i="5"/>
  <c r="U595" i="5"/>
  <c r="T595" i="5"/>
  <c r="S595" i="5"/>
  <c r="R595" i="5"/>
  <c r="Q595" i="5"/>
  <c r="P595" i="5"/>
  <c r="O595" i="5"/>
  <c r="N595" i="5"/>
  <c r="M595" i="5"/>
  <c r="L595" i="5"/>
  <c r="K595" i="5"/>
  <c r="J595" i="5"/>
  <c r="I595" i="5"/>
  <c r="H595" i="5"/>
  <c r="G595" i="5"/>
  <c r="F595" i="5"/>
  <c r="E595" i="5"/>
  <c r="D595" i="5"/>
  <c r="C595" i="5"/>
  <c r="C592" i="5"/>
  <c r="W591" i="5"/>
  <c r="V591" i="5"/>
  <c r="U591" i="5"/>
  <c r="T591" i="5"/>
  <c r="S591" i="5"/>
  <c r="R591" i="5"/>
  <c r="Q591" i="5"/>
  <c r="P591" i="5"/>
  <c r="O591" i="5"/>
  <c r="N591" i="5"/>
  <c r="M591" i="5"/>
  <c r="L591" i="5"/>
  <c r="K591" i="5"/>
  <c r="J591" i="5"/>
  <c r="I591" i="5"/>
  <c r="H591" i="5"/>
  <c r="G591" i="5"/>
  <c r="F591" i="5"/>
  <c r="E591" i="5"/>
  <c r="D591" i="5"/>
  <c r="C591" i="5"/>
  <c r="C588" i="5"/>
  <c r="W587" i="5"/>
  <c r="V587" i="5"/>
  <c r="U587" i="5"/>
  <c r="T587" i="5"/>
  <c r="S587" i="5"/>
  <c r="R587" i="5"/>
  <c r="Q587" i="5"/>
  <c r="P587" i="5"/>
  <c r="O587" i="5"/>
  <c r="N587" i="5"/>
  <c r="M587" i="5"/>
  <c r="L587" i="5"/>
  <c r="K587" i="5"/>
  <c r="J587" i="5"/>
  <c r="I587" i="5"/>
  <c r="H587" i="5"/>
  <c r="G587" i="5"/>
  <c r="F587" i="5"/>
  <c r="E587" i="5"/>
  <c r="D587" i="5"/>
  <c r="P588" i="5" s="1"/>
  <c r="C587" i="5"/>
  <c r="C584" i="5"/>
  <c r="W583" i="5"/>
  <c r="V583" i="5"/>
  <c r="U583" i="5"/>
  <c r="T583" i="5"/>
  <c r="S583" i="5"/>
  <c r="R583" i="5"/>
  <c r="Q583" i="5"/>
  <c r="P583" i="5"/>
  <c r="O583" i="5"/>
  <c r="N583" i="5"/>
  <c r="M583" i="5"/>
  <c r="L583" i="5"/>
  <c r="K583" i="5"/>
  <c r="J583" i="5"/>
  <c r="I583" i="5"/>
  <c r="H583" i="5"/>
  <c r="G583" i="5"/>
  <c r="F583" i="5"/>
  <c r="E583" i="5"/>
  <c r="D583" i="5"/>
  <c r="C583" i="5"/>
  <c r="C580" i="5"/>
  <c r="W579" i="5"/>
  <c r="V579" i="5"/>
  <c r="U579" i="5"/>
  <c r="T579" i="5"/>
  <c r="S579" i="5"/>
  <c r="R579" i="5"/>
  <c r="Q579" i="5"/>
  <c r="P579" i="5"/>
  <c r="O579" i="5"/>
  <c r="N579" i="5"/>
  <c r="M579" i="5"/>
  <c r="L579" i="5"/>
  <c r="K579" i="5"/>
  <c r="J579" i="5"/>
  <c r="I579" i="5"/>
  <c r="H579" i="5"/>
  <c r="G579" i="5"/>
  <c r="F579" i="5"/>
  <c r="E579" i="5"/>
  <c r="D579" i="5"/>
  <c r="P580" i="5" s="1"/>
  <c r="C579" i="5"/>
  <c r="C576" i="5"/>
  <c r="W575" i="5"/>
  <c r="V575" i="5"/>
  <c r="U575" i="5"/>
  <c r="T575" i="5"/>
  <c r="S575" i="5"/>
  <c r="R575" i="5"/>
  <c r="Q575" i="5"/>
  <c r="P575" i="5"/>
  <c r="O575" i="5"/>
  <c r="N575" i="5"/>
  <c r="M575" i="5"/>
  <c r="L575" i="5"/>
  <c r="K575" i="5"/>
  <c r="J575" i="5"/>
  <c r="I575" i="5"/>
  <c r="H575" i="5"/>
  <c r="G575" i="5"/>
  <c r="F575" i="5"/>
  <c r="E575" i="5"/>
  <c r="D575" i="5"/>
  <c r="C575" i="5"/>
  <c r="C572" i="5"/>
  <c r="W571" i="5"/>
  <c r="V571" i="5"/>
  <c r="U571" i="5"/>
  <c r="T571" i="5"/>
  <c r="S571" i="5"/>
  <c r="R571" i="5"/>
  <c r="Q571" i="5"/>
  <c r="P571" i="5"/>
  <c r="O571" i="5"/>
  <c r="N571" i="5"/>
  <c r="M571" i="5"/>
  <c r="L571" i="5"/>
  <c r="K571" i="5"/>
  <c r="J571" i="5"/>
  <c r="I571" i="5"/>
  <c r="H571" i="5"/>
  <c r="G571" i="5"/>
  <c r="F571" i="5"/>
  <c r="E571" i="5"/>
  <c r="D571" i="5"/>
  <c r="P572" i="5" s="1"/>
  <c r="C571" i="5"/>
  <c r="C568" i="5"/>
  <c r="W567" i="5"/>
  <c r="V567" i="5"/>
  <c r="U567" i="5"/>
  <c r="T567" i="5"/>
  <c r="S567" i="5"/>
  <c r="R567" i="5"/>
  <c r="Q567" i="5"/>
  <c r="P567" i="5"/>
  <c r="O567" i="5"/>
  <c r="N567" i="5"/>
  <c r="M567" i="5"/>
  <c r="L567" i="5"/>
  <c r="K567" i="5"/>
  <c r="J567" i="5"/>
  <c r="I567" i="5"/>
  <c r="H567" i="5"/>
  <c r="G567" i="5"/>
  <c r="F567" i="5"/>
  <c r="E567" i="5"/>
  <c r="D567" i="5"/>
  <c r="C567" i="5"/>
  <c r="C564" i="5"/>
  <c r="W563" i="5"/>
  <c r="V563" i="5"/>
  <c r="U563" i="5"/>
  <c r="T563" i="5"/>
  <c r="S563" i="5"/>
  <c r="R563" i="5"/>
  <c r="Q563" i="5"/>
  <c r="P563" i="5"/>
  <c r="O563" i="5"/>
  <c r="N563" i="5"/>
  <c r="M563" i="5"/>
  <c r="L563" i="5"/>
  <c r="K563" i="5"/>
  <c r="J563" i="5"/>
  <c r="I563" i="5"/>
  <c r="H563" i="5"/>
  <c r="G563" i="5"/>
  <c r="F563" i="5"/>
  <c r="E563" i="5"/>
  <c r="D563" i="5"/>
  <c r="C563" i="5"/>
  <c r="C560" i="5"/>
  <c r="W559" i="5"/>
  <c r="V559" i="5"/>
  <c r="U559" i="5"/>
  <c r="T559" i="5"/>
  <c r="S559" i="5"/>
  <c r="R559" i="5"/>
  <c r="Q559" i="5"/>
  <c r="P559" i="5"/>
  <c r="O559" i="5"/>
  <c r="N559" i="5"/>
  <c r="M559" i="5"/>
  <c r="L559" i="5"/>
  <c r="K559" i="5"/>
  <c r="J559" i="5"/>
  <c r="I559" i="5"/>
  <c r="H559" i="5"/>
  <c r="G559" i="5"/>
  <c r="F559" i="5"/>
  <c r="E559" i="5"/>
  <c r="D559" i="5"/>
  <c r="C559" i="5"/>
  <c r="C556" i="5"/>
  <c r="W555" i="5"/>
  <c r="V555" i="5"/>
  <c r="U555" i="5"/>
  <c r="T555" i="5"/>
  <c r="S555" i="5"/>
  <c r="R555" i="5"/>
  <c r="Q555" i="5"/>
  <c r="P555" i="5"/>
  <c r="O555" i="5"/>
  <c r="N555" i="5"/>
  <c r="M555" i="5"/>
  <c r="L555" i="5"/>
  <c r="K555" i="5"/>
  <c r="J555" i="5"/>
  <c r="I555" i="5"/>
  <c r="H555" i="5"/>
  <c r="G555" i="5"/>
  <c r="F555" i="5"/>
  <c r="E555" i="5"/>
  <c r="D555" i="5"/>
  <c r="C555" i="5"/>
  <c r="C552" i="5"/>
  <c r="W551" i="5"/>
  <c r="V551" i="5"/>
  <c r="U551" i="5"/>
  <c r="T551" i="5"/>
  <c r="S551" i="5"/>
  <c r="R551" i="5"/>
  <c r="Q551" i="5"/>
  <c r="P551" i="5"/>
  <c r="O551" i="5"/>
  <c r="N551" i="5"/>
  <c r="M551" i="5"/>
  <c r="L551" i="5"/>
  <c r="K551" i="5"/>
  <c r="J551" i="5"/>
  <c r="I551" i="5"/>
  <c r="H551" i="5"/>
  <c r="G551" i="5"/>
  <c r="F551" i="5"/>
  <c r="E551" i="5"/>
  <c r="D551" i="5"/>
  <c r="C551" i="5"/>
  <c r="C548" i="5"/>
  <c r="W547" i="5"/>
  <c r="V547" i="5"/>
  <c r="U547" i="5"/>
  <c r="T547" i="5"/>
  <c r="S547" i="5"/>
  <c r="R547" i="5"/>
  <c r="Q547" i="5"/>
  <c r="P547" i="5"/>
  <c r="O547" i="5"/>
  <c r="O548" i="5" s="1"/>
  <c r="N547" i="5"/>
  <c r="M547" i="5"/>
  <c r="L547" i="5"/>
  <c r="K547" i="5"/>
  <c r="J547" i="5"/>
  <c r="I547" i="5"/>
  <c r="H547" i="5"/>
  <c r="G547" i="5"/>
  <c r="F547" i="5"/>
  <c r="E547" i="5"/>
  <c r="D547" i="5"/>
  <c r="C547" i="5"/>
  <c r="C544" i="5"/>
  <c r="W543" i="5"/>
  <c r="V543" i="5"/>
  <c r="U543" i="5"/>
  <c r="T543" i="5"/>
  <c r="S543" i="5"/>
  <c r="R543" i="5"/>
  <c r="Q543" i="5"/>
  <c r="P543" i="5"/>
  <c r="O543" i="5"/>
  <c r="N543" i="5"/>
  <c r="M543" i="5"/>
  <c r="L543" i="5"/>
  <c r="K543" i="5"/>
  <c r="J543" i="5"/>
  <c r="I543" i="5"/>
  <c r="H543" i="5"/>
  <c r="G543" i="5"/>
  <c r="F543" i="5"/>
  <c r="E543" i="5"/>
  <c r="D543" i="5"/>
  <c r="C543" i="5"/>
  <c r="C540" i="5"/>
  <c r="W539" i="5"/>
  <c r="V539" i="5"/>
  <c r="U539" i="5"/>
  <c r="T539" i="5"/>
  <c r="S539" i="5"/>
  <c r="R539" i="5"/>
  <c r="Q539" i="5"/>
  <c r="P539" i="5"/>
  <c r="O539" i="5"/>
  <c r="O540" i="5" s="1"/>
  <c r="N539" i="5"/>
  <c r="M539" i="5"/>
  <c r="L539" i="5"/>
  <c r="K539" i="5"/>
  <c r="J539" i="5"/>
  <c r="I539" i="5"/>
  <c r="H539" i="5"/>
  <c r="G539" i="5"/>
  <c r="F539" i="5"/>
  <c r="E539" i="5"/>
  <c r="D539" i="5"/>
  <c r="C539" i="5"/>
  <c r="C536" i="5"/>
  <c r="W535" i="5"/>
  <c r="V535" i="5"/>
  <c r="U535" i="5"/>
  <c r="T535" i="5"/>
  <c r="S535" i="5"/>
  <c r="R535" i="5"/>
  <c r="Q535" i="5"/>
  <c r="P535" i="5"/>
  <c r="O535" i="5"/>
  <c r="N535" i="5"/>
  <c r="M535" i="5"/>
  <c r="L535" i="5"/>
  <c r="K535" i="5"/>
  <c r="J535" i="5"/>
  <c r="I535" i="5"/>
  <c r="H535" i="5"/>
  <c r="G535" i="5"/>
  <c r="F535" i="5"/>
  <c r="E535" i="5"/>
  <c r="D535" i="5"/>
  <c r="C535" i="5"/>
  <c r="C532" i="5"/>
  <c r="W531" i="5"/>
  <c r="V531" i="5"/>
  <c r="U531" i="5"/>
  <c r="T531" i="5"/>
  <c r="S531" i="5"/>
  <c r="R531" i="5"/>
  <c r="Q531" i="5"/>
  <c r="P531" i="5"/>
  <c r="O531" i="5"/>
  <c r="N531" i="5"/>
  <c r="M531" i="5"/>
  <c r="L531" i="5"/>
  <c r="K531" i="5"/>
  <c r="J531" i="5"/>
  <c r="I531" i="5"/>
  <c r="H531" i="5"/>
  <c r="G531" i="5"/>
  <c r="F531" i="5"/>
  <c r="E531" i="5"/>
  <c r="D531" i="5"/>
  <c r="C531" i="5"/>
  <c r="C528" i="5"/>
  <c r="W527" i="5"/>
  <c r="V527" i="5"/>
  <c r="U527" i="5"/>
  <c r="T527" i="5"/>
  <c r="S527" i="5"/>
  <c r="R527" i="5"/>
  <c r="Q527" i="5"/>
  <c r="P527" i="5"/>
  <c r="O527" i="5"/>
  <c r="N527" i="5"/>
  <c r="M527" i="5"/>
  <c r="L527" i="5"/>
  <c r="K527" i="5"/>
  <c r="J527" i="5"/>
  <c r="I527" i="5"/>
  <c r="H527" i="5"/>
  <c r="G527" i="5"/>
  <c r="F527" i="5"/>
  <c r="E527" i="5"/>
  <c r="D527" i="5"/>
  <c r="C527" i="5"/>
  <c r="C524" i="5"/>
  <c r="W523" i="5"/>
  <c r="V523" i="5"/>
  <c r="U523" i="5"/>
  <c r="T523" i="5"/>
  <c r="S523" i="5"/>
  <c r="R523" i="5"/>
  <c r="Q523" i="5"/>
  <c r="P523" i="5"/>
  <c r="O523" i="5"/>
  <c r="N523" i="5"/>
  <c r="M523" i="5"/>
  <c r="L523" i="5"/>
  <c r="K523" i="5"/>
  <c r="J523" i="5"/>
  <c r="I523" i="5"/>
  <c r="H523" i="5"/>
  <c r="G523" i="5"/>
  <c r="F523" i="5"/>
  <c r="E523" i="5"/>
  <c r="D523" i="5"/>
  <c r="C523" i="5"/>
  <c r="C520" i="5"/>
  <c r="W519" i="5"/>
  <c r="V519" i="5"/>
  <c r="U519" i="5"/>
  <c r="T519" i="5"/>
  <c r="S519" i="5"/>
  <c r="R519" i="5"/>
  <c r="Q519" i="5"/>
  <c r="P519" i="5"/>
  <c r="O519" i="5"/>
  <c r="O520" i="5" s="1"/>
  <c r="N519" i="5"/>
  <c r="M519" i="5"/>
  <c r="M520" i="5" s="1"/>
  <c r="L519" i="5"/>
  <c r="K519" i="5"/>
  <c r="J519" i="5"/>
  <c r="I519" i="5"/>
  <c r="I520" i="5" s="1"/>
  <c r="H519" i="5"/>
  <c r="G519" i="5"/>
  <c r="F519" i="5"/>
  <c r="E519" i="5"/>
  <c r="D519" i="5"/>
  <c r="C519" i="5"/>
  <c r="C516" i="5"/>
  <c r="W515" i="5"/>
  <c r="V515" i="5"/>
  <c r="U515" i="5"/>
  <c r="T515" i="5"/>
  <c r="S515" i="5"/>
  <c r="R515" i="5"/>
  <c r="Q515" i="5"/>
  <c r="P515" i="5"/>
  <c r="O515" i="5"/>
  <c r="N515" i="5"/>
  <c r="M515" i="5"/>
  <c r="L515" i="5"/>
  <c r="K515" i="5"/>
  <c r="J515" i="5"/>
  <c r="I515" i="5"/>
  <c r="H515" i="5"/>
  <c r="G515" i="5"/>
  <c r="F515" i="5"/>
  <c r="E515" i="5"/>
  <c r="D515" i="5"/>
  <c r="C515" i="5"/>
  <c r="C512" i="5"/>
  <c r="W511" i="5"/>
  <c r="V511" i="5"/>
  <c r="U511" i="5"/>
  <c r="T511" i="5"/>
  <c r="S511" i="5"/>
  <c r="R511" i="5"/>
  <c r="Q511" i="5"/>
  <c r="P511" i="5"/>
  <c r="O511" i="5"/>
  <c r="N511" i="5"/>
  <c r="M511" i="5"/>
  <c r="L511" i="5"/>
  <c r="K511" i="5"/>
  <c r="J511" i="5"/>
  <c r="I511" i="5"/>
  <c r="H511" i="5"/>
  <c r="G511" i="5"/>
  <c r="F511" i="5"/>
  <c r="E511" i="5"/>
  <c r="D511" i="5"/>
  <c r="C511" i="5"/>
  <c r="C508" i="5"/>
  <c r="W507" i="5"/>
  <c r="V507" i="5"/>
  <c r="U507" i="5"/>
  <c r="T507" i="5"/>
  <c r="S507" i="5"/>
  <c r="R507" i="5"/>
  <c r="Q507" i="5"/>
  <c r="P507" i="5"/>
  <c r="O507" i="5"/>
  <c r="O508" i="5" s="1"/>
  <c r="N507" i="5"/>
  <c r="M507" i="5"/>
  <c r="L507" i="5"/>
  <c r="K507" i="5"/>
  <c r="J507" i="5"/>
  <c r="I507" i="5"/>
  <c r="H507" i="5"/>
  <c r="G507" i="5"/>
  <c r="F507" i="5"/>
  <c r="E507" i="5"/>
  <c r="D507" i="5"/>
  <c r="C507" i="5"/>
  <c r="C504" i="5"/>
  <c r="W503" i="5"/>
  <c r="V503" i="5"/>
  <c r="U503" i="5"/>
  <c r="T503" i="5"/>
  <c r="S503" i="5"/>
  <c r="R503" i="5"/>
  <c r="Q503" i="5"/>
  <c r="P503" i="5"/>
  <c r="O503" i="5"/>
  <c r="O504" i="5" s="1"/>
  <c r="N503" i="5"/>
  <c r="M503" i="5"/>
  <c r="L503" i="5"/>
  <c r="K503" i="5"/>
  <c r="J503" i="5"/>
  <c r="I503" i="5"/>
  <c r="H503" i="5"/>
  <c r="G503" i="5"/>
  <c r="F503" i="5"/>
  <c r="E503" i="5"/>
  <c r="D503" i="5"/>
  <c r="C503" i="5"/>
  <c r="C500" i="5"/>
  <c r="W499" i="5"/>
  <c r="V499" i="5"/>
  <c r="U499" i="5"/>
  <c r="T499" i="5"/>
  <c r="S499" i="5"/>
  <c r="R499" i="5"/>
  <c r="Q499" i="5"/>
  <c r="P499" i="5"/>
  <c r="O499" i="5"/>
  <c r="O500" i="5" s="1"/>
  <c r="N499" i="5"/>
  <c r="M499" i="5"/>
  <c r="M500" i="5" s="1"/>
  <c r="L499" i="5"/>
  <c r="K499" i="5"/>
  <c r="J499" i="5"/>
  <c r="I499" i="5"/>
  <c r="H499" i="5"/>
  <c r="G499" i="5"/>
  <c r="F499" i="5"/>
  <c r="E499" i="5"/>
  <c r="D499" i="5"/>
  <c r="P500" i="5" s="1"/>
  <c r="C499" i="5"/>
  <c r="C496" i="5"/>
  <c r="W495" i="5"/>
  <c r="V495" i="5"/>
  <c r="U495" i="5"/>
  <c r="T495" i="5"/>
  <c r="S495" i="5"/>
  <c r="R495" i="5"/>
  <c r="Q495" i="5"/>
  <c r="P495" i="5"/>
  <c r="O495" i="5"/>
  <c r="N495" i="5"/>
  <c r="M495" i="5"/>
  <c r="L495" i="5"/>
  <c r="K495" i="5"/>
  <c r="J495" i="5"/>
  <c r="I495" i="5"/>
  <c r="H495" i="5"/>
  <c r="G495" i="5"/>
  <c r="F495" i="5"/>
  <c r="E495" i="5"/>
  <c r="D495" i="5"/>
  <c r="C495" i="5"/>
  <c r="C492" i="5"/>
  <c r="W491" i="5"/>
  <c r="V491" i="5"/>
  <c r="U491" i="5"/>
  <c r="T491" i="5"/>
  <c r="S491" i="5"/>
  <c r="R491" i="5"/>
  <c r="Q491" i="5"/>
  <c r="P491" i="5"/>
  <c r="O491" i="5"/>
  <c r="N491" i="5"/>
  <c r="M491" i="5"/>
  <c r="L491" i="5"/>
  <c r="K491" i="5"/>
  <c r="J491" i="5"/>
  <c r="I491" i="5"/>
  <c r="H491" i="5"/>
  <c r="G491" i="5"/>
  <c r="F491" i="5"/>
  <c r="E491" i="5"/>
  <c r="D491" i="5"/>
  <c r="C491" i="5"/>
  <c r="C488" i="5"/>
  <c r="W487" i="5"/>
  <c r="V487" i="5"/>
  <c r="U487" i="5"/>
  <c r="T487" i="5"/>
  <c r="S487" i="5"/>
  <c r="R487" i="5"/>
  <c r="Q487" i="5"/>
  <c r="P487" i="5"/>
  <c r="O487" i="5"/>
  <c r="N487" i="5"/>
  <c r="M487" i="5"/>
  <c r="L487" i="5"/>
  <c r="K487" i="5"/>
  <c r="J487" i="5"/>
  <c r="I487" i="5"/>
  <c r="H487" i="5"/>
  <c r="G487" i="5"/>
  <c r="F487" i="5"/>
  <c r="E487" i="5"/>
  <c r="D487" i="5"/>
  <c r="C487" i="5"/>
  <c r="C484" i="5"/>
  <c r="W483" i="5"/>
  <c r="V483" i="5"/>
  <c r="U483" i="5"/>
  <c r="T483" i="5"/>
  <c r="S483" i="5"/>
  <c r="R483" i="5"/>
  <c r="Q483" i="5"/>
  <c r="P483" i="5"/>
  <c r="O483" i="5"/>
  <c r="N483" i="5"/>
  <c r="M483" i="5"/>
  <c r="L483" i="5"/>
  <c r="K483" i="5"/>
  <c r="J483" i="5"/>
  <c r="I483" i="5"/>
  <c r="H483" i="5"/>
  <c r="G483" i="5"/>
  <c r="F483" i="5"/>
  <c r="E483" i="5"/>
  <c r="D483" i="5"/>
  <c r="C483" i="5"/>
  <c r="C480" i="5"/>
  <c r="W479" i="5"/>
  <c r="V479" i="5"/>
  <c r="U479" i="5"/>
  <c r="T479" i="5"/>
  <c r="S479" i="5"/>
  <c r="R479" i="5"/>
  <c r="Q479" i="5"/>
  <c r="P479" i="5"/>
  <c r="O479" i="5"/>
  <c r="N479" i="5"/>
  <c r="M479" i="5"/>
  <c r="L479" i="5"/>
  <c r="K479" i="5"/>
  <c r="J479" i="5"/>
  <c r="I479" i="5"/>
  <c r="H479" i="5"/>
  <c r="G479" i="5"/>
  <c r="F479" i="5"/>
  <c r="E479" i="5"/>
  <c r="D479" i="5"/>
  <c r="C479" i="5"/>
  <c r="C476" i="5"/>
  <c r="W475" i="5"/>
  <c r="V475" i="5"/>
  <c r="U475" i="5"/>
  <c r="T475" i="5"/>
  <c r="S475" i="5"/>
  <c r="R475" i="5"/>
  <c r="Q475" i="5"/>
  <c r="P475" i="5"/>
  <c r="O475" i="5"/>
  <c r="N475" i="5"/>
  <c r="M475" i="5"/>
  <c r="L475" i="5"/>
  <c r="K475" i="5"/>
  <c r="J475" i="5"/>
  <c r="I475" i="5"/>
  <c r="H475" i="5"/>
  <c r="G475" i="5"/>
  <c r="F475" i="5"/>
  <c r="E475" i="5"/>
  <c r="D475" i="5"/>
  <c r="C475" i="5"/>
  <c r="C472" i="5"/>
  <c r="W471" i="5"/>
  <c r="V471" i="5"/>
  <c r="U471" i="5"/>
  <c r="T471" i="5"/>
  <c r="S471" i="5"/>
  <c r="R471" i="5"/>
  <c r="Q471" i="5"/>
  <c r="P471" i="5"/>
  <c r="O471" i="5"/>
  <c r="O472" i="5" s="1"/>
  <c r="N471" i="5"/>
  <c r="M471" i="5"/>
  <c r="L471" i="5"/>
  <c r="K471" i="5"/>
  <c r="J471" i="5"/>
  <c r="I471" i="5"/>
  <c r="H471" i="5"/>
  <c r="G471" i="5"/>
  <c r="F471" i="5"/>
  <c r="E471" i="5"/>
  <c r="D471" i="5"/>
  <c r="C471" i="5"/>
  <c r="C468" i="5"/>
  <c r="W467" i="5"/>
  <c r="V467" i="5"/>
  <c r="U467" i="5"/>
  <c r="T467" i="5"/>
  <c r="S467" i="5"/>
  <c r="R467" i="5"/>
  <c r="Q467" i="5"/>
  <c r="P467" i="5"/>
  <c r="O467" i="5"/>
  <c r="N467" i="5"/>
  <c r="M467" i="5"/>
  <c r="L467" i="5"/>
  <c r="K467" i="5"/>
  <c r="J467" i="5"/>
  <c r="J468" i="5" s="1"/>
  <c r="I467" i="5"/>
  <c r="H467" i="5"/>
  <c r="G467" i="5"/>
  <c r="F467" i="5"/>
  <c r="E467" i="5"/>
  <c r="D467" i="5"/>
  <c r="C467" i="5"/>
  <c r="C464" i="5"/>
  <c r="W463" i="5"/>
  <c r="V463" i="5"/>
  <c r="U463" i="5"/>
  <c r="T463" i="5"/>
  <c r="S463" i="5"/>
  <c r="R463" i="5"/>
  <c r="Q463" i="5"/>
  <c r="P463" i="5"/>
  <c r="O463" i="5"/>
  <c r="N463" i="5"/>
  <c r="M463" i="5"/>
  <c r="L463" i="5"/>
  <c r="K463" i="5"/>
  <c r="J463" i="5"/>
  <c r="I463" i="5"/>
  <c r="H463" i="5"/>
  <c r="G463" i="5"/>
  <c r="F463" i="5"/>
  <c r="E463" i="5"/>
  <c r="D463" i="5"/>
  <c r="C463" i="5"/>
  <c r="C460" i="5"/>
  <c r="W459" i="5"/>
  <c r="V459" i="5"/>
  <c r="U459" i="5"/>
  <c r="T459" i="5"/>
  <c r="S459" i="5"/>
  <c r="R459" i="5"/>
  <c r="Q459" i="5"/>
  <c r="P459" i="5"/>
  <c r="O459" i="5"/>
  <c r="N459" i="5"/>
  <c r="M459" i="5"/>
  <c r="L459" i="5"/>
  <c r="K459" i="5"/>
  <c r="J459" i="5"/>
  <c r="I459" i="5"/>
  <c r="H459" i="5"/>
  <c r="G459" i="5"/>
  <c r="F459" i="5"/>
  <c r="E459" i="5"/>
  <c r="D459" i="5"/>
  <c r="C459" i="5"/>
  <c r="C456" i="5"/>
  <c r="W455" i="5"/>
  <c r="V455" i="5"/>
  <c r="U455" i="5"/>
  <c r="T455" i="5"/>
  <c r="S455" i="5"/>
  <c r="R455" i="5"/>
  <c r="Q455" i="5"/>
  <c r="P455" i="5"/>
  <c r="O455" i="5"/>
  <c r="N455" i="5"/>
  <c r="M455" i="5"/>
  <c r="L455" i="5"/>
  <c r="K455" i="5"/>
  <c r="J455" i="5"/>
  <c r="I455" i="5"/>
  <c r="H455" i="5"/>
  <c r="G455" i="5"/>
  <c r="F455" i="5"/>
  <c r="E455" i="5"/>
  <c r="D455" i="5"/>
  <c r="C455" i="5"/>
  <c r="C452" i="5"/>
  <c r="W451" i="5"/>
  <c r="V451" i="5"/>
  <c r="U451" i="5"/>
  <c r="T451" i="5"/>
  <c r="S451" i="5"/>
  <c r="R451" i="5"/>
  <c r="Q451" i="5"/>
  <c r="P451" i="5"/>
  <c r="O451" i="5"/>
  <c r="N451" i="5"/>
  <c r="M451" i="5"/>
  <c r="L451" i="5"/>
  <c r="K451" i="5"/>
  <c r="J451" i="5"/>
  <c r="I451" i="5"/>
  <c r="H451" i="5"/>
  <c r="G451" i="5"/>
  <c r="F451" i="5"/>
  <c r="E451" i="5"/>
  <c r="D451" i="5"/>
  <c r="C451" i="5"/>
  <c r="C448" i="5"/>
  <c r="W447" i="5"/>
  <c r="V447" i="5"/>
  <c r="U447" i="5"/>
  <c r="T447" i="5"/>
  <c r="S447" i="5"/>
  <c r="R447" i="5"/>
  <c r="Q447" i="5"/>
  <c r="P447" i="5"/>
  <c r="O447" i="5"/>
  <c r="N447" i="5"/>
  <c r="M447" i="5"/>
  <c r="L447" i="5"/>
  <c r="K447" i="5"/>
  <c r="J447" i="5"/>
  <c r="I447" i="5"/>
  <c r="H447" i="5"/>
  <c r="G447" i="5"/>
  <c r="F447" i="5"/>
  <c r="E447" i="5"/>
  <c r="D447" i="5"/>
  <c r="C447" i="5"/>
  <c r="C444" i="5"/>
  <c r="W443" i="5"/>
  <c r="V443" i="5"/>
  <c r="U443" i="5"/>
  <c r="T443" i="5"/>
  <c r="S443" i="5"/>
  <c r="R443" i="5"/>
  <c r="Q443" i="5"/>
  <c r="P443" i="5"/>
  <c r="O443" i="5"/>
  <c r="N443" i="5"/>
  <c r="M443" i="5"/>
  <c r="L443" i="5"/>
  <c r="K443" i="5"/>
  <c r="J443" i="5"/>
  <c r="I443" i="5"/>
  <c r="H443" i="5"/>
  <c r="G443" i="5"/>
  <c r="F443" i="5"/>
  <c r="E443" i="5"/>
  <c r="D443" i="5"/>
  <c r="C443" i="5"/>
  <c r="C440" i="5"/>
  <c r="W439" i="5"/>
  <c r="V439" i="5"/>
  <c r="U439" i="5"/>
  <c r="T439" i="5"/>
  <c r="S439" i="5"/>
  <c r="R439" i="5"/>
  <c r="Q439" i="5"/>
  <c r="P439" i="5"/>
  <c r="O439" i="5"/>
  <c r="N439" i="5"/>
  <c r="M439" i="5"/>
  <c r="L439" i="5"/>
  <c r="K439" i="5"/>
  <c r="J439" i="5"/>
  <c r="I439" i="5"/>
  <c r="H439" i="5"/>
  <c r="G439" i="5"/>
  <c r="F439" i="5"/>
  <c r="E439" i="5"/>
  <c r="D439" i="5"/>
  <c r="C439" i="5"/>
  <c r="C436" i="5"/>
  <c r="W435" i="5"/>
  <c r="V435" i="5"/>
  <c r="U435" i="5"/>
  <c r="T435" i="5"/>
  <c r="S435" i="5"/>
  <c r="R435" i="5"/>
  <c r="Q435" i="5"/>
  <c r="P435" i="5"/>
  <c r="O435" i="5"/>
  <c r="N435" i="5"/>
  <c r="M435" i="5"/>
  <c r="L435" i="5"/>
  <c r="K435" i="5"/>
  <c r="J435" i="5"/>
  <c r="I435" i="5"/>
  <c r="H435" i="5"/>
  <c r="G435" i="5"/>
  <c r="F435" i="5"/>
  <c r="E435" i="5"/>
  <c r="D435" i="5"/>
  <c r="C435" i="5"/>
  <c r="C432" i="5"/>
  <c r="W431" i="5"/>
  <c r="V431" i="5"/>
  <c r="U431" i="5"/>
  <c r="T431" i="5"/>
  <c r="S431" i="5"/>
  <c r="R431" i="5"/>
  <c r="Q431" i="5"/>
  <c r="P431" i="5"/>
  <c r="O431" i="5"/>
  <c r="N431" i="5"/>
  <c r="M431" i="5"/>
  <c r="L431" i="5"/>
  <c r="K431" i="5"/>
  <c r="J431" i="5"/>
  <c r="I431" i="5"/>
  <c r="H431" i="5"/>
  <c r="G431" i="5"/>
  <c r="F431" i="5"/>
  <c r="E431" i="5"/>
  <c r="D431" i="5"/>
  <c r="C431" i="5"/>
  <c r="C428" i="5"/>
  <c r="W427" i="5"/>
  <c r="V427" i="5"/>
  <c r="U427" i="5"/>
  <c r="T427" i="5"/>
  <c r="S427" i="5"/>
  <c r="R427" i="5"/>
  <c r="Q427" i="5"/>
  <c r="P427" i="5"/>
  <c r="O427" i="5"/>
  <c r="N427" i="5"/>
  <c r="N428" i="5" s="1"/>
  <c r="M427" i="5"/>
  <c r="L427" i="5"/>
  <c r="K427" i="5"/>
  <c r="J427" i="5"/>
  <c r="J428" i="5" s="1"/>
  <c r="I427" i="5"/>
  <c r="H427" i="5"/>
  <c r="G427" i="5"/>
  <c r="F427" i="5"/>
  <c r="E427" i="5"/>
  <c r="D427" i="5"/>
  <c r="C427" i="5"/>
  <c r="C424" i="5"/>
  <c r="W423" i="5"/>
  <c r="V423" i="5"/>
  <c r="U423" i="5"/>
  <c r="T423" i="5"/>
  <c r="S423" i="5"/>
  <c r="R423" i="5"/>
  <c r="Q423" i="5"/>
  <c r="P423" i="5"/>
  <c r="O423" i="5"/>
  <c r="N423" i="5"/>
  <c r="M423" i="5"/>
  <c r="L423" i="5"/>
  <c r="K423" i="5"/>
  <c r="J423" i="5"/>
  <c r="I423" i="5"/>
  <c r="H423" i="5"/>
  <c r="G423" i="5"/>
  <c r="F423" i="5"/>
  <c r="E423" i="5"/>
  <c r="D423" i="5"/>
  <c r="C423" i="5"/>
  <c r="C420" i="5"/>
  <c r="W419" i="5"/>
  <c r="V419" i="5"/>
  <c r="U419" i="5"/>
  <c r="T419" i="5"/>
  <c r="S419" i="5"/>
  <c r="R419" i="5"/>
  <c r="Q419" i="5"/>
  <c r="P419" i="5"/>
  <c r="O419" i="5"/>
  <c r="N419" i="5"/>
  <c r="M419" i="5"/>
  <c r="L419" i="5"/>
  <c r="K419" i="5"/>
  <c r="J419" i="5"/>
  <c r="I419" i="5"/>
  <c r="H419" i="5"/>
  <c r="G419" i="5"/>
  <c r="F419" i="5"/>
  <c r="E419" i="5"/>
  <c r="D419" i="5"/>
  <c r="C419" i="5"/>
  <c r="C416" i="5"/>
  <c r="W415" i="5"/>
  <c r="V415" i="5"/>
  <c r="U415" i="5"/>
  <c r="T415" i="5"/>
  <c r="S415" i="5"/>
  <c r="R415" i="5"/>
  <c r="Q415" i="5"/>
  <c r="P415" i="5"/>
  <c r="O415" i="5"/>
  <c r="N415" i="5"/>
  <c r="M415" i="5"/>
  <c r="L415" i="5"/>
  <c r="K415" i="5"/>
  <c r="J415" i="5"/>
  <c r="I415" i="5"/>
  <c r="H415" i="5"/>
  <c r="G415" i="5"/>
  <c r="F415" i="5"/>
  <c r="E415" i="5"/>
  <c r="D415" i="5"/>
  <c r="C415" i="5"/>
  <c r="C412" i="5"/>
  <c r="W411" i="5"/>
  <c r="V411" i="5"/>
  <c r="U411" i="5"/>
  <c r="T411" i="5"/>
  <c r="S411" i="5"/>
  <c r="R411" i="5"/>
  <c r="Q411" i="5"/>
  <c r="P411" i="5"/>
  <c r="O411" i="5"/>
  <c r="N411" i="5"/>
  <c r="M411" i="5"/>
  <c r="L411" i="5"/>
  <c r="K411" i="5"/>
  <c r="J411" i="5"/>
  <c r="I411" i="5"/>
  <c r="H411" i="5"/>
  <c r="G411" i="5"/>
  <c r="F411" i="5"/>
  <c r="E411" i="5"/>
  <c r="D411" i="5"/>
  <c r="C411" i="5"/>
  <c r="C408" i="5"/>
  <c r="W407" i="5"/>
  <c r="V407" i="5"/>
  <c r="U407" i="5"/>
  <c r="T407" i="5"/>
  <c r="S407" i="5"/>
  <c r="R407" i="5"/>
  <c r="Q407" i="5"/>
  <c r="P407" i="5"/>
  <c r="O407" i="5"/>
  <c r="N407" i="5"/>
  <c r="M407" i="5"/>
  <c r="L407" i="5"/>
  <c r="K407" i="5"/>
  <c r="J407" i="5"/>
  <c r="I407" i="5"/>
  <c r="H407" i="5"/>
  <c r="G407" i="5"/>
  <c r="F407" i="5"/>
  <c r="E407" i="5"/>
  <c r="D407" i="5"/>
  <c r="C407" i="5"/>
  <c r="C404" i="5"/>
  <c r="W403" i="5"/>
  <c r="V403" i="5"/>
  <c r="U403" i="5"/>
  <c r="T403" i="5"/>
  <c r="S403" i="5"/>
  <c r="R403" i="5"/>
  <c r="Q403" i="5"/>
  <c r="P403" i="5"/>
  <c r="O403" i="5"/>
  <c r="N403" i="5"/>
  <c r="M403" i="5"/>
  <c r="L403" i="5"/>
  <c r="K403" i="5"/>
  <c r="J403" i="5"/>
  <c r="I403" i="5"/>
  <c r="H403" i="5"/>
  <c r="G403" i="5"/>
  <c r="F403" i="5"/>
  <c r="E403" i="5"/>
  <c r="D403" i="5"/>
  <c r="C403" i="5"/>
  <c r="C400" i="5"/>
  <c r="W399" i="5"/>
  <c r="V399" i="5"/>
  <c r="U399" i="5"/>
  <c r="T399" i="5"/>
  <c r="S399" i="5"/>
  <c r="R399" i="5"/>
  <c r="Q399" i="5"/>
  <c r="P399" i="5"/>
  <c r="O399" i="5"/>
  <c r="N399" i="5"/>
  <c r="M399" i="5"/>
  <c r="L399" i="5"/>
  <c r="K399" i="5"/>
  <c r="J399" i="5"/>
  <c r="I399" i="5"/>
  <c r="H399" i="5"/>
  <c r="G399" i="5"/>
  <c r="F399" i="5"/>
  <c r="E399" i="5"/>
  <c r="D399" i="5"/>
  <c r="C399" i="5"/>
  <c r="C396" i="5"/>
  <c r="W395" i="5"/>
  <c r="V395" i="5"/>
  <c r="U395" i="5"/>
  <c r="T395" i="5"/>
  <c r="S395" i="5"/>
  <c r="R395" i="5"/>
  <c r="Q395" i="5"/>
  <c r="P395" i="5"/>
  <c r="O395" i="5"/>
  <c r="N395" i="5"/>
  <c r="M395" i="5"/>
  <c r="L395" i="5"/>
  <c r="K395" i="5"/>
  <c r="J395" i="5"/>
  <c r="I395" i="5"/>
  <c r="H395" i="5"/>
  <c r="G395" i="5"/>
  <c r="F395" i="5"/>
  <c r="E395" i="5"/>
  <c r="D395" i="5"/>
  <c r="C395" i="5"/>
  <c r="C392" i="5"/>
  <c r="W391" i="5"/>
  <c r="V391" i="5"/>
  <c r="U391" i="5"/>
  <c r="T391" i="5"/>
  <c r="S391" i="5"/>
  <c r="R391" i="5"/>
  <c r="Q391" i="5"/>
  <c r="P391" i="5"/>
  <c r="O391" i="5"/>
  <c r="N391" i="5"/>
  <c r="M391" i="5"/>
  <c r="L391" i="5"/>
  <c r="K391" i="5"/>
  <c r="J391" i="5"/>
  <c r="I391" i="5"/>
  <c r="H391" i="5"/>
  <c r="G391" i="5"/>
  <c r="F391" i="5"/>
  <c r="E391" i="5"/>
  <c r="D391" i="5"/>
  <c r="C391" i="5"/>
  <c r="C388" i="5"/>
  <c r="W387" i="5"/>
  <c r="V387" i="5"/>
  <c r="U387" i="5"/>
  <c r="T387" i="5"/>
  <c r="S387" i="5"/>
  <c r="R387" i="5"/>
  <c r="Q387" i="5"/>
  <c r="P387" i="5"/>
  <c r="O387" i="5"/>
  <c r="N387" i="5"/>
  <c r="M387" i="5"/>
  <c r="L387" i="5"/>
  <c r="K387" i="5"/>
  <c r="J387" i="5"/>
  <c r="I387" i="5"/>
  <c r="H387" i="5"/>
  <c r="G387" i="5"/>
  <c r="F387" i="5"/>
  <c r="E387" i="5"/>
  <c r="D387" i="5"/>
  <c r="C387" i="5"/>
  <c r="C384" i="5"/>
  <c r="W383" i="5"/>
  <c r="V383" i="5"/>
  <c r="U383" i="5"/>
  <c r="T383" i="5"/>
  <c r="S383" i="5"/>
  <c r="R383" i="5"/>
  <c r="Q383" i="5"/>
  <c r="P383" i="5"/>
  <c r="O383" i="5"/>
  <c r="N383" i="5"/>
  <c r="M383" i="5"/>
  <c r="L383" i="5"/>
  <c r="K383" i="5"/>
  <c r="J383" i="5"/>
  <c r="I383" i="5"/>
  <c r="H383" i="5"/>
  <c r="G383" i="5"/>
  <c r="F383" i="5"/>
  <c r="E383" i="5"/>
  <c r="D383" i="5"/>
  <c r="C383" i="5"/>
  <c r="C380" i="5"/>
  <c r="W379" i="5"/>
  <c r="V379" i="5"/>
  <c r="U379" i="5"/>
  <c r="T379" i="5"/>
  <c r="S379" i="5"/>
  <c r="R379" i="5"/>
  <c r="Q379" i="5"/>
  <c r="P379" i="5"/>
  <c r="O379" i="5"/>
  <c r="N379" i="5"/>
  <c r="M379" i="5"/>
  <c r="L379" i="5"/>
  <c r="K379" i="5"/>
  <c r="J379" i="5"/>
  <c r="I379" i="5"/>
  <c r="H379" i="5"/>
  <c r="G379" i="5"/>
  <c r="F379" i="5"/>
  <c r="E379" i="5"/>
  <c r="D379" i="5"/>
  <c r="C379" i="5"/>
  <c r="C376" i="5"/>
  <c r="W375" i="5"/>
  <c r="V375" i="5"/>
  <c r="U375" i="5"/>
  <c r="T375" i="5"/>
  <c r="S375" i="5"/>
  <c r="R375" i="5"/>
  <c r="Q375" i="5"/>
  <c r="P375" i="5"/>
  <c r="O375" i="5"/>
  <c r="N375" i="5"/>
  <c r="M375" i="5"/>
  <c r="L375" i="5"/>
  <c r="K375" i="5"/>
  <c r="J375" i="5"/>
  <c r="I375" i="5"/>
  <c r="H375" i="5"/>
  <c r="G375" i="5"/>
  <c r="F375" i="5"/>
  <c r="E375" i="5"/>
  <c r="D375" i="5"/>
  <c r="C375" i="5"/>
  <c r="C372" i="5"/>
  <c r="W371" i="5"/>
  <c r="V371" i="5"/>
  <c r="U371" i="5"/>
  <c r="T371" i="5"/>
  <c r="S371" i="5"/>
  <c r="R371" i="5"/>
  <c r="Q371" i="5"/>
  <c r="P371" i="5"/>
  <c r="O371" i="5"/>
  <c r="N371" i="5"/>
  <c r="M371" i="5"/>
  <c r="L371" i="5"/>
  <c r="K371" i="5"/>
  <c r="J371" i="5"/>
  <c r="I371" i="5"/>
  <c r="H371" i="5"/>
  <c r="G371" i="5"/>
  <c r="F371" i="5"/>
  <c r="E371" i="5"/>
  <c r="D371" i="5"/>
  <c r="C371" i="5"/>
  <c r="C368" i="5"/>
  <c r="W367" i="5"/>
  <c r="V367" i="5"/>
  <c r="U367" i="5"/>
  <c r="T367" i="5"/>
  <c r="S367" i="5"/>
  <c r="R367" i="5"/>
  <c r="Q367" i="5"/>
  <c r="P367" i="5"/>
  <c r="O367" i="5"/>
  <c r="N367" i="5"/>
  <c r="M367" i="5"/>
  <c r="L367" i="5"/>
  <c r="K367" i="5"/>
  <c r="J367" i="5"/>
  <c r="I367" i="5"/>
  <c r="H367" i="5"/>
  <c r="G367" i="5"/>
  <c r="F367" i="5"/>
  <c r="E367" i="5"/>
  <c r="D367" i="5"/>
  <c r="C367" i="5"/>
  <c r="C364" i="5"/>
  <c r="W363" i="5"/>
  <c r="V363" i="5"/>
  <c r="U363" i="5"/>
  <c r="T363" i="5"/>
  <c r="S363" i="5"/>
  <c r="R363" i="5"/>
  <c r="Q363" i="5"/>
  <c r="P363" i="5"/>
  <c r="O363" i="5"/>
  <c r="N363" i="5"/>
  <c r="M363" i="5"/>
  <c r="L363" i="5"/>
  <c r="K363" i="5"/>
  <c r="J363" i="5"/>
  <c r="I363" i="5"/>
  <c r="H363" i="5"/>
  <c r="G363" i="5"/>
  <c r="F363" i="5"/>
  <c r="E363" i="5"/>
  <c r="D363" i="5"/>
  <c r="C363" i="5"/>
  <c r="C360" i="5"/>
  <c r="W359" i="5"/>
  <c r="V359" i="5"/>
  <c r="U359" i="5"/>
  <c r="T359" i="5"/>
  <c r="S359" i="5"/>
  <c r="R359" i="5"/>
  <c r="Q359" i="5"/>
  <c r="P359" i="5"/>
  <c r="O359" i="5"/>
  <c r="N359" i="5"/>
  <c r="M359" i="5"/>
  <c r="L359" i="5"/>
  <c r="K359" i="5"/>
  <c r="J359" i="5"/>
  <c r="I359" i="5"/>
  <c r="H359" i="5"/>
  <c r="G359" i="5"/>
  <c r="F359" i="5"/>
  <c r="E359" i="5"/>
  <c r="D359" i="5"/>
  <c r="C359" i="5"/>
  <c r="C356" i="5"/>
  <c r="W355" i="5"/>
  <c r="V355" i="5"/>
  <c r="U355" i="5"/>
  <c r="T355" i="5"/>
  <c r="S355" i="5"/>
  <c r="R355" i="5"/>
  <c r="Q355" i="5"/>
  <c r="P355" i="5"/>
  <c r="O355" i="5"/>
  <c r="N355" i="5"/>
  <c r="M355" i="5"/>
  <c r="L355" i="5"/>
  <c r="K355" i="5"/>
  <c r="J355" i="5"/>
  <c r="I355" i="5"/>
  <c r="H355" i="5"/>
  <c r="G355" i="5"/>
  <c r="F355" i="5"/>
  <c r="E355" i="5"/>
  <c r="D355" i="5"/>
  <c r="C355" i="5"/>
  <c r="C352" i="5"/>
  <c r="W351" i="5"/>
  <c r="V351" i="5"/>
  <c r="U351" i="5"/>
  <c r="T351" i="5"/>
  <c r="S351" i="5"/>
  <c r="R351" i="5"/>
  <c r="Q351" i="5"/>
  <c r="P351" i="5"/>
  <c r="O351" i="5"/>
  <c r="N351" i="5"/>
  <c r="M351" i="5"/>
  <c r="L351" i="5"/>
  <c r="K351" i="5"/>
  <c r="J351" i="5"/>
  <c r="I351" i="5"/>
  <c r="H351" i="5"/>
  <c r="G351" i="5"/>
  <c r="F351" i="5"/>
  <c r="E351" i="5"/>
  <c r="D351" i="5"/>
  <c r="C351" i="5"/>
  <c r="C348" i="5"/>
  <c r="W347" i="5"/>
  <c r="V347" i="5"/>
  <c r="U347" i="5"/>
  <c r="T347" i="5"/>
  <c r="S347" i="5"/>
  <c r="R347" i="5"/>
  <c r="Q347" i="5"/>
  <c r="P347" i="5"/>
  <c r="O347" i="5"/>
  <c r="N347" i="5"/>
  <c r="M347" i="5"/>
  <c r="L347" i="5"/>
  <c r="K347" i="5"/>
  <c r="J347" i="5"/>
  <c r="I347" i="5"/>
  <c r="H347" i="5"/>
  <c r="G347" i="5"/>
  <c r="F347" i="5"/>
  <c r="E347" i="5"/>
  <c r="D347" i="5"/>
  <c r="C347" i="5"/>
  <c r="C344" i="5"/>
  <c r="P343" i="5"/>
  <c r="O343" i="5"/>
  <c r="N343" i="5"/>
  <c r="M343" i="5"/>
  <c r="L343" i="5"/>
  <c r="K343" i="5"/>
  <c r="J343" i="5"/>
  <c r="I343" i="5"/>
  <c r="H343" i="5"/>
  <c r="G343" i="5"/>
  <c r="F343" i="5"/>
  <c r="E343" i="5"/>
  <c r="D343" i="5"/>
  <c r="C343" i="5"/>
  <c r="C340" i="5"/>
  <c r="W339" i="5"/>
  <c r="V339" i="5"/>
  <c r="U339" i="5"/>
  <c r="T339" i="5"/>
  <c r="S339" i="5"/>
  <c r="R339" i="5"/>
  <c r="Q339" i="5"/>
  <c r="P339" i="5"/>
  <c r="O339" i="5"/>
  <c r="N339" i="5"/>
  <c r="M339" i="5"/>
  <c r="L339" i="5"/>
  <c r="K339" i="5"/>
  <c r="J339" i="5"/>
  <c r="I339" i="5"/>
  <c r="H339" i="5"/>
  <c r="G339" i="5"/>
  <c r="F339" i="5"/>
  <c r="E339" i="5"/>
  <c r="D339" i="5"/>
  <c r="C339" i="5"/>
  <c r="C336" i="5"/>
  <c r="W335" i="5"/>
  <c r="V335" i="5"/>
  <c r="U335" i="5"/>
  <c r="T335" i="5"/>
  <c r="S335" i="5"/>
  <c r="R335" i="5"/>
  <c r="Q335" i="5"/>
  <c r="P335" i="5"/>
  <c r="O335" i="5"/>
  <c r="N335" i="5"/>
  <c r="M335" i="5"/>
  <c r="L335" i="5"/>
  <c r="K335" i="5"/>
  <c r="J335" i="5"/>
  <c r="I335" i="5"/>
  <c r="H335" i="5"/>
  <c r="G335" i="5"/>
  <c r="F335" i="5"/>
  <c r="E335" i="5"/>
  <c r="D335" i="5"/>
  <c r="C335" i="5"/>
  <c r="C332" i="5"/>
  <c r="W331" i="5"/>
  <c r="V331" i="5"/>
  <c r="U331" i="5"/>
  <c r="T331" i="5"/>
  <c r="S331" i="5"/>
  <c r="R331" i="5"/>
  <c r="Q331" i="5"/>
  <c r="P331" i="5"/>
  <c r="O331" i="5"/>
  <c r="N331" i="5"/>
  <c r="M331" i="5"/>
  <c r="L331" i="5"/>
  <c r="K331" i="5"/>
  <c r="J331" i="5"/>
  <c r="I331" i="5"/>
  <c r="H331" i="5"/>
  <c r="G331" i="5"/>
  <c r="F331" i="5"/>
  <c r="E331" i="5"/>
  <c r="D331" i="5"/>
  <c r="C331" i="5"/>
  <c r="C328" i="5"/>
  <c r="W327" i="5"/>
  <c r="V327" i="5"/>
  <c r="U327" i="5"/>
  <c r="T327" i="5"/>
  <c r="S327" i="5"/>
  <c r="R327" i="5"/>
  <c r="Q327" i="5"/>
  <c r="P327" i="5"/>
  <c r="O327" i="5"/>
  <c r="N327" i="5"/>
  <c r="M327" i="5"/>
  <c r="L327" i="5"/>
  <c r="K327" i="5"/>
  <c r="J327" i="5"/>
  <c r="I327" i="5"/>
  <c r="H327" i="5"/>
  <c r="G327" i="5"/>
  <c r="F327" i="5"/>
  <c r="E327" i="5"/>
  <c r="D327" i="5"/>
  <c r="C327" i="5"/>
  <c r="C324" i="5"/>
  <c r="W323" i="5"/>
  <c r="V323" i="5"/>
  <c r="U323" i="5"/>
  <c r="T323" i="5"/>
  <c r="S323" i="5"/>
  <c r="R323" i="5"/>
  <c r="Q323" i="5"/>
  <c r="P323" i="5"/>
  <c r="O323" i="5"/>
  <c r="N323" i="5"/>
  <c r="M323" i="5"/>
  <c r="L323" i="5"/>
  <c r="K323" i="5"/>
  <c r="J323" i="5"/>
  <c r="I323" i="5"/>
  <c r="H323" i="5"/>
  <c r="G323" i="5"/>
  <c r="F323" i="5"/>
  <c r="E323" i="5"/>
  <c r="D323" i="5"/>
  <c r="C323" i="5"/>
  <c r="C320" i="5"/>
  <c r="W319" i="5"/>
  <c r="V319" i="5"/>
  <c r="U319" i="5"/>
  <c r="T319" i="5"/>
  <c r="S319" i="5"/>
  <c r="R319" i="5"/>
  <c r="Q319" i="5"/>
  <c r="P319" i="5"/>
  <c r="O319" i="5"/>
  <c r="N319" i="5"/>
  <c r="M319" i="5"/>
  <c r="L319" i="5"/>
  <c r="K319" i="5"/>
  <c r="J319" i="5"/>
  <c r="I319" i="5"/>
  <c r="H319" i="5"/>
  <c r="G319" i="5"/>
  <c r="F319" i="5"/>
  <c r="E319" i="5"/>
  <c r="D319" i="5"/>
  <c r="C319" i="5"/>
  <c r="C316" i="5"/>
  <c r="W315" i="5"/>
  <c r="V315" i="5"/>
  <c r="U315" i="5"/>
  <c r="T315" i="5"/>
  <c r="S315" i="5"/>
  <c r="R315" i="5"/>
  <c r="Q315" i="5"/>
  <c r="P315" i="5"/>
  <c r="O315" i="5"/>
  <c r="N315" i="5"/>
  <c r="M315" i="5"/>
  <c r="L315" i="5"/>
  <c r="K315" i="5"/>
  <c r="J315" i="5"/>
  <c r="I315" i="5"/>
  <c r="H315" i="5"/>
  <c r="G315" i="5"/>
  <c r="F315" i="5"/>
  <c r="E315" i="5"/>
  <c r="D315" i="5"/>
  <c r="C315" i="5"/>
  <c r="C312" i="5"/>
  <c r="W311" i="5"/>
  <c r="V311" i="5"/>
  <c r="U311" i="5"/>
  <c r="T311" i="5"/>
  <c r="S311" i="5"/>
  <c r="R311" i="5"/>
  <c r="Q311" i="5"/>
  <c r="P311" i="5"/>
  <c r="O311" i="5"/>
  <c r="N311" i="5"/>
  <c r="M311" i="5"/>
  <c r="L311" i="5"/>
  <c r="K311" i="5"/>
  <c r="J311" i="5"/>
  <c r="I311" i="5"/>
  <c r="H311" i="5"/>
  <c r="G311" i="5"/>
  <c r="F311" i="5"/>
  <c r="E311" i="5"/>
  <c r="D311" i="5"/>
  <c r="C311" i="5"/>
  <c r="C308" i="5"/>
  <c r="W307" i="5"/>
  <c r="V307" i="5"/>
  <c r="U307" i="5"/>
  <c r="T307" i="5"/>
  <c r="S307" i="5"/>
  <c r="R307" i="5"/>
  <c r="Q307" i="5"/>
  <c r="P307" i="5"/>
  <c r="O307" i="5"/>
  <c r="N307" i="5"/>
  <c r="M307" i="5"/>
  <c r="L307" i="5"/>
  <c r="K307" i="5"/>
  <c r="J307" i="5"/>
  <c r="I307" i="5"/>
  <c r="H307" i="5"/>
  <c r="G307" i="5"/>
  <c r="F307" i="5"/>
  <c r="E307" i="5"/>
  <c r="D307" i="5"/>
  <c r="C307" i="5"/>
  <c r="C304" i="5"/>
  <c r="W303" i="5"/>
  <c r="V303" i="5"/>
  <c r="U303" i="5"/>
  <c r="T303" i="5"/>
  <c r="S303" i="5"/>
  <c r="R303" i="5"/>
  <c r="Q303" i="5"/>
  <c r="P303" i="5"/>
  <c r="O303" i="5"/>
  <c r="N303" i="5"/>
  <c r="M303" i="5"/>
  <c r="L303" i="5"/>
  <c r="K303" i="5"/>
  <c r="J303" i="5"/>
  <c r="I303" i="5"/>
  <c r="H303" i="5"/>
  <c r="G303" i="5"/>
  <c r="F303" i="5"/>
  <c r="E303" i="5"/>
  <c r="D303" i="5"/>
  <c r="C303" i="5"/>
  <c r="C300" i="5"/>
  <c r="W299" i="5"/>
  <c r="V299" i="5"/>
  <c r="U299" i="5"/>
  <c r="T299" i="5"/>
  <c r="S299" i="5"/>
  <c r="R299" i="5"/>
  <c r="Q299" i="5"/>
  <c r="P299" i="5"/>
  <c r="O299" i="5"/>
  <c r="N299" i="5"/>
  <c r="M299" i="5"/>
  <c r="L299" i="5"/>
  <c r="K299" i="5"/>
  <c r="J299" i="5"/>
  <c r="I299" i="5"/>
  <c r="H299" i="5"/>
  <c r="G299" i="5"/>
  <c r="F299" i="5"/>
  <c r="E299" i="5"/>
  <c r="D299" i="5"/>
  <c r="C299" i="5"/>
  <c r="C296" i="5"/>
  <c r="W295" i="5"/>
  <c r="V295" i="5"/>
  <c r="U295" i="5"/>
  <c r="T295" i="5"/>
  <c r="S295" i="5"/>
  <c r="R295" i="5"/>
  <c r="Q295" i="5"/>
  <c r="P295" i="5"/>
  <c r="O295" i="5"/>
  <c r="N295" i="5"/>
  <c r="M295" i="5"/>
  <c r="L295" i="5"/>
  <c r="K295" i="5"/>
  <c r="J295" i="5"/>
  <c r="I295" i="5"/>
  <c r="H295" i="5"/>
  <c r="G295" i="5"/>
  <c r="F295" i="5"/>
  <c r="E295" i="5"/>
  <c r="D295" i="5"/>
  <c r="C295" i="5"/>
  <c r="C292" i="5"/>
  <c r="W291" i="5"/>
  <c r="V291" i="5"/>
  <c r="U291" i="5"/>
  <c r="T291" i="5"/>
  <c r="S291" i="5"/>
  <c r="R291" i="5"/>
  <c r="Q291" i="5"/>
  <c r="P291" i="5"/>
  <c r="O291" i="5"/>
  <c r="N291" i="5"/>
  <c r="M291" i="5"/>
  <c r="L291" i="5"/>
  <c r="K291" i="5"/>
  <c r="J291" i="5"/>
  <c r="I291" i="5"/>
  <c r="H291" i="5"/>
  <c r="G291" i="5"/>
  <c r="F291" i="5"/>
  <c r="E291" i="5"/>
  <c r="D291" i="5"/>
  <c r="C291" i="5"/>
  <c r="C288" i="5"/>
  <c r="W287" i="5"/>
  <c r="V287" i="5"/>
  <c r="U287" i="5"/>
  <c r="T287" i="5"/>
  <c r="S287" i="5"/>
  <c r="R287" i="5"/>
  <c r="Q287" i="5"/>
  <c r="P287" i="5"/>
  <c r="O287" i="5"/>
  <c r="N287" i="5"/>
  <c r="M287" i="5"/>
  <c r="L287" i="5"/>
  <c r="K287" i="5"/>
  <c r="J287" i="5"/>
  <c r="I287" i="5"/>
  <c r="H287" i="5"/>
  <c r="G287" i="5"/>
  <c r="F287" i="5"/>
  <c r="E287" i="5"/>
  <c r="D287" i="5"/>
  <c r="C287" i="5"/>
  <c r="C284" i="5"/>
  <c r="W283" i="5"/>
  <c r="V283" i="5"/>
  <c r="U283" i="5"/>
  <c r="T283" i="5"/>
  <c r="S283" i="5"/>
  <c r="R283" i="5"/>
  <c r="Q283" i="5"/>
  <c r="P283" i="5"/>
  <c r="O283" i="5"/>
  <c r="N283" i="5"/>
  <c r="M283" i="5"/>
  <c r="L283" i="5"/>
  <c r="K283" i="5"/>
  <c r="J283" i="5"/>
  <c r="I283" i="5"/>
  <c r="H283" i="5"/>
  <c r="G283" i="5"/>
  <c r="F283" i="5"/>
  <c r="E283" i="5"/>
  <c r="D283" i="5"/>
  <c r="C283" i="5"/>
  <c r="C280" i="5"/>
  <c r="W279" i="5"/>
  <c r="V279" i="5"/>
  <c r="U279" i="5"/>
  <c r="T279" i="5"/>
  <c r="S279" i="5"/>
  <c r="R279" i="5"/>
  <c r="Q279" i="5"/>
  <c r="P279" i="5"/>
  <c r="O279" i="5"/>
  <c r="N279" i="5"/>
  <c r="M279" i="5"/>
  <c r="L279" i="5"/>
  <c r="K279" i="5"/>
  <c r="J279" i="5"/>
  <c r="I279" i="5"/>
  <c r="H279" i="5"/>
  <c r="G279" i="5"/>
  <c r="F279" i="5"/>
  <c r="E279" i="5"/>
  <c r="D279" i="5"/>
  <c r="C279" i="5"/>
  <c r="C276" i="5"/>
  <c r="W275" i="5"/>
  <c r="V275" i="5"/>
  <c r="U275" i="5"/>
  <c r="T275" i="5"/>
  <c r="S275" i="5"/>
  <c r="R275" i="5"/>
  <c r="Q275" i="5"/>
  <c r="P275" i="5"/>
  <c r="O275" i="5"/>
  <c r="N275" i="5"/>
  <c r="M275" i="5"/>
  <c r="L275" i="5"/>
  <c r="K275" i="5"/>
  <c r="J275" i="5"/>
  <c r="I275" i="5"/>
  <c r="H275" i="5"/>
  <c r="G275" i="5"/>
  <c r="F275" i="5"/>
  <c r="E275" i="5"/>
  <c r="M276" i="5" s="1"/>
  <c r="D275" i="5"/>
  <c r="C275" i="5"/>
  <c r="C272" i="5"/>
  <c r="W271" i="5"/>
  <c r="V271" i="5"/>
  <c r="U271" i="5"/>
  <c r="T271" i="5"/>
  <c r="S271" i="5"/>
  <c r="R271" i="5"/>
  <c r="Q271" i="5"/>
  <c r="P271" i="5"/>
  <c r="O271" i="5"/>
  <c r="N271" i="5"/>
  <c r="M271" i="5"/>
  <c r="L271" i="5"/>
  <c r="K271" i="5"/>
  <c r="J271" i="5"/>
  <c r="I271" i="5"/>
  <c r="H271" i="5"/>
  <c r="G271" i="5"/>
  <c r="F271" i="5"/>
  <c r="E271" i="5"/>
  <c r="D271" i="5"/>
  <c r="C271" i="5"/>
  <c r="C268" i="5"/>
  <c r="W267" i="5"/>
  <c r="V267" i="5"/>
  <c r="U267" i="5"/>
  <c r="T267" i="5"/>
  <c r="S267" i="5"/>
  <c r="R267" i="5"/>
  <c r="Q267" i="5"/>
  <c r="P267" i="5"/>
  <c r="O267" i="5"/>
  <c r="N267" i="5"/>
  <c r="M267" i="5"/>
  <c r="L267" i="5"/>
  <c r="K267" i="5"/>
  <c r="J267" i="5"/>
  <c r="I267" i="5"/>
  <c r="H267" i="5"/>
  <c r="G267" i="5"/>
  <c r="F267" i="5"/>
  <c r="E267" i="5"/>
  <c r="D267" i="5"/>
  <c r="C267" i="5"/>
  <c r="C264" i="5"/>
  <c r="W263" i="5"/>
  <c r="V263" i="5"/>
  <c r="U263" i="5"/>
  <c r="T263" i="5"/>
  <c r="S263" i="5"/>
  <c r="R263" i="5"/>
  <c r="Q263" i="5"/>
  <c r="P263" i="5"/>
  <c r="O263" i="5"/>
  <c r="N263" i="5"/>
  <c r="M263" i="5"/>
  <c r="L263" i="5"/>
  <c r="K263" i="5"/>
  <c r="J263" i="5"/>
  <c r="I263" i="5"/>
  <c r="H263" i="5"/>
  <c r="G263" i="5"/>
  <c r="F263" i="5"/>
  <c r="E263" i="5"/>
  <c r="D263" i="5"/>
  <c r="C263" i="5"/>
  <c r="C260" i="5"/>
  <c r="W259" i="5"/>
  <c r="V259" i="5"/>
  <c r="U259" i="5"/>
  <c r="T259" i="5"/>
  <c r="S259" i="5"/>
  <c r="R259" i="5"/>
  <c r="Q259" i="5"/>
  <c r="P259" i="5"/>
  <c r="O259" i="5"/>
  <c r="N259" i="5"/>
  <c r="M259" i="5"/>
  <c r="L259" i="5"/>
  <c r="K259" i="5"/>
  <c r="J259" i="5"/>
  <c r="I259" i="5"/>
  <c r="H259" i="5"/>
  <c r="G259" i="5"/>
  <c r="F259" i="5"/>
  <c r="E259" i="5"/>
  <c r="D259" i="5"/>
  <c r="C259" i="5"/>
  <c r="C256" i="5"/>
  <c r="W255" i="5"/>
  <c r="V255" i="5"/>
  <c r="U255" i="5"/>
  <c r="T255" i="5"/>
  <c r="S255" i="5"/>
  <c r="R255" i="5"/>
  <c r="Q255" i="5"/>
  <c r="P255" i="5"/>
  <c r="O255" i="5"/>
  <c r="N255" i="5"/>
  <c r="M255" i="5"/>
  <c r="L255" i="5"/>
  <c r="K255" i="5"/>
  <c r="J255" i="5"/>
  <c r="I255" i="5"/>
  <c r="H255" i="5"/>
  <c r="G255" i="5"/>
  <c r="F255" i="5"/>
  <c r="E255" i="5"/>
  <c r="D255" i="5"/>
  <c r="C255" i="5"/>
  <c r="C252" i="5"/>
  <c r="W251" i="5"/>
  <c r="V251" i="5"/>
  <c r="U251" i="5"/>
  <c r="T251" i="5"/>
  <c r="S251" i="5"/>
  <c r="R251" i="5"/>
  <c r="Q251" i="5"/>
  <c r="P251" i="5"/>
  <c r="O251" i="5"/>
  <c r="N251" i="5"/>
  <c r="M251" i="5"/>
  <c r="L251" i="5"/>
  <c r="K251" i="5"/>
  <c r="J251" i="5"/>
  <c r="I251" i="5"/>
  <c r="H251" i="5"/>
  <c r="G251" i="5"/>
  <c r="F251" i="5"/>
  <c r="E251" i="5"/>
  <c r="D251" i="5"/>
  <c r="C251" i="5"/>
  <c r="C248" i="5"/>
  <c r="W247" i="5"/>
  <c r="V247" i="5"/>
  <c r="U247" i="5"/>
  <c r="T247" i="5"/>
  <c r="S247" i="5"/>
  <c r="R247" i="5"/>
  <c r="Q247" i="5"/>
  <c r="P247" i="5"/>
  <c r="O247" i="5"/>
  <c r="N247" i="5"/>
  <c r="M247" i="5"/>
  <c r="L247" i="5"/>
  <c r="K247" i="5"/>
  <c r="J247" i="5"/>
  <c r="I247" i="5"/>
  <c r="H247" i="5"/>
  <c r="G247" i="5"/>
  <c r="F247" i="5"/>
  <c r="E247" i="5"/>
  <c r="D247" i="5"/>
  <c r="C247" i="5"/>
  <c r="C244" i="5"/>
  <c r="W243" i="5"/>
  <c r="V243" i="5"/>
  <c r="U243" i="5"/>
  <c r="T243" i="5"/>
  <c r="S243" i="5"/>
  <c r="R243" i="5"/>
  <c r="Q243" i="5"/>
  <c r="P243" i="5"/>
  <c r="O243" i="5"/>
  <c r="N243" i="5"/>
  <c r="M243" i="5"/>
  <c r="L243" i="5"/>
  <c r="K243" i="5"/>
  <c r="J243" i="5"/>
  <c r="I243" i="5"/>
  <c r="H243" i="5"/>
  <c r="G243" i="5"/>
  <c r="F243" i="5"/>
  <c r="E243" i="5"/>
  <c r="D243" i="5"/>
  <c r="C243" i="5"/>
  <c r="C240" i="5"/>
  <c r="W239" i="5"/>
  <c r="V239" i="5"/>
  <c r="U239" i="5"/>
  <c r="T239" i="5"/>
  <c r="S239" i="5"/>
  <c r="R239" i="5"/>
  <c r="Q239" i="5"/>
  <c r="P239" i="5"/>
  <c r="O239" i="5"/>
  <c r="N239" i="5"/>
  <c r="M239" i="5"/>
  <c r="L239" i="5"/>
  <c r="K239" i="5"/>
  <c r="J239" i="5"/>
  <c r="I239" i="5"/>
  <c r="H239" i="5"/>
  <c r="G239" i="5"/>
  <c r="F239" i="5"/>
  <c r="E239" i="5"/>
  <c r="D239" i="5"/>
  <c r="C239" i="5"/>
  <c r="C236" i="5"/>
  <c r="W235" i="5"/>
  <c r="V235" i="5"/>
  <c r="U235" i="5"/>
  <c r="T235" i="5"/>
  <c r="S235" i="5"/>
  <c r="R235" i="5"/>
  <c r="Q235" i="5"/>
  <c r="P235" i="5"/>
  <c r="O235" i="5"/>
  <c r="N235" i="5"/>
  <c r="M235" i="5"/>
  <c r="L235" i="5"/>
  <c r="K235" i="5"/>
  <c r="J235" i="5"/>
  <c r="I235" i="5"/>
  <c r="H235" i="5"/>
  <c r="G235" i="5"/>
  <c r="F235" i="5"/>
  <c r="E235" i="5"/>
  <c r="D235" i="5"/>
  <c r="C235" i="5"/>
  <c r="C232" i="5"/>
  <c r="W231" i="5"/>
  <c r="V231" i="5"/>
  <c r="U231" i="5"/>
  <c r="T231" i="5"/>
  <c r="S231" i="5"/>
  <c r="R231" i="5"/>
  <c r="Q231" i="5"/>
  <c r="P231" i="5"/>
  <c r="O231" i="5"/>
  <c r="N231" i="5"/>
  <c r="M231" i="5"/>
  <c r="L231" i="5"/>
  <c r="K231" i="5"/>
  <c r="J231" i="5"/>
  <c r="I231" i="5"/>
  <c r="H231" i="5"/>
  <c r="G231" i="5"/>
  <c r="F231" i="5"/>
  <c r="E231" i="5"/>
  <c r="D231" i="5"/>
  <c r="C231" i="5"/>
  <c r="C228" i="5"/>
  <c r="W227" i="5"/>
  <c r="V227" i="5"/>
  <c r="U227" i="5"/>
  <c r="T227" i="5"/>
  <c r="S227" i="5"/>
  <c r="R227" i="5"/>
  <c r="Q227" i="5"/>
  <c r="P227" i="5"/>
  <c r="O227" i="5"/>
  <c r="N227" i="5"/>
  <c r="M227" i="5"/>
  <c r="L227" i="5"/>
  <c r="K227" i="5"/>
  <c r="J227" i="5"/>
  <c r="I227" i="5"/>
  <c r="H227" i="5"/>
  <c r="G227" i="5"/>
  <c r="F227" i="5"/>
  <c r="E227" i="5"/>
  <c r="D227" i="5"/>
  <c r="C227" i="5"/>
  <c r="C224" i="5"/>
  <c r="W223" i="5"/>
  <c r="V223" i="5"/>
  <c r="U223" i="5"/>
  <c r="T223" i="5"/>
  <c r="S223" i="5"/>
  <c r="R223" i="5"/>
  <c r="Q223" i="5"/>
  <c r="P223" i="5"/>
  <c r="O223" i="5"/>
  <c r="N223" i="5"/>
  <c r="M223" i="5"/>
  <c r="L223" i="5"/>
  <c r="K223" i="5"/>
  <c r="J223" i="5"/>
  <c r="I223" i="5"/>
  <c r="H223" i="5"/>
  <c r="G223" i="5"/>
  <c r="F223" i="5"/>
  <c r="E223" i="5"/>
  <c r="D223" i="5"/>
  <c r="C223" i="5"/>
  <c r="C220" i="5"/>
  <c r="W219" i="5"/>
  <c r="V219" i="5"/>
  <c r="U219" i="5"/>
  <c r="T219" i="5"/>
  <c r="S219" i="5"/>
  <c r="R219" i="5"/>
  <c r="Q219" i="5"/>
  <c r="P219" i="5"/>
  <c r="O219" i="5"/>
  <c r="N219" i="5"/>
  <c r="M219" i="5"/>
  <c r="L219" i="5"/>
  <c r="K219" i="5"/>
  <c r="J219" i="5"/>
  <c r="I219" i="5"/>
  <c r="H219" i="5"/>
  <c r="G219" i="5"/>
  <c r="F219" i="5"/>
  <c r="E219" i="5"/>
  <c r="D219" i="5"/>
  <c r="C219" i="5"/>
  <c r="C216" i="5"/>
  <c r="W215" i="5"/>
  <c r="V215" i="5"/>
  <c r="U215" i="5"/>
  <c r="T215" i="5"/>
  <c r="S215" i="5"/>
  <c r="R215" i="5"/>
  <c r="Q215" i="5"/>
  <c r="P215" i="5"/>
  <c r="O215" i="5"/>
  <c r="N215" i="5"/>
  <c r="M215" i="5"/>
  <c r="L215" i="5"/>
  <c r="K215" i="5"/>
  <c r="J215" i="5"/>
  <c r="I215" i="5"/>
  <c r="H215" i="5"/>
  <c r="G215" i="5"/>
  <c r="F215" i="5"/>
  <c r="E215" i="5"/>
  <c r="D215" i="5"/>
  <c r="C215" i="5"/>
  <c r="C212" i="5"/>
  <c r="W211" i="5"/>
  <c r="V211" i="5"/>
  <c r="U211" i="5"/>
  <c r="T211" i="5"/>
  <c r="S211" i="5"/>
  <c r="R211" i="5"/>
  <c r="Q211" i="5"/>
  <c r="P211" i="5"/>
  <c r="O211" i="5"/>
  <c r="N211" i="5"/>
  <c r="M211" i="5"/>
  <c r="L211" i="5"/>
  <c r="K211" i="5"/>
  <c r="J211" i="5"/>
  <c r="I211" i="5"/>
  <c r="H211" i="5"/>
  <c r="G211" i="5"/>
  <c r="F211" i="5"/>
  <c r="E211" i="5"/>
  <c r="D211" i="5"/>
  <c r="C211" i="5"/>
  <c r="C208" i="5"/>
  <c r="W207" i="5"/>
  <c r="V207" i="5"/>
  <c r="U207" i="5"/>
  <c r="T207" i="5"/>
  <c r="S207" i="5"/>
  <c r="R207" i="5"/>
  <c r="Q207" i="5"/>
  <c r="P207" i="5"/>
  <c r="O207" i="5"/>
  <c r="N207" i="5"/>
  <c r="M207" i="5"/>
  <c r="L207" i="5"/>
  <c r="K207" i="5"/>
  <c r="J207" i="5"/>
  <c r="I207" i="5"/>
  <c r="H207" i="5"/>
  <c r="G207" i="5"/>
  <c r="F207" i="5"/>
  <c r="E207" i="5"/>
  <c r="D207" i="5"/>
  <c r="C207" i="5"/>
  <c r="C204" i="5"/>
  <c r="W203" i="5"/>
  <c r="V203" i="5"/>
  <c r="U203" i="5"/>
  <c r="T203" i="5"/>
  <c r="S203" i="5"/>
  <c r="R203" i="5"/>
  <c r="Q203" i="5"/>
  <c r="P203" i="5"/>
  <c r="O203" i="5"/>
  <c r="N203" i="5"/>
  <c r="M203" i="5"/>
  <c r="L203" i="5"/>
  <c r="K203" i="5"/>
  <c r="J203" i="5"/>
  <c r="I203" i="5"/>
  <c r="H203" i="5"/>
  <c r="G203" i="5"/>
  <c r="F203" i="5"/>
  <c r="E203" i="5"/>
  <c r="D203" i="5"/>
  <c r="C203" i="5"/>
  <c r="C200" i="5"/>
  <c r="W199" i="5"/>
  <c r="V199" i="5"/>
  <c r="U199" i="5"/>
  <c r="T199" i="5"/>
  <c r="S199" i="5"/>
  <c r="R199" i="5"/>
  <c r="Q199" i="5"/>
  <c r="P199" i="5"/>
  <c r="O199" i="5"/>
  <c r="N199" i="5"/>
  <c r="M199" i="5"/>
  <c r="L199" i="5"/>
  <c r="K199" i="5"/>
  <c r="J199" i="5"/>
  <c r="I199" i="5"/>
  <c r="H199" i="5"/>
  <c r="G199" i="5"/>
  <c r="F199" i="5"/>
  <c r="E199" i="5"/>
  <c r="D199" i="5"/>
  <c r="C199" i="5"/>
  <c r="C196" i="5"/>
  <c r="W195" i="5"/>
  <c r="V195" i="5"/>
  <c r="U195" i="5"/>
  <c r="T195" i="5"/>
  <c r="S195" i="5"/>
  <c r="R195" i="5"/>
  <c r="Q195" i="5"/>
  <c r="P195" i="5"/>
  <c r="O195" i="5"/>
  <c r="N195" i="5"/>
  <c r="M195" i="5"/>
  <c r="L195" i="5"/>
  <c r="K195" i="5"/>
  <c r="J195" i="5"/>
  <c r="I195" i="5"/>
  <c r="H195" i="5"/>
  <c r="G195" i="5"/>
  <c r="F195" i="5"/>
  <c r="E195" i="5"/>
  <c r="D195" i="5"/>
  <c r="C195" i="5"/>
  <c r="C192" i="5"/>
  <c r="W191" i="5"/>
  <c r="V191" i="5"/>
  <c r="U191" i="5"/>
  <c r="T191" i="5"/>
  <c r="S191" i="5"/>
  <c r="R191" i="5"/>
  <c r="Q191" i="5"/>
  <c r="P191" i="5"/>
  <c r="O191" i="5"/>
  <c r="N191" i="5"/>
  <c r="M191" i="5"/>
  <c r="L191" i="5"/>
  <c r="K191" i="5"/>
  <c r="J191" i="5"/>
  <c r="I191" i="5"/>
  <c r="H191" i="5"/>
  <c r="G191" i="5"/>
  <c r="F191" i="5"/>
  <c r="E191" i="5"/>
  <c r="D191" i="5"/>
  <c r="C191" i="5"/>
  <c r="C188" i="5"/>
  <c r="W187" i="5"/>
  <c r="V187" i="5"/>
  <c r="U187" i="5"/>
  <c r="T187" i="5"/>
  <c r="S187" i="5"/>
  <c r="R187" i="5"/>
  <c r="Q187" i="5"/>
  <c r="P187" i="5"/>
  <c r="O187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C184" i="5"/>
  <c r="W183" i="5"/>
  <c r="V183" i="5"/>
  <c r="U183" i="5"/>
  <c r="T183" i="5"/>
  <c r="S183" i="5"/>
  <c r="R183" i="5"/>
  <c r="Q183" i="5"/>
  <c r="P183" i="5"/>
  <c r="O183" i="5"/>
  <c r="N183" i="5"/>
  <c r="M183" i="5"/>
  <c r="L183" i="5"/>
  <c r="K183" i="5"/>
  <c r="J183" i="5"/>
  <c r="I183" i="5"/>
  <c r="H183" i="5"/>
  <c r="G183" i="5"/>
  <c r="F183" i="5"/>
  <c r="E183" i="5"/>
  <c r="D183" i="5"/>
  <c r="C183" i="5"/>
  <c r="C180" i="5"/>
  <c r="W179" i="5"/>
  <c r="V179" i="5"/>
  <c r="U179" i="5"/>
  <c r="T179" i="5"/>
  <c r="S179" i="5"/>
  <c r="R179" i="5"/>
  <c r="Q179" i="5"/>
  <c r="P179" i="5"/>
  <c r="O179" i="5"/>
  <c r="N179" i="5"/>
  <c r="M179" i="5"/>
  <c r="L179" i="5"/>
  <c r="K179" i="5"/>
  <c r="J179" i="5"/>
  <c r="I179" i="5"/>
  <c r="H179" i="5"/>
  <c r="G179" i="5"/>
  <c r="F179" i="5"/>
  <c r="E179" i="5"/>
  <c r="D179" i="5"/>
  <c r="C179" i="5"/>
  <c r="O176" i="5"/>
  <c r="C176" i="5"/>
  <c r="W175" i="5"/>
  <c r="V175" i="5"/>
  <c r="U175" i="5"/>
  <c r="T175" i="5"/>
  <c r="S175" i="5"/>
  <c r="R175" i="5"/>
  <c r="Q175" i="5"/>
  <c r="P175" i="5"/>
  <c r="O175" i="5"/>
  <c r="N175" i="5"/>
  <c r="M175" i="5"/>
  <c r="M176" i="5" s="1"/>
  <c r="L175" i="5"/>
  <c r="K175" i="5"/>
  <c r="J175" i="5"/>
  <c r="I175" i="5"/>
  <c r="I176" i="5" s="1"/>
  <c r="H175" i="5"/>
  <c r="G175" i="5"/>
  <c r="F175" i="5"/>
  <c r="E175" i="5"/>
  <c r="D175" i="5"/>
  <c r="C175" i="5"/>
  <c r="C172" i="5"/>
  <c r="W171" i="5"/>
  <c r="V171" i="5"/>
  <c r="U171" i="5"/>
  <c r="T171" i="5"/>
  <c r="S171" i="5"/>
  <c r="R171" i="5"/>
  <c r="Q171" i="5"/>
  <c r="P171" i="5"/>
  <c r="O171" i="5"/>
  <c r="N171" i="5"/>
  <c r="M171" i="5"/>
  <c r="L171" i="5"/>
  <c r="K171" i="5"/>
  <c r="J171" i="5"/>
  <c r="I171" i="5"/>
  <c r="H171" i="5"/>
  <c r="G171" i="5"/>
  <c r="F171" i="5"/>
  <c r="E171" i="5"/>
  <c r="D171" i="5"/>
  <c r="C171" i="5"/>
  <c r="C168" i="5"/>
  <c r="W167" i="5"/>
  <c r="V167" i="5"/>
  <c r="U167" i="5"/>
  <c r="T167" i="5"/>
  <c r="S167" i="5"/>
  <c r="R167" i="5"/>
  <c r="Q167" i="5"/>
  <c r="P167" i="5"/>
  <c r="O167" i="5"/>
  <c r="N167" i="5"/>
  <c r="M167" i="5"/>
  <c r="L167" i="5"/>
  <c r="K167" i="5"/>
  <c r="J167" i="5"/>
  <c r="I167" i="5"/>
  <c r="H167" i="5"/>
  <c r="G167" i="5"/>
  <c r="F167" i="5"/>
  <c r="E167" i="5"/>
  <c r="D167" i="5"/>
  <c r="C167" i="5"/>
  <c r="C164" i="5"/>
  <c r="W163" i="5"/>
  <c r="V163" i="5"/>
  <c r="U163" i="5"/>
  <c r="T163" i="5"/>
  <c r="S163" i="5"/>
  <c r="R163" i="5"/>
  <c r="Q163" i="5"/>
  <c r="P163" i="5"/>
  <c r="O163" i="5"/>
  <c r="N163" i="5"/>
  <c r="M163" i="5"/>
  <c r="L163" i="5"/>
  <c r="K163" i="5"/>
  <c r="J163" i="5"/>
  <c r="I163" i="5"/>
  <c r="H163" i="5"/>
  <c r="G163" i="5"/>
  <c r="F163" i="5"/>
  <c r="E163" i="5"/>
  <c r="D163" i="5"/>
  <c r="C163" i="5"/>
  <c r="C160" i="5"/>
  <c r="W159" i="5"/>
  <c r="V159" i="5"/>
  <c r="U159" i="5"/>
  <c r="T159" i="5"/>
  <c r="S159" i="5"/>
  <c r="R159" i="5"/>
  <c r="Q159" i="5"/>
  <c r="P159" i="5"/>
  <c r="O159" i="5"/>
  <c r="N159" i="5"/>
  <c r="N160" i="5" s="1"/>
  <c r="M159" i="5"/>
  <c r="L159" i="5"/>
  <c r="K159" i="5"/>
  <c r="J159" i="5"/>
  <c r="J160" i="5" s="1"/>
  <c r="I159" i="5"/>
  <c r="H159" i="5"/>
  <c r="G159" i="5"/>
  <c r="F159" i="5"/>
  <c r="E159" i="5"/>
  <c r="D159" i="5"/>
  <c r="C159" i="5"/>
  <c r="C156" i="5"/>
  <c r="W155" i="5"/>
  <c r="V155" i="5"/>
  <c r="U155" i="5"/>
  <c r="T155" i="5"/>
  <c r="S155" i="5"/>
  <c r="R155" i="5"/>
  <c r="Q155" i="5"/>
  <c r="P155" i="5"/>
  <c r="O155" i="5"/>
  <c r="N155" i="5"/>
  <c r="M155" i="5"/>
  <c r="L155" i="5"/>
  <c r="K155" i="5"/>
  <c r="J155" i="5"/>
  <c r="I155" i="5"/>
  <c r="H155" i="5"/>
  <c r="G155" i="5"/>
  <c r="F155" i="5"/>
  <c r="E155" i="5"/>
  <c r="D155" i="5"/>
  <c r="C155" i="5"/>
  <c r="C152" i="5"/>
  <c r="W151" i="5"/>
  <c r="V151" i="5"/>
  <c r="U151" i="5"/>
  <c r="T151" i="5"/>
  <c r="S151" i="5"/>
  <c r="R151" i="5"/>
  <c r="Q151" i="5"/>
  <c r="P151" i="5"/>
  <c r="O151" i="5"/>
  <c r="O152" i="5" s="1"/>
  <c r="N151" i="5"/>
  <c r="M151" i="5"/>
  <c r="L151" i="5"/>
  <c r="K151" i="5"/>
  <c r="J151" i="5"/>
  <c r="I151" i="5"/>
  <c r="H151" i="5"/>
  <c r="G151" i="5"/>
  <c r="F151" i="5"/>
  <c r="E151" i="5"/>
  <c r="D151" i="5"/>
  <c r="C151" i="5"/>
  <c r="C148" i="5"/>
  <c r="W147" i="5"/>
  <c r="V147" i="5"/>
  <c r="U147" i="5"/>
  <c r="T147" i="5"/>
  <c r="S147" i="5"/>
  <c r="R147" i="5"/>
  <c r="Q147" i="5"/>
  <c r="P147" i="5"/>
  <c r="O147" i="5"/>
  <c r="N147" i="5"/>
  <c r="M147" i="5"/>
  <c r="L147" i="5"/>
  <c r="K147" i="5"/>
  <c r="J147" i="5"/>
  <c r="I147" i="5"/>
  <c r="H147" i="5"/>
  <c r="G147" i="5"/>
  <c r="F147" i="5"/>
  <c r="E147" i="5"/>
  <c r="D147" i="5"/>
  <c r="C147" i="5"/>
  <c r="C144" i="5"/>
  <c r="W143" i="5"/>
  <c r="V143" i="5"/>
  <c r="U143" i="5"/>
  <c r="T143" i="5"/>
  <c r="S143" i="5"/>
  <c r="R143" i="5"/>
  <c r="Q143" i="5"/>
  <c r="P143" i="5"/>
  <c r="O143" i="5"/>
  <c r="N143" i="5"/>
  <c r="M143" i="5"/>
  <c r="L143" i="5"/>
  <c r="K143" i="5"/>
  <c r="J143" i="5"/>
  <c r="I143" i="5"/>
  <c r="H143" i="5"/>
  <c r="G143" i="5"/>
  <c r="F143" i="5"/>
  <c r="E143" i="5"/>
  <c r="D143" i="5"/>
  <c r="C143" i="5"/>
  <c r="C140" i="5"/>
  <c r="W139" i="5"/>
  <c r="V139" i="5"/>
  <c r="U139" i="5"/>
  <c r="T139" i="5"/>
  <c r="S139" i="5"/>
  <c r="R139" i="5"/>
  <c r="Q139" i="5"/>
  <c r="P139" i="5"/>
  <c r="O139" i="5"/>
  <c r="N139" i="5"/>
  <c r="M139" i="5"/>
  <c r="L139" i="5"/>
  <c r="K139" i="5"/>
  <c r="J139" i="5"/>
  <c r="I139" i="5"/>
  <c r="H139" i="5"/>
  <c r="G139" i="5"/>
  <c r="F139" i="5"/>
  <c r="E139" i="5"/>
  <c r="D139" i="5"/>
  <c r="C139" i="5"/>
  <c r="C136" i="5"/>
  <c r="W135" i="5"/>
  <c r="V135" i="5"/>
  <c r="U135" i="5"/>
  <c r="T135" i="5"/>
  <c r="S135" i="5"/>
  <c r="R135" i="5"/>
  <c r="Q135" i="5"/>
  <c r="P135" i="5"/>
  <c r="O135" i="5"/>
  <c r="N135" i="5"/>
  <c r="M135" i="5"/>
  <c r="L135" i="5"/>
  <c r="K135" i="5"/>
  <c r="J135" i="5"/>
  <c r="I135" i="5"/>
  <c r="H135" i="5"/>
  <c r="G135" i="5"/>
  <c r="F135" i="5"/>
  <c r="E135" i="5"/>
  <c r="D135" i="5"/>
  <c r="C135" i="5"/>
  <c r="C132" i="5"/>
  <c r="W131" i="5"/>
  <c r="V131" i="5"/>
  <c r="U131" i="5"/>
  <c r="T131" i="5"/>
  <c r="S131" i="5"/>
  <c r="R131" i="5"/>
  <c r="Q131" i="5"/>
  <c r="P131" i="5"/>
  <c r="O131" i="5"/>
  <c r="N131" i="5"/>
  <c r="M131" i="5"/>
  <c r="L131" i="5"/>
  <c r="K131" i="5"/>
  <c r="J131" i="5"/>
  <c r="I131" i="5"/>
  <c r="H131" i="5"/>
  <c r="G131" i="5"/>
  <c r="F131" i="5"/>
  <c r="E131" i="5"/>
  <c r="D131" i="5"/>
  <c r="C131" i="5"/>
  <c r="C128" i="5"/>
  <c r="W127" i="5"/>
  <c r="V127" i="5"/>
  <c r="U127" i="5"/>
  <c r="T127" i="5"/>
  <c r="S127" i="5"/>
  <c r="R127" i="5"/>
  <c r="Q127" i="5"/>
  <c r="P127" i="5"/>
  <c r="O127" i="5"/>
  <c r="N127" i="5"/>
  <c r="N128" i="5" s="1"/>
  <c r="M127" i="5"/>
  <c r="L127" i="5"/>
  <c r="K127" i="5"/>
  <c r="J127" i="5"/>
  <c r="J128" i="5" s="1"/>
  <c r="I127" i="5"/>
  <c r="H127" i="5"/>
  <c r="G127" i="5"/>
  <c r="F127" i="5"/>
  <c r="E127" i="5"/>
  <c r="D127" i="5"/>
  <c r="C127" i="5"/>
  <c r="C124" i="5"/>
  <c r="W123" i="5"/>
  <c r="V123" i="5"/>
  <c r="U123" i="5"/>
  <c r="T123" i="5"/>
  <c r="S123" i="5"/>
  <c r="R123" i="5"/>
  <c r="Q123" i="5"/>
  <c r="P123" i="5"/>
  <c r="O123" i="5"/>
  <c r="N123" i="5"/>
  <c r="M123" i="5"/>
  <c r="L123" i="5"/>
  <c r="K123" i="5"/>
  <c r="J123" i="5"/>
  <c r="I123" i="5"/>
  <c r="H123" i="5"/>
  <c r="G123" i="5"/>
  <c r="F123" i="5"/>
  <c r="E123" i="5"/>
  <c r="D123" i="5"/>
  <c r="C123" i="5"/>
  <c r="C120" i="5"/>
  <c r="W119" i="5"/>
  <c r="V119" i="5"/>
  <c r="U119" i="5"/>
  <c r="T119" i="5"/>
  <c r="S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F119" i="5"/>
  <c r="E119" i="5"/>
  <c r="D119" i="5"/>
  <c r="C119" i="5"/>
  <c r="C116" i="5"/>
  <c r="W115" i="5"/>
  <c r="V115" i="5"/>
  <c r="U115" i="5"/>
  <c r="T115" i="5"/>
  <c r="S115" i="5"/>
  <c r="R115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C112" i="5"/>
  <c r="W111" i="5"/>
  <c r="V111" i="5"/>
  <c r="U111" i="5"/>
  <c r="T111" i="5"/>
  <c r="S111" i="5"/>
  <c r="R111" i="5"/>
  <c r="Q111" i="5"/>
  <c r="P111" i="5"/>
  <c r="O111" i="5"/>
  <c r="O112" i="5" s="1"/>
  <c r="N111" i="5"/>
  <c r="M111" i="5"/>
  <c r="L111" i="5"/>
  <c r="K111" i="5"/>
  <c r="J111" i="5"/>
  <c r="I111" i="5"/>
  <c r="H111" i="5"/>
  <c r="G111" i="5"/>
  <c r="F111" i="5"/>
  <c r="E111" i="5"/>
  <c r="D111" i="5"/>
  <c r="C111" i="5"/>
  <c r="C108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C104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C100" i="5"/>
  <c r="W99" i="5"/>
  <c r="V99" i="5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C96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C92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N92" i="5" s="1"/>
  <c r="C91" i="5"/>
  <c r="C88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C84" i="5"/>
  <c r="W83" i="5"/>
  <c r="V83" i="5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C80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J80" i="5" s="1"/>
  <c r="I79" i="5"/>
  <c r="H79" i="5"/>
  <c r="G79" i="5"/>
  <c r="F79" i="5"/>
  <c r="E79" i="5"/>
  <c r="D79" i="5"/>
  <c r="C79" i="5"/>
  <c r="C76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C72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C68" i="5"/>
  <c r="W67" i="5"/>
  <c r="V67" i="5"/>
  <c r="U67" i="5"/>
  <c r="T67" i="5"/>
  <c r="S67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C64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C60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C56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C52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C48" i="5"/>
  <c r="W47" i="5"/>
  <c r="V47" i="5"/>
  <c r="U47" i="5"/>
  <c r="T47" i="5"/>
  <c r="S47" i="5"/>
  <c r="R47" i="5"/>
  <c r="Q47" i="5"/>
  <c r="P47" i="5"/>
  <c r="O47" i="5"/>
  <c r="O48" i="5" s="1"/>
  <c r="N47" i="5"/>
  <c r="M47" i="5"/>
  <c r="L47" i="5"/>
  <c r="K47" i="5"/>
  <c r="J47" i="5"/>
  <c r="J48" i="5" s="1"/>
  <c r="I47" i="5"/>
  <c r="H47" i="5"/>
  <c r="G47" i="5"/>
  <c r="F47" i="5"/>
  <c r="E47" i="5"/>
  <c r="D47" i="5"/>
  <c r="C47" i="5"/>
  <c r="C44" i="5"/>
  <c r="W43" i="5"/>
  <c r="V43" i="5"/>
  <c r="U43" i="5"/>
  <c r="T43" i="5"/>
  <c r="S43" i="5"/>
  <c r="R43" i="5"/>
  <c r="Q43" i="5"/>
  <c r="P43" i="5"/>
  <c r="O43" i="5"/>
  <c r="O44" i="5" s="1"/>
  <c r="N43" i="5"/>
  <c r="M43" i="5"/>
  <c r="M44" i="5" s="1"/>
  <c r="L43" i="5"/>
  <c r="K43" i="5"/>
  <c r="J43" i="5"/>
  <c r="I43" i="5"/>
  <c r="I44" i="5" s="1"/>
  <c r="H43" i="5"/>
  <c r="G43" i="5"/>
  <c r="F43" i="5"/>
  <c r="E43" i="5"/>
  <c r="D43" i="5"/>
  <c r="C43" i="5"/>
  <c r="C40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C36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C32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C28" i="5"/>
  <c r="W27" i="5"/>
  <c r="V27" i="5"/>
  <c r="U27" i="5"/>
  <c r="T27" i="5"/>
  <c r="S27" i="5"/>
  <c r="R27" i="5"/>
  <c r="Q27" i="5"/>
  <c r="P27" i="5"/>
  <c r="O27" i="5"/>
  <c r="O28" i="5" s="1"/>
  <c r="N27" i="5"/>
  <c r="M27" i="5"/>
  <c r="L27" i="5"/>
  <c r="K27" i="5"/>
  <c r="J27" i="5"/>
  <c r="I27" i="5"/>
  <c r="H27" i="5"/>
  <c r="G27" i="5"/>
  <c r="F27" i="5"/>
  <c r="E27" i="5"/>
  <c r="D27" i="5"/>
  <c r="C27" i="5"/>
  <c r="C24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C20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C16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E401" i="4"/>
  <c r="D401" i="4"/>
  <c r="T217" i="4"/>
  <c r="W726" i="5" s="1"/>
  <c r="S217" i="4"/>
  <c r="V726" i="5" s="1"/>
  <c r="R217" i="4"/>
  <c r="U726" i="5" s="1"/>
  <c r="Q217" i="4"/>
  <c r="T726" i="5" s="1"/>
  <c r="O217" i="4"/>
  <c r="R726" i="5" s="1"/>
  <c r="N217" i="4"/>
  <c r="Q726" i="5" s="1"/>
  <c r="M217" i="4"/>
  <c r="P726" i="5" s="1"/>
  <c r="L217" i="4"/>
  <c r="O726" i="5" s="1"/>
  <c r="K217" i="4"/>
  <c r="N726" i="5" s="1"/>
  <c r="J217" i="4"/>
  <c r="I217" i="4"/>
  <c r="L726" i="5" s="1"/>
  <c r="H217" i="4"/>
  <c r="K726" i="5" s="1"/>
  <c r="G217" i="4"/>
  <c r="J726" i="5" s="1"/>
  <c r="F217" i="4"/>
  <c r="I726" i="5" s="1"/>
  <c r="E217" i="4"/>
  <c r="H726" i="5" s="1"/>
  <c r="D217" i="4"/>
  <c r="G726" i="5" s="1"/>
  <c r="C217" i="4"/>
  <c r="F726" i="5" s="1"/>
  <c r="B217" i="4"/>
  <c r="E726" i="5" s="1"/>
  <c r="A217" i="4"/>
  <c r="D726" i="5" s="1"/>
  <c r="D728" i="5" s="1"/>
  <c r="GB22" i="4"/>
  <c r="P644" i="5" l="1"/>
  <c r="I116" i="5"/>
  <c r="M116" i="5"/>
  <c r="J424" i="5"/>
  <c r="N424" i="5"/>
  <c r="P384" i="5"/>
  <c r="P424" i="5"/>
  <c r="P468" i="5"/>
  <c r="O116" i="5"/>
  <c r="O124" i="5"/>
  <c r="O200" i="5"/>
  <c r="O408" i="5"/>
  <c r="O444" i="5"/>
  <c r="O468" i="5"/>
  <c r="J548" i="5"/>
  <c r="N548" i="5"/>
  <c r="J556" i="5"/>
  <c r="N556" i="5"/>
  <c r="J564" i="5"/>
  <c r="N564" i="5"/>
  <c r="J572" i="5"/>
  <c r="N572" i="5"/>
  <c r="J580" i="5"/>
  <c r="N580" i="5"/>
  <c r="J588" i="5"/>
  <c r="N588" i="5"/>
  <c r="J596" i="5"/>
  <c r="N596" i="5"/>
  <c r="J604" i="5"/>
  <c r="N604" i="5"/>
  <c r="J612" i="5"/>
  <c r="N612" i="5"/>
  <c r="O120" i="5"/>
  <c r="I124" i="5"/>
  <c r="M124" i="5"/>
  <c r="I232" i="5"/>
  <c r="M232" i="5"/>
  <c r="I240" i="5"/>
  <c r="M240" i="5"/>
  <c r="I248" i="5"/>
  <c r="M248" i="5"/>
  <c r="I256" i="5"/>
  <c r="M256" i="5"/>
  <c r="I264" i="5"/>
  <c r="M264" i="5"/>
  <c r="I272" i="5"/>
  <c r="M272" i="5"/>
  <c r="I280" i="5"/>
  <c r="M280" i="5"/>
  <c r="I288" i="5"/>
  <c r="M288" i="5"/>
  <c r="I296" i="5"/>
  <c r="M296" i="5"/>
  <c r="I304" i="5"/>
  <c r="M304" i="5"/>
  <c r="I312" i="5"/>
  <c r="M312" i="5"/>
  <c r="I320" i="5"/>
  <c r="M320" i="5"/>
  <c r="I328" i="5"/>
  <c r="M328" i="5"/>
  <c r="I336" i="5"/>
  <c r="M336" i="5"/>
  <c r="I344" i="5"/>
  <c r="M344" i="5"/>
  <c r="I352" i="5"/>
  <c r="M352" i="5"/>
  <c r="I360" i="5"/>
  <c r="M360" i="5"/>
  <c r="I376" i="5"/>
  <c r="M376" i="5"/>
  <c r="I384" i="5"/>
  <c r="I424" i="5"/>
  <c r="I428" i="5"/>
  <c r="M428" i="5"/>
  <c r="M468" i="5"/>
  <c r="P532" i="5"/>
  <c r="P612" i="5"/>
  <c r="O652" i="5"/>
  <c r="O684" i="5"/>
  <c r="O692" i="5"/>
  <c r="O700" i="5"/>
  <c r="O708" i="5"/>
  <c r="O716" i="5"/>
  <c r="J12" i="5"/>
  <c r="J124" i="5"/>
  <c r="O136" i="5"/>
  <c r="I148" i="5"/>
  <c r="M148" i="5"/>
  <c r="I156" i="5"/>
  <c r="M156" i="5"/>
  <c r="O188" i="5"/>
  <c r="I200" i="5"/>
  <c r="M200" i="5"/>
  <c r="I388" i="5"/>
  <c r="M388" i="5"/>
  <c r="O440" i="5"/>
  <c r="I464" i="5"/>
  <c r="N468" i="5"/>
  <c r="M532" i="5"/>
  <c r="O556" i="5"/>
  <c r="O564" i="5"/>
  <c r="O624" i="5"/>
  <c r="O632" i="5"/>
  <c r="I644" i="5"/>
  <c r="I648" i="5"/>
  <c r="M204" i="5"/>
  <c r="N20" i="5"/>
  <c r="N28" i="5"/>
  <c r="J156" i="5"/>
  <c r="O168" i="5"/>
  <c r="J388" i="5"/>
  <c r="J532" i="5"/>
  <c r="N532" i="5"/>
  <c r="J644" i="5"/>
  <c r="N644" i="5"/>
  <c r="J648" i="5"/>
  <c r="M220" i="5"/>
  <c r="O16" i="5"/>
  <c r="M20" i="5"/>
  <c r="O24" i="5"/>
  <c r="W24" i="5"/>
  <c r="M36" i="5"/>
  <c r="O40" i="5"/>
  <c r="O132" i="5"/>
  <c r="O140" i="5"/>
  <c r="O156" i="5"/>
  <c r="M180" i="5"/>
  <c r="O184" i="5"/>
  <c r="J500" i="5"/>
  <c r="N500" i="5"/>
  <c r="O532" i="5"/>
  <c r="O536" i="5"/>
  <c r="J616" i="5"/>
  <c r="O644" i="5"/>
  <c r="P392" i="5"/>
  <c r="P40" i="5"/>
  <c r="I52" i="5"/>
  <c r="P144" i="5"/>
  <c r="P152" i="5"/>
  <c r="M172" i="5"/>
  <c r="P192" i="5"/>
  <c r="O192" i="5"/>
  <c r="M460" i="5"/>
  <c r="P460" i="5"/>
  <c r="M680" i="5"/>
  <c r="I688" i="5"/>
  <c r="M696" i="5"/>
  <c r="M704" i="5"/>
  <c r="M712" i="5"/>
  <c r="I28" i="5"/>
  <c r="P56" i="5"/>
  <c r="P72" i="5"/>
  <c r="P80" i="5"/>
  <c r="P88" i="5"/>
  <c r="P96" i="5"/>
  <c r="P104" i="5"/>
  <c r="P112" i="5"/>
  <c r="M132" i="5"/>
  <c r="M140" i="5"/>
  <c r="J144" i="5"/>
  <c r="P160" i="5"/>
  <c r="I192" i="5"/>
  <c r="P208" i="5"/>
  <c r="O208" i="5"/>
  <c r="P432" i="5"/>
  <c r="O456" i="5"/>
  <c r="P32" i="5"/>
  <c r="P400" i="5"/>
  <c r="P476" i="5"/>
  <c r="P492" i="5"/>
  <c r="P636" i="5"/>
  <c r="O636" i="5"/>
  <c r="M52" i="5"/>
  <c r="I164" i="5"/>
  <c r="M164" i="5"/>
  <c r="I460" i="5"/>
  <c r="I664" i="5"/>
  <c r="I680" i="5"/>
  <c r="M688" i="5"/>
  <c r="I696" i="5"/>
  <c r="I704" i="5"/>
  <c r="I712" i="5"/>
  <c r="M28" i="5"/>
  <c r="P48" i="5"/>
  <c r="P64" i="5"/>
  <c r="P120" i="5"/>
  <c r="I132" i="5"/>
  <c r="I140" i="5"/>
  <c r="N144" i="5"/>
  <c r="M192" i="5"/>
  <c r="P16" i="5"/>
  <c r="P24" i="5"/>
  <c r="O32" i="5"/>
  <c r="O52" i="5"/>
  <c r="O60" i="5"/>
  <c r="O68" i="5"/>
  <c r="I80" i="5"/>
  <c r="I88" i="5"/>
  <c r="M88" i="5"/>
  <c r="I96" i="5"/>
  <c r="M96" i="5"/>
  <c r="O108" i="5"/>
  <c r="P128" i="5"/>
  <c r="O172" i="5"/>
  <c r="P176" i="5"/>
  <c r="M188" i="5"/>
  <c r="O392" i="5"/>
  <c r="I404" i="5"/>
  <c r="M404" i="5"/>
  <c r="I496" i="5"/>
  <c r="P508" i="5"/>
  <c r="I196" i="5"/>
  <c r="M196" i="5"/>
  <c r="I208" i="5"/>
  <c r="M208" i="5"/>
  <c r="N224" i="5"/>
  <c r="J232" i="5"/>
  <c r="N232" i="5"/>
  <c r="J240" i="5"/>
  <c r="N240" i="5"/>
  <c r="J248" i="5"/>
  <c r="J256" i="5"/>
  <c r="J264" i="5"/>
  <c r="J272" i="5"/>
  <c r="J280" i="5"/>
  <c r="J288" i="5"/>
  <c r="N288" i="5"/>
  <c r="J296" i="5"/>
  <c r="N296" i="5"/>
  <c r="J304" i="5"/>
  <c r="N304" i="5"/>
  <c r="J312" i="5"/>
  <c r="N312" i="5"/>
  <c r="J320" i="5"/>
  <c r="N320" i="5"/>
  <c r="J328" i="5"/>
  <c r="N328" i="5"/>
  <c r="J336" i="5"/>
  <c r="N336" i="5"/>
  <c r="J344" i="5"/>
  <c r="N344" i="5"/>
  <c r="J352" i="5"/>
  <c r="N352" i="5"/>
  <c r="J360" i="5"/>
  <c r="N360" i="5"/>
  <c r="J368" i="5"/>
  <c r="N368" i="5"/>
  <c r="J376" i="5"/>
  <c r="N376" i="5"/>
  <c r="J384" i="5"/>
  <c r="N384" i="5"/>
  <c r="I400" i="5"/>
  <c r="J404" i="5"/>
  <c r="P408" i="5"/>
  <c r="P416" i="5"/>
  <c r="O416" i="5"/>
  <c r="I456" i="5"/>
  <c r="M456" i="5"/>
  <c r="I492" i="5"/>
  <c r="M492" i="5"/>
  <c r="P540" i="5"/>
  <c r="P652" i="5"/>
  <c r="O56" i="5"/>
  <c r="I60" i="5"/>
  <c r="M60" i="5"/>
  <c r="O64" i="5"/>
  <c r="I68" i="5"/>
  <c r="M68" i="5"/>
  <c r="O72" i="5"/>
  <c r="M76" i="5"/>
  <c r="O80" i="5"/>
  <c r="M84" i="5"/>
  <c r="O88" i="5"/>
  <c r="M92" i="5"/>
  <c r="O96" i="5"/>
  <c r="M100" i="5"/>
  <c r="O104" i="5"/>
  <c r="I108" i="5"/>
  <c r="M108" i="5"/>
  <c r="J112" i="5"/>
  <c r="N112" i="5"/>
  <c r="P136" i="5"/>
  <c r="J140" i="5"/>
  <c r="I160" i="5"/>
  <c r="M160" i="5"/>
  <c r="P168" i="5"/>
  <c r="J176" i="5"/>
  <c r="N176" i="5"/>
  <c r="P184" i="5"/>
  <c r="J188" i="5"/>
  <c r="J192" i="5"/>
  <c r="N192" i="5"/>
  <c r="J208" i="5"/>
  <c r="N208" i="5"/>
  <c r="M212" i="5"/>
  <c r="O216" i="5"/>
  <c r="J400" i="5"/>
  <c r="N400" i="5"/>
  <c r="O432" i="5"/>
  <c r="M436" i="5"/>
  <c r="P444" i="5"/>
  <c r="O476" i="5"/>
  <c r="I488" i="5"/>
  <c r="M488" i="5"/>
  <c r="O488" i="5"/>
  <c r="I524" i="5"/>
  <c r="M524" i="5"/>
  <c r="P524" i="5"/>
  <c r="P620" i="5"/>
  <c r="I416" i="5"/>
  <c r="M416" i="5"/>
  <c r="O424" i="5"/>
  <c r="J436" i="5"/>
  <c r="N436" i="5"/>
  <c r="M444" i="5"/>
  <c r="P452" i="5"/>
  <c r="J456" i="5"/>
  <c r="J460" i="5"/>
  <c r="N460" i="5"/>
  <c r="J464" i="5"/>
  <c r="M476" i="5"/>
  <c r="P484" i="5"/>
  <c r="J488" i="5"/>
  <c r="J492" i="5"/>
  <c r="N492" i="5"/>
  <c r="J496" i="5"/>
  <c r="M508" i="5"/>
  <c r="P516" i="5"/>
  <c r="J520" i="5"/>
  <c r="J524" i="5"/>
  <c r="N524" i="5"/>
  <c r="J528" i="5"/>
  <c r="M540" i="5"/>
  <c r="I636" i="5"/>
  <c r="M636" i="5"/>
  <c r="J656" i="5"/>
  <c r="J664" i="5"/>
  <c r="N664" i="5"/>
  <c r="J672" i="5"/>
  <c r="N672" i="5"/>
  <c r="J680" i="5"/>
  <c r="N680" i="5"/>
  <c r="J688" i="5"/>
  <c r="N688" i="5"/>
  <c r="J696" i="5"/>
  <c r="N696" i="5"/>
  <c r="J704" i="5"/>
  <c r="N704" i="5"/>
  <c r="J712" i="5"/>
  <c r="N712" i="5"/>
  <c r="K720" i="5"/>
  <c r="O720" i="5"/>
  <c r="J416" i="5"/>
  <c r="N416" i="5"/>
  <c r="O436" i="5"/>
  <c r="M452" i="5"/>
  <c r="O464" i="5"/>
  <c r="M484" i="5"/>
  <c r="O496" i="5"/>
  <c r="M516" i="5"/>
  <c r="O528" i="5"/>
  <c r="I564" i="5"/>
  <c r="M564" i="5"/>
  <c r="I572" i="5"/>
  <c r="M572" i="5"/>
  <c r="I580" i="5"/>
  <c r="M580" i="5"/>
  <c r="I588" i="5"/>
  <c r="M588" i="5"/>
  <c r="I596" i="5"/>
  <c r="M596" i="5"/>
  <c r="I604" i="5"/>
  <c r="M604" i="5"/>
  <c r="O608" i="5"/>
  <c r="I612" i="5"/>
  <c r="M612" i="5"/>
  <c r="O612" i="5"/>
  <c r="I616" i="5"/>
  <c r="O620" i="5"/>
  <c r="J636" i="5"/>
  <c r="N636" i="5"/>
  <c r="O664" i="5"/>
  <c r="O672" i="5"/>
  <c r="J727" i="5"/>
  <c r="N727" i="5"/>
  <c r="R727" i="5"/>
  <c r="J16" i="5"/>
  <c r="I24" i="5"/>
  <c r="O36" i="5"/>
  <c r="J40" i="5"/>
  <c r="N40" i="5"/>
  <c r="J56" i="5"/>
  <c r="N56" i="5"/>
  <c r="J72" i="5"/>
  <c r="N72" i="5"/>
  <c r="I76" i="5"/>
  <c r="O84" i="5"/>
  <c r="J88" i="5"/>
  <c r="N88" i="5"/>
  <c r="I92" i="5"/>
  <c r="O100" i="5"/>
  <c r="J108" i="5"/>
  <c r="I112" i="5"/>
  <c r="M112" i="5"/>
  <c r="P116" i="5"/>
  <c r="I128" i="5"/>
  <c r="M128" i="5"/>
  <c r="O128" i="5"/>
  <c r="P132" i="5"/>
  <c r="I144" i="5"/>
  <c r="M144" i="5"/>
  <c r="O144" i="5"/>
  <c r="P148" i="5"/>
  <c r="O160" i="5"/>
  <c r="P164" i="5"/>
  <c r="J172" i="5"/>
  <c r="P180" i="5"/>
  <c r="P196" i="5"/>
  <c r="P200" i="5"/>
  <c r="P204" i="5"/>
  <c r="O220" i="5"/>
  <c r="O228" i="5"/>
  <c r="O236" i="5"/>
  <c r="K727" i="5"/>
  <c r="O727" i="5"/>
  <c r="N12" i="5"/>
  <c r="O20" i="5"/>
  <c r="J24" i="5"/>
  <c r="V24" i="5"/>
  <c r="I32" i="5"/>
  <c r="M32" i="5"/>
  <c r="N36" i="5"/>
  <c r="I48" i="5"/>
  <c r="M48" i="5"/>
  <c r="I64" i="5"/>
  <c r="M64" i="5"/>
  <c r="M80" i="5"/>
  <c r="I180" i="5"/>
  <c r="P212" i="5"/>
  <c r="P216" i="5"/>
  <c r="P220" i="5"/>
  <c r="P228" i="5"/>
  <c r="P236" i="5"/>
  <c r="P244" i="5"/>
  <c r="J32" i="5"/>
  <c r="N32" i="5"/>
  <c r="I36" i="5"/>
  <c r="N48" i="5"/>
  <c r="J64" i="5"/>
  <c r="N64" i="5"/>
  <c r="O76" i="5"/>
  <c r="N80" i="5"/>
  <c r="I84" i="5"/>
  <c r="O92" i="5"/>
  <c r="J96" i="5"/>
  <c r="N96" i="5"/>
  <c r="I100" i="5"/>
  <c r="I104" i="5"/>
  <c r="M104" i="5"/>
  <c r="P108" i="5"/>
  <c r="J116" i="5"/>
  <c r="I120" i="5"/>
  <c r="M120" i="5"/>
  <c r="P124" i="5"/>
  <c r="J132" i="5"/>
  <c r="I136" i="5"/>
  <c r="M136" i="5"/>
  <c r="P140" i="5"/>
  <c r="J148" i="5"/>
  <c r="I152" i="5"/>
  <c r="M152" i="5"/>
  <c r="P156" i="5"/>
  <c r="J164" i="5"/>
  <c r="I168" i="5"/>
  <c r="M168" i="5"/>
  <c r="P172" i="5"/>
  <c r="J180" i="5"/>
  <c r="I184" i="5"/>
  <c r="M184" i="5"/>
  <c r="P188" i="5"/>
  <c r="J196" i="5"/>
  <c r="J204" i="5"/>
  <c r="I212" i="5"/>
  <c r="I216" i="5"/>
  <c r="M216" i="5"/>
  <c r="P12" i="5"/>
  <c r="I16" i="5"/>
  <c r="I20" i="5"/>
  <c r="I40" i="5"/>
  <c r="M40" i="5"/>
  <c r="I56" i="5"/>
  <c r="M56" i="5"/>
  <c r="I72" i="5"/>
  <c r="M72" i="5"/>
  <c r="J104" i="5"/>
  <c r="N104" i="5"/>
  <c r="J120" i="5"/>
  <c r="N120" i="5"/>
  <c r="J136" i="5"/>
  <c r="N136" i="5"/>
  <c r="O148" i="5"/>
  <c r="J152" i="5"/>
  <c r="N152" i="5"/>
  <c r="O164" i="5"/>
  <c r="J168" i="5"/>
  <c r="N168" i="5"/>
  <c r="I172" i="5"/>
  <c r="O180" i="5"/>
  <c r="J184" i="5"/>
  <c r="N184" i="5"/>
  <c r="I188" i="5"/>
  <c r="O204" i="5"/>
  <c r="J212" i="5"/>
  <c r="P224" i="5"/>
  <c r="J220" i="5"/>
  <c r="J224" i="5"/>
  <c r="J228" i="5"/>
  <c r="N228" i="5"/>
  <c r="P232" i="5"/>
  <c r="J236" i="5"/>
  <c r="N236" i="5"/>
  <c r="P240" i="5"/>
  <c r="J244" i="5"/>
  <c r="N244" i="5"/>
  <c r="P248" i="5"/>
  <c r="J252" i="5"/>
  <c r="N252" i="5"/>
  <c r="P256" i="5"/>
  <c r="J260" i="5"/>
  <c r="N260" i="5"/>
  <c r="P264" i="5"/>
  <c r="J268" i="5"/>
  <c r="N268" i="5"/>
  <c r="P272" i="5"/>
  <c r="J276" i="5"/>
  <c r="N276" i="5"/>
  <c r="P280" i="5"/>
  <c r="J284" i="5"/>
  <c r="N284" i="5"/>
  <c r="P288" i="5"/>
  <c r="J292" i="5"/>
  <c r="N292" i="5"/>
  <c r="P296" i="5"/>
  <c r="J300" i="5"/>
  <c r="N300" i="5"/>
  <c r="P304" i="5"/>
  <c r="J308" i="5"/>
  <c r="N308" i="5"/>
  <c r="P312" i="5"/>
  <c r="J316" i="5"/>
  <c r="N316" i="5"/>
  <c r="P320" i="5"/>
  <c r="J324" i="5"/>
  <c r="N324" i="5"/>
  <c r="P328" i="5"/>
  <c r="M420" i="5"/>
  <c r="O244" i="5"/>
  <c r="O252" i="5"/>
  <c r="O260" i="5"/>
  <c r="O268" i="5"/>
  <c r="O276" i="5"/>
  <c r="O284" i="5"/>
  <c r="O292" i="5"/>
  <c r="O300" i="5"/>
  <c r="O308" i="5"/>
  <c r="O316" i="5"/>
  <c r="O324" i="5"/>
  <c r="O332" i="5"/>
  <c r="O340" i="5"/>
  <c r="O348" i="5"/>
  <c r="O356" i="5"/>
  <c r="O364" i="5"/>
  <c r="I368" i="5"/>
  <c r="M368" i="5"/>
  <c r="O372" i="5"/>
  <c r="N420" i="5"/>
  <c r="P300" i="5"/>
  <c r="P308" i="5"/>
  <c r="P316" i="5"/>
  <c r="P324" i="5"/>
  <c r="P332" i="5"/>
  <c r="P340" i="5"/>
  <c r="P348" i="5"/>
  <c r="P356" i="5"/>
  <c r="P364" i="5"/>
  <c r="P372" i="5"/>
  <c r="P380" i="5"/>
  <c r="O196" i="5"/>
  <c r="J200" i="5"/>
  <c r="N200" i="5"/>
  <c r="I204" i="5"/>
  <c r="O212" i="5"/>
  <c r="J216" i="5"/>
  <c r="N216" i="5"/>
  <c r="I220" i="5"/>
  <c r="I224" i="5"/>
  <c r="I228" i="5"/>
  <c r="I236" i="5"/>
  <c r="I244" i="5"/>
  <c r="I252" i="5"/>
  <c r="I260" i="5"/>
  <c r="I268" i="5"/>
  <c r="I276" i="5"/>
  <c r="I284" i="5"/>
  <c r="I292" i="5"/>
  <c r="I300" i="5"/>
  <c r="I308" i="5"/>
  <c r="I316" i="5"/>
  <c r="I324" i="5"/>
  <c r="I440" i="5"/>
  <c r="P448" i="5"/>
  <c r="P480" i="5"/>
  <c r="P512" i="5"/>
  <c r="P552" i="5"/>
  <c r="P560" i="5"/>
  <c r="P568" i="5"/>
  <c r="P576" i="5"/>
  <c r="P584" i="5"/>
  <c r="P592" i="5"/>
  <c r="P600" i="5"/>
  <c r="P396" i="5"/>
  <c r="I420" i="5"/>
  <c r="I448" i="5"/>
  <c r="M448" i="5"/>
  <c r="O448" i="5"/>
  <c r="I452" i="5"/>
  <c r="P472" i="5"/>
  <c r="I480" i="5"/>
  <c r="M480" i="5"/>
  <c r="O480" i="5"/>
  <c r="I484" i="5"/>
  <c r="P504" i="5"/>
  <c r="I512" i="5"/>
  <c r="M512" i="5"/>
  <c r="O512" i="5"/>
  <c r="I516" i="5"/>
  <c r="P536" i="5"/>
  <c r="I544" i="5"/>
  <c r="I552" i="5"/>
  <c r="M552" i="5"/>
  <c r="I560" i="5"/>
  <c r="M560" i="5"/>
  <c r="I568" i="5"/>
  <c r="I576" i="5"/>
  <c r="P628" i="5"/>
  <c r="P640" i="5"/>
  <c r="O328" i="5"/>
  <c r="I332" i="5"/>
  <c r="M332" i="5"/>
  <c r="O336" i="5"/>
  <c r="I340" i="5"/>
  <c r="M340" i="5"/>
  <c r="O344" i="5"/>
  <c r="I348" i="5"/>
  <c r="M348" i="5"/>
  <c r="O352" i="5"/>
  <c r="I356" i="5"/>
  <c r="M356" i="5"/>
  <c r="O360" i="5"/>
  <c r="I364" i="5"/>
  <c r="M364" i="5"/>
  <c r="O368" i="5"/>
  <c r="I372" i="5"/>
  <c r="M372" i="5"/>
  <c r="O376" i="5"/>
  <c r="I380" i="5"/>
  <c r="M380" i="5"/>
  <c r="O384" i="5"/>
  <c r="I392" i="5"/>
  <c r="I396" i="5"/>
  <c r="M396" i="5"/>
  <c r="O400" i="5"/>
  <c r="I408" i="5"/>
  <c r="I412" i="5"/>
  <c r="M412" i="5"/>
  <c r="J420" i="5"/>
  <c r="O428" i="5"/>
  <c r="I432" i="5"/>
  <c r="M432" i="5"/>
  <c r="I444" i="5"/>
  <c r="J448" i="5"/>
  <c r="J452" i="5"/>
  <c r="N452" i="5"/>
  <c r="O460" i="5"/>
  <c r="P464" i="5"/>
  <c r="I472" i="5"/>
  <c r="M472" i="5"/>
  <c r="I476" i="5"/>
  <c r="J480" i="5"/>
  <c r="J484" i="5"/>
  <c r="N484" i="5"/>
  <c r="O492" i="5"/>
  <c r="P496" i="5"/>
  <c r="I504" i="5"/>
  <c r="M504" i="5"/>
  <c r="I508" i="5"/>
  <c r="J512" i="5"/>
  <c r="J516" i="5"/>
  <c r="N516" i="5"/>
  <c r="O524" i="5"/>
  <c r="P528" i="5"/>
  <c r="I536" i="5"/>
  <c r="M536" i="5"/>
  <c r="I540" i="5"/>
  <c r="P548" i="5"/>
  <c r="J552" i="5"/>
  <c r="N552" i="5"/>
  <c r="P556" i="5"/>
  <c r="J560" i="5"/>
  <c r="N560" i="5"/>
  <c r="P564" i="5"/>
  <c r="J568" i="5"/>
  <c r="J576" i="5"/>
  <c r="P660" i="5"/>
  <c r="P668" i="5"/>
  <c r="O676" i="5"/>
  <c r="P676" i="5"/>
  <c r="J332" i="5"/>
  <c r="N332" i="5"/>
  <c r="P336" i="5"/>
  <c r="J340" i="5"/>
  <c r="N340" i="5"/>
  <c r="P344" i="5"/>
  <c r="J348" i="5"/>
  <c r="N348" i="5"/>
  <c r="P352" i="5"/>
  <c r="J356" i="5"/>
  <c r="N356" i="5"/>
  <c r="P360" i="5"/>
  <c r="J364" i="5"/>
  <c r="N364" i="5"/>
  <c r="P368" i="5"/>
  <c r="J372" i="5"/>
  <c r="N372" i="5"/>
  <c r="J380" i="5"/>
  <c r="P388" i="5"/>
  <c r="J392" i="5"/>
  <c r="N392" i="5"/>
  <c r="J396" i="5"/>
  <c r="P404" i="5"/>
  <c r="J408" i="5"/>
  <c r="N408" i="5"/>
  <c r="J412" i="5"/>
  <c r="O420" i="5"/>
  <c r="M424" i="5"/>
  <c r="J432" i="5"/>
  <c r="N432" i="5"/>
  <c r="I436" i="5"/>
  <c r="P440" i="5"/>
  <c r="J444" i="5"/>
  <c r="N444" i="5"/>
  <c r="O452" i="5"/>
  <c r="P456" i="5"/>
  <c r="M464" i="5"/>
  <c r="I468" i="5"/>
  <c r="J472" i="5"/>
  <c r="J476" i="5"/>
  <c r="N476" i="5"/>
  <c r="O484" i="5"/>
  <c r="P488" i="5"/>
  <c r="M496" i="5"/>
  <c r="I500" i="5"/>
  <c r="J504" i="5"/>
  <c r="J508" i="5"/>
  <c r="N508" i="5"/>
  <c r="O516" i="5"/>
  <c r="P520" i="5"/>
  <c r="I528" i="5"/>
  <c r="M528" i="5"/>
  <c r="I532" i="5"/>
  <c r="J536" i="5"/>
  <c r="J540" i="5"/>
  <c r="N540" i="5"/>
  <c r="O544" i="5"/>
  <c r="I548" i="5"/>
  <c r="M548" i="5"/>
  <c r="O552" i="5"/>
  <c r="I556" i="5"/>
  <c r="M556" i="5"/>
  <c r="O560" i="5"/>
  <c r="O568" i="5"/>
  <c r="O576" i="5"/>
  <c r="O584" i="5"/>
  <c r="O592" i="5"/>
  <c r="O600" i="5"/>
  <c r="P608" i="5"/>
  <c r="I628" i="5"/>
  <c r="M628" i="5"/>
  <c r="P632" i="5"/>
  <c r="I640" i="5"/>
  <c r="I660" i="5"/>
  <c r="M660" i="5"/>
  <c r="I668" i="5"/>
  <c r="M668" i="5"/>
  <c r="I676" i="5"/>
  <c r="M676" i="5"/>
  <c r="P684" i="5"/>
  <c r="P692" i="5"/>
  <c r="P700" i="5"/>
  <c r="P708" i="5"/>
  <c r="I584" i="5"/>
  <c r="I592" i="5"/>
  <c r="I600" i="5"/>
  <c r="I608" i="5"/>
  <c r="O616" i="5"/>
  <c r="I620" i="5"/>
  <c r="M620" i="5"/>
  <c r="P624" i="5"/>
  <c r="J628" i="5"/>
  <c r="N628" i="5"/>
  <c r="I632" i="5"/>
  <c r="J640" i="5"/>
  <c r="O648" i="5"/>
  <c r="I652" i="5"/>
  <c r="M652" i="5"/>
  <c r="P656" i="5"/>
  <c r="J660" i="5"/>
  <c r="N660" i="5"/>
  <c r="P664" i="5"/>
  <c r="J668" i="5"/>
  <c r="N668" i="5"/>
  <c r="P672" i="5"/>
  <c r="J676" i="5"/>
  <c r="N676" i="5"/>
  <c r="O680" i="5"/>
  <c r="I684" i="5"/>
  <c r="M684" i="5"/>
  <c r="O688" i="5"/>
  <c r="I692" i="5"/>
  <c r="M692" i="5"/>
  <c r="O696" i="5"/>
  <c r="I700" i="5"/>
  <c r="M700" i="5"/>
  <c r="O704" i="5"/>
  <c r="I708" i="5"/>
  <c r="M708" i="5"/>
  <c r="I716" i="5"/>
  <c r="M716" i="5"/>
  <c r="J584" i="5"/>
  <c r="J592" i="5"/>
  <c r="P596" i="5"/>
  <c r="J600" i="5"/>
  <c r="N600" i="5"/>
  <c r="P604" i="5"/>
  <c r="J608" i="5"/>
  <c r="P616" i="5"/>
  <c r="J620" i="5"/>
  <c r="N620" i="5"/>
  <c r="I624" i="5"/>
  <c r="J632" i="5"/>
  <c r="O640" i="5"/>
  <c r="M644" i="5"/>
  <c r="P648" i="5"/>
  <c r="J652" i="5"/>
  <c r="N652" i="5"/>
  <c r="M656" i="5"/>
  <c r="M664" i="5"/>
  <c r="I672" i="5"/>
  <c r="P680" i="5"/>
  <c r="J684" i="5"/>
  <c r="N684" i="5"/>
  <c r="P688" i="5"/>
  <c r="J692" i="5"/>
  <c r="N692" i="5"/>
  <c r="P696" i="5"/>
  <c r="J700" i="5"/>
  <c r="N700" i="5"/>
  <c r="P704" i="5"/>
  <c r="J708" i="5"/>
  <c r="N708" i="5"/>
  <c r="P712" i="5"/>
  <c r="J716" i="5"/>
  <c r="N716" i="5"/>
  <c r="I720" i="5"/>
  <c r="M720" i="5"/>
  <c r="C144" i="8"/>
  <c r="C146" i="8"/>
  <c r="D140" i="8"/>
  <c r="D142" i="8" s="1"/>
  <c r="D181" i="8"/>
  <c r="D175" i="8"/>
  <c r="D115" i="8"/>
  <c r="D112" i="8"/>
  <c r="D106" i="8"/>
  <c r="D116" i="8" s="1"/>
  <c r="C121" i="8"/>
  <c r="C200" i="8" s="1"/>
  <c r="C172" i="8"/>
  <c r="C177" i="8" s="1"/>
  <c r="C179" i="8" s="1"/>
  <c r="C182" i="8" s="1"/>
  <c r="C206" i="8" s="1"/>
  <c r="D244" i="8"/>
  <c r="D189" i="8"/>
  <c r="GB28" i="4"/>
  <c r="GB7" i="4"/>
  <c r="GB6" i="4"/>
  <c r="GB9" i="4"/>
  <c r="GB13" i="4"/>
  <c r="GB18" i="4"/>
  <c r="T729" i="5"/>
  <c r="T727" i="5"/>
  <c r="O12" i="5"/>
  <c r="P20" i="5"/>
  <c r="P28" i="5"/>
  <c r="P36" i="5"/>
  <c r="P44" i="5"/>
  <c r="P52" i="5"/>
  <c r="P60" i="5"/>
  <c r="P68" i="5"/>
  <c r="P76" i="5"/>
  <c r="P84" i="5"/>
  <c r="P92" i="5"/>
  <c r="N100" i="5"/>
  <c r="P100" i="5"/>
  <c r="GB16" i="4"/>
  <c r="M16" i="5"/>
  <c r="M24" i="5"/>
  <c r="GB15" i="4"/>
  <c r="I12" i="5"/>
  <c r="N16" i="5"/>
  <c r="J20" i="5"/>
  <c r="N24" i="5"/>
  <c r="R24" i="5"/>
  <c r="J28" i="5"/>
  <c r="J36" i="5"/>
  <c r="J44" i="5"/>
  <c r="N44" i="5"/>
  <c r="J52" i="5"/>
  <c r="N52" i="5"/>
  <c r="J60" i="5"/>
  <c r="N60" i="5"/>
  <c r="J68" i="5"/>
  <c r="N68" i="5"/>
  <c r="J76" i="5"/>
  <c r="N76" i="5"/>
  <c r="J84" i="5"/>
  <c r="N84" i="5"/>
  <c r="J92" i="5"/>
  <c r="J100" i="5"/>
  <c r="L727" i="5"/>
  <c r="P727" i="5"/>
  <c r="U729" i="5"/>
  <c r="U727" i="5"/>
  <c r="M224" i="5"/>
  <c r="I727" i="5"/>
  <c r="Q729" i="5"/>
  <c r="Q727" i="5"/>
  <c r="N108" i="5"/>
  <c r="N116" i="5"/>
  <c r="N124" i="5"/>
  <c r="N132" i="5"/>
  <c r="N140" i="5"/>
  <c r="N148" i="5"/>
  <c r="N156" i="5"/>
  <c r="N164" i="5"/>
  <c r="N172" i="5"/>
  <c r="N180" i="5"/>
  <c r="N188" i="5"/>
  <c r="N196" i="5"/>
  <c r="N204" i="5"/>
  <c r="N212" i="5"/>
  <c r="N220" i="5"/>
  <c r="O224" i="5"/>
  <c r="M228" i="5"/>
  <c r="O232" i="5"/>
  <c r="M236" i="5"/>
  <c r="O240" i="5"/>
  <c r="M244" i="5"/>
  <c r="O248" i="5"/>
  <c r="M252" i="5"/>
  <c r="O256" i="5"/>
  <c r="M260" i="5"/>
  <c r="O264" i="5"/>
  <c r="M268" i="5"/>
  <c r="O272" i="5"/>
  <c r="O280" i="5"/>
  <c r="M284" i="5"/>
  <c r="O288" i="5"/>
  <c r="M292" i="5"/>
  <c r="O296" i="5"/>
  <c r="M300" i="5"/>
  <c r="O304" i="5"/>
  <c r="M308" i="5"/>
  <c r="O312" i="5"/>
  <c r="M316" i="5"/>
  <c r="O320" i="5"/>
  <c r="M324" i="5"/>
  <c r="P420" i="5"/>
  <c r="P428" i="5"/>
  <c r="P436" i="5"/>
  <c r="P376" i="5"/>
  <c r="N380" i="5"/>
  <c r="N388" i="5"/>
  <c r="N396" i="5"/>
  <c r="N404" i="5"/>
  <c r="P412" i="5"/>
  <c r="N412" i="5"/>
  <c r="O380" i="5"/>
  <c r="M384" i="5"/>
  <c r="O388" i="5"/>
  <c r="M392" i="5"/>
  <c r="O396" i="5"/>
  <c r="M400" i="5"/>
  <c r="O404" i="5"/>
  <c r="M408" i="5"/>
  <c r="O412" i="5"/>
  <c r="M440" i="5"/>
  <c r="N248" i="5"/>
  <c r="P252" i="5"/>
  <c r="N256" i="5"/>
  <c r="P260" i="5"/>
  <c r="N264" i="5"/>
  <c r="P268" i="5"/>
  <c r="N272" i="5"/>
  <c r="P276" i="5"/>
  <c r="N280" i="5"/>
  <c r="P284" i="5"/>
  <c r="P292" i="5"/>
  <c r="J440" i="5"/>
  <c r="M544" i="5"/>
  <c r="J544" i="5"/>
  <c r="N544" i="5"/>
  <c r="N440" i="5"/>
  <c r="N448" i="5"/>
  <c r="N456" i="5"/>
  <c r="N464" i="5"/>
  <c r="N472" i="5"/>
  <c r="N480" i="5"/>
  <c r="N488" i="5"/>
  <c r="N496" i="5"/>
  <c r="N504" i="5"/>
  <c r="N512" i="5"/>
  <c r="N520" i="5"/>
  <c r="N528" i="5"/>
  <c r="N536" i="5"/>
  <c r="P544" i="5"/>
  <c r="N656" i="5"/>
  <c r="M568" i="5"/>
  <c r="O572" i="5"/>
  <c r="M576" i="5"/>
  <c r="O580" i="5"/>
  <c r="M584" i="5"/>
  <c r="O588" i="5"/>
  <c r="M592" i="5"/>
  <c r="O596" i="5"/>
  <c r="M600" i="5"/>
  <c r="O604" i="5"/>
  <c r="M608" i="5"/>
  <c r="M616" i="5"/>
  <c r="M624" i="5"/>
  <c r="M632" i="5"/>
  <c r="M640" i="5"/>
  <c r="M648" i="5"/>
  <c r="O656" i="5"/>
  <c r="N568" i="5"/>
  <c r="N576" i="5"/>
  <c r="N584" i="5"/>
  <c r="N592" i="5"/>
  <c r="N608" i="5"/>
  <c r="N616" i="5"/>
  <c r="N624" i="5"/>
  <c r="N632" i="5"/>
  <c r="N640" i="5"/>
  <c r="N648" i="5"/>
  <c r="I656" i="5"/>
  <c r="O668" i="5"/>
  <c r="M672" i="5"/>
  <c r="P716" i="5"/>
  <c r="C148" i="8" l="1"/>
  <c r="C150" i="8" s="1"/>
  <c r="C152" i="8" s="1"/>
  <c r="C154" i="8" s="1"/>
  <c r="C156" i="8" s="1"/>
  <c r="C201" i="8" s="1"/>
  <c r="D213" i="8"/>
  <c r="I35" i="8" s="1"/>
  <c r="H29" i="8"/>
  <c r="D117" i="8"/>
  <c r="D144" i="8" l="1"/>
  <c r="D146" i="8"/>
  <c r="H30" i="8"/>
  <c r="C202" i="8"/>
  <c r="D121" i="8"/>
  <c r="D200" i="8" s="1"/>
  <c r="D172" i="8"/>
  <c r="D177" i="8" s="1"/>
  <c r="D179" i="8" s="1"/>
  <c r="D182" i="8" s="1"/>
  <c r="D206" i="8" s="1"/>
  <c r="D148" i="8" l="1"/>
  <c r="D150" i="8" s="1"/>
  <c r="D152" i="8" s="1"/>
  <c r="D154" i="8" s="1"/>
  <c r="D156" i="8" s="1"/>
  <c r="D201" i="8" s="1"/>
  <c r="I29" i="8"/>
  <c r="H31" i="8"/>
  <c r="C204" i="8"/>
  <c r="I30" i="8" l="1"/>
  <c r="D202" i="8"/>
  <c r="C209" i="8"/>
  <c r="C214" i="8" s="1"/>
  <c r="H33" i="8"/>
  <c r="H36" i="8" l="1"/>
  <c r="C216" i="8"/>
  <c r="C234" i="8"/>
  <c r="C224" i="8"/>
  <c r="C222" i="8"/>
  <c r="C225" i="8"/>
  <c r="I31" i="8"/>
  <c r="D204" i="8"/>
  <c r="AS6" i="1"/>
  <c r="AS9" i="1" s="1"/>
  <c r="AN6" i="1"/>
  <c r="AN9" i="1" s="1"/>
  <c r="AG6" i="1"/>
  <c r="AG9" i="1" s="1"/>
  <c r="AE6" i="1"/>
  <c r="AE9" i="1" s="1"/>
  <c r="P6" i="1"/>
  <c r="P9" i="1" s="1"/>
  <c r="O6" i="1"/>
  <c r="O9" i="1" s="1"/>
  <c r="L6" i="1"/>
  <c r="L9" i="1" s="1"/>
  <c r="E6" i="1"/>
  <c r="E9" i="1" s="1"/>
  <c r="FX6" i="1"/>
  <c r="FX9" i="1" s="1"/>
  <c r="FW6" i="1"/>
  <c r="FW9" i="1" s="1"/>
  <c r="FV6" i="1"/>
  <c r="FV9" i="1" s="1"/>
  <c r="FU6" i="1"/>
  <c r="FU9" i="1" s="1"/>
  <c r="FT6" i="1"/>
  <c r="FT9" i="1" s="1"/>
  <c r="FS6" i="1"/>
  <c r="FS9" i="1" s="1"/>
  <c r="FR6" i="1"/>
  <c r="FR9" i="1" s="1"/>
  <c r="FQ6" i="1"/>
  <c r="FQ9" i="1" s="1"/>
  <c r="FP6" i="1"/>
  <c r="FP9" i="1" s="1"/>
  <c r="FO6" i="1"/>
  <c r="FO9" i="1" s="1"/>
  <c r="FN6" i="1"/>
  <c r="FN9" i="1" s="1"/>
  <c r="FM6" i="1"/>
  <c r="FM9" i="1" s="1"/>
  <c r="FL6" i="1"/>
  <c r="FL9" i="1" s="1"/>
  <c r="FK6" i="1"/>
  <c r="FK9" i="1" s="1"/>
  <c r="FJ6" i="1"/>
  <c r="FJ9" i="1" s="1"/>
  <c r="FI6" i="1"/>
  <c r="FI9" i="1" s="1"/>
  <c r="FH6" i="1"/>
  <c r="FH9" i="1" s="1"/>
  <c r="FG6" i="1"/>
  <c r="FG9" i="1" s="1"/>
  <c r="FF6" i="1"/>
  <c r="FF9" i="1" s="1"/>
  <c r="FE6" i="1"/>
  <c r="FE9" i="1" s="1"/>
  <c r="FD6" i="1"/>
  <c r="FD9" i="1" s="1"/>
  <c r="FC6" i="1"/>
  <c r="FC9" i="1" s="1"/>
  <c r="FB6" i="1"/>
  <c r="FB9" i="1" s="1"/>
  <c r="FA6" i="1"/>
  <c r="FA9" i="1" s="1"/>
  <c r="EZ6" i="1"/>
  <c r="EZ9" i="1" s="1"/>
  <c r="EY6" i="1"/>
  <c r="EY9" i="1" s="1"/>
  <c r="EX6" i="1"/>
  <c r="EX9" i="1" s="1"/>
  <c r="EW6" i="1"/>
  <c r="EW9" i="1" s="1"/>
  <c r="EV6" i="1"/>
  <c r="EV9" i="1" s="1"/>
  <c r="EU6" i="1"/>
  <c r="EU9" i="1" s="1"/>
  <c r="ET6" i="1"/>
  <c r="ET9" i="1" s="1"/>
  <c r="ES6" i="1"/>
  <c r="ES9" i="1" s="1"/>
  <c r="ER6" i="1"/>
  <c r="ER9" i="1" s="1"/>
  <c r="EQ6" i="1"/>
  <c r="EQ9" i="1" s="1"/>
  <c r="EP6" i="1"/>
  <c r="EP9" i="1" s="1"/>
  <c r="EO6" i="1"/>
  <c r="EO9" i="1" s="1"/>
  <c r="EN6" i="1"/>
  <c r="EN9" i="1" s="1"/>
  <c r="EM6" i="1"/>
  <c r="EM9" i="1" s="1"/>
  <c r="EL6" i="1"/>
  <c r="EL9" i="1" s="1"/>
  <c r="EK6" i="1"/>
  <c r="EK9" i="1" s="1"/>
  <c r="EJ6" i="1"/>
  <c r="EJ9" i="1" s="1"/>
  <c r="EI6" i="1"/>
  <c r="EI9" i="1" s="1"/>
  <c r="EH6" i="1"/>
  <c r="EH9" i="1" s="1"/>
  <c r="EG6" i="1"/>
  <c r="EG9" i="1" s="1"/>
  <c r="EF6" i="1"/>
  <c r="EF9" i="1" s="1"/>
  <c r="EE6" i="1"/>
  <c r="EE9" i="1" s="1"/>
  <c r="ED6" i="1"/>
  <c r="ED9" i="1" s="1"/>
  <c r="EC6" i="1"/>
  <c r="EC9" i="1" s="1"/>
  <c r="EB6" i="1"/>
  <c r="EB9" i="1" s="1"/>
  <c r="EA6" i="1"/>
  <c r="EA9" i="1" s="1"/>
  <c r="DZ6" i="1"/>
  <c r="DZ9" i="1" s="1"/>
  <c r="DY6" i="1"/>
  <c r="DY9" i="1" s="1"/>
  <c r="DX6" i="1"/>
  <c r="DX9" i="1" s="1"/>
  <c r="DW6" i="1"/>
  <c r="DW9" i="1" s="1"/>
  <c r="DV6" i="1"/>
  <c r="DV9" i="1" s="1"/>
  <c r="DU6" i="1"/>
  <c r="DU9" i="1" s="1"/>
  <c r="DT6" i="1"/>
  <c r="DT9" i="1" s="1"/>
  <c r="DS6" i="1"/>
  <c r="DS9" i="1" s="1"/>
  <c r="DR6" i="1"/>
  <c r="DR9" i="1" s="1"/>
  <c r="DQ6" i="1"/>
  <c r="DQ9" i="1" s="1"/>
  <c r="DP6" i="1"/>
  <c r="DP9" i="1" s="1"/>
  <c r="DO6" i="1"/>
  <c r="DO9" i="1" s="1"/>
  <c r="DN6" i="1"/>
  <c r="DN9" i="1" s="1"/>
  <c r="DM6" i="1"/>
  <c r="DM9" i="1" s="1"/>
  <c r="DL6" i="1"/>
  <c r="DL9" i="1" s="1"/>
  <c r="DK6" i="1"/>
  <c r="DK9" i="1" s="1"/>
  <c r="DJ6" i="1"/>
  <c r="DJ9" i="1" s="1"/>
  <c r="DI6" i="1"/>
  <c r="DI9" i="1" s="1"/>
  <c r="DH6" i="1"/>
  <c r="DH9" i="1" s="1"/>
  <c r="DG6" i="1"/>
  <c r="DG9" i="1" s="1"/>
  <c r="DF6" i="1"/>
  <c r="DF9" i="1" s="1"/>
  <c r="DE6" i="1"/>
  <c r="DE9" i="1" s="1"/>
  <c r="DD6" i="1"/>
  <c r="DD9" i="1" s="1"/>
  <c r="DC6" i="1"/>
  <c r="DC9" i="1" s="1"/>
  <c r="DB6" i="1"/>
  <c r="DB9" i="1" s="1"/>
  <c r="DA6" i="1"/>
  <c r="DA9" i="1" s="1"/>
  <c r="CZ6" i="1"/>
  <c r="CZ9" i="1" s="1"/>
  <c r="CY6" i="1"/>
  <c r="CY9" i="1" s="1"/>
  <c r="CX6" i="1"/>
  <c r="CX9" i="1" s="1"/>
  <c r="CW6" i="1"/>
  <c r="CW9" i="1" s="1"/>
  <c r="CV6" i="1"/>
  <c r="CV9" i="1" s="1"/>
  <c r="CU6" i="1"/>
  <c r="CU9" i="1" s="1"/>
  <c r="CT6" i="1"/>
  <c r="CT9" i="1" s="1"/>
  <c r="CS6" i="1"/>
  <c r="CS9" i="1" s="1"/>
  <c r="CR6" i="1"/>
  <c r="CR9" i="1" s="1"/>
  <c r="CQ6" i="1"/>
  <c r="CQ9" i="1" s="1"/>
  <c r="CP6" i="1"/>
  <c r="CP9" i="1" s="1"/>
  <c r="CO6" i="1"/>
  <c r="CO9" i="1" s="1"/>
  <c r="CN6" i="1"/>
  <c r="CN9" i="1" s="1"/>
  <c r="CM6" i="1"/>
  <c r="CM9" i="1" s="1"/>
  <c r="CL6" i="1"/>
  <c r="CL9" i="1" s="1"/>
  <c r="CK6" i="1"/>
  <c r="CK9" i="1" s="1"/>
  <c r="CJ6" i="1"/>
  <c r="CJ9" i="1" s="1"/>
  <c r="CI6" i="1"/>
  <c r="CI9" i="1" s="1"/>
  <c r="CH6" i="1"/>
  <c r="CH9" i="1" s="1"/>
  <c r="CG6" i="1"/>
  <c r="CG9" i="1" s="1"/>
  <c r="CF6" i="1"/>
  <c r="CF9" i="1" s="1"/>
  <c r="CE6" i="1"/>
  <c r="CE9" i="1" s="1"/>
  <c r="CD6" i="1"/>
  <c r="CD9" i="1" s="1"/>
  <c r="CC6" i="1"/>
  <c r="CC9" i="1" s="1"/>
  <c r="CB6" i="1"/>
  <c r="CB9" i="1" s="1"/>
  <c r="CA6" i="1"/>
  <c r="CA9" i="1" s="1"/>
  <c r="BZ6" i="1"/>
  <c r="BZ9" i="1" s="1"/>
  <c r="BY6" i="1"/>
  <c r="BY9" i="1" s="1"/>
  <c r="BX6" i="1"/>
  <c r="BX9" i="1" s="1"/>
  <c r="BW6" i="1"/>
  <c r="BW9" i="1" s="1"/>
  <c r="BV6" i="1"/>
  <c r="BV9" i="1" s="1"/>
  <c r="BU6" i="1"/>
  <c r="BU9" i="1" s="1"/>
  <c r="BT6" i="1"/>
  <c r="BT9" i="1" s="1"/>
  <c r="BS6" i="1"/>
  <c r="BS9" i="1" s="1"/>
  <c r="BR6" i="1"/>
  <c r="BR9" i="1" s="1"/>
  <c r="BQ6" i="1"/>
  <c r="BQ9" i="1" s="1"/>
  <c r="BP6" i="1"/>
  <c r="BP9" i="1" s="1"/>
  <c r="BO6" i="1"/>
  <c r="BO9" i="1" s="1"/>
  <c r="BN6" i="1"/>
  <c r="BN9" i="1" s="1"/>
  <c r="BM6" i="1"/>
  <c r="BM9" i="1" s="1"/>
  <c r="BL6" i="1"/>
  <c r="BL9" i="1" s="1"/>
  <c r="BK6" i="1"/>
  <c r="BK9" i="1" s="1"/>
  <c r="BJ6" i="1"/>
  <c r="BJ9" i="1" s="1"/>
  <c r="BI6" i="1"/>
  <c r="BI9" i="1" s="1"/>
  <c r="BH6" i="1"/>
  <c r="BH9" i="1" s="1"/>
  <c r="BG6" i="1"/>
  <c r="BG9" i="1" s="1"/>
  <c r="BF6" i="1"/>
  <c r="BF9" i="1" s="1"/>
  <c r="BE6" i="1"/>
  <c r="BE9" i="1" s="1"/>
  <c r="BD6" i="1"/>
  <c r="BD9" i="1" s="1"/>
  <c r="BC6" i="1"/>
  <c r="BC9" i="1" s="1"/>
  <c r="BB6" i="1"/>
  <c r="BB9" i="1" s="1"/>
  <c r="BA6" i="1"/>
  <c r="BA9" i="1" s="1"/>
  <c r="AZ6" i="1"/>
  <c r="AZ9" i="1" s="1"/>
  <c r="AY6" i="1"/>
  <c r="AY9" i="1" s="1"/>
  <c r="AX6" i="1"/>
  <c r="AX9" i="1" s="1"/>
  <c r="AW6" i="1"/>
  <c r="AW9" i="1" s="1"/>
  <c r="AV6" i="1"/>
  <c r="AV9" i="1" s="1"/>
  <c r="AU6" i="1"/>
  <c r="AU9" i="1" s="1"/>
  <c r="AT6" i="1"/>
  <c r="AT9" i="1" s="1"/>
  <c r="AR6" i="1"/>
  <c r="AR9" i="1" s="1"/>
  <c r="AQ6" i="1"/>
  <c r="AQ9" i="1" s="1"/>
  <c r="AP6" i="1"/>
  <c r="AP9" i="1" s="1"/>
  <c r="AO6" i="1"/>
  <c r="AO9" i="1" s="1"/>
  <c r="AM6" i="1"/>
  <c r="AM9" i="1" s="1"/>
  <c r="AL6" i="1"/>
  <c r="AL9" i="1" s="1"/>
  <c r="AK6" i="1"/>
  <c r="AK9" i="1" s="1"/>
  <c r="AJ6" i="1"/>
  <c r="AJ9" i="1" s="1"/>
  <c r="AI6" i="1"/>
  <c r="AI9" i="1" s="1"/>
  <c r="AH6" i="1"/>
  <c r="AH9" i="1" s="1"/>
  <c r="AF6" i="1"/>
  <c r="AF9" i="1" s="1"/>
  <c r="AD6" i="1"/>
  <c r="AD9" i="1" s="1"/>
  <c r="AC6" i="1"/>
  <c r="AC9" i="1" s="1"/>
  <c r="AB6" i="1"/>
  <c r="AB9" i="1" s="1"/>
  <c r="AA6" i="1"/>
  <c r="AA9" i="1" s="1"/>
  <c r="Z6" i="1"/>
  <c r="Z9" i="1" s="1"/>
  <c r="Y6" i="1"/>
  <c r="Y9" i="1" s="1"/>
  <c r="X6" i="1"/>
  <c r="X9" i="1" s="1"/>
  <c r="W6" i="1"/>
  <c r="W9" i="1" s="1"/>
  <c r="V6" i="1"/>
  <c r="V9" i="1" s="1"/>
  <c r="U6" i="1"/>
  <c r="U9" i="1" s="1"/>
  <c r="T6" i="1"/>
  <c r="T9" i="1" s="1"/>
  <c r="S6" i="1"/>
  <c r="S9" i="1" s="1"/>
  <c r="R6" i="1"/>
  <c r="R9" i="1" s="1"/>
  <c r="Q6" i="1"/>
  <c r="Q9" i="1" s="1"/>
  <c r="N6" i="1"/>
  <c r="N9" i="1" s="1"/>
  <c r="M6" i="1"/>
  <c r="M9" i="1" s="1"/>
  <c r="K6" i="1"/>
  <c r="K9" i="1" s="1"/>
  <c r="J6" i="1"/>
  <c r="J9" i="1" s="1"/>
  <c r="I6" i="1"/>
  <c r="I9" i="1" s="1"/>
  <c r="H6" i="1"/>
  <c r="H9" i="1" s="1"/>
  <c r="G6" i="1"/>
  <c r="G9" i="1" s="1"/>
  <c r="F6" i="1"/>
  <c r="F9" i="1" s="1"/>
  <c r="D6" i="1"/>
  <c r="D9" i="1" s="1"/>
  <c r="C6" i="1"/>
  <c r="C9" i="1" s="1"/>
  <c r="C78" i="1" s="1"/>
  <c r="C83" i="1" l="1"/>
  <c r="C91" i="1" s="1"/>
  <c r="I33" i="8"/>
  <c r="D209" i="8"/>
  <c r="D214" i="8" s="1"/>
  <c r="C226" i="8"/>
  <c r="C230" i="8" s="1"/>
  <c r="C235" i="8" s="1"/>
  <c r="H37" i="8" s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BF89" i="1"/>
  <c r="BG89" i="1"/>
  <c r="BH89" i="1"/>
  <c r="BI89" i="1"/>
  <c r="BJ89" i="1"/>
  <c r="BK89" i="1"/>
  <c r="BL89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CB89" i="1"/>
  <c r="CC89" i="1"/>
  <c r="CD89" i="1"/>
  <c r="CE89" i="1"/>
  <c r="CF89" i="1"/>
  <c r="CG89" i="1"/>
  <c r="CH89" i="1"/>
  <c r="CI89" i="1"/>
  <c r="CJ89" i="1"/>
  <c r="CK89" i="1"/>
  <c r="CL89" i="1"/>
  <c r="CM89" i="1"/>
  <c r="CN89" i="1"/>
  <c r="CO89" i="1"/>
  <c r="CP89" i="1"/>
  <c r="CQ89" i="1"/>
  <c r="CR89" i="1"/>
  <c r="CS89" i="1"/>
  <c r="CT89" i="1"/>
  <c r="CU89" i="1"/>
  <c r="CV89" i="1"/>
  <c r="CW89" i="1"/>
  <c r="CX89" i="1"/>
  <c r="CY89" i="1"/>
  <c r="CZ89" i="1"/>
  <c r="DA89" i="1"/>
  <c r="DB89" i="1"/>
  <c r="DC89" i="1"/>
  <c r="DD89" i="1"/>
  <c r="DE89" i="1"/>
  <c r="DF89" i="1"/>
  <c r="DG89" i="1"/>
  <c r="DH89" i="1"/>
  <c r="DI89" i="1"/>
  <c r="DJ89" i="1"/>
  <c r="DK89" i="1"/>
  <c r="DL89" i="1"/>
  <c r="DM89" i="1"/>
  <c r="DN89" i="1"/>
  <c r="DO89" i="1"/>
  <c r="DP89" i="1"/>
  <c r="DQ89" i="1"/>
  <c r="DR89" i="1"/>
  <c r="DS89" i="1"/>
  <c r="DT89" i="1"/>
  <c r="DU89" i="1"/>
  <c r="DV89" i="1"/>
  <c r="DW89" i="1"/>
  <c r="DX89" i="1"/>
  <c r="DY89" i="1"/>
  <c r="DZ89" i="1"/>
  <c r="EA89" i="1"/>
  <c r="EB89" i="1"/>
  <c r="EC89" i="1"/>
  <c r="ED89" i="1"/>
  <c r="EE89" i="1"/>
  <c r="EF89" i="1"/>
  <c r="EG89" i="1"/>
  <c r="EH89" i="1"/>
  <c r="EI89" i="1"/>
  <c r="EJ89" i="1"/>
  <c r="EK89" i="1"/>
  <c r="EL89" i="1"/>
  <c r="EM89" i="1"/>
  <c r="EN89" i="1"/>
  <c r="EO89" i="1"/>
  <c r="EP89" i="1"/>
  <c r="EQ89" i="1"/>
  <c r="ER89" i="1"/>
  <c r="ES89" i="1"/>
  <c r="ET89" i="1"/>
  <c r="EU89" i="1"/>
  <c r="EV89" i="1"/>
  <c r="EW89" i="1"/>
  <c r="EX89" i="1"/>
  <c r="EY89" i="1"/>
  <c r="EZ89" i="1"/>
  <c r="FA89" i="1"/>
  <c r="FB89" i="1"/>
  <c r="FC89" i="1"/>
  <c r="FD89" i="1"/>
  <c r="FE89" i="1"/>
  <c r="FF89" i="1"/>
  <c r="FG89" i="1"/>
  <c r="FH89" i="1"/>
  <c r="FI89" i="1"/>
  <c r="FJ89" i="1"/>
  <c r="FK89" i="1"/>
  <c r="FL89" i="1"/>
  <c r="FM89" i="1"/>
  <c r="FN89" i="1"/>
  <c r="FO89" i="1"/>
  <c r="FP89" i="1"/>
  <c r="FQ89" i="1"/>
  <c r="FR89" i="1"/>
  <c r="FS89" i="1"/>
  <c r="FT89" i="1"/>
  <c r="FU89" i="1"/>
  <c r="FV89" i="1"/>
  <c r="FW89" i="1"/>
  <c r="FX89" i="1"/>
  <c r="C194" i="1" l="1"/>
  <c r="C96" i="1"/>
  <c r="C187" i="1" s="1"/>
  <c r="C189" i="1" s="1"/>
  <c r="C213" i="1" s="1"/>
  <c r="C120" i="1"/>
  <c r="C97" i="1"/>
  <c r="C144" i="1"/>
  <c r="C170" i="1"/>
  <c r="D216" i="8"/>
  <c r="D234" i="8"/>
  <c r="I36" i="8"/>
  <c r="D225" i="8"/>
  <c r="D224" i="8"/>
  <c r="D222" i="8"/>
  <c r="C236" i="8"/>
  <c r="FX330" i="1"/>
  <c r="FW330" i="1"/>
  <c r="FV330" i="1"/>
  <c r="FU330" i="1"/>
  <c r="FT330" i="1"/>
  <c r="FS330" i="1"/>
  <c r="FR330" i="1"/>
  <c r="FQ330" i="1"/>
  <c r="FP330" i="1"/>
  <c r="FO330" i="1"/>
  <c r="FN330" i="1"/>
  <c r="FM330" i="1"/>
  <c r="FL330" i="1"/>
  <c r="FK330" i="1"/>
  <c r="FJ330" i="1"/>
  <c r="FI330" i="1"/>
  <c r="FH330" i="1"/>
  <c r="FG330" i="1"/>
  <c r="FF330" i="1"/>
  <c r="FE330" i="1"/>
  <c r="FD330" i="1"/>
  <c r="FC330" i="1"/>
  <c r="FB330" i="1"/>
  <c r="FA330" i="1"/>
  <c r="EZ330" i="1"/>
  <c r="EY330" i="1"/>
  <c r="EX330" i="1"/>
  <c r="EW330" i="1"/>
  <c r="EV330" i="1"/>
  <c r="EU330" i="1"/>
  <c r="ET330" i="1"/>
  <c r="ES330" i="1"/>
  <c r="ER330" i="1"/>
  <c r="EQ330" i="1"/>
  <c r="EP330" i="1"/>
  <c r="EO330" i="1"/>
  <c r="EN330" i="1"/>
  <c r="EM330" i="1"/>
  <c r="EL330" i="1"/>
  <c r="EK330" i="1"/>
  <c r="EJ330" i="1"/>
  <c r="EI330" i="1"/>
  <c r="EH330" i="1"/>
  <c r="EG330" i="1"/>
  <c r="EF330" i="1"/>
  <c r="EE330" i="1"/>
  <c r="ED330" i="1"/>
  <c r="EC330" i="1"/>
  <c r="EB330" i="1"/>
  <c r="EA330" i="1"/>
  <c r="DZ330" i="1"/>
  <c r="DY330" i="1"/>
  <c r="DX330" i="1"/>
  <c r="DW330" i="1"/>
  <c r="DV330" i="1"/>
  <c r="DU330" i="1"/>
  <c r="DT330" i="1"/>
  <c r="DS330" i="1"/>
  <c r="DR330" i="1"/>
  <c r="DQ330" i="1"/>
  <c r="DP330" i="1"/>
  <c r="DO330" i="1"/>
  <c r="DN330" i="1"/>
  <c r="DM330" i="1"/>
  <c r="DL330" i="1"/>
  <c r="DK330" i="1"/>
  <c r="DJ330" i="1"/>
  <c r="DI330" i="1"/>
  <c r="DH330" i="1"/>
  <c r="DG330" i="1"/>
  <c r="DF330" i="1"/>
  <c r="DE330" i="1"/>
  <c r="DD330" i="1"/>
  <c r="DC330" i="1"/>
  <c r="DB330" i="1"/>
  <c r="DA330" i="1"/>
  <c r="CZ330" i="1"/>
  <c r="CY330" i="1"/>
  <c r="CX330" i="1"/>
  <c r="CW330" i="1"/>
  <c r="CV330" i="1"/>
  <c r="CU330" i="1"/>
  <c r="CT330" i="1"/>
  <c r="CS330" i="1"/>
  <c r="CR330" i="1"/>
  <c r="CQ330" i="1"/>
  <c r="CP330" i="1"/>
  <c r="CO330" i="1"/>
  <c r="CN330" i="1"/>
  <c r="CM330" i="1"/>
  <c r="CL330" i="1"/>
  <c r="CK330" i="1"/>
  <c r="CJ330" i="1"/>
  <c r="CI330" i="1"/>
  <c r="CH330" i="1"/>
  <c r="CG330" i="1"/>
  <c r="CF330" i="1"/>
  <c r="CE330" i="1"/>
  <c r="CD330" i="1"/>
  <c r="CC330" i="1"/>
  <c r="CB330" i="1"/>
  <c r="CA330" i="1"/>
  <c r="BZ330" i="1"/>
  <c r="BY330" i="1"/>
  <c r="BX330" i="1"/>
  <c r="BW330" i="1"/>
  <c r="BV330" i="1"/>
  <c r="BU330" i="1"/>
  <c r="BT330" i="1"/>
  <c r="BS330" i="1"/>
  <c r="BR330" i="1"/>
  <c r="BQ330" i="1"/>
  <c r="BP330" i="1"/>
  <c r="BO330" i="1"/>
  <c r="BN330" i="1"/>
  <c r="BM330" i="1"/>
  <c r="BL330" i="1"/>
  <c r="BK330" i="1"/>
  <c r="BJ330" i="1"/>
  <c r="BI330" i="1"/>
  <c r="BH330" i="1"/>
  <c r="BG330" i="1"/>
  <c r="BF330" i="1"/>
  <c r="BE330" i="1"/>
  <c r="BD330" i="1"/>
  <c r="BC330" i="1"/>
  <c r="BB330" i="1"/>
  <c r="BA330" i="1"/>
  <c r="AZ330" i="1"/>
  <c r="AY330" i="1"/>
  <c r="AX330" i="1"/>
  <c r="AW330" i="1"/>
  <c r="AV330" i="1"/>
  <c r="AU330" i="1"/>
  <c r="AT330" i="1"/>
  <c r="AS330" i="1"/>
  <c r="AR330" i="1"/>
  <c r="AQ330" i="1"/>
  <c r="AP330" i="1"/>
  <c r="AO330" i="1"/>
  <c r="AN330" i="1"/>
  <c r="AM330" i="1"/>
  <c r="AL330" i="1"/>
  <c r="AK330" i="1"/>
  <c r="AJ330" i="1"/>
  <c r="AI330" i="1"/>
  <c r="AH330" i="1"/>
  <c r="AG330" i="1"/>
  <c r="AF330" i="1"/>
  <c r="AE330" i="1"/>
  <c r="AD330" i="1"/>
  <c r="AC330" i="1"/>
  <c r="AB330" i="1"/>
  <c r="AA330" i="1"/>
  <c r="Z330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FX318" i="1"/>
  <c r="FX342" i="1" s="1"/>
  <c r="FW318" i="1"/>
  <c r="FW342" i="1" s="1"/>
  <c r="FV318" i="1"/>
  <c r="FV342" i="1" s="1"/>
  <c r="FU318" i="1"/>
  <c r="FU342" i="1" s="1"/>
  <c r="FT318" i="1"/>
  <c r="FT342" i="1" s="1"/>
  <c r="FS318" i="1"/>
  <c r="FS342" i="1" s="1"/>
  <c r="FR318" i="1"/>
  <c r="FR342" i="1" s="1"/>
  <c r="FQ318" i="1"/>
  <c r="FQ342" i="1" s="1"/>
  <c r="FP318" i="1"/>
  <c r="FP342" i="1" s="1"/>
  <c r="FO318" i="1"/>
  <c r="FO342" i="1" s="1"/>
  <c r="FN318" i="1"/>
  <c r="FN342" i="1" s="1"/>
  <c r="FM318" i="1"/>
  <c r="FM342" i="1" s="1"/>
  <c r="FL318" i="1"/>
  <c r="FL342" i="1" s="1"/>
  <c r="FK318" i="1"/>
  <c r="FK342" i="1" s="1"/>
  <c r="FJ318" i="1"/>
  <c r="FJ342" i="1" s="1"/>
  <c r="FI318" i="1"/>
  <c r="FI342" i="1" s="1"/>
  <c r="FH318" i="1"/>
  <c r="FH342" i="1" s="1"/>
  <c r="FG318" i="1"/>
  <c r="FG342" i="1" s="1"/>
  <c r="FF318" i="1"/>
  <c r="FF342" i="1" s="1"/>
  <c r="FE318" i="1"/>
  <c r="FE342" i="1" s="1"/>
  <c r="FD318" i="1"/>
  <c r="FD342" i="1" s="1"/>
  <c r="FC318" i="1"/>
  <c r="FC342" i="1" s="1"/>
  <c r="FB318" i="1"/>
  <c r="FB342" i="1" s="1"/>
  <c r="FA318" i="1"/>
  <c r="FA342" i="1" s="1"/>
  <c r="EZ318" i="1"/>
  <c r="EZ342" i="1" s="1"/>
  <c r="EY318" i="1"/>
  <c r="EY342" i="1" s="1"/>
  <c r="EX318" i="1"/>
  <c r="EX342" i="1" s="1"/>
  <c r="EW318" i="1"/>
  <c r="EW342" i="1" s="1"/>
  <c r="EV318" i="1"/>
  <c r="EV342" i="1" s="1"/>
  <c r="EU318" i="1"/>
  <c r="EU342" i="1" s="1"/>
  <c r="ET318" i="1"/>
  <c r="ET342" i="1" s="1"/>
  <c r="ES318" i="1"/>
  <c r="ES342" i="1" s="1"/>
  <c r="ER318" i="1"/>
  <c r="ER342" i="1" s="1"/>
  <c r="EQ318" i="1"/>
  <c r="EQ342" i="1" s="1"/>
  <c r="EP318" i="1"/>
  <c r="EP342" i="1" s="1"/>
  <c r="EO318" i="1"/>
  <c r="EO342" i="1" s="1"/>
  <c r="EN318" i="1"/>
  <c r="EN342" i="1" s="1"/>
  <c r="EM318" i="1"/>
  <c r="EM342" i="1" s="1"/>
  <c r="EL318" i="1"/>
  <c r="EL342" i="1" s="1"/>
  <c r="EK318" i="1"/>
  <c r="EK342" i="1" s="1"/>
  <c r="EJ318" i="1"/>
  <c r="EJ342" i="1" s="1"/>
  <c r="EI318" i="1"/>
  <c r="EI342" i="1" s="1"/>
  <c r="EH318" i="1"/>
  <c r="EH342" i="1" s="1"/>
  <c r="EG318" i="1"/>
  <c r="EG342" i="1" s="1"/>
  <c r="EF318" i="1"/>
  <c r="EF342" i="1" s="1"/>
  <c r="EE318" i="1"/>
  <c r="EE342" i="1" s="1"/>
  <c r="ED318" i="1"/>
  <c r="ED342" i="1" s="1"/>
  <c r="EC318" i="1"/>
  <c r="EC342" i="1" s="1"/>
  <c r="EB318" i="1"/>
  <c r="EB342" i="1" s="1"/>
  <c r="EA318" i="1"/>
  <c r="EA342" i="1" s="1"/>
  <c r="DZ318" i="1"/>
  <c r="DZ342" i="1" s="1"/>
  <c r="DY318" i="1"/>
  <c r="DY342" i="1" s="1"/>
  <c r="DX318" i="1"/>
  <c r="DX342" i="1" s="1"/>
  <c r="DW318" i="1"/>
  <c r="DW342" i="1" s="1"/>
  <c r="DV318" i="1"/>
  <c r="DV342" i="1" s="1"/>
  <c r="DU318" i="1"/>
  <c r="DU342" i="1" s="1"/>
  <c r="DT318" i="1"/>
  <c r="DT342" i="1" s="1"/>
  <c r="DS318" i="1"/>
  <c r="DS342" i="1" s="1"/>
  <c r="DR318" i="1"/>
  <c r="DR342" i="1" s="1"/>
  <c r="DQ318" i="1"/>
  <c r="DQ342" i="1" s="1"/>
  <c r="DP318" i="1"/>
  <c r="DP342" i="1" s="1"/>
  <c r="DO318" i="1"/>
  <c r="DO342" i="1" s="1"/>
  <c r="DN318" i="1"/>
  <c r="DN342" i="1" s="1"/>
  <c r="DM318" i="1"/>
  <c r="DM342" i="1" s="1"/>
  <c r="DL318" i="1"/>
  <c r="DL342" i="1" s="1"/>
  <c r="DK318" i="1"/>
  <c r="DK342" i="1" s="1"/>
  <c r="DJ318" i="1"/>
  <c r="DJ342" i="1" s="1"/>
  <c r="DI318" i="1"/>
  <c r="DI342" i="1" s="1"/>
  <c r="DH318" i="1"/>
  <c r="DH342" i="1" s="1"/>
  <c r="DG318" i="1"/>
  <c r="DG342" i="1" s="1"/>
  <c r="DF318" i="1"/>
  <c r="DF342" i="1" s="1"/>
  <c r="DE318" i="1"/>
  <c r="DE342" i="1" s="1"/>
  <c r="DD318" i="1"/>
  <c r="DD342" i="1" s="1"/>
  <c r="DC318" i="1"/>
  <c r="DC342" i="1" s="1"/>
  <c r="DB318" i="1"/>
  <c r="DB342" i="1" s="1"/>
  <c r="DA318" i="1"/>
  <c r="DA342" i="1" s="1"/>
  <c r="CZ318" i="1"/>
  <c r="CZ342" i="1" s="1"/>
  <c r="CY318" i="1"/>
  <c r="CY342" i="1" s="1"/>
  <c r="CX318" i="1"/>
  <c r="CX342" i="1" s="1"/>
  <c r="CW318" i="1"/>
  <c r="CW342" i="1" s="1"/>
  <c r="CV318" i="1"/>
  <c r="CV342" i="1" s="1"/>
  <c r="CU318" i="1"/>
  <c r="CU342" i="1" s="1"/>
  <c r="CT318" i="1"/>
  <c r="CT342" i="1" s="1"/>
  <c r="CS318" i="1"/>
  <c r="CS342" i="1" s="1"/>
  <c r="CR318" i="1"/>
  <c r="CR342" i="1" s="1"/>
  <c r="CQ318" i="1"/>
  <c r="CQ342" i="1" s="1"/>
  <c r="CP318" i="1"/>
  <c r="CP342" i="1" s="1"/>
  <c r="CO318" i="1"/>
  <c r="CO342" i="1" s="1"/>
  <c r="CN318" i="1"/>
  <c r="CN342" i="1" s="1"/>
  <c r="CM318" i="1"/>
  <c r="CM342" i="1" s="1"/>
  <c r="CL318" i="1"/>
  <c r="CL342" i="1" s="1"/>
  <c r="CK318" i="1"/>
  <c r="CK342" i="1" s="1"/>
  <c r="CJ318" i="1"/>
  <c r="CJ342" i="1" s="1"/>
  <c r="CI318" i="1"/>
  <c r="CI342" i="1" s="1"/>
  <c r="CH318" i="1"/>
  <c r="CH342" i="1" s="1"/>
  <c r="CG318" i="1"/>
  <c r="CG342" i="1" s="1"/>
  <c r="CF318" i="1"/>
  <c r="CF342" i="1" s="1"/>
  <c r="CE318" i="1"/>
  <c r="CE342" i="1" s="1"/>
  <c r="CD318" i="1"/>
  <c r="CD342" i="1" s="1"/>
  <c r="CC318" i="1"/>
  <c r="CC342" i="1" s="1"/>
  <c r="CB318" i="1"/>
  <c r="CB342" i="1" s="1"/>
  <c r="CA318" i="1"/>
  <c r="CA342" i="1" s="1"/>
  <c r="BZ318" i="1"/>
  <c r="BZ342" i="1" s="1"/>
  <c r="BY318" i="1"/>
  <c r="BY342" i="1" s="1"/>
  <c r="BX318" i="1"/>
  <c r="BX342" i="1" s="1"/>
  <c r="BW318" i="1"/>
  <c r="BW342" i="1" s="1"/>
  <c r="BV318" i="1"/>
  <c r="BV342" i="1" s="1"/>
  <c r="BU318" i="1"/>
  <c r="BU342" i="1" s="1"/>
  <c r="BT318" i="1"/>
  <c r="BT342" i="1" s="1"/>
  <c r="BS318" i="1"/>
  <c r="BS342" i="1" s="1"/>
  <c r="BR318" i="1"/>
  <c r="BR342" i="1" s="1"/>
  <c r="BQ318" i="1"/>
  <c r="BQ342" i="1" s="1"/>
  <c r="BP318" i="1"/>
  <c r="BP342" i="1" s="1"/>
  <c r="BO318" i="1"/>
  <c r="BO342" i="1" s="1"/>
  <c r="BN318" i="1"/>
  <c r="BN342" i="1" s="1"/>
  <c r="BM318" i="1"/>
  <c r="BM342" i="1" s="1"/>
  <c r="BL318" i="1"/>
  <c r="BL342" i="1" s="1"/>
  <c r="BK318" i="1"/>
  <c r="BK342" i="1" s="1"/>
  <c r="BJ318" i="1"/>
  <c r="BJ342" i="1" s="1"/>
  <c r="BI318" i="1"/>
  <c r="BI342" i="1" s="1"/>
  <c r="BH318" i="1"/>
  <c r="BH342" i="1" s="1"/>
  <c r="BG318" i="1"/>
  <c r="BG342" i="1" s="1"/>
  <c r="BF318" i="1"/>
  <c r="BF342" i="1" s="1"/>
  <c r="BE318" i="1"/>
  <c r="BE342" i="1" s="1"/>
  <c r="BD318" i="1"/>
  <c r="BD342" i="1" s="1"/>
  <c r="BC318" i="1"/>
  <c r="BC342" i="1" s="1"/>
  <c r="BB318" i="1"/>
  <c r="BB342" i="1" s="1"/>
  <c r="BA318" i="1"/>
  <c r="BA342" i="1" s="1"/>
  <c r="AZ318" i="1"/>
  <c r="AZ342" i="1" s="1"/>
  <c r="AY318" i="1"/>
  <c r="AY342" i="1" s="1"/>
  <c r="AX318" i="1"/>
  <c r="AX342" i="1" s="1"/>
  <c r="AW318" i="1"/>
  <c r="AW342" i="1" s="1"/>
  <c r="AV318" i="1"/>
  <c r="AV342" i="1" s="1"/>
  <c r="AU318" i="1"/>
  <c r="AU342" i="1" s="1"/>
  <c r="AT318" i="1"/>
  <c r="AT342" i="1" s="1"/>
  <c r="AS318" i="1"/>
  <c r="AS342" i="1" s="1"/>
  <c r="AR318" i="1"/>
  <c r="AR342" i="1" s="1"/>
  <c r="AQ318" i="1"/>
  <c r="AQ342" i="1" s="1"/>
  <c r="AP318" i="1"/>
  <c r="AP342" i="1" s="1"/>
  <c r="AO318" i="1"/>
  <c r="AO342" i="1" s="1"/>
  <c r="AN318" i="1"/>
  <c r="AN342" i="1" s="1"/>
  <c r="AM318" i="1"/>
  <c r="AM342" i="1" s="1"/>
  <c r="AL318" i="1"/>
  <c r="AL342" i="1" s="1"/>
  <c r="AK318" i="1"/>
  <c r="AK342" i="1" s="1"/>
  <c r="AJ318" i="1"/>
  <c r="AJ342" i="1" s="1"/>
  <c r="AI318" i="1"/>
  <c r="AI342" i="1" s="1"/>
  <c r="AH318" i="1"/>
  <c r="AH342" i="1" s="1"/>
  <c r="AG318" i="1"/>
  <c r="AG342" i="1" s="1"/>
  <c r="AF318" i="1"/>
  <c r="AF342" i="1" s="1"/>
  <c r="AE318" i="1"/>
  <c r="AE342" i="1" s="1"/>
  <c r="AD318" i="1"/>
  <c r="AD342" i="1" s="1"/>
  <c r="AC318" i="1"/>
  <c r="AC342" i="1" s="1"/>
  <c r="AB318" i="1"/>
  <c r="AB342" i="1" s="1"/>
  <c r="AA318" i="1"/>
  <c r="AA342" i="1" s="1"/>
  <c r="Z318" i="1"/>
  <c r="Z342" i="1" s="1"/>
  <c r="Y318" i="1"/>
  <c r="Y342" i="1" s="1"/>
  <c r="X318" i="1"/>
  <c r="X342" i="1" s="1"/>
  <c r="W318" i="1"/>
  <c r="W342" i="1" s="1"/>
  <c r="V318" i="1"/>
  <c r="V342" i="1" s="1"/>
  <c r="U318" i="1"/>
  <c r="U342" i="1" s="1"/>
  <c r="T318" i="1"/>
  <c r="T342" i="1" s="1"/>
  <c r="S318" i="1"/>
  <c r="S342" i="1" s="1"/>
  <c r="R318" i="1"/>
  <c r="R342" i="1" s="1"/>
  <c r="Q318" i="1"/>
  <c r="Q342" i="1" s="1"/>
  <c r="P318" i="1"/>
  <c r="P342" i="1" s="1"/>
  <c r="O318" i="1"/>
  <c r="O342" i="1" s="1"/>
  <c r="N318" i="1"/>
  <c r="N342" i="1" s="1"/>
  <c r="M318" i="1"/>
  <c r="M342" i="1" s="1"/>
  <c r="L318" i="1"/>
  <c r="L342" i="1" s="1"/>
  <c r="K318" i="1"/>
  <c r="K342" i="1" s="1"/>
  <c r="J318" i="1"/>
  <c r="J342" i="1" s="1"/>
  <c r="I318" i="1"/>
  <c r="I342" i="1" s="1"/>
  <c r="H318" i="1"/>
  <c r="H342" i="1" s="1"/>
  <c r="G318" i="1"/>
  <c r="G342" i="1" s="1"/>
  <c r="F318" i="1"/>
  <c r="F342" i="1" s="1"/>
  <c r="E318" i="1"/>
  <c r="E342" i="1" s="1"/>
  <c r="D318" i="1"/>
  <c r="D342" i="1" s="1"/>
  <c r="C318" i="1"/>
  <c r="C342" i="1" s="1"/>
  <c r="FX316" i="1"/>
  <c r="FW316" i="1"/>
  <c r="FV316" i="1"/>
  <c r="FU316" i="1"/>
  <c r="FT316" i="1"/>
  <c r="FS316" i="1"/>
  <c r="FR316" i="1"/>
  <c r="FQ316" i="1"/>
  <c r="FP316" i="1"/>
  <c r="FO316" i="1"/>
  <c r="FN316" i="1"/>
  <c r="FM316" i="1"/>
  <c r="FL316" i="1"/>
  <c r="FK316" i="1"/>
  <c r="FJ316" i="1"/>
  <c r="FI316" i="1"/>
  <c r="FH316" i="1"/>
  <c r="FG316" i="1"/>
  <c r="FF316" i="1"/>
  <c r="FE316" i="1"/>
  <c r="FD316" i="1"/>
  <c r="FC316" i="1"/>
  <c r="FB316" i="1"/>
  <c r="FA316" i="1"/>
  <c r="EZ316" i="1"/>
  <c r="EY316" i="1"/>
  <c r="EX316" i="1"/>
  <c r="EW316" i="1"/>
  <c r="EV316" i="1"/>
  <c r="EU316" i="1"/>
  <c r="ET316" i="1"/>
  <c r="ES316" i="1"/>
  <c r="ER316" i="1"/>
  <c r="EQ316" i="1"/>
  <c r="EP316" i="1"/>
  <c r="EO316" i="1"/>
  <c r="EN316" i="1"/>
  <c r="EM316" i="1"/>
  <c r="EL316" i="1"/>
  <c r="EK316" i="1"/>
  <c r="EJ316" i="1"/>
  <c r="EI316" i="1"/>
  <c r="EH316" i="1"/>
  <c r="EG316" i="1"/>
  <c r="EF316" i="1"/>
  <c r="EE316" i="1"/>
  <c r="ED316" i="1"/>
  <c r="EC316" i="1"/>
  <c r="EB316" i="1"/>
  <c r="EA316" i="1"/>
  <c r="DZ316" i="1"/>
  <c r="DY316" i="1"/>
  <c r="DX316" i="1"/>
  <c r="DW316" i="1"/>
  <c r="DV316" i="1"/>
  <c r="DU316" i="1"/>
  <c r="DT316" i="1"/>
  <c r="DS316" i="1"/>
  <c r="DR316" i="1"/>
  <c r="DQ316" i="1"/>
  <c r="DP316" i="1"/>
  <c r="DO316" i="1"/>
  <c r="DN316" i="1"/>
  <c r="DM316" i="1"/>
  <c r="DL316" i="1"/>
  <c r="DK316" i="1"/>
  <c r="DJ316" i="1"/>
  <c r="DI316" i="1"/>
  <c r="DH316" i="1"/>
  <c r="DG316" i="1"/>
  <c r="DF316" i="1"/>
  <c r="DE316" i="1"/>
  <c r="DD316" i="1"/>
  <c r="DC316" i="1"/>
  <c r="DB316" i="1"/>
  <c r="DA316" i="1"/>
  <c r="CZ316" i="1"/>
  <c r="CY316" i="1"/>
  <c r="CX316" i="1"/>
  <c r="CW316" i="1"/>
  <c r="CV316" i="1"/>
  <c r="CU316" i="1"/>
  <c r="CT316" i="1"/>
  <c r="CS316" i="1"/>
  <c r="CR316" i="1"/>
  <c r="CQ316" i="1"/>
  <c r="CP316" i="1"/>
  <c r="CO316" i="1"/>
  <c r="CN316" i="1"/>
  <c r="CM316" i="1"/>
  <c r="CL316" i="1"/>
  <c r="CK316" i="1"/>
  <c r="CJ316" i="1"/>
  <c r="CI316" i="1"/>
  <c r="CH316" i="1"/>
  <c r="CG316" i="1"/>
  <c r="CF316" i="1"/>
  <c r="CE316" i="1"/>
  <c r="CD316" i="1"/>
  <c r="CC316" i="1"/>
  <c r="CB316" i="1"/>
  <c r="CA316" i="1"/>
  <c r="BZ316" i="1"/>
  <c r="BY316" i="1"/>
  <c r="BX316" i="1"/>
  <c r="BW316" i="1"/>
  <c r="BV316" i="1"/>
  <c r="BU316" i="1"/>
  <c r="BT316" i="1"/>
  <c r="BS316" i="1"/>
  <c r="BR316" i="1"/>
  <c r="BQ316" i="1"/>
  <c r="BP316" i="1"/>
  <c r="BO316" i="1"/>
  <c r="BN316" i="1"/>
  <c r="BM316" i="1"/>
  <c r="BL316" i="1"/>
  <c r="BK316" i="1"/>
  <c r="BJ316" i="1"/>
  <c r="BI316" i="1"/>
  <c r="BH316" i="1"/>
  <c r="BG316" i="1"/>
  <c r="BF316" i="1"/>
  <c r="BE316" i="1"/>
  <c r="BD316" i="1"/>
  <c r="BC316" i="1"/>
  <c r="BB316" i="1"/>
  <c r="BA316" i="1"/>
  <c r="AZ316" i="1"/>
  <c r="AY316" i="1"/>
  <c r="AX316" i="1"/>
  <c r="AW316" i="1"/>
  <c r="AV316" i="1"/>
  <c r="AU316" i="1"/>
  <c r="AT316" i="1"/>
  <c r="AS316" i="1"/>
  <c r="AR316" i="1"/>
  <c r="AQ316" i="1"/>
  <c r="AP316" i="1"/>
  <c r="AO316" i="1"/>
  <c r="AN316" i="1"/>
  <c r="AM316" i="1"/>
  <c r="AL316" i="1"/>
  <c r="AK316" i="1"/>
  <c r="AJ316" i="1"/>
  <c r="AI316" i="1"/>
  <c r="AH316" i="1"/>
  <c r="AG316" i="1"/>
  <c r="AF316" i="1"/>
  <c r="AE316" i="1"/>
  <c r="AD316" i="1"/>
  <c r="AC316" i="1"/>
  <c r="AB316" i="1"/>
  <c r="AA316" i="1"/>
  <c r="Z316" i="1"/>
  <c r="Y316" i="1"/>
  <c r="X316" i="1"/>
  <c r="W316" i="1"/>
  <c r="V316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FX314" i="1"/>
  <c r="FX340" i="1" s="1"/>
  <c r="FW314" i="1"/>
  <c r="FW340" i="1" s="1"/>
  <c r="FV314" i="1"/>
  <c r="FV340" i="1" s="1"/>
  <c r="FU314" i="1"/>
  <c r="FU340" i="1" s="1"/>
  <c r="FT314" i="1"/>
  <c r="FT340" i="1" s="1"/>
  <c r="FS314" i="1"/>
  <c r="FS340" i="1" s="1"/>
  <c r="FR314" i="1"/>
  <c r="FR340" i="1" s="1"/>
  <c r="FQ314" i="1"/>
  <c r="FQ340" i="1" s="1"/>
  <c r="FP314" i="1"/>
  <c r="FP340" i="1" s="1"/>
  <c r="FO314" i="1"/>
  <c r="FO340" i="1" s="1"/>
  <c r="FN314" i="1"/>
  <c r="FN340" i="1" s="1"/>
  <c r="FM314" i="1"/>
  <c r="FM340" i="1" s="1"/>
  <c r="FL314" i="1"/>
  <c r="FL340" i="1" s="1"/>
  <c r="FK314" i="1"/>
  <c r="FK340" i="1" s="1"/>
  <c r="FJ314" i="1"/>
  <c r="FJ340" i="1" s="1"/>
  <c r="FI314" i="1"/>
  <c r="FI340" i="1" s="1"/>
  <c r="FH314" i="1"/>
  <c r="FH340" i="1" s="1"/>
  <c r="FG314" i="1"/>
  <c r="FG340" i="1" s="1"/>
  <c r="FF314" i="1"/>
  <c r="FF340" i="1" s="1"/>
  <c r="FE314" i="1"/>
  <c r="FE340" i="1" s="1"/>
  <c r="FD314" i="1"/>
  <c r="FD340" i="1" s="1"/>
  <c r="FC314" i="1"/>
  <c r="FC340" i="1" s="1"/>
  <c r="FB314" i="1"/>
  <c r="FB340" i="1" s="1"/>
  <c r="FA314" i="1"/>
  <c r="FA340" i="1" s="1"/>
  <c r="EZ314" i="1"/>
  <c r="EZ340" i="1" s="1"/>
  <c r="EY314" i="1"/>
  <c r="EY340" i="1" s="1"/>
  <c r="EX314" i="1"/>
  <c r="EX340" i="1" s="1"/>
  <c r="EW314" i="1"/>
  <c r="EW340" i="1" s="1"/>
  <c r="EV314" i="1"/>
  <c r="EV340" i="1" s="1"/>
  <c r="EU314" i="1"/>
  <c r="EU340" i="1" s="1"/>
  <c r="ET314" i="1"/>
  <c r="ET340" i="1" s="1"/>
  <c r="ES314" i="1"/>
  <c r="ES340" i="1" s="1"/>
  <c r="ER314" i="1"/>
  <c r="ER340" i="1" s="1"/>
  <c r="EQ314" i="1"/>
  <c r="EQ340" i="1" s="1"/>
  <c r="EP314" i="1"/>
  <c r="EP340" i="1" s="1"/>
  <c r="EO314" i="1"/>
  <c r="EO340" i="1" s="1"/>
  <c r="EN314" i="1"/>
  <c r="EN340" i="1" s="1"/>
  <c r="EM314" i="1"/>
  <c r="EM340" i="1" s="1"/>
  <c r="EL314" i="1"/>
  <c r="EL340" i="1" s="1"/>
  <c r="EK314" i="1"/>
  <c r="EK340" i="1" s="1"/>
  <c r="EJ314" i="1"/>
  <c r="EJ340" i="1" s="1"/>
  <c r="EI314" i="1"/>
  <c r="EI340" i="1" s="1"/>
  <c r="EH314" i="1"/>
  <c r="EH340" i="1" s="1"/>
  <c r="EG314" i="1"/>
  <c r="EG340" i="1" s="1"/>
  <c r="EF314" i="1"/>
  <c r="EF340" i="1" s="1"/>
  <c r="EE314" i="1"/>
  <c r="EE340" i="1" s="1"/>
  <c r="ED314" i="1"/>
  <c r="ED340" i="1" s="1"/>
  <c r="EC314" i="1"/>
  <c r="EC340" i="1" s="1"/>
  <c r="EB314" i="1"/>
  <c r="EB340" i="1" s="1"/>
  <c r="EA314" i="1"/>
  <c r="EA340" i="1" s="1"/>
  <c r="DZ314" i="1"/>
  <c r="DZ340" i="1" s="1"/>
  <c r="DY314" i="1"/>
  <c r="DY340" i="1" s="1"/>
  <c r="DX314" i="1"/>
  <c r="DX340" i="1" s="1"/>
  <c r="DW314" i="1"/>
  <c r="DW340" i="1" s="1"/>
  <c r="DV314" i="1"/>
  <c r="DV340" i="1" s="1"/>
  <c r="DU314" i="1"/>
  <c r="DU340" i="1" s="1"/>
  <c r="DT314" i="1"/>
  <c r="DT340" i="1" s="1"/>
  <c r="DS314" i="1"/>
  <c r="DS340" i="1" s="1"/>
  <c r="DR314" i="1"/>
  <c r="DR340" i="1" s="1"/>
  <c r="DQ314" i="1"/>
  <c r="DQ340" i="1" s="1"/>
  <c r="DP314" i="1"/>
  <c r="DP340" i="1" s="1"/>
  <c r="DO314" i="1"/>
  <c r="DO340" i="1" s="1"/>
  <c r="DN314" i="1"/>
  <c r="DN340" i="1" s="1"/>
  <c r="DM314" i="1"/>
  <c r="DM340" i="1" s="1"/>
  <c r="DL314" i="1"/>
  <c r="DL340" i="1" s="1"/>
  <c r="DK314" i="1"/>
  <c r="DK340" i="1" s="1"/>
  <c r="DJ314" i="1"/>
  <c r="DJ340" i="1" s="1"/>
  <c r="DI314" i="1"/>
  <c r="DI340" i="1" s="1"/>
  <c r="DH314" i="1"/>
  <c r="DH340" i="1" s="1"/>
  <c r="DG314" i="1"/>
  <c r="DG340" i="1" s="1"/>
  <c r="DF314" i="1"/>
  <c r="DF340" i="1" s="1"/>
  <c r="DE314" i="1"/>
  <c r="DE340" i="1" s="1"/>
  <c r="DD314" i="1"/>
  <c r="DD340" i="1" s="1"/>
  <c r="DC314" i="1"/>
  <c r="DC340" i="1" s="1"/>
  <c r="DB314" i="1"/>
  <c r="DB340" i="1" s="1"/>
  <c r="DA314" i="1"/>
  <c r="DA340" i="1" s="1"/>
  <c r="CZ314" i="1"/>
  <c r="CZ340" i="1" s="1"/>
  <c r="CY314" i="1"/>
  <c r="CY340" i="1" s="1"/>
  <c r="CX314" i="1"/>
  <c r="CX340" i="1" s="1"/>
  <c r="CW314" i="1"/>
  <c r="CW340" i="1" s="1"/>
  <c r="CV314" i="1"/>
  <c r="CV340" i="1" s="1"/>
  <c r="CU314" i="1"/>
  <c r="CU340" i="1" s="1"/>
  <c r="CT314" i="1"/>
  <c r="CT340" i="1" s="1"/>
  <c r="CS314" i="1"/>
  <c r="CS340" i="1" s="1"/>
  <c r="CR314" i="1"/>
  <c r="CR340" i="1" s="1"/>
  <c r="CQ314" i="1"/>
  <c r="CQ340" i="1" s="1"/>
  <c r="CP314" i="1"/>
  <c r="CP340" i="1" s="1"/>
  <c r="CO314" i="1"/>
  <c r="CO340" i="1" s="1"/>
  <c r="CN314" i="1"/>
  <c r="CN340" i="1" s="1"/>
  <c r="CM314" i="1"/>
  <c r="CM340" i="1" s="1"/>
  <c r="CL314" i="1"/>
  <c r="CL340" i="1" s="1"/>
  <c r="CK314" i="1"/>
  <c r="CK340" i="1" s="1"/>
  <c r="CJ314" i="1"/>
  <c r="CJ340" i="1" s="1"/>
  <c r="CI314" i="1"/>
  <c r="CI340" i="1" s="1"/>
  <c r="CH314" i="1"/>
  <c r="CH340" i="1" s="1"/>
  <c r="CG314" i="1"/>
  <c r="CG340" i="1" s="1"/>
  <c r="CF314" i="1"/>
  <c r="CF340" i="1" s="1"/>
  <c r="CE314" i="1"/>
  <c r="CE340" i="1" s="1"/>
  <c r="CD314" i="1"/>
  <c r="CD340" i="1" s="1"/>
  <c r="CC314" i="1"/>
  <c r="CC340" i="1" s="1"/>
  <c r="CB314" i="1"/>
  <c r="CB340" i="1" s="1"/>
  <c r="CA314" i="1"/>
  <c r="CA340" i="1" s="1"/>
  <c r="BZ314" i="1"/>
  <c r="BZ340" i="1" s="1"/>
  <c r="BY314" i="1"/>
  <c r="BY340" i="1" s="1"/>
  <c r="BX314" i="1"/>
  <c r="BX340" i="1" s="1"/>
  <c r="BW314" i="1"/>
  <c r="BW340" i="1" s="1"/>
  <c r="BV314" i="1"/>
  <c r="BV340" i="1" s="1"/>
  <c r="BU314" i="1"/>
  <c r="BU340" i="1" s="1"/>
  <c r="BT314" i="1"/>
  <c r="BT340" i="1" s="1"/>
  <c r="BS314" i="1"/>
  <c r="BS340" i="1" s="1"/>
  <c r="BR314" i="1"/>
  <c r="BR340" i="1" s="1"/>
  <c r="BQ314" i="1"/>
  <c r="BQ340" i="1" s="1"/>
  <c r="BP314" i="1"/>
  <c r="BP340" i="1" s="1"/>
  <c r="BO314" i="1"/>
  <c r="BO340" i="1" s="1"/>
  <c r="BN314" i="1"/>
  <c r="BN340" i="1" s="1"/>
  <c r="BM314" i="1"/>
  <c r="BM340" i="1" s="1"/>
  <c r="BL314" i="1"/>
  <c r="BL340" i="1" s="1"/>
  <c r="BK314" i="1"/>
  <c r="BK340" i="1" s="1"/>
  <c r="BJ314" i="1"/>
  <c r="BJ340" i="1" s="1"/>
  <c r="BI314" i="1"/>
  <c r="BI340" i="1" s="1"/>
  <c r="BH314" i="1"/>
  <c r="BH340" i="1" s="1"/>
  <c r="BG314" i="1"/>
  <c r="BG340" i="1" s="1"/>
  <c r="BF314" i="1"/>
  <c r="BF340" i="1" s="1"/>
  <c r="BE314" i="1"/>
  <c r="BE340" i="1" s="1"/>
  <c r="BD314" i="1"/>
  <c r="BD340" i="1" s="1"/>
  <c r="BC314" i="1"/>
  <c r="BC340" i="1" s="1"/>
  <c r="BB314" i="1"/>
  <c r="BB340" i="1" s="1"/>
  <c r="BA314" i="1"/>
  <c r="BA340" i="1" s="1"/>
  <c r="AZ314" i="1"/>
  <c r="AZ340" i="1" s="1"/>
  <c r="AY314" i="1"/>
  <c r="AY340" i="1" s="1"/>
  <c r="AX314" i="1"/>
  <c r="AX340" i="1" s="1"/>
  <c r="AW314" i="1"/>
  <c r="AW340" i="1" s="1"/>
  <c r="AV314" i="1"/>
  <c r="AV340" i="1" s="1"/>
  <c r="AU314" i="1"/>
  <c r="AU340" i="1" s="1"/>
  <c r="AT314" i="1"/>
  <c r="AT340" i="1" s="1"/>
  <c r="AS314" i="1"/>
  <c r="AS340" i="1" s="1"/>
  <c r="AR314" i="1"/>
  <c r="AR340" i="1" s="1"/>
  <c r="AQ314" i="1"/>
  <c r="AQ340" i="1" s="1"/>
  <c r="AP314" i="1"/>
  <c r="AP340" i="1" s="1"/>
  <c r="AO314" i="1"/>
  <c r="AO340" i="1" s="1"/>
  <c r="AN314" i="1"/>
  <c r="AN340" i="1" s="1"/>
  <c r="AM314" i="1"/>
  <c r="AM340" i="1" s="1"/>
  <c r="AL314" i="1"/>
  <c r="AL340" i="1" s="1"/>
  <c r="AK314" i="1"/>
  <c r="AK340" i="1" s="1"/>
  <c r="AJ314" i="1"/>
  <c r="AJ340" i="1" s="1"/>
  <c r="AI314" i="1"/>
  <c r="AI340" i="1" s="1"/>
  <c r="AH314" i="1"/>
  <c r="AH340" i="1" s="1"/>
  <c r="AG314" i="1"/>
  <c r="AG340" i="1" s="1"/>
  <c r="AF314" i="1"/>
  <c r="AF340" i="1" s="1"/>
  <c r="AE314" i="1"/>
  <c r="AE340" i="1" s="1"/>
  <c r="AD314" i="1"/>
  <c r="AD340" i="1" s="1"/>
  <c r="AC314" i="1"/>
  <c r="AC340" i="1" s="1"/>
  <c r="AB314" i="1"/>
  <c r="AB340" i="1" s="1"/>
  <c r="AA314" i="1"/>
  <c r="AA340" i="1" s="1"/>
  <c r="Z314" i="1"/>
  <c r="Z340" i="1" s="1"/>
  <c r="Y314" i="1"/>
  <c r="Y340" i="1" s="1"/>
  <c r="X314" i="1"/>
  <c r="X340" i="1" s="1"/>
  <c r="W314" i="1"/>
  <c r="W340" i="1" s="1"/>
  <c r="V314" i="1"/>
  <c r="V340" i="1" s="1"/>
  <c r="U314" i="1"/>
  <c r="U340" i="1" s="1"/>
  <c r="T314" i="1"/>
  <c r="T340" i="1" s="1"/>
  <c r="S314" i="1"/>
  <c r="S340" i="1" s="1"/>
  <c r="R314" i="1"/>
  <c r="R340" i="1" s="1"/>
  <c r="Q314" i="1"/>
  <c r="Q340" i="1" s="1"/>
  <c r="P314" i="1"/>
  <c r="P340" i="1" s="1"/>
  <c r="O314" i="1"/>
  <c r="O340" i="1" s="1"/>
  <c r="N314" i="1"/>
  <c r="N340" i="1" s="1"/>
  <c r="M314" i="1"/>
  <c r="M340" i="1" s="1"/>
  <c r="L314" i="1"/>
  <c r="L340" i="1" s="1"/>
  <c r="K314" i="1"/>
  <c r="K340" i="1" s="1"/>
  <c r="J314" i="1"/>
  <c r="J340" i="1" s="1"/>
  <c r="I314" i="1"/>
  <c r="I340" i="1" s="1"/>
  <c r="H314" i="1"/>
  <c r="H340" i="1" s="1"/>
  <c r="G314" i="1"/>
  <c r="G340" i="1" s="1"/>
  <c r="F314" i="1"/>
  <c r="F340" i="1" s="1"/>
  <c r="E314" i="1"/>
  <c r="E340" i="1" s="1"/>
  <c r="D314" i="1"/>
  <c r="D340" i="1" s="1"/>
  <c r="C314" i="1"/>
  <c r="C340" i="1" s="1"/>
  <c r="FY280" i="1"/>
  <c r="FY304" i="1" s="1"/>
  <c r="FY279" i="1"/>
  <c r="FY278" i="1"/>
  <c r="FX267" i="1"/>
  <c r="FX280" i="1" s="1"/>
  <c r="FX304" i="1" s="1"/>
  <c r="FW267" i="1"/>
  <c r="FW280" i="1" s="1"/>
  <c r="FW304" i="1" s="1"/>
  <c r="FV267" i="1"/>
  <c r="FV280" i="1" s="1"/>
  <c r="FV304" i="1" s="1"/>
  <c r="FU267" i="1"/>
  <c r="FU280" i="1" s="1"/>
  <c r="FU304" i="1" s="1"/>
  <c r="FT267" i="1"/>
  <c r="FT280" i="1" s="1"/>
  <c r="FT304" i="1" s="1"/>
  <c r="FS267" i="1"/>
  <c r="FS280" i="1" s="1"/>
  <c r="FS304" i="1" s="1"/>
  <c r="FR267" i="1"/>
  <c r="FR280" i="1" s="1"/>
  <c r="FR304" i="1" s="1"/>
  <c r="FQ267" i="1"/>
  <c r="FQ280" i="1" s="1"/>
  <c r="FQ304" i="1" s="1"/>
  <c r="FP267" i="1"/>
  <c r="FP280" i="1" s="1"/>
  <c r="FP304" i="1" s="1"/>
  <c r="FO267" i="1"/>
  <c r="FO280" i="1" s="1"/>
  <c r="FO304" i="1" s="1"/>
  <c r="FN267" i="1"/>
  <c r="FN280" i="1" s="1"/>
  <c r="FN304" i="1" s="1"/>
  <c r="FM267" i="1"/>
  <c r="FM280" i="1" s="1"/>
  <c r="FM304" i="1" s="1"/>
  <c r="FL267" i="1"/>
  <c r="FL280" i="1" s="1"/>
  <c r="FL304" i="1" s="1"/>
  <c r="FK267" i="1"/>
  <c r="FK280" i="1" s="1"/>
  <c r="FK304" i="1" s="1"/>
  <c r="FJ267" i="1"/>
  <c r="FJ280" i="1" s="1"/>
  <c r="FJ304" i="1" s="1"/>
  <c r="FI267" i="1"/>
  <c r="FI280" i="1" s="1"/>
  <c r="FI304" i="1" s="1"/>
  <c r="FH267" i="1"/>
  <c r="FH280" i="1" s="1"/>
  <c r="FH304" i="1" s="1"/>
  <c r="FG267" i="1"/>
  <c r="FG280" i="1" s="1"/>
  <c r="FG304" i="1" s="1"/>
  <c r="FF267" i="1"/>
  <c r="FF280" i="1" s="1"/>
  <c r="FF304" i="1" s="1"/>
  <c r="FE267" i="1"/>
  <c r="FE280" i="1" s="1"/>
  <c r="FE304" i="1" s="1"/>
  <c r="FD267" i="1"/>
  <c r="FD280" i="1" s="1"/>
  <c r="FD304" i="1" s="1"/>
  <c r="FC267" i="1"/>
  <c r="FC280" i="1" s="1"/>
  <c r="FC304" i="1" s="1"/>
  <c r="FB267" i="1"/>
  <c r="FB280" i="1" s="1"/>
  <c r="FB304" i="1" s="1"/>
  <c r="FA267" i="1"/>
  <c r="FA280" i="1" s="1"/>
  <c r="FA304" i="1" s="1"/>
  <c r="EZ267" i="1"/>
  <c r="EZ280" i="1" s="1"/>
  <c r="EZ304" i="1" s="1"/>
  <c r="EY267" i="1"/>
  <c r="EY280" i="1" s="1"/>
  <c r="EY304" i="1" s="1"/>
  <c r="EX267" i="1"/>
  <c r="EX280" i="1" s="1"/>
  <c r="EX304" i="1" s="1"/>
  <c r="EW267" i="1"/>
  <c r="EW280" i="1" s="1"/>
  <c r="EW304" i="1" s="1"/>
  <c r="EV267" i="1"/>
  <c r="EV280" i="1" s="1"/>
  <c r="EV304" i="1" s="1"/>
  <c r="EU267" i="1"/>
  <c r="EU280" i="1" s="1"/>
  <c r="EU304" i="1" s="1"/>
  <c r="ET267" i="1"/>
  <c r="ET280" i="1" s="1"/>
  <c r="ET304" i="1" s="1"/>
  <c r="ES267" i="1"/>
  <c r="ES280" i="1" s="1"/>
  <c r="ES304" i="1" s="1"/>
  <c r="ER267" i="1"/>
  <c r="ER280" i="1" s="1"/>
  <c r="ER304" i="1" s="1"/>
  <c r="EQ267" i="1"/>
  <c r="EQ280" i="1" s="1"/>
  <c r="EQ304" i="1" s="1"/>
  <c r="EP267" i="1"/>
  <c r="EP280" i="1" s="1"/>
  <c r="EP304" i="1" s="1"/>
  <c r="EO267" i="1"/>
  <c r="EO280" i="1" s="1"/>
  <c r="EO304" i="1" s="1"/>
  <c r="EN267" i="1"/>
  <c r="EN280" i="1" s="1"/>
  <c r="EN304" i="1" s="1"/>
  <c r="EM267" i="1"/>
  <c r="EM280" i="1" s="1"/>
  <c r="EM304" i="1" s="1"/>
  <c r="EL267" i="1"/>
  <c r="EL280" i="1" s="1"/>
  <c r="EL304" i="1" s="1"/>
  <c r="EK267" i="1"/>
  <c r="EK280" i="1" s="1"/>
  <c r="EK304" i="1" s="1"/>
  <c r="EJ267" i="1"/>
  <c r="EJ280" i="1" s="1"/>
  <c r="EJ304" i="1" s="1"/>
  <c r="EI267" i="1"/>
  <c r="EI280" i="1" s="1"/>
  <c r="EI304" i="1" s="1"/>
  <c r="EH267" i="1"/>
  <c r="EH280" i="1" s="1"/>
  <c r="EH304" i="1" s="1"/>
  <c r="EG267" i="1"/>
  <c r="EG280" i="1" s="1"/>
  <c r="EG304" i="1" s="1"/>
  <c r="EF267" i="1"/>
  <c r="EF280" i="1" s="1"/>
  <c r="EF304" i="1" s="1"/>
  <c r="EE267" i="1"/>
  <c r="EE280" i="1" s="1"/>
  <c r="EE304" i="1" s="1"/>
  <c r="ED267" i="1"/>
  <c r="ED280" i="1" s="1"/>
  <c r="ED304" i="1" s="1"/>
  <c r="EC267" i="1"/>
  <c r="EC280" i="1" s="1"/>
  <c r="EC304" i="1" s="1"/>
  <c r="EB267" i="1"/>
  <c r="EB280" i="1" s="1"/>
  <c r="EB304" i="1" s="1"/>
  <c r="EA267" i="1"/>
  <c r="EA280" i="1" s="1"/>
  <c r="EA304" i="1" s="1"/>
  <c r="DZ267" i="1"/>
  <c r="DZ280" i="1" s="1"/>
  <c r="DZ304" i="1" s="1"/>
  <c r="DY267" i="1"/>
  <c r="DY280" i="1" s="1"/>
  <c r="DY304" i="1" s="1"/>
  <c r="DX267" i="1"/>
  <c r="DX280" i="1" s="1"/>
  <c r="DX304" i="1" s="1"/>
  <c r="DW267" i="1"/>
  <c r="DW280" i="1" s="1"/>
  <c r="DW304" i="1" s="1"/>
  <c r="DV267" i="1"/>
  <c r="DV280" i="1" s="1"/>
  <c r="DV304" i="1" s="1"/>
  <c r="DU267" i="1"/>
  <c r="DU280" i="1" s="1"/>
  <c r="DU304" i="1" s="1"/>
  <c r="DT267" i="1"/>
  <c r="DT280" i="1" s="1"/>
  <c r="DT304" i="1" s="1"/>
  <c r="DS267" i="1"/>
  <c r="DS280" i="1" s="1"/>
  <c r="DS304" i="1" s="1"/>
  <c r="DR267" i="1"/>
  <c r="DR280" i="1" s="1"/>
  <c r="DR304" i="1" s="1"/>
  <c r="DQ267" i="1"/>
  <c r="DQ280" i="1" s="1"/>
  <c r="DQ304" i="1" s="1"/>
  <c r="DP267" i="1"/>
  <c r="DP280" i="1" s="1"/>
  <c r="DP304" i="1" s="1"/>
  <c r="DO267" i="1"/>
  <c r="DO280" i="1" s="1"/>
  <c r="DO304" i="1" s="1"/>
  <c r="DN267" i="1"/>
  <c r="DN280" i="1" s="1"/>
  <c r="DN304" i="1" s="1"/>
  <c r="DM267" i="1"/>
  <c r="DM280" i="1" s="1"/>
  <c r="DM304" i="1" s="1"/>
  <c r="DL267" i="1"/>
  <c r="DL280" i="1" s="1"/>
  <c r="DL304" i="1" s="1"/>
  <c r="DK267" i="1"/>
  <c r="DK280" i="1" s="1"/>
  <c r="DK304" i="1" s="1"/>
  <c r="DJ267" i="1"/>
  <c r="DJ280" i="1" s="1"/>
  <c r="DJ304" i="1" s="1"/>
  <c r="DI267" i="1"/>
  <c r="DI280" i="1" s="1"/>
  <c r="DI304" i="1" s="1"/>
  <c r="DH267" i="1"/>
  <c r="DH280" i="1" s="1"/>
  <c r="DH304" i="1" s="1"/>
  <c r="DG267" i="1"/>
  <c r="DG280" i="1" s="1"/>
  <c r="DG304" i="1" s="1"/>
  <c r="DF267" i="1"/>
  <c r="DF280" i="1" s="1"/>
  <c r="DF304" i="1" s="1"/>
  <c r="DE267" i="1"/>
  <c r="DE280" i="1" s="1"/>
  <c r="DE304" i="1" s="1"/>
  <c r="DD267" i="1"/>
  <c r="DD280" i="1" s="1"/>
  <c r="DD304" i="1" s="1"/>
  <c r="DC267" i="1"/>
  <c r="DC280" i="1" s="1"/>
  <c r="DC304" i="1" s="1"/>
  <c r="DB267" i="1"/>
  <c r="DB280" i="1" s="1"/>
  <c r="DB304" i="1" s="1"/>
  <c r="DA267" i="1"/>
  <c r="DA280" i="1" s="1"/>
  <c r="DA304" i="1" s="1"/>
  <c r="CZ267" i="1"/>
  <c r="CZ280" i="1" s="1"/>
  <c r="CZ304" i="1" s="1"/>
  <c r="CY267" i="1"/>
  <c r="CY280" i="1" s="1"/>
  <c r="CY304" i="1" s="1"/>
  <c r="CX267" i="1"/>
  <c r="CX280" i="1" s="1"/>
  <c r="CX304" i="1" s="1"/>
  <c r="CW267" i="1"/>
  <c r="CW280" i="1" s="1"/>
  <c r="CW304" i="1" s="1"/>
  <c r="CV267" i="1"/>
  <c r="CV280" i="1" s="1"/>
  <c r="CV304" i="1" s="1"/>
  <c r="CU267" i="1"/>
  <c r="CU280" i="1" s="1"/>
  <c r="CU304" i="1" s="1"/>
  <c r="CT267" i="1"/>
  <c r="CT280" i="1" s="1"/>
  <c r="CT304" i="1" s="1"/>
  <c r="CS267" i="1"/>
  <c r="CS280" i="1" s="1"/>
  <c r="CS304" i="1" s="1"/>
  <c r="CR267" i="1"/>
  <c r="CR280" i="1" s="1"/>
  <c r="CR304" i="1" s="1"/>
  <c r="CQ267" i="1"/>
  <c r="CQ280" i="1" s="1"/>
  <c r="CQ304" i="1" s="1"/>
  <c r="CP267" i="1"/>
  <c r="CP280" i="1" s="1"/>
  <c r="CP304" i="1" s="1"/>
  <c r="CO267" i="1"/>
  <c r="CO280" i="1" s="1"/>
  <c r="CO304" i="1" s="1"/>
  <c r="CN267" i="1"/>
  <c r="CN280" i="1" s="1"/>
  <c r="CN304" i="1" s="1"/>
  <c r="CM267" i="1"/>
  <c r="CM280" i="1" s="1"/>
  <c r="CM304" i="1" s="1"/>
  <c r="CL267" i="1"/>
  <c r="CL280" i="1" s="1"/>
  <c r="CL304" i="1" s="1"/>
  <c r="CK267" i="1"/>
  <c r="CK280" i="1" s="1"/>
  <c r="CK304" i="1" s="1"/>
  <c r="CJ267" i="1"/>
  <c r="CJ280" i="1" s="1"/>
  <c r="CJ304" i="1" s="1"/>
  <c r="CI267" i="1"/>
  <c r="CI280" i="1" s="1"/>
  <c r="CI304" i="1" s="1"/>
  <c r="CH267" i="1"/>
  <c r="CH280" i="1" s="1"/>
  <c r="CH304" i="1" s="1"/>
  <c r="CG267" i="1"/>
  <c r="CG280" i="1" s="1"/>
  <c r="CG304" i="1" s="1"/>
  <c r="CF267" i="1"/>
  <c r="CF280" i="1" s="1"/>
  <c r="CF304" i="1" s="1"/>
  <c r="CE267" i="1"/>
  <c r="CE280" i="1" s="1"/>
  <c r="CE304" i="1" s="1"/>
  <c r="CD267" i="1"/>
  <c r="CD280" i="1" s="1"/>
  <c r="CD304" i="1" s="1"/>
  <c r="CC267" i="1"/>
  <c r="CC280" i="1" s="1"/>
  <c r="CC304" i="1" s="1"/>
  <c r="CB267" i="1"/>
  <c r="CB280" i="1" s="1"/>
  <c r="CB304" i="1" s="1"/>
  <c r="CA267" i="1"/>
  <c r="CA280" i="1" s="1"/>
  <c r="CA304" i="1" s="1"/>
  <c r="BZ267" i="1"/>
  <c r="BZ280" i="1" s="1"/>
  <c r="BZ304" i="1" s="1"/>
  <c r="BY267" i="1"/>
  <c r="BY280" i="1" s="1"/>
  <c r="BY304" i="1" s="1"/>
  <c r="BX267" i="1"/>
  <c r="BX280" i="1" s="1"/>
  <c r="BX304" i="1" s="1"/>
  <c r="BW267" i="1"/>
  <c r="BW280" i="1" s="1"/>
  <c r="BW304" i="1" s="1"/>
  <c r="BV267" i="1"/>
  <c r="BV280" i="1" s="1"/>
  <c r="BV304" i="1" s="1"/>
  <c r="BU267" i="1"/>
  <c r="BU280" i="1" s="1"/>
  <c r="BU304" i="1" s="1"/>
  <c r="BT267" i="1"/>
  <c r="BT280" i="1" s="1"/>
  <c r="BT304" i="1" s="1"/>
  <c r="BS267" i="1"/>
  <c r="BS280" i="1" s="1"/>
  <c r="BS304" i="1" s="1"/>
  <c r="BR267" i="1"/>
  <c r="BR280" i="1" s="1"/>
  <c r="BR304" i="1" s="1"/>
  <c r="BQ267" i="1"/>
  <c r="BQ280" i="1" s="1"/>
  <c r="BQ304" i="1" s="1"/>
  <c r="BP267" i="1"/>
  <c r="BP280" i="1" s="1"/>
  <c r="BP304" i="1" s="1"/>
  <c r="BO267" i="1"/>
  <c r="BO280" i="1" s="1"/>
  <c r="BO304" i="1" s="1"/>
  <c r="BN267" i="1"/>
  <c r="BN280" i="1" s="1"/>
  <c r="BN304" i="1" s="1"/>
  <c r="BM267" i="1"/>
  <c r="BM280" i="1" s="1"/>
  <c r="BM304" i="1" s="1"/>
  <c r="BL267" i="1"/>
  <c r="BL280" i="1" s="1"/>
  <c r="BL304" i="1" s="1"/>
  <c r="BK267" i="1"/>
  <c r="BK280" i="1" s="1"/>
  <c r="BK304" i="1" s="1"/>
  <c r="BJ267" i="1"/>
  <c r="BJ280" i="1" s="1"/>
  <c r="BJ304" i="1" s="1"/>
  <c r="BI267" i="1"/>
  <c r="BI280" i="1" s="1"/>
  <c r="BI304" i="1" s="1"/>
  <c r="BH267" i="1"/>
  <c r="BH280" i="1" s="1"/>
  <c r="BH304" i="1" s="1"/>
  <c r="BG267" i="1"/>
  <c r="BG280" i="1" s="1"/>
  <c r="BG304" i="1" s="1"/>
  <c r="BF267" i="1"/>
  <c r="BF280" i="1" s="1"/>
  <c r="BF304" i="1" s="1"/>
  <c r="BE267" i="1"/>
  <c r="BE280" i="1" s="1"/>
  <c r="BE304" i="1" s="1"/>
  <c r="BD267" i="1"/>
  <c r="BD280" i="1" s="1"/>
  <c r="BD304" i="1" s="1"/>
  <c r="BC267" i="1"/>
  <c r="BC280" i="1" s="1"/>
  <c r="BC304" i="1" s="1"/>
  <c r="BB267" i="1"/>
  <c r="BB280" i="1" s="1"/>
  <c r="BB304" i="1" s="1"/>
  <c r="BA267" i="1"/>
  <c r="BA280" i="1" s="1"/>
  <c r="BA304" i="1" s="1"/>
  <c r="AZ267" i="1"/>
  <c r="AZ280" i="1" s="1"/>
  <c r="AZ304" i="1" s="1"/>
  <c r="AY267" i="1"/>
  <c r="AY280" i="1" s="1"/>
  <c r="AY304" i="1" s="1"/>
  <c r="AX267" i="1"/>
  <c r="AX280" i="1" s="1"/>
  <c r="AX304" i="1" s="1"/>
  <c r="AW267" i="1"/>
  <c r="AW280" i="1" s="1"/>
  <c r="AW304" i="1" s="1"/>
  <c r="AV267" i="1"/>
  <c r="AV280" i="1" s="1"/>
  <c r="AV304" i="1" s="1"/>
  <c r="AU267" i="1"/>
  <c r="AU280" i="1" s="1"/>
  <c r="AU304" i="1" s="1"/>
  <c r="AT267" i="1"/>
  <c r="AT280" i="1" s="1"/>
  <c r="AT304" i="1" s="1"/>
  <c r="AS267" i="1"/>
  <c r="AS280" i="1" s="1"/>
  <c r="AS304" i="1" s="1"/>
  <c r="AR267" i="1"/>
  <c r="AR280" i="1" s="1"/>
  <c r="AR304" i="1" s="1"/>
  <c r="AQ267" i="1"/>
  <c r="AQ280" i="1" s="1"/>
  <c r="AQ304" i="1" s="1"/>
  <c r="AP267" i="1"/>
  <c r="AP280" i="1" s="1"/>
  <c r="AP304" i="1" s="1"/>
  <c r="AO267" i="1"/>
  <c r="AO280" i="1" s="1"/>
  <c r="AO304" i="1" s="1"/>
  <c r="AN267" i="1"/>
  <c r="AN280" i="1" s="1"/>
  <c r="AN304" i="1" s="1"/>
  <c r="AM267" i="1"/>
  <c r="AM280" i="1" s="1"/>
  <c r="AM304" i="1" s="1"/>
  <c r="AL267" i="1"/>
  <c r="AL280" i="1" s="1"/>
  <c r="AL304" i="1" s="1"/>
  <c r="AK267" i="1"/>
  <c r="AK280" i="1" s="1"/>
  <c r="AK304" i="1" s="1"/>
  <c r="AJ267" i="1"/>
  <c r="AJ280" i="1" s="1"/>
  <c r="AJ304" i="1" s="1"/>
  <c r="AI267" i="1"/>
  <c r="AI280" i="1" s="1"/>
  <c r="AI304" i="1" s="1"/>
  <c r="AH267" i="1"/>
  <c r="AH280" i="1" s="1"/>
  <c r="AH304" i="1" s="1"/>
  <c r="AG267" i="1"/>
  <c r="AG280" i="1" s="1"/>
  <c r="AG304" i="1" s="1"/>
  <c r="AF267" i="1"/>
  <c r="AF280" i="1" s="1"/>
  <c r="AF304" i="1" s="1"/>
  <c r="AE267" i="1"/>
  <c r="AE280" i="1" s="1"/>
  <c r="AE304" i="1" s="1"/>
  <c r="AD267" i="1"/>
  <c r="AD280" i="1" s="1"/>
  <c r="AD304" i="1" s="1"/>
  <c r="AC267" i="1"/>
  <c r="AC280" i="1" s="1"/>
  <c r="AC304" i="1" s="1"/>
  <c r="AB267" i="1"/>
  <c r="AB280" i="1" s="1"/>
  <c r="AB304" i="1" s="1"/>
  <c r="AA267" i="1"/>
  <c r="AA280" i="1" s="1"/>
  <c r="AA304" i="1" s="1"/>
  <c r="Z267" i="1"/>
  <c r="Z280" i="1" s="1"/>
  <c r="Z304" i="1" s="1"/>
  <c r="Y267" i="1"/>
  <c r="Y280" i="1" s="1"/>
  <c r="Y304" i="1" s="1"/>
  <c r="X267" i="1"/>
  <c r="X280" i="1" s="1"/>
  <c r="X304" i="1" s="1"/>
  <c r="W267" i="1"/>
  <c r="W280" i="1" s="1"/>
  <c r="W304" i="1" s="1"/>
  <c r="V267" i="1"/>
  <c r="V280" i="1" s="1"/>
  <c r="V304" i="1" s="1"/>
  <c r="U267" i="1"/>
  <c r="U280" i="1" s="1"/>
  <c r="U304" i="1" s="1"/>
  <c r="T267" i="1"/>
  <c r="T280" i="1" s="1"/>
  <c r="T304" i="1" s="1"/>
  <c r="S267" i="1"/>
  <c r="S280" i="1" s="1"/>
  <c r="S304" i="1" s="1"/>
  <c r="R267" i="1"/>
  <c r="R280" i="1" s="1"/>
  <c r="R304" i="1" s="1"/>
  <c r="Q267" i="1"/>
  <c r="Q280" i="1" s="1"/>
  <c r="Q304" i="1" s="1"/>
  <c r="P267" i="1"/>
  <c r="P280" i="1" s="1"/>
  <c r="P304" i="1" s="1"/>
  <c r="O267" i="1"/>
  <c r="O280" i="1" s="1"/>
  <c r="O304" i="1" s="1"/>
  <c r="N267" i="1"/>
  <c r="N280" i="1" s="1"/>
  <c r="N304" i="1" s="1"/>
  <c r="M267" i="1"/>
  <c r="M280" i="1" s="1"/>
  <c r="M304" i="1" s="1"/>
  <c r="L267" i="1"/>
  <c r="L280" i="1" s="1"/>
  <c r="L304" i="1" s="1"/>
  <c r="K267" i="1"/>
  <c r="K280" i="1" s="1"/>
  <c r="K304" i="1" s="1"/>
  <c r="J267" i="1"/>
  <c r="J280" i="1" s="1"/>
  <c r="J304" i="1" s="1"/>
  <c r="I267" i="1"/>
  <c r="I280" i="1" s="1"/>
  <c r="I304" i="1" s="1"/>
  <c r="H267" i="1"/>
  <c r="H280" i="1" s="1"/>
  <c r="H304" i="1" s="1"/>
  <c r="G267" i="1"/>
  <c r="G280" i="1" s="1"/>
  <c r="G304" i="1" s="1"/>
  <c r="F267" i="1"/>
  <c r="F280" i="1" s="1"/>
  <c r="F304" i="1" s="1"/>
  <c r="E267" i="1"/>
  <c r="E280" i="1" s="1"/>
  <c r="E304" i="1" s="1"/>
  <c r="D267" i="1"/>
  <c r="D280" i="1" s="1"/>
  <c r="D304" i="1" s="1"/>
  <c r="C267" i="1"/>
  <c r="GC265" i="1"/>
  <c r="FX239" i="1"/>
  <c r="FW239" i="1"/>
  <c r="FV239" i="1"/>
  <c r="FU239" i="1"/>
  <c r="FT239" i="1"/>
  <c r="FS239" i="1"/>
  <c r="FR239" i="1"/>
  <c r="FQ239" i="1"/>
  <c r="FP239" i="1"/>
  <c r="FO239" i="1"/>
  <c r="FN239" i="1"/>
  <c r="FM239" i="1"/>
  <c r="FL239" i="1"/>
  <c r="FK239" i="1"/>
  <c r="FJ239" i="1"/>
  <c r="FI239" i="1"/>
  <c r="FH239" i="1"/>
  <c r="FG239" i="1"/>
  <c r="FF239" i="1"/>
  <c r="FE239" i="1"/>
  <c r="FD239" i="1"/>
  <c r="FC239" i="1"/>
  <c r="FB239" i="1"/>
  <c r="FA239" i="1"/>
  <c r="EZ239" i="1"/>
  <c r="EY239" i="1"/>
  <c r="EX239" i="1"/>
  <c r="EW239" i="1"/>
  <c r="EV239" i="1"/>
  <c r="EU239" i="1"/>
  <c r="ET239" i="1"/>
  <c r="ES239" i="1"/>
  <c r="ER239" i="1"/>
  <c r="EQ239" i="1"/>
  <c r="EP239" i="1"/>
  <c r="EO239" i="1"/>
  <c r="EN239" i="1"/>
  <c r="EM239" i="1"/>
  <c r="EL239" i="1"/>
  <c r="EK239" i="1"/>
  <c r="EJ239" i="1"/>
  <c r="EI239" i="1"/>
  <c r="EH239" i="1"/>
  <c r="EG239" i="1"/>
  <c r="EF239" i="1"/>
  <c r="EE239" i="1"/>
  <c r="ED239" i="1"/>
  <c r="EC239" i="1"/>
  <c r="EB239" i="1"/>
  <c r="EA239" i="1"/>
  <c r="DZ239" i="1"/>
  <c r="DY239" i="1"/>
  <c r="DX239" i="1"/>
  <c r="DW239" i="1"/>
  <c r="DV239" i="1"/>
  <c r="DU239" i="1"/>
  <c r="DT239" i="1"/>
  <c r="DS239" i="1"/>
  <c r="DR239" i="1"/>
  <c r="DQ239" i="1"/>
  <c r="DP239" i="1"/>
  <c r="DO239" i="1"/>
  <c r="DM239" i="1"/>
  <c r="DL239" i="1"/>
  <c r="DK239" i="1"/>
  <c r="DJ239" i="1"/>
  <c r="DI239" i="1"/>
  <c r="DH239" i="1"/>
  <c r="DG239" i="1"/>
  <c r="DF239" i="1"/>
  <c r="DE239" i="1"/>
  <c r="DD239" i="1"/>
  <c r="DC239" i="1"/>
  <c r="DB239" i="1"/>
  <c r="DA239" i="1"/>
  <c r="CZ239" i="1"/>
  <c r="CY239" i="1"/>
  <c r="CX239" i="1"/>
  <c r="CW239" i="1"/>
  <c r="CV239" i="1"/>
  <c r="CU239" i="1"/>
  <c r="CT239" i="1"/>
  <c r="CS239" i="1"/>
  <c r="CR239" i="1"/>
  <c r="CQ239" i="1"/>
  <c r="CP239" i="1"/>
  <c r="CO239" i="1"/>
  <c r="CN239" i="1"/>
  <c r="CM239" i="1"/>
  <c r="CL239" i="1"/>
  <c r="CK239" i="1"/>
  <c r="CJ239" i="1"/>
  <c r="CI239" i="1"/>
  <c r="CH239" i="1"/>
  <c r="CG239" i="1"/>
  <c r="CF239" i="1"/>
  <c r="CE239" i="1"/>
  <c r="CD239" i="1"/>
  <c r="CC239" i="1"/>
  <c r="CB239" i="1"/>
  <c r="CA239" i="1"/>
  <c r="BZ239" i="1"/>
  <c r="BY239" i="1"/>
  <c r="BX239" i="1"/>
  <c r="BW239" i="1"/>
  <c r="BV239" i="1"/>
  <c r="BU239" i="1"/>
  <c r="BT239" i="1"/>
  <c r="BS239" i="1"/>
  <c r="BR239" i="1"/>
  <c r="BQ239" i="1"/>
  <c r="BP239" i="1"/>
  <c r="BO239" i="1"/>
  <c r="BN239" i="1"/>
  <c r="BM239" i="1"/>
  <c r="BL239" i="1"/>
  <c r="BK239" i="1"/>
  <c r="BJ239" i="1"/>
  <c r="BI239" i="1"/>
  <c r="BH239" i="1"/>
  <c r="BG239" i="1"/>
  <c r="BF239" i="1"/>
  <c r="BE239" i="1"/>
  <c r="BD239" i="1"/>
  <c r="BC239" i="1"/>
  <c r="BB239" i="1"/>
  <c r="BA239" i="1"/>
  <c r="AZ239" i="1"/>
  <c r="AY239" i="1"/>
  <c r="AX239" i="1"/>
  <c r="AW239" i="1"/>
  <c r="AV239" i="1"/>
  <c r="AU239" i="1"/>
  <c r="AT239" i="1"/>
  <c r="AS239" i="1"/>
  <c r="AR239" i="1"/>
  <c r="AQ239" i="1"/>
  <c r="AP239" i="1"/>
  <c r="AO239" i="1"/>
  <c r="AN239" i="1"/>
  <c r="AM239" i="1"/>
  <c r="AL239" i="1"/>
  <c r="AK239" i="1"/>
  <c r="AJ239" i="1"/>
  <c r="AI239" i="1"/>
  <c r="AH239" i="1"/>
  <c r="AG239" i="1"/>
  <c r="AF239" i="1"/>
  <c r="AE239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FZ221" i="1"/>
  <c r="FZ211" i="1"/>
  <c r="X194" i="1"/>
  <c r="FX185" i="1"/>
  <c r="FW185" i="1"/>
  <c r="FV185" i="1"/>
  <c r="FU185" i="1"/>
  <c r="FT185" i="1"/>
  <c r="FS185" i="1"/>
  <c r="FR185" i="1"/>
  <c r="FQ185" i="1"/>
  <c r="FP185" i="1"/>
  <c r="FO185" i="1"/>
  <c r="FN185" i="1"/>
  <c r="FM185" i="1"/>
  <c r="FL185" i="1"/>
  <c r="FK185" i="1"/>
  <c r="FJ185" i="1"/>
  <c r="FI185" i="1"/>
  <c r="FH185" i="1"/>
  <c r="FG185" i="1"/>
  <c r="FF185" i="1"/>
  <c r="FE185" i="1"/>
  <c r="FD185" i="1"/>
  <c r="FC185" i="1"/>
  <c r="FB185" i="1"/>
  <c r="FA185" i="1"/>
  <c r="EZ185" i="1"/>
  <c r="EY185" i="1"/>
  <c r="EX185" i="1"/>
  <c r="EW185" i="1"/>
  <c r="EV185" i="1"/>
  <c r="ET185" i="1"/>
  <c r="ES185" i="1"/>
  <c r="ER185" i="1"/>
  <c r="EQ185" i="1"/>
  <c r="EP185" i="1"/>
  <c r="EO185" i="1"/>
  <c r="EN185" i="1"/>
  <c r="EM185" i="1"/>
  <c r="EL185" i="1"/>
  <c r="EK185" i="1"/>
  <c r="EJ185" i="1"/>
  <c r="EI185" i="1"/>
  <c r="EH185" i="1"/>
  <c r="EG185" i="1"/>
  <c r="EF185" i="1"/>
  <c r="EE185" i="1"/>
  <c r="ED185" i="1"/>
  <c r="EC185" i="1"/>
  <c r="EB185" i="1"/>
  <c r="EA185" i="1"/>
  <c r="DZ185" i="1"/>
  <c r="DY185" i="1"/>
  <c r="DX185" i="1"/>
  <c r="DW185" i="1"/>
  <c r="DV185" i="1"/>
  <c r="DU185" i="1"/>
  <c r="DT185" i="1"/>
  <c r="DS185" i="1"/>
  <c r="DR185" i="1"/>
  <c r="DQ185" i="1"/>
  <c r="DP185" i="1"/>
  <c r="DO185" i="1"/>
  <c r="DN185" i="1"/>
  <c r="DM185" i="1"/>
  <c r="DL185" i="1"/>
  <c r="DK185" i="1"/>
  <c r="DJ185" i="1"/>
  <c r="DI185" i="1"/>
  <c r="DH185" i="1"/>
  <c r="DG185" i="1"/>
  <c r="DF185" i="1"/>
  <c r="DE185" i="1"/>
  <c r="DD185" i="1"/>
  <c r="DC185" i="1"/>
  <c r="DB185" i="1"/>
  <c r="DA185" i="1"/>
  <c r="CZ185" i="1"/>
  <c r="CY185" i="1"/>
  <c r="CX185" i="1"/>
  <c r="CW185" i="1"/>
  <c r="CV185" i="1"/>
  <c r="CU185" i="1"/>
  <c r="CT185" i="1"/>
  <c r="CS185" i="1"/>
  <c r="CR185" i="1"/>
  <c r="CQ185" i="1"/>
  <c r="CP185" i="1"/>
  <c r="CO185" i="1"/>
  <c r="CN185" i="1"/>
  <c r="CM185" i="1"/>
  <c r="CL185" i="1"/>
  <c r="CK185" i="1"/>
  <c r="CJ185" i="1"/>
  <c r="CI185" i="1"/>
  <c r="CH185" i="1"/>
  <c r="CG185" i="1"/>
  <c r="CF185" i="1"/>
  <c r="CE185" i="1"/>
  <c r="CD185" i="1"/>
  <c r="CC185" i="1"/>
  <c r="CB185" i="1"/>
  <c r="CA185" i="1"/>
  <c r="BZ185" i="1"/>
  <c r="BY185" i="1"/>
  <c r="BX185" i="1"/>
  <c r="BW185" i="1"/>
  <c r="BV185" i="1"/>
  <c r="BU185" i="1"/>
  <c r="BT185" i="1"/>
  <c r="BS185" i="1"/>
  <c r="BR185" i="1"/>
  <c r="BQ185" i="1"/>
  <c r="BP185" i="1"/>
  <c r="BO185" i="1"/>
  <c r="BN185" i="1"/>
  <c r="BM185" i="1"/>
  <c r="BL185" i="1"/>
  <c r="BK185" i="1"/>
  <c r="BJ185" i="1"/>
  <c r="BI185" i="1"/>
  <c r="BH185" i="1"/>
  <c r="BG185" i="1"/>
  <c r="BF185" i="1"/>
  <c r="BE185" i="1"/>
  <c r="BD185" i="1"/>
  <c r="BC185" i="1"/>
  <c r="BB185" i="1"/>
  <c r="BA185" i="1"/>
  <c r="AZ185" i="1"/>
  <c r="AY185" i="1"/>
  <c r="AX185" i="1"/>
  <c r="AW185" i="1"/>
  <c r="AV185" i="1"/>
  <c r="AU185" i="1"/>
  <c r="AT185" i="1"/>
  <c r="AS185" i="1"/>
  <c r="AR185" i="1"/>
  <c r="AQ185" i="1"/>
  <c r="AP185" i="1"/>
  <c r="AO185" i="1"/>
  <c r="AN185" i="1"/>
  <c r="AM185" i="1"/>
  <c r="AL185" i="1"/>
  <c r="AK185" i="1"/>
  <c r="AJ185" i="1"/>
  <c r="AI185" i="1"/>
  <c r="AH185" i="1"/>
  <c r="AG185" i="1"/>
  <c r="AF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FY164" i="1"/>
  <c r="FX164" i="1"/>
  <c r="FW164" i="1"/>
  <c r="FV164" i="1"/>
  <c r="FU164" i="1"/>
  <c r="FT164" i="1"/>
  <c r="FS164" i="1"/>
  <c r="FR164" i="1"/>
  <c r="FQ164" i="1"/>
  <c r="FP164" i="1"/>
  <c r="FO164" i="1"/>
  <c r="FN164" i="1"/>
  <c r="FM164" i="1"/>
  <c r="FL164" i="1"/>
  <c r="FK164" i="1"/>
  <c r="FJ164" i="1"/>
  <c r="FI164" i="1"/>
  <c r="FH164" i="1"/>
  <c r="FG164" i="1"/>
  <c r="FF164" i="1"/>
  <c r="FE164" i="1"/>
  <c r="FD164" i="1"/>
  <c r="FC164" i="1"/>
  <c r="FB164" i="1"/>
  <c r="FA164" i="1"/>
  <c r="EZ164" i="1"/>
  <c r="EY164" i="1"/>
  <c r="EX164" i="1"/>
  <c r="EW164" i="1"/>
  <c r="EV164" i="1"/>
  <c r="EU164" i="1"/>
  <c r="ET164" i="1"/>
  <c r="ES164" i="1"/>
  <c r="ER164" i="1"/>
  <c r="EQ164" i="1"/>
  <c r="EP164" i="1"/>
  <c r="EO164" i="1"/>
  <c r="EN164" i="1"/>
  <c r="EM164" i="1"/>
  <c r="EL164" i="1"/>
  <c r="EK164" i="1"/>
  <c r="EJ164" i="1"/>
  <c r="EI164" i="1"/>
  <c r="EH164" i="1"/>
  <c r="EG164" i="1"/>
  <c r="EF164" i="1"/>
  <c r="EE164" i="1"/>
  <c r="ED164" i="1"/>
  <c r="EC164" i="1"/>
  <c r="EB164" i="1"/>
  <c r="EA164" i="1"/>
  <c r="DZ164" i="1"/>
  <c r="DY164" i="1"/>
  <c r="DX164" i="1"/>
  <c r="DW164" i="1"/>
  <c r="DV164" i="1"/>
  <c r="DU164" i="1"/>
  <c r="DT164" i="1"/>
  <c r="DS164" i="1"/>
  <c r="DR164" i="1"/>
  <c r="DQ164" i="1"/>
  <c r="DP164" i="1"/>
  <c r="DO164" i="1"/>
  <c r="DN164" i="1"/>
  <c r="DM164" i="1"/>
  <c r="DL164" i="1"/>
  <c r="DK164" i="1"/>
  <c r="DJ164" i="1"/>
  <c r="DI164" i="1"/>
  <c r="DH164" i="1"/>
  <c r="DG164" i="1"/>
  <c r="DF164" i="1"/>
  <c r="DE164" i="1"/>
  <c r="DD164" i="1"/>
  <c r="DC164" i="1"/>
  <c r="DB164" i="1"/>
  <c r="DA164" i="1"/>
  <c r="CZ164" i="1"/>
  <c r="CY164" i="1"/>
  <c r="CX164" i="1"/>
  <c r="CW164" i="1"/>
  <c r="CV164" i="1"/>
  <c r="CU164" i="1"/>
  <c r="CT164" i="1"/>
  <c r="CS164" i="1"/>
  <c r="CR164" i="1"/>
  <c r="CQ164" i="1"/>
  <c r="CP164" i="1"/>
  <c r="CO164" i="1"/>
  <c r="CN164" i="1"/>
  <c r="CM164" i="1"/>
  <c r="CL164" i="1"/>
  <c r="CK164" i="1"/>
  <c r="CJ164" i="1"/>
  <c r="CI164" i="1"/>
  <c r="CH164" i="1"/>
  <c r="CG164" i="1"/>
  <c r="CF164" i="1"/>
  <c r="CE164" i="1"/>
  <c r="CD164" i="1"/>
  <c r="CC164" i="1"/>
  <c r="CB164" i="1"/>
  <c r="CA164" i="1"/>
  <c r="BZ164" i="1"/>
  <c r="BY164" i="1"/>
  <c r="BX164" i="1"/>
  <c r="BW164" i="1"/>
  <c r="BV164" i="1"/>
  <c r="BU164" i="1"/>
  <c r="BT164" i="1"/>
  <c r="BS164" i="1"/>
  <c r="BR164" i="1"/>
  <c r="BQ164" i="1"/>
  <c r="BP164" i="1"/>
  <c r="BO164" i="1"/>
  <c r="BN164" i="1"/>
  <c r="BM164" i="1"/>
  <c r="BL164" i="1"/>
  <c r="BK164" i="1"/>
  <c r="BJ164" i="1"/>
  <c r="BI164" i="1"/>
  <c r="BH164" i="1"/>
  <c r="BG164" i="1"/>
  <c r="BF164" i="1"/>
  <c r="BE164" i="1"/>
  <c r="BD164" i="1"/>
  <c r="BC164" i="1"/>
  <c r="BB164" i="1"/>
  <c r="BA164" i="1"/>
  <c r="AZ164" i="1"/>
  <c r="AY164" i="1"/>
  <c r="AX164" i="1"/>
  <c r="AW164" i="1"/>
  <c r="AV164" i="1"/>
  <c r="AU164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FY163" i="1"/>
  <c r="FZ161" i="1"/>
  <c r="FX160" i="1"/>
  <c r="FW160" i="1"/>
  <c r="FV160" i="1"/>
  <c r="FU160" i="1"/>
  <c r="FT160" i="1"/>
  <c r="FS160" i="1"/>
  <c r="FR160" i="1"/>
  <c r="FQ160" i="1"/>
  <c r="FP160" i="1"/>
  <c r="FO160" i="1"/>
  <c r="FN160" i="1"/>
  <c r="FM160" i="1"/>
  <c r="FL160" i="1"/>
  <c r="FK160" i="1"/>
  <c r="FJ160" i="1"/>
  <c r="FI160" i="1"/>
  <c r="FH160" i="1"/>
  <c r="FG160" i="1"/>
  <c r="FF160" i="1"/>
  <c r="FE160" i="1"/>
  <c r="FD160" i="1"/>
  <c r="FC160" i="1"/>
  <c r="FB160" i="1"/>
  <c r="FA160" i="1"/>
  <c r="EZ160" i="1"/>
  <c r="EY160" i="1"/>
  <c r="EX160" i="1"/>
  <c r="EW160" i="1"/>
  <c r="EV160" i="1"/>
  <c r="EU160" i="1"/>
  <c r="ET160" i="1"/>
  <c r="ES160" i="1"/>
  <c r="ER160" i="1"/>
  <c r="EQ160" i="1"/>
  <c r="EP160" i="1"/>
  <c r="EO160" i="1"/>
  <c r="EN160" i="1"/>
  <c r="EM160" i="1"/>
  <c r="EL160" i="1"/>
  <c r="EK160" i="1"/>
  <c r="EJ160" i="1"/>
  <c r="EI160" i="1"/>
  <c r="EH160" i="1"/>
  <c r="EG160" i="1"/>
  <c r="EF160" i="1"/>
  <c r="EE160" i="1"/>
  <c r="ED160" i="1"/>
  <c r="EC160" i="1"/>
  <c r="EB160" i="1"/>
  <c r="EA160" i="1"/>
  <c r="DZ160" i="1"/>
  <c r="DY160" i="1"/>
  <c r="DX160" i="1"/>
  <c r="DW160" i="1"/>
  <c r="DV160" i="1"/>
  <c r="DU160" i="1"/>
  <c r="DT160" i="1"/>
  <c r="DS160" i="1"/>
  <c r="DR160" i="1"/>
  <c r="DQ160" i="1"/>
  <c r="DP160" i="1"/>
  <c r="DO160" i="1"/>
  <c r="DN160" i="1"/>
  <c r="DM160" i="1"/>
  <c r="DL160" i="1"/>
  <c r="DK160" i="1"/>
  <c r="DJ160" i="1"/>
  <c r="DI160" i="1"/>
  <c r="DH160" i="1"/>
  <c r="DG160" i="1"/>
  <c r="DF160" i="1"/>
  <c r="DE160" i="1"/>
  <c r="DD160" i="1"/>
  <c r="DC160" i="1"/>
  <c r="DB160" i="1"/>
  <c r="DA160" i="1"/>
  <c r="CZ160" i="1"/>
  <c r="CY160" i="1"/>
  <c r="CX160" i="1"/>
  <c r="CW160" i="1"/>
  <c r="CV160" i="1"/>
  <c r="CU160" i="1"/>
  <c r="CT160" i="1"/>
  <c r="CS160" i="1"/>
  <c r="CR160" i="1"/>
  <c r="CQ160" i="1"/>
  <c r="CP160" i="1"/>
  <c r="CO160" i="1"/>
  <c r="CN160" i="1"/>
  <c r="CM160" i="1"/>
  <c r="CL160" i="1"/>
  <c r="CK160" i="1"/>
  <c r="CJ160" i="1"/>
  <c r="CI160" i="1"/>
  <c r="CH160" i="1"/>
  <c r="CG160" i="1"/>
  <c r="CF160" i="1"/>
  <c r="CE160" i="1"/>
  <c r="CD160" i="1"/>
  <c r="CC160" i="1"/>
  <c r="CB160" i="1"/>
  <c r="CA160" i="1"/>
  <c r="BZ160" i="1"/>
  <c r="BY160" i="1"/>
  <c r="BX160" i="1"/>
  <c r="BW160" i="1"/>
  <c r="BV160" i="1"/>
  <c r="BU160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FX135" i="1"/>
  <c r="FW135" i="1"/>
  <c r="FV135" i="1"/>
  <c r="FU135" i="1"/>
  <c r="FT135" i="1"/>
  <c r="FS135" i="1"/>
  <c r="FR135" i="1"/>
  <c r="FQ135" i="1"/>
  <c r="FP135" i="1"/>
  <c r="FO135" i="1"/>
  <c r="FN135" i="1"/>
  <c r="FM135" i="1"/>
  <c r="FL135" i="1"/>
  <c r="FK135" i="1"/>
  <c r="FJ135" i="1"/>
  <c r="FI135" i="1"/>
  <c r="FH135" i="1"/>
  <c r="FG135" i="1"/>
  <c r="FF135" i="1"/>
  <c r="FE135" i="1"/>
  <c r="FD135" i="1"/>
  <c r="FC135" i="1"/>
  <c r="FB135" i="1"/>
  <c r="FA135" i="1"/>
  <c r="EZ135" i="1"/>
  <c r="EY135" i="1"/>
  <c r="EX135" i="1"/>
  <c r="EW135" i="1"/>
  <c r="EV135" i="1"/>
  <c r="EU135" i="1"/>
  <c r="ET135" i="1"/>
  <c r="ES135" i="1"/>
  <c r="ER135" i="1"/>
  <c r="EQ135" i="1"/>
  <c r="EP135" i="1"/>
  <c r="EO135" i="1"/>
  <c r="EN135" i="1"/>
  <c r="EM135" i="1"/>
  <c r="EL135" i="1"/>
  <c r="EK135" i="1"/>
  <c r="EJ135" i="1"/>
  <c r="EI135" i="1"/>
  <c r="EH135" i="1"/>
  <c r="EG135" i="1"/>
  <c r="EF135" i="1"/>
  <c r="EE135" i="1"/>
  <c r="ED135" i="1"/>
  <c r="EC135" i="1"/>
  <c r="EB135" i="1"/>
  <c r="EA135" i="1"/>
  <c r="DZ135" i="1"/>
  <c r="DY135" i="1"/>
  <c r="DX135" i="1"/>
  <c r="DW135" i="1"/>
  <c r="DV135" i="1"/>
  <c r="DU135" i="1"/>
  <c r="DT135" i="1"/>
  <c r="DS135" i="1"/>
  <c r="DR135" i="1"/>
  <c r="DQ135" i="1"/>
  <c r="DP135" i="1"/>
  <c r="DO135" i="1"/>
  <c r="DN135" i="1"/>
  <c r="DM135" i="1"/>
  <c r="DL135" i="1"/>
  <c r="DK135" i="1"/>
  <c r="DJ135" i="1"/>
  <c r="DI135" i="1"/>
  <c r="DH135" i="1"/>
  <c r="DG135" i="1"/>
  <c r="DF135" i="1"/>
  <c r="DE135" i="1"/>
  <c r="DD135" i="1"/>
  <c r="DC135" i="1"/>
  <c r="DB135" i="1"/>
  <c r="DA135" i="1"/>
  <c r="CZ135" i="1"/>
  <c r="CY135" i="1"/>
  <c r="CX135" i="1"/>
  <c r="CW135" i="1"/>
  <c r="CV135" i="1"/>
  <c r="CU135" i="1"/>
  <c r="CT135" i="1"/>
  <c r="CS135" i="1"/>
  <c r="CR135" i="1"/>
  <c r="CQ135" i="1"/>
  <c r="CP135" i="1"/>
  <c r="CO135" i="1"/>
  <c r="CN135" i="1"/>
  <c r="CM135" i="1"/>
  <c r="CL135" i="1"/>
  <c r="CK135" i="1"/>
  <c r="CJ135" i="1"/>
  <c r="CI135" i="1"/>
  <c r="CH135" i="1"/>
  <c r="CG135" i="1"/>
  <c r="CF135" i="1"/>
  <c r="CE135" i="1"/>
  <c r="CD135" i="1"/>
  <c r="CC135" i="1"/>
  <c r="CB135" i="1"/>
  <c r="CA135" i="1"/>
  <c r="BZ135" i="1"/>
  <c r="BY135" i="1"/>
  <c r="BX135" i="1"/>
  <c r="BW135" i="1"/>
  <c r="BV135" i="1"/>
  <c r="BU135" i="1"/>
  <c r="BT135" i="1"/>
  <c r="BS135" i="1"/>
  <c r="BR135" i="1"/>
  <c r="BQ135" i="1"/>
  <c r="BP135" i="1"/>
  <c r="BO135" i="1"/>
  <c r="BN135" i="1"/>
  <c r="BM135" i="1"/>
  <c r="BL135" i="1"/>
  <c r="BK135" i="1"/>
  <c r="BJ135" i="1"/>
  <c r="BI135" i="1"/>
  <c r="BH135" i="1"/>
  <c r="BG135" i="1"/>
  <c r="BF135" i="1"/>
  <c r="BE135" i="1"/>
  <c r="BD135" i="1"/>
  <c r="BC135" i="1"/>
  <c r="BB135" i="1"/>
  <c r="BA135" i="1"/>
  <c r="AZ135" i="1"/>
  <c r="AY135" i="1"/>
  <c r="AX135" i="1"/>
  <c r="AW135" i="1"/>
  <c r="AV135" i="1"/>
  <c r="AU135" i="1"/>
  <c r="AT135" i="1"/>
  <c r="AS135" i="1"/>
  <c r="AR135" i="1"/>
  <c r="AQ135" i="1"/>
  <c r="AP135" i="1"/>
  <c r="AO135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FX130" i="1"/>
  <c r="FW130" i="1"/>
  <c r="FV130" i="1"/>
  <c r="FU130" i="1"/>
  <c r="FT130" i="1"/>
  <c r="FS130" i="1"/>
  <c r="FR130" i="1"/>
  <c r="FQ130" i="1"/>
  <c r="FP130" i="1"/>
  <c r="FO130" i="1"/>
  <c r="FN130" i="1"/>
  <c r="FM130" i="1"/>
  <c r="FL130" i="1"/>
  <c r="FK130" i="1"/>
  <c r="FJ130" i="1"/>
  <c r="FI130" i="1"/>
  <c r="FH130" i="1"/>
  <c r="FG130" i="1"/>
  <c r="FF130" i="1"/>
  <c r="FE130" i="1"/>
  <c r="FD130" i="1"/>
  <c r="FC130" i="1"/>
  <c r="FB130" i="1"/>
  <c r="FA130" i="1"/>
  <c r="EZ130" i="1"/>
  <c r="EY130" i="1"/>
  <c r="EX130" i="1"/>
  <c r="EW130" i="1"/>
  <c r="EV130" i="1"/>
  <c r="EU130" i="1"/>
  <c r="ET130" i="1"/>
  <c r="ES130" i="1"/>
  <c r="ER130" i="1"/>
  <c r="EQ130" i="1"/>
  <c r="EP130" i="1"/>
  <c r="EO130" i="1"/>
  <c r="EN130" i="1"/>
  <c r="EM130" i="1"/>
  <c r="EL130" i="1"/>
  <c r="EK130" i="1"/>
  <c r="EJ130" i="1"/>
  <c r="EI130" i="1"/>
  <c r="EH130" i="1"/>
  <c r="EG130" i="1"/>
  <c r="EF130" i="1"/>
  <c r="EE130" i="1"/>
  <c r="ED130" i="1"/>
  <c r="EC130" i="1"/>
  <c r="EB130" i="1"/>
  <c r="EA130" i="1"/>
  <c r="DZ130" i="1"/>
  <c r="DY130" i="1"/>
  <c r="DX130" i="1"/>
  <c r="DW130" i="1"/>
  <c r="DV130" i="1"/>
  <c r="DU130" i="1"/>
  <c r="DT130" i="1"/>
  <c r="DS130" i="1"/>
  <c r="DR130" i="1"/>
  <c r="DQ130" i="1"/>
  <c r="DP130" i="1"/>
  <c r="DO130" i="1"/>
  <c r="DN130" i="1"/>
  <c r="DM130" i="1"/>
  <c r="DL130" i="1"/>
  <c r="DK130" i="1"/>
  <c r="DJ130" i="1"/>
  <c r="DI130" i="1"/>
  <c r="DH130" i="1"/>
  <c r="DG130" i="1"/>
  <c r="DF130" i="1"/>
  <c r="DE130" i="1"/>
  <c r="DD130" i="1"/>
  <c r="DC130" i="1"/>
  <c r="DB130" i="1"/>
  <c r="DA130" i="1"/>
  <c r="CZ130" i="1"/>
  <c r="CY130" i="1"/>
  <c r="CX130" i="1"/>
  <c r="CW130" i="1"/>
  <c r="CV130" i="1"/>
  <c r="CU130" i="1"/>
  <c r="CT130" i="1"/>
  <c r="CS130" i="1"/>
  <c r="CR130" i="1"/>
  <c r="CQ130" i="1"/>
  <c r="CP130" i="1"/>
  <c r="CO130" i="1"/>
  <c r="CN130" i="1"/>
  <c r="CM130" i="1"/>
  <c r="CL130" i="1"/>
  <c r="CK130" i="1"/>
  <c r="CJ130" i="1"/>
  <c r="CI130" i="1"/>
  <c r="CH130" i="1"/>
  <c r="CG130" i="1"/>
  <c r="CF130" i="1"/>
  <c r="CE130" i="1"/>
  <c r="CD130" i="1"/>
  <c r="CC130" i="1"/>
  <c r="CB130" i="1"/>
  <c r="CA130" i="1"/>
  <c r="BZ130" i="1"/>
  <c r="BY130" i="1"/>
  <c r="BX130" i="1"/>
  <c r="BW130" i="1"/>
  <c r="BV130" i="1"/>
  <c r="BU130" i="1"/>
  <c r="BT130" i="1"/>
  <c r="BS130" i="1"/>
  <c r="BR130" i="1"/>
  <c r="BQ130" i="1"/>
  <c r="BP130" i="1"/>
  <c r="BO130" i="1"/>
  <c r="BN130" i="1"/>
  <c r="BM130" i="1"/>
  <c r="BL130" i="1"/>
  <c r="BK130" i="1"/>
  <c r="BJ130" i="1"/>
  <c r="BI130" i="1"/>
  <c r="BH130" i="1"/>
  <c r="BG130" i="1"/>
  <c r="BF130" i="1"/>
  <c r="BE130" i="1"/>
  <c r="BD130" i="1"/>
  <c r="BC130" i="1"/>
  <c r="BB130" i="1"/>
  <c r="BA130" i="1"/>
  <c r="AZ130" i="1"/>
  <c r="AY130" i="1"/>
  <c r="AX130" i="1"/>
  <c r="AW130" i="1"/>
  <c r="AV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FX126" i="1"/>
  <c r="FW126" i="1"/>
  <c r="FV126" i="1"/>
  <c r="FU126" i="1"/>
  <c r="FT126" i="1"/>
  <c r="FS126" i="1"/>
  <c r="FR126" i="1"/>
  <c r="FQ126" i="1"/>
  <c r="FP126" i="1"/>
  <c r="FO126" i="1"/>
  <c r="FN126" i="1"/>
  <c r="FM126" i="1"/>
  <c r="FL126" i="1"/>
  <c r="FK126" i="1"/>
  <c r="FJ126" i="1"/>
  <c r="FI126" i="1"/>
  <c r="FH126" i="1"/>
  <c r="FG126" i="1"/>
  <c r="FF126" i="1"/>
  <c r="FE126" i="1"/>
  <c r="FD126" i="1"/>
  <c r="FC126" i="1"/>
  <c r="FB126" i="1"/>
  <c r="FA126" i="1"/>
  <c r="EZ126" i="1"/>
  <c r="EY126" i="1"/>
  <c r="EX126" i="1"/>
  <c r="EW126" i="1"/>
  <c r="EV126" i="1"/>
  <c r="EU126" i="1"/>
  <c r="ET126" i="1"/>
  <c r="ES126" i="1"/>
  <c r="ER126" i="1"/>
  <c r="EQ126" i="1"/>
  <c r="EP126" i="1"/>
  <c r="EO126" i="1"/>
  <c r="EN126" i="1"/>
  <c r="EM126" i="1"/>
  <c r="EL126" i="1"/>
  <c r="EK126" i="1"/>
  <c r="EJ126" i="1"/>
  <c r="EI126" i="1"/>
  <c r="EH126" i="1"/>
  <c r="EG126" i="1"/>
  <c r="EF126" i="1"/>
  <c r="EE126" i="1"/>
  <c r="ED126" i="1"/>
  <c r="EC126" i="1"/>
  <c r="EB126" i="1"/>
  <c r="EA126" i="1"/>
  <c r="DZ126" i="1"/>
  <c r="DY126" i="1"/>
  <c r="DX126" i="1"/>
  <c r="DW126" i="1"/>
  <c r="DV126" i="1"/>
  <c r="DU126" i="1"/>
  <c r="DT126" i="1"/>
  <c r="DS126" i="1"/>
  <c r="DR126" i="1"/>
  <c r="DQ126" i="1"/>
  <c r="DP126" i="1"/>
  <c r="DO126" i="1"/>
  <c r="DN126" i="1"/>
  <c r="DM126" i="1"/>
  <c r="DL126" i="1"/>
  <c r="DK126" i="1"/>
  <c r="DJ126" i="1"/>
  <c r="DI126" i="1"/>
  <c r="DH126" i="1"/>
  <c r="DG126" i="1"/>
  <c r="DF126" i="1"/>
  <c r="DE126" i="1"/>
  <c r="DD126" i="1"/>
  <c r="DC126" i="1"/>
  <c r="DB126" i="1"/>
  <c r="DA126" i="1"/>
  <c r="CZ126" i="1"/>
  <c r="CY126" i="1"/>
  <c r="CX126" i="1"/>
  <c r="CW126" i="1"/>
  <c r="CV126" i="1"/>
  <c r="CU126" i="1"/>
  <c r="CT126" i="1"/>
  <c r="CS126" i="1"/>
  <c r="CR126" i="1"/>
  <c r="CQ126" i="1"/>
  <c r="CP126" i="1"/>
  <c r="CO126" i="1"/>
  <c r="CN126" i="1"/>
  <c r="CM126" i="1"/>
  <c r="CL126" i="1"/>
  <c r="CK126" i="1"/>
  <c r="CJ126" i="1"/>
  <c r="CI126" i="1"/>
  <c r="CH126" i="1"/>
  <c r="CG126" i="1"/>
  <c r="CF126" i="1"/>
  <c r="CE126" i="1"/>
  <c r="CD126" i="1"/>
  <c r="CC126" i="1"/>
  <c r="CB126" i="1"/>
  <c r="CA126" i="1"/>
  <c r="BZ126" i="1"/>
  <c r="BY126" i="1"/>
  <c r="BX126" i="1"/>
  <c r="BW126" i="1"/>
  <c r="BV126" i="1"/>
  <c r="BU126" i="1"/>
  <c r="BT126" i="1"/>
  <c r="BS126" i="1"/>
  <c r="BR126" i="1"/>
  <c r="BQ126" i="1"/>
  <c r="BP126" i="1"/>
  <c r="BO126" i="1"/>
  <c r="BN126" i="1"/>
  <c r="BM126" i="1"/>
  <c r="BL126" i="1"/>
  <c r="BK126" i="1"/>
  <c r="BJ126" i="1"/>
  <c r="BI126" i="1"/>
  <c r="BH126" i="1"/>
  <c r="BG126" i="1"/>
  <c r="BF126" i="1"/>
  <c r="BE126" i="1"/>
  <c r="BD126" i="1"/>
  <c r="BC126" i="1"/>
  <c r="BB126" i="1"/>
  <c r="BA126" i="1"/>
  <c r="AZ126" i="1"/>
  <c r="AY126" i="1"/>
  <c r="AX126" i="1"/>
  <c r="AW126" i="1"/>
  <c r="AV126" i="1"/>
  <c r="AU126" i="1"/>
  <c r="AT126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FX125" i="1"/>
  <c r="FW125" i="1"/>
  <c r="FV125" i="1"/>
  <c r="FV127" i="1" s="1"/>
  <c r="FU125" i="1"/>
  <c r="FT125" i="1"/>
  <c r="FS125" i="1"/>
  <c r="FR125" i="1"/>
  <c r="FR127" i="1" s="1"/>
  <c r="FQ125" i="1"/>
  <c r="FP125" i="1"/>
  <c r="FO125" i="1"/>
  <c r="FN125" i="1"/>
  <c r="FM125" i="1"/>
  <c r="FL125" i="1"/>
  <c r="FK125" i="1"/>
  <c r="FJ125" i="1"/>
  <c r="FI125" i="1"/>
  <c r="FH125" i="1"/>
  <c r="FG125" i="1"/>
  <c r="FF125" i="1"/>
  <c r="FE125" i="1"/>
  <c r="FD125" i="1"/>
  <c r="FC125" i="1"/>
  <c r="FB125" i="1"/>
  <c r="FA125" i="1"/>
  <c r="EZ125" i="1"/>
  <c r="EY125" i="1"/>
  <c r="EX125" i="1"/>
  <c r="EW125" i="1"/>
  <c r="EV125" i="1"/>
  <c r="EU125" i="1"/>
  <c r="ET125" i="1"/>
  <c r="ES125" i="1"/>
  <c r="ER125" i="1"/>
  <c r="EQ125" i="1"/>
  <c r="EP125" i="1"/>
  <c r="EO125" i="1"/>
  <c r="EN125" i="1"/>
  <c r="EM125" i="1"/>
  <c r="EL125" i="1"/>
  <c r="EK125" i="1"/>
  <c r="EJ125" i="1"/>
  <c r="EI125" i="1"/>
  <c r="EH125" i="1"/>
  <c r="EG125" i="1"/>
  <c r="EF125" i="1"/>
  <c r="EE125" i="1"/>
  <c r="ED125" i="1"/>
  <c r="EC125" i="1"/>
  <c r="EB125" i="1"/>
  <c r="EA125" i="1"/>
  <c r="DZ125" i="1"/>
  <c r="DY125" i="1"/>
  <c r="DX125" i="1"/>
  <c r="DW125" i="1"/>
  <c r="DV125" i="1"/>
  <c r="DU125" i="1"/>
  <c r="DT125" i="1"/>
  <c r="DS125" i="1"/>
  <c r="DR125" i="1"/>
  <c r="DQ125" i="1"/>
  <c r="DP125" i="1"/>
  <c r="DO125" i="1"/>
  <c r="DN125" i="1"/>
  <c r="DM125" i="1"/>
  <c r="DL125" i="1"/>
  <c r="DK125" i="1"/>
  <c r="DJ125" i="1"/>
  <c r="DI125" i="1"/>
  <c r="DH125" i="1"/>
  <c r="DG125" i="1"/>
  <c r="DF125" i="1"/>
  <c r="DE125" i="1"/>
  <c r="DD125" i="1"/>
  <c r="DC125" i="1"/>
  <c r="DB125" i="1"/>
  <c r="DA125" i="1"/>
  <c r="CZ125" i="1"/>
  <c r="CY125" i="1"/>
  <c r="CX125" i="1"/>
  <c r="CW125" i="1"/>
  <c r="CV125" i="1"/>
  <c r="CU125" i="1"/>
  <c r="CT125" i="1"/>
  <c r="CS125" i="1"/>
  <c r="CR125" i="1"/>
  <c r="CQ125" i="1"/>
  <c r="CP125" i="1"/>
  <c r="CO125" i="1"/>
  <c r="CN125" i="1"/>
  <c r="CM125" i="1"/>
  <c r="CL125" i="1"/>
  <c r="CK125" i="1"/>
  <c r="CJ125" i="1"/>
  <c r="CI125" i="1"/>
  <c r="CH125" i="1"/>
  <c r="CG125" i="1"/>
  <c r="CF125" i="1"/>
  <c r="CE125" i="1"/>
  <c r="CD125" i="1"/>
  <c r="CC125" i="1"/>
  <c r="CB125" i="1"/>
  <c r="CA125" i="1"/>
  <c r="BZ125" i="1"/>
  <c r="BY125" i="1"/>
  <c r="BX125" i="1"/>
  <c r="BW125" i="1"/>
  <c r="BV125" i="1"/>
  <c r="BU125" i="1"/>
  <c r="BT125" i="1"/>
  <c r="BS125" i="1"/>
  <c r="BR125" i="1"/>
  <c r="BQ125" i="1"/>
  <c r="BP125" i="1"/>
  <c r="BO125" i="1"/>
  <c r="BN125" i="1"/>
  <c r="BM125" i="1"/>
  <c r="BL125" i="1"/>
  <c r="BK125" i="1"/>
  <c r="BJ125" i="1"/>
  <c r="BI125" i="1"/>
  <c r="BH125" i="1"/>
  <c r="BG125" i="1"/>
  <c r="BF125" i="1"/>
  <c r="BE125" i="1"/>
  <c r="BD125" i="1"/>
  <c r="BC125" i="1"/>
  <c r="BB125" i="1"/>
  <c r="BA125" i="1"/>
  <c r="AZ125" i="1"/>
  <c r="AY125" i="1"/>
  <c r="AX125" i="1"/>
  <c r="AW125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X120" i="1"/>
  <c r="FX113" i="1"/>
  <c r="FW113" i="1"/>
  <c r="FV113" i="1"/>
  <c r="FU113" i="1"/>
  <c r="FT113" i="1"/>
  <c r="FS113" i="1"/>
  <c r="FR113" i="1"/>
  <c r="FQ113" i="1"/>
  <c r="FP113" i="1"/>
  <c r="FO113" i="1"/>
  <c r="FN113" i="1"/>
  <c r="FM113" i="1"/>
  <c r="FL113" i="1"/>
  <c r="FK113" i="1"/>
  <c r="FJ113" i="1"/>
  <c r="FI113" i="1"/>
  <c r="FH113" i="1"/>
  <c r="FG113" i="1"/>
  <c r="FF113" i="1"/>
  <c r="FE113" i="1"/>
  <c r="FD113" i="1"/>
  <c r="FC113" i="1"/>
  <c r="FB113" i="1"/>
  <c r="FA113" i="1"/>
  <c r="EZ113" i="1"/>
  <c r="EY113" i="1"/>
  <c r="EX113" i="1"/>
  <c r="EW113" i="1"/>
  <c r="EV113" i="1"/>
  <c r="EU113" i="1"/>
  <c r="ET113" i="1"/>
  <c r="ES113" i="1"/>
  <c r="ER113" i="1"/>
  <c r="EQ113" i="1"/>
  <c r="EP113" i="1"/>
  <c r="EO113" i="1"/>
  <c r="EN113" i="1"/>
  <c r="EM113" i="1"/>
  <c r="EL113" i="1"/>
  <c r="EK113" i="1"/>
  <c r="EJ113" i="1"/>
  <c r="EI113" i="1"/>
  <c r="EH113" i="1"/>
  <c r="EG113" i="1"/>
  <c r="EF113" i="1"/>
  <c r="EE113" i="1"/>
  <c r="ED113" i="1"/>
  <c r="EC113" i="1"/>
  <c r="EB113" i="1"/>
  <c r="EA113" i="1"/>
  <c r="DZ113" i="1"/>
  <c r="DY113" i="1"/>
  <c r="DX113" i="1"/>
  <c r="DW113" i="1"/>
  <c r="DV113" i="1"/>
  <c r="DU113" i="1"/>
  <c r="DT113" i="1"/>
  <c r="DS113" i="1"/>
  <c r="DR113" i="1"/>
  <c r="DQ113" i="1"/>
  <c r="DP113" i="1"/>
  <c r="DO113" i="1"/>
  <c r="DN113" i="1"/>
  <c r="DM113" i="1"/>
  <c r="DL113" i="1"/>
  <c r="DK113" i="1"/>
  <c r="DJ113" i="1"/>
  <c r="DI113" i="1"/>
  <c r="DH113" i="1"/>
  <c r="DG113" i="1"/>
  <c r="DF113" i="1"/>
  <c r="DE113" i="1"/>
  <c r="DD113" i="1"/>
  <c r="DC113" i="1"/>
  <c r="DB113" i="1"/>
  <c r="DA113" i="1"/>
  <c r="CZ113" i="1"/>
  <c r="CY113" i="1"/>
  <c r="CX113" i="1"/>
  <c r="CW113" i="1"/>
  <c r="CV113" i="1"/>
  <c r="CU113" i="1"/>
  <c r="CT113" i="1"/>
  <c r="CS113" i="1"/>
  <c r="CR113" i="1"/>
  <c r="CQ113" i="1"/>
  <c r="CP113" i="1"/>
  <c r="CO113" i="1"/>
  <c r="CN113" i="1"/>
  <c r="CM113" i="1"/>
  <c r="CL113" i="1"/>
  <c r="CK113" i="1"/>
  <c r="CJ113" i="1"/>
  <c r="CI113" i="1"/>
  <c r="CH113" i="1"/>
  <c r="CG113" i="1"/>
  <c r="CF113" i="1"/>
  <c r="CE113" i="1"/>
  <c r="CD113" i="1"/>
  <c r="CC113" i="1"/>
  <c r="CB113" i="1"/>
  <c r="CA113" i="1"/>
  <c r="BZ113" i="1"/>
  <c r="BY113" i="1"/>
  <c r="BX113" i="1"/>
  <c r="BW113" i="1"/>
  <c r="BV113" i="1"/>
  <c r="BU113" i="1"/>
  <c r="BT113" i="1"/>
  <c r="BS113" i="1"/>
  <c r="BR113" i="1"/>
  <c r="BQ113" i="1"/>
  <c r="BP113" i="1"/>
  <c r="BO113" i="1"/>
  <c r="BN113" i="1"/>
  <c r="BM113" i="1"/>
  <c r="BL113" i="1"/>
  <c r="BK113" i="1"/>
  <c r="BJ113" i="1"/>
  <c r="BI113" i="1"/>
  <c r="BH113" i="1"/>
  <c r="BG113" i="1"/>
  <c r="BF113" i="1"/>
  <c r="BE113" i="1"/>
  <c r="BD113" i="1"/>
  <c r="BC113" i="1"/>
  <c r="BB113" i="1"/>
  <c r="BA113" i="1"/>
  <c r="AZ113" i="1"/>
  <c r="AY113" i="1"/>
  <c r="AX113" i="1"/>
  <c r="AW113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FX95" i="1"/>
  <c r="FW95" i="1"/>
  <c r="FV95" i="1"/>
  <c r="FU95" i="1"/>
  <c r="FT95" i="1"/>
  <c r="FS95" i="1"/>
  <c r="FR95" i="1"/>
  <c r="FQ95" i="1"/>
  <c r="FP95" i="1"/>
  <c r="FO95" i="1"/>
  <c r="FN95" i="1"/>
  <c r="FM95" i="1"/>
  <c r="FL95" i="1"/>
  <c r="FK95" i="1"/>
  <c r="FJ95" i="1"/>
  <c r="FI95" i="1"/>
  <c r="FH95" i="1"/>
  <c r="FG95" i="1"/>
  <c r="FF95" i="1"/>
  <c r="FE95" i="1"/>
  <c r="FD95" i="1"/>
  <c r="FC95" i="1"/>
  <c r="FB95" i="1"/>
  <c r="FA95" i="1"/>
  <c r="EZ95" i="1"/>
  <c r="EY95" i="1"/>
  <c r="EX95" i="1"/>
  <c r="EW95" i="1"/>
  <c r="EV95" i="1"/>
  <c r="EU95" i="1"/>
  <c r="ET95" i="1"/>
  <c r="ES95" i="1"/>
  <c r="ER95" i="1"/>
  <c r="EQ95" i="1"/>
  <c r="EP95" i="1"/>
  <c r="EO95" i="1"/>
  <c r="EN95" i="1"/>
  <c r="EM95" i="1"/>
  <c r="EL95" i="1"/>
  <c r="EK95" i="1"/>
  <c r="EJ95" i="1"/>
  <c r="EI95" i="1"/>
  <c r="EH95" i="1"/>
  <c r="EG95" i="1"/>
  <c r="EF95" i="1"/>
  <c r="EE95" i="1"/>
  <c r="ED95" i="1"/>
  <c r="EC95" i="1"/>
  <c r="EB95" i="1"/>
  <c r="EA95" i="1"/>
  <c r="DZ95" i="1"/>
  <c r="DY95" i="1"/>
  <c r="DX95" i="1"/>
  <c r="DW95" i="1"/>
  <c r="DV95" i="1"/>
  <c r="DU95" i="1"/>
  <c r="DT95" i="1"/>
  <c r="DS95" i="1"/>
  <c r="DR95" i="1"/>
  <c r="DQ95" i="1"/>
  <c r="DP95" i="1"/>
  <c r="DO95" i="1"/>
  <c r="DN95" i="1"/>
  <c r="DM95" i="1"/>
  <c r="DL95" i="1"/>
  <c r="DK95" i="1"/>
  <c r="DJ95" i="1"/>
  <c r="DI95" i="1"/>
  <c r="DH95" i="1"/>
  <c r="DG95" i="1"/>
  <c r="DF95" i="1"/>
  <c r="DE95" i="1"/>
  <c r="DD95" i="1"/>
  <c r="DC95" i="1"/>
  <c r="DB95" i="1"/>
  <c r="DA95" i="1"/>
  <c r="CZ95" i="1"/>
  <c r="CY95" i="1"/>
  <c r="CX95" i="1"/>
  <c r="CW95" i="1"/>
  <c r="CV95" i="1"/>
  <c r="CU95" i="1"/>
  <c r="CT95" i="1"/>
  <c r="CS95" i="1"/>
  <c r="CR95" i="1"/>
  <c r="CQ95" i="1"/>
  <c r="CP95" i="1"/>
  <c r="CO95" i="1"/>
  <c r="CM95" i="1"/>
  <c r="CL95" i="1"/>
  <c r="CK95" i="1"/>
  <c r="CJ95" i="1"/>
  <c r="CI95" i="1"/>
  <c r="CH95" i="1"/>
  <c r="CG95" i="1"/>
  <c r="CF95" i="1"/>
  <c r="CE95" i="1"/>
  <c r="CD95" i="1"/>
  <c r="CC95" i="1"/>
  <c r="CB95" i="1"/>
  <c r="CA95" i="1"/>
  <c r="BZ95" i="1"/>
  <c r="BY95" i="1"/>
  <c r="BX95" i="1"/>
  <c r="BW95" i="1"/>
  <c r="BV95" i="1"/>
  <c r="BU95" i="1"/>
  <c r="BT95" i="1"/>
  <c r="BS95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FX94" i="1"/>
  <c r="FW94" i="1"/>
  <c r="FV94" i="1"/>
  <c r="FU94" i="1"/>
  <c r="FT94" i="1"/>
  <c r="FS94" i="1"/>
  <c r="FR94" i="1"/>
  <c r="FQ94" i="1"/>
  <c r="FP94" i="1"/>
  <c r="FO94" i="1"/>
  <c r="FN94" i="1"/>
  <c r="FM94" i="1"/>
  <c r="FL94" i="1"/>
  <c r="FK94" i="1"/>
  <c r="FJ94" i="1"/>
  <c r="FI94" i="1"/>
  <c r="FH94" i="1"/>
  <c r="FG94" i="1"/>
  <c r="FF94" i="1"/>
  <c r="FE94" i="1"/>
  <c r="FD94" i="1"/>
  <c r="FC94" i="1"/>
  <c r="FB94" i="1"/>
  <c r="FA94" i="1"/>
  <c r="EZ94" i="1"/>
  <c r="EY94" i="1"/>
  <c r="EX94" i="1"/>
  <c r="EW94" i="1"/>
  <c r="EV94" i="1"/>
  <c r="EU94" i="1"/>
  <c r="ET94" i="1"/>
  <c r="ES94" i="1"/>
  <c r="ER94" i="1"/>
  <c r="EQ94" i="1"/>
  <c r="EP94" i="1"/>
  <c r="EO94" i="1"/>
  <c r="EN94" i="1"/>
  <c r="EM94" i="1"/>
  <c r="EL94" i="1"/>
  <c r="EK94" i="1"/>
  <c r="EJ94" i="1"/>
  <c r="EI94" i="1"/>
  <c r="EH94" i="1"/>
  <c r="EG94" i="1"/>
  <c r="EF94" i="1"/>
  <c r="EE94" i="1"/>
  <c r="ED94" i="1"/>
  <c r="EC94" i="1"/>
  <c r="EB94" i="1"/>
  <c r="EA94" i="1"/>
  <c r="DZ94" i="1"/>
  <c r="DY94" i="1"/>
  <c r="DX94" i="1"/>
  <c r="DW94" i="1"/>
  <c r="DV94" i="1"/>
  <c r="DU94" i="1"/>
  <c r="DT94" i="1"/>
  <c r="DS94" i="1"/>
  <c r="DR94" i="1"/>
  <c r="DQ94" i="1"/>
  <c r="DP94" i="1"/>
  <c r="DO94" i="1"/>
  <c r="DN94" i="1"/>
  <c r="DM94" i="1"/>
  <c r="DL94" i="1"/>
  <c r="DK94" i="1"/>
  <c r="DJ94" i="1"/>
  <c r="DI94" i="1"/>
  <c r="DH94" i="1"/>
  <c r="DG94" i="1"/>
  <c r="DF94" i="1"/>
  <c r="DE94" i="1"/>
  <c r="DD94" i="1"/>
  <c r="DC94" i="1"/>
  <c r="DB94" i="1"/>
  <c r="DA94" i="1"/>
  <c r="CZ94" i="1"/>
  <c r="CY94" i="1"/>
  <c r="CX94" i="1"/>
  <c r="CW94" i="1"/>
  <c r="CV94" i="1"/>
  <c r="CU94" i="1"/>
  <c r="CT94" i="1"/>
  <c r="CS94" i="1"/>
  <c r="CR94" i="1"/>
  <c r="CQ94" i="1"/>
  <c r="CP94" i="1"/>
  <c r="CO94" i="1"/>
  <c r="CN94" i="1"/>
  <c r="CM94" i="1"/>
  <c r="CL94" i="1"/>
  <c r="CK94" i="1"/>
  <c r="CJ94" i="1"/>
  <c r="CI94" i="1"/>
  <c r="CH94" i="1"/>
  <c r="CG94" i="1"/>
  <c r="CF94" i="1"/>
  <c r="CE94" i="1"/>
  <c r="CD94" i="1"/>
  <c r="CC94" i="1"/>
  <c r="CB94" i="1"/>
  <c r="CA94" i="1"/>
  <c r="BZ94" i="1"/>
  <c r="BY94" i="1"/>
  <c r="BX94" i="1"/>
  <c r="BW94" i="1"/>
  <c r="BV94" i="1"/>
  <c r="BU94" i="1"/>
  <c r="BT94" i="1"/>
  <c r="BS94" i="1"/>
  <c r="BR94" i="1"/>
  <c r="BQ94" i="1"/>
  <c r="BP94" i="1"/>
  <c r="BO94" i="1"/>
  <c r="BN94" i="1"/>
  <c r="BM94" i="1"/>
  <c r="BL94" i="1"/>
  <c r="BK94" i="1"/>
  <c r="BJ94" i="1"/>
  <c r="BI94" i="1"/>
  <c r="BH94" i="1"/>
  <c r="BG94" i="1"/>
  <c r="BF94" i="1"/>
  <c r="BE9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FX93" i="1"/>
  <c r="FW93" i="1"/>
  <c r="FV93" i="1"/>
  <c r="FU93" i="1"/>
  <c r="FT93" i="1"/>
  <c r="FS93" i="1"/>
  <c r="FR93" i="1"/>
  <c r="FQ93" i="1"/>
  <c r="FP93" i="1"/>
  <c r="FO93" i="1"/>
  <c r="FN93" i="1"/>
  <c r="FM93" i="1"/>
  <c r="FL93" i="1"/>
  <c r="FK93" i="1"/>
  <c r="FJ93" i="1"/>
  <c r="FI93" i="1"/>
  <c r="FH93" i="1"/>
  <c r="FG93" i="1"/>
  <c r="FF93" i="1"/>
  <c r="FE93" i="1"/>
  <c r="FD93" i="1"/>
  <c r="FC93" i="1"/>
  <c r="FB93" i="1"/>
  <c r="FA93" i="1"/>
  <c r="EZ93" i="1"/>
  <c r="EY93" i="1"/>
  <c r="EX93" i="1"/>
  <c r="EW93" i="1"/>
  <c r="EV93" i="1"/>
  <c r="EU93" i="1"/>
  <c r="ET93" i="1"/>
  <c r="ES93" i="1"/>
  <c r="ER93" i="1"/>
  <c r="EQ93" i="1"/>
  <c r="EP93" i="1"/>
  <c r="EO93" i="1"/>
  <c r="EN93" i="1"/>
  <c r="EM93" i="1"/>
  <c r="EL93" i="1"/>
  <c r="EK93" i="1"/>
  <c r="EJ93" i="1"/>
  <c r="EI93" i="1"/>
  <c r="EH93" i="1"/>
  <c r="EG93" i="1"/>
  <c r="EF93" i="1"/>
  <c r="EE93" i="1"/>
  <c r="ED93" i="1"/>
  <c r="EC93" i="1"/>
  <c r="EB93" i="1"/>
  <c r="EA93" i="1"/>
  <c r="DZ93" i="1"/>
  <c r="DY93" i="1"/>
  <c r="DX93" i="1"/>
  <c r="DW93" i="1"/>
  <c r="DV93" i="1"/>
  <c r="DU93" i="1"/>
  <c r="DT93" i="1"/>
  <c r="DS93" i="1"/>
  <c r="DR93" i="1"/>
  <c r="DQ93" i="1"/>
  <c r="DP93" i="1"/>
  <c r="DO93" i="1"/>
  <c r="DN93" i="1"/>
  <c r="DM93" i="1"/>
  <c r="DL93" i="1"/>
  <c r="DK93" i="1"/>
  <c r="DJ93" i="1"/>
  <c r="DI93" i="1"/>
  <c r="DH93" i="1"/>
  <c r="DG93" i="1"/>
  <c r="DF93" i="1"/>
  <c r="DE93" i="1"/>
  <c r="DD93" i="1"/>
  <c r="DC93" i="1"/>
  <c r="DB93" i="1"/>
  <c r="DA93" i="1"/>
  <c r="CZ93" i="1"/>
  <c r="CY93" i="1"/>
  <c r="CX93" i="1"/>
  <c r="CW93" i="1"/>
  <c r="CV93" i="1"/>
  <c r="CU93" i="1"/>
  <c r="CT93" i="1"/>
  <c r="CS93" i="1"/>
  <c r="CR93" i="1"/>
  <c r="CQ93" i="1"/>
  <c r="CP93" i="1"/>
  <c r="CO93" i="1"/>
  <c r="CN93" i="1"/>
  <c r="CM93" i="1"/>
  <c r="CL93" i="1"/>
  <c r="CK93" i="1"/>
  <c r="CJ93" i="1"/>
  <c r="CI93" i="1"/>
  <c r="CH93" i="1"/>
  <c r="CG93" i="1"/>
  <c r="CF93" i="1"/>
  <c r="CE93" i="1"/>
  <c r="CD93" i="1"/>
  <c r="CC93" i="1"/>
  <c r="CB93" i="1"/>
  <c r="CA93" i="1"/>
  <c r="BZ93" i="1"/>
  <c r="BY93" i="1"/>
  <c r="BX93" i="1"/>
  <c r="BW93" i="1"/>
  <c r="BV93" i="1"/>
  <c r="BU93" i="1"/>
  <c r="BT93" i="1"/>
  <c r="BS93" i="1"/>
  <c r="BR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FX92" i="1"/>
  <c r="FW92" i="1"/>
  <c r="FV92" i="1"/>
  <c r="FU92" i="1"/>
  <c r="FT92" i="1"/>
  <c r="FS92" i="1"/>
  <c r="FR92" i="1"/>
  <c r="FQ92" i="1"/>
  <c r="FP92" i="1"/>
  <c r="FO92" i="1"/>
  <c r="FN92" i="1"/>
  <c r="FM92" i="1"/>
  <c r="FL92" i="1"/>
  <c r="FK92" i="1"/>
  <c r="FJ92" i="1"/>
  <c r="FI92" i="1"/>
  <c r="FH92" i="1"/>
  <c r="FG92" i="1"/>
  <c r="FF92" i="1"/>
  <c r="FE92" i="1"/>
  <c r="FD92" i="1"/>
  <c r="FC92" i="1"/>
  <c r="FB92" i="1"/>
  <c r="FA92" i="1"/>
  <c r="EZ92" i="1"/>
  <c r="EY92" i="1"/>
  <c r="EX92" i="1"/>
  <c r="EW92" i="1"/>
  <c r="EV92" i="1"/>
  <c r="EU92" i="1"/>
  <c r="ET92" i="1"/>
  <c r="ES92" i="1"/>
  <c r="ER92" i="1"/>
  <c r="EQ92" i="1"/>
  <c r="EP92" i="1"/>
  <c r="EO92" i="1"/>
  <c r="EN92" i="1"/>
  <c r="EM92" i="1"/>
  <c r="EL92" i="1"/>
  <c r="EK92" i="1"/>
  <c r="EJ92" i="1"/>
  <c r="EI92" i="1"/>
  <c r="EH92" i="1"/>
  <c r="EG92" i="1"/>
  <c r="EF92" i="1"/>
  <c r="EE92" i="1"/>
  <c r="ED92" i="1"/>
  <c r="EC92" i="1"/>
  <c r="EB92" i="1"/>
  <c r="EA92" i="1"/>
  <c r="DZ92" i="1"/>
  <c r="DY92" i="1"/>
  <c r="DX92" i="1"/>
  <c r="DW92" i="1"/>
  <c r="DV92" i="1"/>
  <c r="DU92" i="1"/>
  <c r="DT92" i="1"/>
  <c r="DS92" i="1"/>
  <c r="DR92" i="1"/>
  <c r="DQ92" i="1"/>
  <c r="DP92" i="1"/>
  <c r="DO92" i="1"/>
  <c r="DN92" i="1"/>
  <c r="DM92" i="1"/>
  <c r="DL92" i="1"/>
  <c r="DK92" i="1"/>
  <c r="DJ92" i="1"/>
  <c r="DI92" i="1"/>
  <c r="DH92" i="1"/>
  <c r="DG92" i="1"/>
  <c r="DF92" i="1"/>
  <c r="DE92" i="1"/>
  <c r="DD92" i="1"/>
  <c r="DC92" i="1"/>
  <c r="DB92" i="1"/>
  <c r="DA92" i="1"/>
  <c r="CZ92" i="1"/>
  <c r="CY92" i="1"/>
  <c r="CX92" i="1"/>
  <c r="CW92" i="1"/>
  <c r="CV92" i="1"/>
  <c r="CU92" i="1"/>
  <c r="CT92" i="1"/>
  <c r="CS92" i="1"/>
  <c r="CR92" i="1"/>
  <c r="CQ92" i="1"/>
  <c r="CP92" i="1"/>
  <c r="CO92" i="1"/>
  <c r="CN92" i="1"/>
  <c r="CM92" i="1"/>
  <c r="CL92" i="1"/>
  <c r="CK92" i="1"/>
  <c r="CJ92" i="1"/>
  <c r="CI92" i="1"/>
  <c r="CH92" i="1"/>
  <c r="CG92" i="1"/>
  <c r="CF92" i="1"/>
  <c r="CE92" i="1"/>
  <c r="CD92" i="1"/>
  <c r="CC92" i="1"/>
  <c r="CB92" i="1"/>
  <c r="CA92" i="1"/>
  <c r="BZ92" i="1"/>
  <c r="BY92" i="1"/>
  <c r="BX92" i="1"/>
  <c r="BW92" i="1"/>
  <c r="BV92" i="1"/>
  <c r="BU92" i="1"/>
  <c r="BT92" i="1"/>
  <c r="BS92" i="1"/>
  <c r="BR92" i="1"/>
  <c r="BQ92" i="1"/>
  <c r="BP92" i="1"/>
  <c r="BO92" i="1"/>
  <c r="BN92" i="1"/>
  <c r="BM92" i="1"/>
  <c r="BL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FY91" i="1"/>
  <c r="FY324" i="1" s="1"/>
  <c r="FX90" i="1"/>
  <c r="FW90" i="1"/>
  <c r="FV90" i="1"/>
  <c r="FU90" i="1"/>
  <c r="FT90" i="1"/>
  <c r="FS90" i="1"/>
  <c r="FR90" i="1"/>
  <c r="FQ90" i="1"/>
  <c r="FP90" i="1"/>
  <c r="FO90" i="1"/>
  <c r="FN90" i="1"/>
  <c r="FM90" i="1"/>
  <c r="FL90" i="1"/>
  <c r="FK90" i="1"/>
  <c r="FJ90" i="1"/>
  <c r="FI90" i="1"/>
  <c r="FH90" i="1"/>
  <c r="FG90" i="1"/>
  <c r="FF90" i="1"/>
  <c r="FE90" i="1"/>
  <c r="FD90" i="1"/>
  <c r="FC90" i="1"/>
  <c r="FB90" i="1"/>
  <c r="FA90" i="1"/>
  <c r="EZ90" i="1"/>
  <c r="EY90" i="1"/>
  <c r="EX90" i="1"/>
  <c r="EW90" i="1"/>
  <c r="EV90" i="1"/>
  <c r="EU90" i="1"/>
  <c r="ET90" i="1"/>
  <c r="ES90" i="1"/>
  <c r="ER90" i="1"/>
  <c r="EQ90" i="1"/>
  <c r="EP90" i="1"/>
  <c r="EO90" i="1"/>
  <c r="EN90" i="1"/>
  <c r="EM90" i="1"/>
  <c r="EL90" i="1"/>
  <c r="EK90" i="1"/>
  <c r="EJ90" i="1"/>
  <c r="EI90" i="1"/>
  <c r="EH90" i="1"/>
  <c r="EG90" i="1"/>
  <c r="EF90" i="1"/>
  <c r="EE90" i="1"/>
  <c r="ED90" i="1"/>
  <c r="EC90" i="1"/>
  <c r="EB90" i="1"/>
  <c r="EA90" i="1"/>
  <c r="DZ90" i="1"/>
  <c r="DY90" i="1"/>
  <c r="DX90" i="1"/>
  <c r="DW90" i="1"/>
  <c r="DV90" i="1"/>
  <c r="DU90" i="1"/>
  <c r="DT90" i="1"/>
  <c r="DS90" i="1"/>
  <c r="DR90" i="1"/>
  <c r="DQ90" i="1"/>
  <c r="DP90" i="1"/>
  <c r="DO90" i="1"/>
  <c r="DN90" i="1"/>
  <c r="DM90" i="1"/>
  <c r="DL90" i="1"/>
  <c r="DK90" i="1"/>
  <c r="DJ90" i="1"/>
  <c r="DI90" i="1"/>
  <c r="DH90" i="1"/>
  <c r="DG90" i="1"/>
  <c r="DF90" i="1"/>
  <c r="DE90" i="1"/>
  <c r="DD90" i="1"/>
  <c r="DC90" i="1"/>
  <c r="DB90" i="1"/>
  <c r="DA90" i="1"/>
  <c r="CZ90" i="1"/>
  <c r="CY90" i="1"/>
  <c r="CX90" i="1"/>
  <c r="CW90" i="1"/>
  <c r="CV90" i="1"/>
  <c r="CU90" i="1"/>
  <c r="CT90" i="1"/>
  <c r="CS90" i="1"/>
  <c r="CR90" i="1"/>
  <c r="CQ90" i="1"/>
  <c r="CP90" i="1"/>
  <c r="CO90" i="1"/>
  <c r="CN90" i="1"/>
  <c r="CM90" i="1"/>
  <c r="CL90" i="1"/>
  <c r="CK90" i="1"/>
  <c r="CJ90" i="1"/>
  <c r="CI90" i="1"/>
  <c r="CH90" i="1"/>
  <c r="CG90" i="1"/>
  <c r="CF90" i="1"/>
  <c r="CE90" i="1"/>
  <c r="CD90" i="1"/>
  <c r="CC90" i="1"/>
  <c r="CB90" i="1"/>
  <c r="CA90" i="1"/>
  <c r="BZ90" i="1"/>
  <c r="BY90" i="1"/>
  <c r="BX90" i="1"/>
  <c r="BW90" i="1"/>
  <c r="BV90" i="1"/>
  <c r="BU90" i="1"/>
  <c r="BT90" i="1"/>
  <c r="BS90" i="1"/>
  <c r="BR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FX88" i="1"/>
  <c r="FW88" i="1"/>
  <c r="FV88" i="1"/>
  <c r="FU88" i="1"/>
  <c r="FT88" i="1"/>
  <c r="FS88" i="1"/>
  <c r="FR88" i="1"/>
  <c r="FQ88" i="1"/>
  <c r="FP88" i="1"/>
  <c r="FO88" i="1"/>
  <c r="FN88" i="1"/>
  <c r="FM88" i="1"/>
  <c r="FL88" i="1"/>
  <c r="FK88" i="1"/>
  <c r="FJ88" i="1"/>
  <c r="FI88" i="1"/>
  <c r="FH88" i="1"/>
  <c r="FG88" i="1"/>
  <c r="FF88" i="1"/>
  <c r="FE88" i="1"/>
  <c r="FD88" i="1"/>
  <c r="FC88" i="1"/>
  <c r="FB88" i="1"/>
  <c r="FA88" i="1"/>
  <c r="EZ88" i="1"/>
  <c r="EY88" i="1"/>
  <c r="EX88" i="1"/>
  <c r="EW88" i="1"/>
  <c r="EV88" i="1"/>
  <c r="EU88" i="1"/>
  <c r="ET88" i="1"/>
  <c r="ES88" i="1"/>
  <c r="ER88" i="1"/>
  <c r="EQ88" i="1"/>
  <c r="EP88" i="1"/>
  <c r="EO88" i="1"/>
  <c r="EN88" i="1"/>
  <c r="EM88" i="1"/>
  <c r="EL88" i="1"/>
  <c r="EK88" i="1"/>
  <c r="EJ88" i="1"/>
  <c r="EI88" i="1"/>
  <c r="EH88" i="1"/>
  <c r="EG88" i="1"/>
  <c r="EF88" i="1"/>
  <c r="EE88" i="1"/>
  <c r="ED88" i="1"/>
  <c r="EC88" i="1"/>
  <c r="EB88" i="1"/>
  <c r="EA88" i="1"/>
  <c r="DZ88" i="1"/>
  <c r="DY88" i="1"/>
  <c r="DX88" i="1"/>
  <c r="DW88" i="1"/>
  <c r="DV88" i="1"/>
  <c r="DU88" i="1"/>
  <c r="DT88" i="1"/>
  <c r="DS88" i="1"/>
  <c r="DR88" i="1"/>
  <c r="DQ88" i="1"/>
  <c r="DP88" i="1"/>
  <c r="DO88" i="1"/>
  <c r="DN88" i="1"/>
  <c r="DM88" i="1"/>
  <c r="DL88" i="1"/>
  <c r="DK88" i="1"/>
  <c r="DJ88" i="1"/>
  <c r="DI88" i="1"/>
  <c r="DH88" i="1"/>
  <c r="DG88" i="1"/>
  <c r="DF88" i="1"/>
  <c r="DE88" i="1"/>
  <c r="DD88" i="1"/>
  <c r="DC88" i="1"/>
  <c r="DB88" i="1"/>
  <c r="DA88" i="1"/>
  <c r="CZ88" i="1"/>
  <c r="CY88" i="1"/>
  <c r="CX88" i="1"/>
  <c r="CW88" i="1"/>
  <c r="CV88" i="1"/>
  <c r="CU88" i="1"/>
  <c r="CT88" i="1"/>
  <c r="CS88" i="1"/>
  <c r="CR88" i="1"/>
  <c r="CQ88" i="1"/>
  <c r="CP88" i="1"/>
  <c r="CO88" i="1"/>
  <c r="CN88" i="1"/>
  <c r="CM88" i="1"/>
  <c r="CL88" i="1"/>
  <c r="CK88" i="1"/>
  <c r="CJ88" i="1"/>
  <c r="CI88" i="1"/>
  <c r="CH88" i="1"/>
  <c r="CG88" i="1"/>
  <c r="CF88" i="1"/>
  <c r="CE88" i="1"/>
  <c r="CD88" i="1"/>
  <c r="CC88" i="1"/>
  <c r="CB88" i="1"/>
  <c r="CA88" i="1"/>
  <c r="BZ88" i="1"/>
  <c r="BY88" i="1"/>
  <c r="BX88" i="1"/>
  <c r="BW88" i="1"/>
  <c r="BV88" i="1"/>
  <c r="BU88" i="1"/>
  <c r="BT88" i="1"/>
  <c r="BS88" i="1"/>
  <c r="BR88" i="1"/>
  <c r="BQ88" i="1"/>
  <c r="BP88" i="1"/>
  <c r="BO88" i="1"/>
  <c r="BN88" i="1"/>
  <c r="BM88" i="1"/>
  <c r="BL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FX87" i="1"/>
  <c r="FW87" i="1"/>
  <c r="FV87" i="1"/>
  <c r="FU87" i="1"/>
  <c r="FT87" i="1"/>
  <c r="FS87" i="1"/>
  <c r="FR87" i="1"/>
  <c r="FQ87" i="1"/>
  <c r="FP87" i="1"/>
  <c r="FO87" i="1"/>
  <c r="FN87" i="1"/>
  <c r="FM87" i="1"/>
  <c r="FL87" i="1"/>
  <c r="FK87" i="1"/>
  <c r="FJ87" i="1"/>
  <c r="FI87" i="1"/>
  <c r="FH87" i="1"/>
  <c r="FG87" i="1"/>
  <c r="FF87" i="1"/>
  <c r="FE87" i="1"/>
  <c r="FD87" i="1"/>
  <c r="FC87" i="1"/>
  <c r="FB87" i="1"/>
  <c r="FA87" i="1"/>
  <c r="EZ87" i="1"/>
  <c r="EY87" i="1"/>
  <c r="EX87" i="1"/>
  <c r="EW87" i="1"/>
  <c r="EV87" i="1"/>
  <c r="EU87" i="1"/>
  <c r="ET87" i="1"/>
  <c r="ES87" i="1"/>
  <c r="ER87" i="1"/>
  <c r="EQ87" i="1"/>
  <c r="EP87" i="1"/>
  <c r="EO87" i="1"/>
  <c r="EN87" i="1"/>
  <c r="EM87" i="1"/>
  <c r="EL87" i="1"/>
  <c r="EK87" i="1"/>
  <c r="EJ87" i="1"/>
  <c r="EI87" i="1"/>
  <c r="EH87" i="1"/>
  <c r="EG87" i="1"/>
  <c r="EF87" i="1"/>
  <c r="EE87" i="1"/>
  <c r="ED87" i="1"/>
  <c r="EC87" i="1"/>
  <c r="EB87" i="1"/>
  <c r="EA87" i="1"/>
  <c r="DZ87" i="1"/>
  <c r="DY87" i="1"/>
  <c r="DX87" i="1"/>
  <c r="DW87" i="1"/>
  <c r="DV87" i="1"/>
  <c r="DU87" i="1"/>
  <c r="DT87" i="1"/>
  <c r="DS87" i="1"/>
  <c r="DR87" i="1"/>
  <c r="DQ87" i="1"/>
  <c r="DP87" i="1"/>
  <c r="DO87" i="1"/>
  <c r="DN87" i="1"/>
  <c r="DM87" i="1"/>
  <c r="DL87" i="1"/>
  <c r="DK87" i="1"/>
  <c r="DJ87" i="1"/>
  <c r="DI87" i="1"/>
  <c r="DH87" i="1"/>
  <c r="DG87" i="1"/>
  <c r="DF87" i="1"/>
  <c r="DE87" i="1"/>
  <c r="DD87" i="1"/>
  <c r="DC87" i="1"/>
  <c r="DB87" i="1"/>
  <c r="DA87" i="1"/>
  <c r="CZ87" i="1"/>
  <c r="CY87" i="1"/>
  <c r="CX87" i="1"/>
  <c r="CW87" i="1"/>
  <c r="CV87" i="1"/>
  <c r="CU87" i="1"/>
  <c r="CT87" i="1"/>
  <c r="CS87" i="1"/>
  <c r="CR87" i="1"/>
  <c r="CQ87" i="1"/>
  <c r="CP87" i="1"/>
  <c r="CO87" i="1"/>
  <c r="CN87" i="1"/>
  <c r="CM87" i="1"/>
  <c r="CL87" i="1"/>
  <c r="CK87" i="1"/>
  <c r="CJ87" i="1"/>
  <c r="CI87" i="1"/>
  <c r="CH87" i="1"/>
  <c r="CG87" i="1"/>
  <c r="CF87" i="1"/>
  <c r="CE87" i="1"/>
  <c r="CD87" i="1"/>
  <c r="CC87" i="1"/>
  <c r="CB87" i="1"/>
  <c r="CA87" i="1"/>
  <c r="BZ87" i="1"/>
  <c r="BY87" i="1"/>
  <c r="BX87" i="1"/>
  <c r="BW87" i="1"/>
  <c r="BV87" i="1"/>
  <c r="BU87" i="1"/>
  <c r="BT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FX86" i="1"/>
  <c r="FW86" i="1"/>
  <c r="FV86" i="1"/>
  <c r="FU86" i="1"/>
  <c r="FT86" i="1"/>
  <c r="FS86" i="1"/>
  <c r="FR86" i="1"/>
  <c r="FQ86" i="1"/>
  <c r="FP86" i="1"/>
  <c r="FO86" i="1"/>
  <c r="FN86" i="1"/>
  <c r="FM86" i="1"/>
  <c r="FL86" i="1"/>
  <c r="FK86" i="1"/>
  <c r="FJ86" i="1"/>
  <c r="FI86" i="1"/>
  <c r="FH86" i="1"/>
  <c r="FG86" i="1"/>
  <c r="FF86" i="1"/>
  <c r="FE86" i="1"/>
  <c r="FD86" i="1"/>
  <c r="FC86" i="1"/>
  <c r="FB86" i="1"/>
  <c r="FA86" i="1"/>
  <c r="EZ86" i="1"/>
  <c r="EY86" i="1"/>
  <c r="EX86" i="1"/>
  <c r="EW86" i="1"/>
  <c r="EV86" i="1"/>
  <c r="EU86" i="1"/>
  <c r="ET86" i="1"/>
  <c r="ES86" i="1"/>
  <c r="ER86" i="1"/>
  <c r="EQ86" i="1"/>
  <c r="EP86" i="1"/>
  <c r="EO86" i="1"/>
  <c r="EN86" i="1"/>
  <c r="EM86" i="1"/>
  <c r="EL86" i="1"/>
  <c r="EK86" i="1"/>
  <c r="EJ86" i="1"/>
  <c r="EI86" i="1"/>
  <c r="EH86" i="1"/>
  <c r="EG86" i="1"/>
  <c r="EF86" i="1"/>
  <c r="EE86" i="1"/>
  <c r="ED86" i="1"/>
  <c r="EC86" i="1"/>
  <c r="EB86" i="1"/>
  <c r="EA86" i="1"/>
  <c r="DZ86" i="1"/>
  <c r="DY86" i="1"/>
  <c r="DX86" i="1"/>
  <c r="DW86" i="1"/>
  <c r="DV86" i="1"/>
  <c r="DU86" i="1"/>
  <c r="DT86" i="1"/>
  <c r="DS86" i="1"/>
  <c r="DR86" i="1"/>
  <c r="DQ86" i="1"/>
  <c r="DP86" i="1"/>
  <c r="DO86" i="1"/>
  <c r="DN86" i="1"/>
  <c r="DM86" i="1"/>
  <c r="DL86" i="1"/>
  <c r="DK86" i="1"/>
  <c r="DJ86" i="1"/>
  <c r="DI86" i="1"/>
  <c r="DH86" i="1"/>
  <c r="DG86" i="1"/>
  <c r="DF86" i="1"/>
  <c r="DE86" i="1"/>
  <c r="DD86" i="1"/>
  <c r="DC86" i="1"/>
  <c r="DB86" i="1"/>
  <c r="DA86" i="1"/>
  <c r="CZ86" i="1"/>
  <c r="CY86" i="1"/>
  <c r="CX86" i="1"/>
  <c r="CW86" i="1"/>
  <c r="CV86" i="1"/>
  <c r="CU86" i="1"/>
  <c r="CT86" i="1"/>
  <c r="CS86" i="1"/>
  <c r="CR86" i="1"/>
  <c r="CQ86" i="1"/>
  <c r="CP86" i="1"/>
  <c r="CO86" i="1"/>
  <c r="CN86" i="1"/>
  <c r="CM86" i="1"/>
  <c r="CL86" i="1"/>
  <c r="CK86" i="1"/>
  <c r="CJ86" i="1"/>
  <c r="CI86" i="1"/>
  <c r="CH86" i="1"/>
  <c r="CG86" i="1"/>
  <c r="CF86" i="1"/>
  <c r="CE86" i="1"/>
  <c r="CD86" i="1"/>
  <c r="CC86" i="1"/>
  <c r="CB86" i="1"/>
  <c r="CA86" i="1"/>
  <c r="BZ86" i="1"/>
  <c r="BY86" i="1"/>
  <c r="BX86" i="1"/>
  <c r="BW86" i="1"/>
  <c r="BV86" i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FX82" i="1"/>
  <c r="FW82" i="1"/>
  <c r="FV82" i="1"/>
  <c r="FU82" i="1"/>
  <c r="FT82" i="1"/>
  <c r="FS82" i="1"/>
  <c r="FR82" i="1"/>
  <c r="FQ82" i="1"/>
  <c r="FP82" i="1"/>
  <c r="FO82" i="1"/>
  <c r="FN82" i="1"/>
  <c r="FM82" i="1"/>
  <c r="FL82" i="1"/>
  <c r="FK82" i="1"/>
  <c r="FJ82" i="1"/>
  <c r="FI82" i="1"/>
  <c r="FH82" i="1"/>
  <c r="FG82" i="1"/>
  <c r="FF82" i="1"/>
  <c r="FE82" i="1"/>
  <c r="FD82" i="1"/>
  <c r="FC82" i="1"/>
  <c r="FB82" i="1"/>
  <c r="FA82" i="1"/>
  <c r="EZ82" i="1"/>
  <c r="EY82" i="1"/>
  <c r="EX82" i="1"/>
  <c r="EW82" i="1"/>
  <c r="EV82" i="1"/>
  <c r="EU82" i="1"/>
  <c r="ET82" i="1"/>
  <c r="ES82" i="1"/>
  <c r="ER82" i="1"/>
  <c r="EQ82" i="1"/>
  <c r="EP82" i="1"/>
  <c r="EO82" i="1"/>
  <c r="EN82" i="1"/>
  <c r="EM82" i="1"/>
  <c r="EL82" i="1"/>
  <c r="EK82" i="1"/>
  <c r="EJ82" i="1"/>
  <c r="EI82" i="1"/>
  <c r="EH82" i="1"/>
  <c r="EG82" i="1"/>
  <c r="EF82" i="1"/>
  <c r="EE82" i="1"/>
  <c r="ED82" i="1"/>
  <c r="EC82" i="1"/>
  <c r="EB82" i="1"/>
  <c r="EA82" i="1"/>
  <c r="DZ82" i="1"/>
  <c r="DY82" i="1"/>
  <c r="DX82" i="1"/>
  <c r="DW82" i="1"/>
  <c r="DV82" i="1"/>
  <c r="DU82" i="1"/>
  <c r="DT82" i="1"/>
  <c r="DS82" i="1"/>
  <c r="DR82" i="1"/>
  <c r="DQ82" i="1"/>
  <c r="DP82" i="1"/>
  <c r="DO82" i="1"/>
  <c r="DN82" i="1"/>
  <c r="DM82" i="1"/>
  <c r="DL82" i="1"/>
  <c r="DK82" i="1"/>
  <c r="DJ82" i="1"/>
  <c r="DI82" i="1"/>
  <c r="DH82" i="1"/>
  <c r="DG82" i="1"/>
  <c r="DF82" i="1"/>
  <c r="DE82" i="1"/>
  <c r="DD82" i="1"/>
  <c r="DC82" i="1"/>
  <c r="DB82" i="1"/>
  <c r="DA82" i="1"/>
  <c r="CZ82" i="1"/>
  <c r="CY82" i="1"/>
  <c r="CX82" i="1"/>
  <c r="CW82" i="1"/>
  <c r="CV82" i="1"/>
  <c r="CU82" i="1"/>
  <c r="CT82" i="1"/>
  <c r="CS82" i="1"/>
  <c r="CR82" i="1"/>
  <c r="CQ82" i="1"/>
  <c r="CP82" i="1"/>
  <c r="CO82" i="1"/>
  <c r="CN82" i="1"/>
  <c r="CM82" i="1"/>
  <c r="CL82" i="1"/>
  <c r="CK82" i="1"/>
  <c r="CJ82" i="1"/>
  <c r="CI82" i="1"/>
  <c r="CH82" i="1"/>
  <c r="CG82" i="1"/>
  <c r="CF82" i="1"/>
  <c r="CE82" i="1"/>
  <c r="CD82" i="1"/>
  <c r="CC82" i="1"/>
  <c r="CB82" i="1"/>
  <c r="CA82" i="1"/>
  <c r="BZ82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FX81" i="1"/>
  <c r="FW81" i="1"/>
  <c r="FV81" i="1"/>
  <c r="FU81" i="1"/>
  <c r="FT81" i="1"/>
  <c r="FS81" i="1"/>
  <c r="FR81" i="1"/>
  <c r="FQ81" i="1"/>
  <c r="FP81" i="1"/>
  <c r="FO81" i="1"/>
  <c r="FN81" i="1"/>
  <c r="FM81" i="1"/>
  <c r="FL81" i="1"/>
  <c r="FK81" i="1"/>
  <c r="FJ81" i="1"/>
  <c r="FI81" i="1"/>
  <c r="FH81" i="1"/>
  <c r="FG81" i="1"/>
  <c r="FF81" i="1"/>
  <c r="FE81" i="1"/>
  <c r="FD81" i="1"/>
  <c r="FC81" i="1"/>
  <c r="FB81" i="1"/>
  <c r="FA81" i="1"/>
  <c r="EZ81" i="1"/>
  <c r="EY81" i="1"/>
  <c r="EX81" i="1"/>
  <c r="EW81" i="1"/>
  <c r="EV81" i="1"/>
  <c r="EU81" i="1"/>
  <c r="ET81" i="1"/>
  <c r="ES81" i="1"/>
  <c r="ER81" i="1"/>
  <c r="EQ81" i="1"/>
  <c r="EP81" i="1"/>
  <c r="EO81" i="1"/>
  <c r="EN81" i="1"/>
  <c r="EM81" i="1"/>
  <c r="EL81" i="1"/>
  <c r="EK81" i="1"/>
  <c r="EJ81" i="1"/>
  <c r="EI81" i="1"/>
  <c r="EH81" i="1"/>
  <c r="EG81" i="1"/>
  <c r="EF81" i="1"/>
  <c r="EE81" i="1"/>
  <c r="ED81" i="1"/>
  <c r="EC81" i="1"/>
  <c r="EB81" i="1"/>
  <c r="EA81" i="1"/>
  <c r="DZ81" i="1"/>
  <c r="DY81" i="1"/>
  <c r="DX81" i="1"/>
  <c r="DW81" i="1"/>
  <c r="DV81" i="1"/>
  <c r="DU81" i="1"/>
  <c r="DT81" i="1"/>
  <c r="DS81" i="1"/>
  <c r="DR81" i="1"/>
  <c r="DQ81" i="1"/>
  <c r="DP81" i="1"/>
  <c r="DO81" i="1"/>
  <c r="DN81" i="1"/>
  <c r="DM81" i="1"/>
  <c r="DL81" i="1"/>
  <c r="DK81" i="1"/>
  <c r="DJ81" i="1"/>
  <c r="DI81" i="1"/>
  <c r="DH81" i="1"/>
  <c r="DG81" i="1"/>
  <c r="DF81" i="1"/>
  <c r="DE81" i="1"/>
  <c r="DD81" i="1"/>
  <c r="DC81" i="1"/>
  <c r="DB81" i="1"/>
  <c r="DA81" i="1"/>
  <c r="CZ81" i="1"/>
  <c r="CY81" i="1"/>
  <c r="CX81" i="1"/>
  <c r="CW81" i="1"/>
  <c r="CV81" i="1"/>
  <c r="CU81" i="1"/>
  <c r="CT81" i="1"/>
  <c r="CS81" i="1"/>
  <c r="CR81" i="1"/>
  <c r="CQ81" i="1"/>
  <c r="CP81" i="1"/>
  <c r="CO81" i="1"/>
  <c r="CN81" i="1"/>
  <c r="CM81" i="1"/>
  <c r="CL81" i="1"/>
  <c r="CK81" i="1"/>
  <c r="CJ81" i="1"/>
  <c r="CI81" i="1"/>
  <c r="CH81" i="1"/>
  <c r="CG81" i="1"/>
  <c r="CF81" i="1"/>
  <c r="CE81" i="1"/>
  <c r="CD81" i="1"/>
  <c r="CC81" i="1"/>
  <c r="CB81" i="1"/>
  <c r="CA81" i="1"/>
  <c r="BZ81" i="1"/>
  <c r="BY81" i="1"/>
  <c r="BX81" i="1"/>
  <c r="BW81" i="1"/>
  <c r="BV81" i="1"/>
  <c r="BU81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FX80" i="1"/>
  <c r="FW80" i="1"/>
  <c r="FV80" i="1"/>
  <c r="FU80" i="1"/>
  <c r="FT80" i="1"/>
  <c r="FS80" i="1"/>
  <c r="FR80" i="1"/>
  <c r="FQ80" i="1"/>
  <c r="FP80" i="1"/>
  <c r="FO80" i="1"/>
  <c r="FN80" i="1"/>
  <c r="FM80" i="1"/>
  <c r="FL80" i="1"/>
  <c r="FK80" i="1"/>
  <c r="FJ80" i="1"/>
  <c r="FI80" i="1"/>
  <c r="FH80" i="1"/>
  <c r="FG80" i="1"/>
  <c r="FF80" i="1"/>
  <c r="FE80" i="1"/>
  <c r="FD80" i="1"/>
  <c r="FC80" i="1"/>
  <c r="FB80" i="1"/>
  <c r="FA80" i="1"/>
  <c r="EZ80" i="1"/>
  <c r="EY80" i="1"/>
  <c r="EX80" i="1"/>
  <c r="EW80" i="1"/>
  <c r="EV80" i="1"/>
  <c r="EU80" i="1"/>
  <c r="ET80" i="1"/>
  <c r="ES80" i="1"/>
  <c r="ER80" i="1"/>
  <c r="EQ80" i="1"/>
  <c r="EP80" i="1"/>
  <c r="EO80" i="1"/>
  <c r="EN80" i="1"/>
  <c r="EM80" i="1"/>
  <c r="EL80" i="1"/>
  <c r="EK80" i="1"/>
  <c r="EJ80" i="1"/>
  <c r="EI80" i="1"/>
  <c r="EH80" i="1"/>
  <c r="EG80" i="1"/>
  <c r="EF80" i="1"/>
  <c r="EE80" i="1"/>
  <c r="ED80" i="1"/>
  <c r="EC80" i="1"/>
  <c r="EB80" i="1"/>
  <c r="EA80" i="1"/>
  <c r="DZ80" i="1"/>
  <c r="DY80" i="1"/>
  <c r="DX80" i="1"/>
  <c r="DW80" i="1"/>
  <c r="DV80" i="1"/>
  <c r="DU80" i="1"/>
  <c r="DT80" i="1"/>
  <c r="DS80" i="1"/>
  <c r="DR80" i="1"/>
  <c r="DQ80" i="1"/>
  <c r="DP80" i="1"/>
  <c r="DO80" i="1"/>
  <c r="DN80" i="1"/>
  <c r="DM80" i="1"/>
  <c r="DL80" i="1"/>
  <c r="DK80" i="1"/>
  <c r="DJ80" i="1"/>
  <c r="DI80" i="1"/>
  <c r="DH80" i="1"/>
  <c r="DG80" i="1"/>
  <c r="DF80" i="1"/>
  <c r="DE80" i="1"/>
  <c r="DD80" i="1"/>
  <c r="DC80" i="1"/>
  <c r="DB80" i="1"/>
  <c r="DA80" i="1"/>
  <c r="CZ80" i="1"/>
  <c r="CY80" i="1"/>
  <c r="CX80" i="1"/>
  <c r="CW80" i="1"/>
  <c r="CV80" i="1"/>
  <c r="CU80" i="1"/>
  <c r="CT80" i="1"/>
  <c r="CS80" i="1"/>
  <c r="CR80" i="1"/>
  <c r="CQ80" i="1"/>
  <c r="CP80" i="1"/>
  <c r="CO80" i="1"/>
  <c r="CN80" i="1"/>
  <c r="CM80" i="1"/>
  <c r="CL80" i="1"/>
  <c r="CK80" i="1"/>
  <c r="CJ80" i="1"/>
  <c r="CI80" i="1"/>
  <c r="CH80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FX79" i="1"/>
  <c r="FW79" i="1"/>
  <c r="FV79" i="1"/>
  <c r="FU79" i="1"/>
  <c r="FT79" i="1"/>
  <c r="FS79" i="1"/>
  <c r="FR79" i="1"/>
  <c r="FQ79" i="1"/>
  <c r="FP79" i="1"/>
  <c r="FO79" i="1"/>
  <c r="FN79" i="1"/>
  <c r="FM79" i="1"/>
  <c r="FL79" i="1"/>
  <c r="FK79" i="1"/>
  <c r="FJ79" i="1"/>
  <c r="FI79" i="1"/>
  <c r="FH79" i="1"/>
  <c r="FG79" i="1"/>
  <c r="FF79" i="1"/>
  <c r="FE79" i="1"/>
  <c r="FD79" i="1"/>
  <c r="FC79" i="1"/>
  <c r="FB79" i="1"/>
  <c r="FA79" i="1"/>
  <c r="EZ79" i="1"/>
  <c r="EY79" i="1"/>
  <c r="EX79" i="1"/>
  <c r="EW79" i="1"/>
  <c r="EV79" i="1"/>
  <c r="EU79" i="1"/>
  <c r="ET79" i="1"/>
  <c r="ES79" i="1"/>
  <c r="ER79" i="1"/>
  <c r="EQ79" i="1"/>
  <c r="EP79" i="1"/>
  <c r="EO79" i="1"/>
  <c r="EN79" i="1"/>
  <c r="EM79" i="1"/>
  <c r="EL79" i="1"/>
  <c r="EK79" i="1"/>
  <c r="EJ79" i="1"/>
  <c r="EI79" i="1"/>
  <c r="EH79" i="1"/>
  <c r="EG79" i="1"/>
  <c r="EF79" i="1"/>
  <c r="EE79" i="1"/>
  <c r="ED79" i="1"/>
  <c r="EC79" i="1"/>
  <c r="EB79" i="1"/>
  <c r="EA79" i="1"/>
  <c r="DZ79" i="1"/>
  <c r="DY79" i="1"/>
  <c r="DX79" i="1"/>
  <c r="DW79" i="1"/>
  <c r="DV79" i="1"/>
  <c r="DU79" i="1"/>
  <c r="DT79" i="1"/>
  <c r="DS79" i="1"/>
  <c r="DR79" i="1"/>
  <c r="DQ79" i="1"/>
  <c r="DP79" i="1"/>
  <c r="DO79" i="1"/>
  <c r="DN79" i="1"/>
  <c r="DM79" i="1"/>
  <c r="DL79" i="1"/>
  <c r="DK79" i="1"/>
  <c r="DJ79" i="1"/>
  <c r="DI79" i="1"/>
  <c r="DH79" i="1"/>
  <c r="DG79" i="1"/>
  <c r="DF79" i="1"/>
  <c r="DE79" i="1"/>
  <c r="DD79" i="1"/>
  <c r="DC79" i="1"/>
  <c r="DB79" i="1"/>
  <c r="DA79" i="1"/>
  <c r="CZ79" i="1"/>
  <c r="CY79" i="1"/>
  <c r="CX79" i="1"/>
  <c r="CW79" i="1"/>
  <c r="CV79" i="1"/>
  <c r="CU79" i="1"/>
  <c r="CT79" i="1"/>
  <c r="CS79" i="1"/>
  <c r="CR79" i="1"/>
  <c r="CQ79" i="1"/>
  <c r="CP79" i="1"/>
  <c r="CO79" i="1"/>
  <c r="CN79" i="1"/>
  <c r="CM79" i="1"/>
  <c r="CL79" i="1"/>
  <c r="CK79" i="1"/>
  <c r="CJ79" i="1"/>
  <c r="CI79" i="1"/>
  <c r="CH79" i="1"/>
  <c r="CG79" i="1"/>
  <c r="CF79" i="1"/>
  <c r="CE79" i="1"/>
  <c r="CD79" i="1"/>
  <c r="CC79" i="1"/>
  <c r="CB79" i="1"/>
  <c r="CA79" i="1"/>
  <c r="BZ79" i="1"/>
  <c r="BY79" i="1"/>
  <c r="BX79" i="1"/>
  <c r="BW79" i="1"/>
  <c r="BV79" i="1"/>
  <c r="BU79" i="1"/>
  <c r="BT79" i="1"/>
  <c r="BS79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FX78" i="1"/>
  <c r="FW78" i="1"/>
  <c r="FV78" i="1"/>
  <c r="FV83" i="1" s="1"/>
  <c r="FU78" i="1"/>
  <c r="FT78" i="1"/>
  <c r="FS78" i="1"/>
  <c r="FR78" i="1"/>
  <c r="FR83" i="1" s="1"/>
  <c r="FQ78" i="1"/>
  <c r="FP78" i="1"/>
  <c r="FO78" i="1"/>
  <c r="FN78" i="1"/>
  <c r="FN83" i="1" s="1"/>
  <c r="FM78" i="1"/>
  <c r="FL78" i="1"/>
  <c r="FK78" i="1"/>
  <c r="FJ78" i="1"/>
  <c r="FJ83" i="1" s="1"/>
  <c r="FI78" i="1"/>
  <c r="FH78" i="1"/>
  <c r="FG78" i="1"/>
  <c r="FF78" i="1"/>
  <c r="FF83" i="1" s="1"/>
  <c r="FE78" i="1"/>
  <c r="FD78" i="1"/>
  <c r="FC78" i="1"/>
  <c r="FB78" i="1"/>
  <c r="FB83" i="1" s="1"/>
  <c r="FA78" i="1"/>
  <c r="EZ78" i="1"/>
  <c r="EX78" i="1"/>
  <c r="EW78" i="1"/>
  <c r="EW83" i="1" s="1"/>
  <c r="EV78" i="1"/>
  <c r="EU78" i="1"/>
  <c r="ET78" i="1"/>
  <c r="ES78" i="1"/>
  <c r="ES83" i="1" s="1"/>
  <c r="ER78" i="1"/>
  <c r="EQ78" i="1"/>
  <c r="EP78" i="1"/>
  <c r="EO78" i="1"/>
  <c r="EO83" i="1" s="1"/>
  <c r="EN78" i="1"/>
  <c r="EM78" i="1"/>
  <c r="EL78" i="1"/>
  <c r="EK78" i="1"/>
  <c r="EK83" i="1" s="1"/>
  <c r="EJ78" i="1"/>
  <c r="EI78" i="1"/>
  <c r="EH78" i="1"/>
  <c r="EG78" i="1"/>
  <c r="EG83" i="1" s="1"/>
  <c r="EF78" i="1"/>
  <c r="EE78" i="1"/>
  <c r="ED78" i="1"/>
  <c r="EC78" i="1"/>
  <c r="EC83" i="1" s="1"/>
  <c r="EB78" i="1"/>
  <c r="EA78" i="1"/>
  <c r="DZ78" i="1"/>
  <c r="DY78" i="1"/>
  <c r="DY83" i="1" s="1"/>
  <c r="DX78" i="1"/>
  <c r="DW78" i="1"/>
  <c r="DV78" i="1"/>
  <c r="DU78" i="1"/>
  <c r="DU83" i="1" s="1"/>
  <c r="DT78" i="1"/>
  <c r="DS78" i="1"/>
  <c r="DR78" i="1"/>
  <c r="DQ78" i="1"/>
  <c r="DQ83" i="1" s="1"/>
  <c r="DP78" i="1"/>
  <c r="DO78" i="1"/>
  <c r="DN78" i="1"/>
  <c r="DM78" i="1"/>
  <c r="DM83" i="1" s="1"/>
  <c r="DL78" i="1"/>
  <c r="DK78" i="1"/>
  <c r="DJ78" i="1"/>
  <c r="DI78" i="1"/>
  <c r="DI83" i="1" s="1"/>
  <c r="DH78" i="1"/>
  <c r="DG78" i="1"/>
  <c r="DF78" i="1"/>
  <c r="DE78" i="1"/>
  <c r="DE83" i="1" s="1"/>
  <c r="DD78" i="1"/>
  <c r="DC78" i="1"/>
  <c r="DB78" i="1"/>
  <c r="DA78" i="1"/>
  <c r="DA83" i="1" s="1"/>
  <c r="CZ78" i="1"/>
  <c r="CY78" i="1"/>
  <c r="CX78" i="1"/>
  <c r="CW78" i="1"/>
  <c r="CW83" i="1" s="1"/>
  <c r="CV78" i="1"/>
  <c r="CU78" i="1"/>
  <c r="CT78" i="1"/>
  <c r="CS78" i="1"/>
  <c r="CS83" i="1" s="1"/>
  <c r="CR78" i="1"/>
  <c r="CQ78" i="1"/>
  <c r="CP78" i="1"/>
  <c r="CO78" i="1"/>
  <c r="CO83" i="1" s="1"/>
  <c r="CN78" i="1"/>
  <c r="CM78" i="1"/>
  <c r="CL78" i="1"/>
  <c r="CK78" i="1"/>
  <c r="CK83" i="1" s="1"/>
  <c r="CJ78" i="1"/>
  <c r="CI78" i="1"/>
  <c r="CH78" i="1"/>
  <c r="CG78" i="1"/>
  <c r="CG83" i="1" s="1"/>
  <c r="CF78" i="1"/>
  <c r="CE78" i="1"/>
  <c r="CD78" i="1"/>
  <c r="CC78" i="1"/>
  <c r="CC83" i="1" s="1"/>
  <c r="CB78" i="1"/>
  <c r="CA78" i="1"/>
  <c r="BZ78" i="1"/>
  <c r="BY78" i="1"/>
  <c r="BY83" i="1" s="1"/>
  <c r="BX78" i="1"/>
  <c r="BW78" i="1"/>
  <c r="BV78" i="1"/>
  <c r="BU78" i="1"/>
  <c r="BU83" i="1" s="1"/>
  <c r="BT78" i="1"/>
  <c r="BS78" i="1"/>
  <c r="BR78" i="1"/>
  <c r="BQ78" i="1"/>
  <c r="BQ83" i="1" s="1"/>
  <c r="BP78" i="1"/>
  <c r="BO78" i="1"/>
  <c r="BN78" i="1"/>
  <c r="BM78" i="1"/>
  <c r="BM83" i="1" s="1"/>
  <c r="BL78" i="1"/>
  <c r="BK78" i="1"/>
  <c r="BJ78" i="1"/>
  <c r="BI78" i="1"/>
  <c r="BI83" i="1" s="1"/>
  <c r="BH78" i="1"/>
  <c r="BG78" i="1"/>
  <c r="BF78" i="1"/>
  <c r="BE78" i="1"/>
  <c r="BE83" i="1" s="1"/>
  <c r="BD78" i="1"/>
  <c r="BC78" i="1"/>
  <c r="BB78" i="1"/>
  <c r="BA78" i="1"/>
  <c r="BA83" i="1" s="1"/>
  <c r="AZ78" i="1"/>
  <c r="AY78" i="1"/>
  <c r="AX78" i="1"/>
  <c r="AW78" i="1"/>
  <c r="AW83" i="1" s="1"/>
  <c r="AV78" i="1"/>
  <c r="AU78" i="1"/>
  <c r="AT78" i="1"/>
  <c r="AS78" i="1"/>
  <c r="AS83" i="1" s="1"/>
  <c r="AR78" i="1"/>
  <c r="AQ78" i="1"/>
  <c r="AP78" i="1"/>
  <c r="AO78" i="1"/>
  <c r="AO83" i="1" s="1"/>
  <c r="AN78" i="1"/>
  <c r="AM78" i="1"/>
  <c r="AL78" i="1"/>
  <c r="AK78" i="1"/>
  <c r="AK83" i="1" s="1"/>
  <c r="AJ78" i="1"/>
  <c r="AI78" i="1"/>
  <c r="AH78" i="1"/>
  <c r="AG78" i="1"/>
  <c r="AG83" i="1" s="1"/>
  <c r="AF78" i="1"/>
  <c r="AE78" i="1"/>
  <c r="AD78" i="1"/>
  <c r="AC78" i="1"/>
  <c r="AC83" i="1" s="1"/>
  <c r="AB78" i="1"/>
  <c r="AA78" i="1"/>
  <c r="Z78" i="1"/>
  <c r="Y78" i="1"/>
  <c r="Y83" i="1" s="1"/>
  <c r="X78" i="1"/>
  <c r="W78" i="1"/>
  <c r="V78" i="1"/>
  <c r="U78" i="1"/>
  <c r="U83" i="1" s="1"/>
  <c r="T78" i="1"/>
  <c r="S78" i="1"/>
  <c r="R78" i="1"/>
  <c r="Q78" i="1"/>
  <c r="Q83" i="1" s="1"/>
  <c r="P78" i="1"/>
  <c r="O78" i="1"/>
  <c r="N78" i="1"/>
  <c r="M78" i="1"/>
  <c r="M83" i="1" s="1"/>
  <c r="L78" i="1"/>
  <c r="K78" i="1"/>
  <c r="J78" i="1"/>
  <c r="I78" i="1"/>
  <c r="I83" i="1" s="1"/>
  <c r="H78" i="1"/>
  <c r="G78" i="1"/>
  <c r="F78" i="1"/>
  <c r="E78" i="1"/>
  <c r="E83" i="1" s="1"/>
  <c r="D78" i="1"/>
  <c r="CG74" i="1"/>
  <c r="FZ74" i="1" s="1"/>
  <c r="FZ73" i="1"/>
  <c r="FZ72" i="1"/>
  <c r="FZ71" i="1"/>
  <c r="FZ66" i="1"/>
  <c r="FZ61" i="1"/>
  <c r="FX186" i="1"/>
  <c r="FW186" i="1"/>
  <c r="FV186" i="1"/>
  <c r="FU186" i="1"/>
  <c r="FT186" i="1"/>
  <c r="FS186" i="1"/>
  <c r="FR186" i="1"/>
  <c r="FQ186" i="1"/>
  <c r="FP186" i="1"/>
  <c r="FO186" i="1"/>
  <c r="FN186" i="1"/>
  <c r="FM186" i="1"/>
  <c r="FL186" i="1"/>
  <c r="FK186" i="1"/>
  <c r="FJ186" i="1"/>
  <c r="FI186" i="1"/>
  <c r="FH186" i="1"/>
  <c r="FG186" i="1"/>
  <c r="FF186" i="1"/>
  <c r="FE186" i="1"/>
  <c r="FD186" i="1"/>
  <c r="FC186" i="1"/>
  <c r="FB186" i="1"/>
  <c r="FA186" i="1"/>
  <c r="EZ186" i="1"/>
  <c r="EY186" i="1"/>
  <c r="EX186" i="1"/>
  <c r="EW186" i="1"/>
  <c r="EV186" i="1"/>
  <c r="EU186" i="1"/>
  <c r="ET186" i="1"/>
  <c r="ES186" i="1"/>
  <c r="ER186" i="1"/>
  <c r="EQ186" i="1"/>
  <c r="EP186" i="1"/>
  <c r="EO186" i="1"/>
  <c r="EN186" i="1"/>
  <c r="EM186" i="1"/>
  <c r="EL186" i="1"/>
  <c r="EK186" i="1"/>
  <c r="EJ186" i="1"/>
  <c r="EI186" i="1"/>
  <c r="EH186" i="1"/>
  <c r="EG186" i="1"/>
  <c r="EF186" i="1"/>
  <c r="EE186" i="1"/>
  <c r="ED186" i="1"/>
  <c r="EC186" i="1"/>
  <c r="EB186" i="1"/>
  <c r="EA186" i="1"/>
  <c r="DZ186" i="1"/>
  <c r="DY186" i="1"/>
  <c r="DX186" i="1"/>
  <c r="DW186" i="1"/>
  <c r="DV186" i="1"/>
  <c r="DU186" i="1"/>
  <c r="DT186" i="1"/>
  <c r="DS186" i="1"/>
  <c r="DR186" i="1"/>
  <c r="DQ186" i="1"/>
  <c r="DP186" i="1"/>
  <c r="DO186" i="1"/>
  <c r="DN186" i="1"/>
  <c r="DM186" i="1"/>
  <c r="DL186" i="1"/>
  <c r="DK186" i="1"/>
  <c r="DJ186" i="1"/>
  <c r="DI186" i="1"/>
  <c r="DH186" i="1"/>
  <c r="DG186" i="1"/>
  <c r="DF186" i="1"/>
  <c r="DE186" i="1"/>
  <c r="DD186" i="1"/>
  <c r="DC186" i="1"/>
  <c r="DB186" i="1"/>
  <c r="DA186" i="1"/>
  <c r="CZ186" i="1"/>
  <c r="CY186" i="1"/>
  <c r="CX186" i="1"/>
  <c r="CW186" i="1"/>
  <c r="CV186" i="1"/>
  <c r="CU186" i="1"/>
  <c r="CT186" i="1"/>
  <c r="CS186" i="1"/>
  <c r="CR186" i="1"/>
  <c r="CQ186" i="1"/>
  <c r="CP186" i="1"/>
  <c r="CO186" i="1"/>
  <c r="CN186" i="1"/>
  <c r="CM186" i="1"/>
  <c r="CL186" i="1"/>
  <c r="CK186" i="1"/>
  <c r="CJ186" i="1"/>
  <c r="CI186" i="1"/>
  <c r="CH186" i="1"/>
  <c r="CG186" i="1"/>
  <c r="CF186" i="1"/>
  <c r="CE186" i="1"/>
  <c r="CD186" i="1"/>
  <c r="CC186" i="1"/>
  <c r="CB186" i="1"/>
  <c r="CA186" i="1"/>
  <c r="BZ186" i="1"/>
  <c r="BY186" i="1"/>
  <c r="BX186" i="1"/>
  <c r="BW186" i="1"/>
  <c r="BV186" i="1"/>
  <c r="BU186" i="1"/>
  <c r="BT186" i="1"/>
  <c r="BS186" i="1"/>
  <c r="BR186" i="1"/>
  <c r="BQ186" i="1"/>
  <c r="BP186" i="1"/>
  <c r="BO186" i="1"/>
  <c r="BN186" i="1"/>
  <c r="BM186" i="1"/>
  <c r="BL186" i="1"/>
  <c r="BK186" i="1"/>
  <c r="BJ186" i="1"/>
  <c r="BI186" i="1"/>
  <c r="BH186" i="1"/>
  <c r="BG186" i="1"/>
  <c r="BF186" i="1"/>
  <c r="BE186" i="1"/>
  <c r="BD186" i="1"/>
  <c r="BC186" i="1"/>
  <c r="BB186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FY56" i="1"/>
  <c r="FX56" i="1"/>
  <c r="FX254" i="1" s="1"/>
  <c r="FX255" i="1" s="1"/>
  <c r="FW56" i="1"/>
  <c r="FW254" i="1" s="1"/>
  <c r="FW255" i="1" s="1"/>
  <c r="FV56" i="1"/>
  <c r="FV254" i="1" s="1"/>
  <c r="FV255" i="1" s="1"/>
  <c r="FU56" i="1"/>
  <c r="FU254" i="1" s="1"/>
  <c r="FU255" i="1" s="1"/>
  <c r="FT56" i="1"/>
  <c r="FT254" i="1" s="1"/>
  <c r="FT255" i="1" s="1"/>
  <c r="FS56" i="1"/>
  <c r="FS254" i="1" s="1"/>
  <c r="FS255" i="1" s="1"/>
  <c r="FR56" i="1"/>
  <c r="FR254" i="1" s="1"/>
  <c r="FR255" i="1" s="1"/>
  <c r="FQ56" i="1"/>
  <c r="FQ254" i="1" s="1"/>
  <c r="FQ255" i="1" s="1"/>
  <c r="FP56" i="1"/>
  <c r="FP254" i="1" s="1"/>
  <c r="FP255" i="1" s="1"/>
  <c r="FO56" i="1"/>
  <c r="FO254" i="1" s="1"/>
  <c r="FO255" i="1" s="1"/>
  <c r="FN56" i="1"/>
  <c r="FN254" i="1" s="1"/>
  <c r="FN255" i="1" s="1"/>
  <c r="FM56" i="1"/>
  <c r="FM254" i="1" s="1"/>
  <c r="FM255" i="1" s="1"/>
  <c r="FL56" i="1"/>
  <c r="FL254" i="1" s="1"/>
  <c r="FL255" i="1" s="1"/>
  <c r="FK56" i="1"/>
  <c r="FK254" i="1" s="1"/>
  <c r="FK255" i="1" s="1"/>
  <c r="FJ56" i="1"/>
  <c r="FJ254" i="1" s="1"/>
  <c r="FJ255" i="1" s="1"/>
  <c r="FI56" i="1"/>
  <c r="FI254" i="1" s="1"/>
  <c r="FI255" i="1" s="1"/>
  <c r="FH56" i="1"/>
  <c r="FH254" i="1" s="1"/>
  <c r="FH255" i="1" s="1"/>
  <c r="FG56" i="1"/>
  <c r="FG254" i="1" s="1"/>
  <c r="FG255" i="1" s="1"/>
  <c r="FF56" i="1"/>
  <c r="FF254" i="1" s="1"/>
  <c r="FF255" i="1" s="1"/>
  <c r="FE56" i="1"/>
  <c r="FE254" i="1" s="1"/>
  <c r="FE255" i="1" s="1"/>
  <c r="FD56" i="1"/>
  <c r="FD254" i="1" s="1"/>
  <c r="FD255" i="1" s="1"/>
  <c r="FC56" i="1"/>
  <c r="FC254" i="1" s="1"/>
  <c r="FC255" i="1" s="1"/>
  <c r="FB56" i="1"/>
  <c r="FB254" i="1" s="1"/>
  <c r="FB255" i="1" s="1"/>
  <c r="FA56" i="1"/>
  <c r="FA254" i="1" s="1"/>
  <c r="FA255" i="1" s="1"/>
  <c r="EZ56" i="1"/>
  <c r="EZ254" i="1" s="1"/>
  <c r="EZ255" i="1" s="1"/>
  <c r="EY56" i="1"/>
  <c r="EY254" i="1" s="1"/>
  <c r="EY255" i="1" s="1"/>
  <c r="EX56" i="1"/>
  <c r="EX254" i="1" s="1"/>
  <c r="EX255" i="1" s="1"/>
  <c r="EW56" i="1"/>
  <c r="EW254" i="1" s="1"/>
  <c r="EW255" i="1" s="1"/>
  <c r="EV56" i="1"/>
  <c r="EV254" i="1" s="1"/>
  <c r="EV255" i="1" s="1"/>
  <c r="EU56" i="1"/>
  <c r="EU254" i="1" s="1"/>
  <c r="EU255" i="1" s="1"/>
  <c r="ET56" i="1"/>
  <c r="ET254" i="1" s="1"/>
  <c r="ET255" i="1" s="1"/>
  <c r="ES56" i="1"/>
  <c r="ES254" i="1" s="1"/>
  <c r="ES255" i="1" s="1"/>
  <c r="ER56" i="1"/>
  <c r="ER254" i="1" s="1"/>
  <c r="ER255" i="1" s="1"/>
  <c r="EQ56" i="1"/>
  <c r="EQ254" i="1" s="1"/>
  <c r="EQ255" i="1" s="1"/>
  <c r="EP56" i="1"/>
  <c r="EP254" i="1" s="1"/>
  <c r="EP255" i="1" s="1"/>
  <c r="EO56" i="1"/>
  <c r="EO254" i="1" s="1"/>
  <c r="EO255" i="1" s="1"/>
  <c r="EN56" i="1"/>
  <c r="EN254" i="1" s="1"/>
  <c r="EN255" i="1" s="1"/>
  <c r="EM56" i="1"/>
  <c r="EM254" i="1" s="1"/>
  <c r="EM255" i="1" s="1"/>
  <c r="EL56" i="1"/>
  <c r="EL254" i="1" s="1"/>
  <c r="EL255" i="1" s="1"/>
  <c r="EK56" i="1"/>
  <c r="EK254" i="1" s="1"/>
  <c r="EK255" i="1" s="1"/>
  <c r="EJ56" i="1"/>
  <c r="EJ254" i="1" s="1"/>
  <c r="EJ255" i="1" s="1"/>
  <c r="EI56" i="1"/>
  <c r="EI254" i="1" s="1"/>
  <c r="EI255" i="1" s="1"/>
  <c r="EH56" i="1"/>
  <c r="EH254" i="1" s="1"/>
  <c r="EH255" i="1" s="1"/>
  <c r="EG56" i="1"/>
  <c r="EG254" i="1" s="1"/>
  <c r="EG255" i="1" s="1"/>
  <c r="EF56" i="1"/>
  <c r="EF254" i="1" s="1"/>
  <c r="EF255" i="1" s="1"/>
  <c r="EE56" i="1"/>
  <c r="EE254" i="1" s="1"/>
  <c r="EE255" i="1" s="1"/>
  <c r="ED56" i="1"/>
  <c r="ED254" i="1" s="1"/>
  <c r="ED255" i="1" s="1"/>
  <c r="EC56" i="1"/>
  <c r="EC254" i="1" s="1"/>
  <c r="EC255" i="1" s="1"/>
  <c r="EB56" i="1"/>
  <c r="EB254" i="1" s="1"/>
  <c r="EB255" i="1" s="1"/>
  <c r="EA56" i="1"/>
  <c r="EA254" i="1" s="1"/>
  <c r="EA255" i="1" s="1"/>
  <c r="DZ56" i="1"/>
  <c r="DZ254" i="1" s="1"/>
  <c r="DZ255" i="1" s="1"/>
  <c r="DY56" i="1"/>
  <c r="DY254" i="1" s="1"/>
  <c r="DY255" i="1" s="1"/>
  <c r="DX56" i="1"/>
  <c r="DX254" i="1" s="1"/>
  <c r="DX255" i="1" s="1"/>
  <c r="DW56" i="1"/>
  <c r="DW254" i="1" s="1"/>
  <c r="DW255" i="1" s="1"/>
  <c r="DV56" i="1"/>
  <c r="DV254" i="1" s="1"/>
  <c r="DV255" i="1" s="1"/>
  <c r="DU56" i="1"/>
  <c r="DU254" i="1" s="1"/>
  <c r="DU255" i="1" s="1"/>
  <c r="DT56" i="1"/>
  <c r="DT254" i="1" s="1"/>
  <c r="DT255" i="1" s="1"/>
  <c r="DS56" i="1"/>
  <c r="DS254" i="1" s="1"/>
  <c r="DS255" i="1" s="1"/>
  <c r="DR56" i="1"/>
  <c r="DR254" i="1" s="1"/>
  <c r="DR255" i="1" s="1"/>
  <c r="DQ56" i="1"/>
  <c r="DQ254" i="1" s="1"/>
  <c r="DQ255" i="1" s="1"/>
  <c r="DP56" i="1"/>
  <c r="DP254" i="1" s="1"/>
  <c r="DP255" i="1" s="1"/>
  <c r="DO56" i="1"/>
  <c r="DO254" i="1" s="1"/>
  <c r="DO255" i="1" s="1"/>
  <c r="DN56" i="1"/>
  <c r="DN254" i="1" s="1"/>
  <c r="DN255" i="1" s="1"/>
  <c r="DM56" i="1"/>
  <c r="DM254" i="1" s="1"/>
  <c r="DM255" i="1" s="1"/>
  <c r="DL56" i="1"/>
  <c r="DL254" i="1" s="1"/>
  <c r="DL255" i="1" s="1"/>
  <c r="DK56" i="1"/>
  <c r="DK254" i="1" s="1"/>
  <c r="DK255" i="1" s="1"/>
  <c r="DJ56" i="1"/>
  <c r="DJ254" i="1" s="1"/>
  <c r="DJ255" i="1" s="1"/>
  <c r="DI56" i="1"/>
  <c r="DI254" i="1" s="1"/>
  <c r="DI255" i="1" s="1"/>
  <c r="DH56" i="1"/>
  <c r="DH254" i="1" s="1"/>
  <c r="DH255" i="1" s="1"/>
  <c r="DG56" i="1"/>
  <c r="DG254" i="1" s="1"/>
  <c r="DG255" i="1" s="1"/>
  <c r="DF56" i="1"/>
  <c r="DF254" i="1" s="1"/>
  <c r="DF255" i="1" s="1"/>
  <c r="DE56" i="1"/>
  <c r="DE254" i="1" s="1"/>
  <c r="DE255" i="1" s="1"/>
  <c r="DD56" i="1"/>
  <c r="DD254" i="1" s="1"/>
  <c r="DD255" i="1" s="1"/>
  <c r="DC56" i="1"/>
  <c r="DC254" i="1" s="1"/>
  <c r="DC255" i="1" s="1"/>
  <c r="DB56" i="1"/>
  <c r="DB254" i="1" s="1"/>
  <c r="DB255" i="1" s="1"/>
  <c r="DA56" i="1"/>
  <c r="DA254" i="1" s="1"/>
  <c r="DA255" i="1" s="1"/>
  <c r="CZ56" i="1"/>
  <c r="CZ254" i="1" s="1"/>
  <c r="CZ255" i="1" s="1"/>
  <c r="CY56" i="1"/>
  <c r="CY254" i="1" s="1"/>
  <c r="CY255" i="1" s="1"/>
  <c r="CX56" i="1"/>
  <c r="CX254" i="1" s="1"/>
  <c r="CX255" i="1" s="1"/>
  <c r="CW56" i="1"/>
  <c r="CW254" i="1" s="1"/>
  <c r="CW255" i="1" s="1"/>
  <c r="CV56" i="1"/>
  <c r="CV254" i="1" s="1"/>
  <c r="CV255" i="1" s="1"/>
  <c r="CU56" i="1"/>
  <c r="CU254" i="1" s="1"/>
  <c r="CU255" i="1" s="1"/>
  <c r="CT56" i="1"/>
  <c r="CT254" i="1" s="1"/>
  <c r="CT255" i="1" s="1"/>
  <c r="CS56" i="1"/>
  <c r="CS254" i="1" s="1"/>
  <c r="CS255" i="1" s="1"/>
  <c r="CR56" i="1"/>
  <c r="CR254" i="1" s="1"/>
  <c r="CR255" i="1" s="1"/>
  <c r="CQ56" i="1"/>
  <c r="CQ254" i="1" s="1"/>
  <c r="CQ255" i="1" s="1"/>
  <c r="CP56" i="1"/>
  <c r="CP254" i="1" s="1"/>
  <c r="CP255" i="1" s="1"/>
  <c r="CO56" i="1"/>
  <c r="CO254" i="1" s="1"/>
  <c r="CO255" i="1" s="1"/>
  <c r="CN56" i="1"/>
  <c r="CN254" i="1" s="1"/>
  <c r="CN255" i="1" s="1"/>
  <c r="CM56" i="1"/>
  <c r="CM254" i="1" s="1"/>
  <c r="CM255" i="1" s="1"/>
  <c r="CL56" i="1"/>
  <c r="CL254" i="1" s="1"/>
  <c r="CL255" i="1" s="1"/>
  <c r="CK56" i="1"/>
  <c r="CK254" i="1" s="1"/>
  <c r="CK255" i="1" s="1"/>
  <c r="CJ56" i="1"/>
  <c r="CJ254" i="1" s="1"/>
  <c r="CJ255" i="1" s="1"/>
  <c r="CI56" i="1"/>
  <c r="CI254" i="1" s="1"/>
  <c r="CI255" i="1" s="1"/>
  <c r="CH56" i="1"/>
  <c r="CH254" i="1" s="1"/>
  <c r="CH255" i="1" s="1"/>
  <c r="CG56" i="1"/>
  <c r="CG254" i="1" s="1"/>
  <c r="CG255" i="1" s="1"/>
  <c r="CF56" i="1"/>
  <c r="CF254" i="1" s="1"/>
  <c r="CF255" i="1" s="1"/>
  <c r="CE56" i="1"/>
  <c r="CE254" i="1" s="1"/>
  <c r="CE255" i="1" s="1"/>
  <c r="CD56" i="1"/>
  <c r="CD254" i="1" s="1"/>
  <c r="CD255" i="1" s="1"/>
  <c r="CC56" i="1"/>
  <c r="CC254" i="1" s="1"/>
  <c r="CC255" i="1" s="1"/>
  <c r="CB56" i="1"/>
  <c r="CB254" i="1" s="1"/>
  <c r="CB255" i="1" s="1"/>
  <c r="CA56" i="1"/>
  <c r="CA254" i="1" s="1"/>
  <c r="CA255" i="1" s="1"/>
  <c r="BZ56" i="1"/>
  <c r="BZ254" i="1" s="1"/>
  <c r="BZ255" i="1" s="1"/>
  <c r="BY56" i="1"/>
  <c r="BY254" i="1" s="1"/>
  <c r="BY255" i="1" s="1"/>
  <c r="BX56" i="1"/>
  <c r="BX254" i="1" s="1"/>
  <c r="BX255" i="1" s="1"/>
  <c r="BW56" i="1"/>
  <c r="BW254" i="1" s="1"/>
  <c r="BW255" i="1" s="1"/>
  <c r="BV56" i="1"/>
  <c r="BV254" i="1" s="1"/>
  <c r="BV255" i="1" s="1"/>
  <c r="BU56" i="1"/>
  <c r="BU254" i="1" s="1"/>
  <c r="BU255" i="1" s="1"/>
  <c r="BT56" i="1"/>
  <c r="BT254" i="1" s="1"/>
  <c r="BT255" i="1" s="1"/>
  <c r="BS56" i="1"/>
  <c r="BS254" i="1" s="1"/>
  <c r="BS255" i="1" s="1"/>
  <c r="BR56" i="1"/>
  <c r="BR254" i="1" s="1"/>
  <c r="BR255" i="1" s="1"/>
  <c r="BQ56" i="1"/>
  <c r="BQ254" i="1" s="1"/>
  <c r="BQ255" i="1" s="1"/>
  <c r="BP56" i="1"/>
  <c r="BP254" i="1" s="1"/>
  <c r="BP255" i="1" s="1"/>
  <c r="BO56" i="1"/>
  <c r="BO254" i="1" s="1"/>
  <c r="BO255" i="1" s="1"/>
  <c r="BN56" i="1"/>
  <c r="BN254" i="1" s="1"/>
  <c r="BN255" i="1" s="1"/>
  <c r="BM56" i="1"/>
  <c r="BM254" i="1" s="1"/>
  <c r="BM255" i="1" s="1"/>
  <c r="BL56" i="1"/>
  <c r="BL254" i="1" s="1"/>
  <c r="BL255" i="1" s="1"/>
  <c r="BK56" i="1"/>
  <c r="BK254" i="1" s="1"/>
  <c r="BK255" i="1" s="1"/>
  <c r="BJ56" i="1"/>
  <c r="BJ254" i="1" s="1"/>
  <c r="BJ255" i="1" s="1"/>
  <c r="BI56" i="1"/>
  <c r="BI254" i="1" s="1"/>
  <c r="BI255" i="1" s="1"/>
  <c r="BH56" i="1"/>
  <c r="BH254" i="1" s="1"/>
  <c r="BH255" i="1" s="1"/>
  <c r="BG56" i="1"/>
  <c r="BG254" i="1" s="1"/>
  <c r="BG255" i="1" s="1"/>
  <c r="BF56" i="1"/>
  <c r="BF254" i="1" s="1"/>
  <c r="BF255" i="1" s="1"/>
  <c r="BE56" i="1"/>
  <c r="BE254" i="1" s="1"/>
  <c r="BE255" i="1" s="1"/>
  <c r="BD56" i="1"/>
  <c r="BD254" i="1" s="1"/>
  <c r="BD255" i="1" s="1"/>
  <c r="BC56" i="1"/>
  <c r="BC254" i="1" s="1"/>
  <c r="BC255" i="1" s="1"/>
  <c r="BB56" i="1"/>
  <c r="BB254" i="1" s="1"/>
  <c r="BB255" i="1" s="1"/>
  <c r="BA56" i="1"/>
  <c r="BA254" i="1" s="1"/>
  <c r="BA255" i="1" s="1"/>
  <c r="AZ56" i="1"/>
  <c r="AZ254" i="1" s="1"/>
  <c r="AZ255" i="1" s="1"/>
  <c r="AY56" i="1"/>
  <c r="AY254" i="1" s="1"/>
  <c r="AY255" i="1" s="1"/>
  <c r="AX56" i="1"/>
  <c r="AX254" i="1" s="1"/>
  <c r="AX255" i="1" s="1"/>
  <c r="AW56" i="1"/>
  <c r="AW254" i="1" s="1"/>
  <c r="AW255" i="1" s="1"/>
  <c r="AV56" i="1"/>
  <c r="AV254" i="1" s="1"/>
  <c r="AV255" i="1" s="1"/>
  <c r="AU56" i="1"/>
  <c r="AU254" i="1" s="1"/>
  <c r="AU255" i="1" s="1"/>
  <c r="AT56" i="1"/>
  <c r="AT254" i="1" s="1"/>
  <c r="AT255" i="1" s="1"/>
  <c r="AS56" i="1"/>
  <c r="AS254" i="1" s="1"/>
  <c r="AS255" i="1" s="1"/>
  <c r="AR56" i="1"/>
  <c r="AR254" i="1" s="1"/>
  <c r="AR255" i="1" s="1"/>
  <c r="AQ56" i="1"/>
  <c r="AQ254" i="1" s="1"/>
  <c r="AQ255" i="1" s="1"/>
  <c r="AP56" i="1"/>
  <c r="AP254" i="1" s="1"/>
  <c r="AP255" i="1" s="1"/>
  <c r="AO56" i="1"/>
  <c r="AO254" i="1" s="1"/>
  <c r="AO255" i="1" s="1"/>
  <c r="AN56" i="1"/>
  <c r="AN254" i="1" s="1"/>
  <c r="AN255" i="1" s="1"/>
  <c r="AM56" i="1"/>
  <c r="AM254" i="1" s="1"/>
  <c r="AM255" i="1" s="1"/>
  <c r="AL56" i="1"/>
  <c r="AL254" i="1" s="1"/>
  <c r="AL255" i="1" s="1"/>
  <c r="AK56" i="1"/>
  <c r="AK254" i="1" s="1"/>
  <c r="AK255" i="1" s="1"/>
  <c r="AJ56" i="1"/>
  <c r="AJ254" i="1" s="1"/>
  <c r="AJ255" i="1" s="1"/>
  <c r="AI56" i="1"/>
  <c r="AI254" i="1" s="1"/>
  <c r="AI255" i="1" s="1"/>
  <c r="AH56" i="1"/>
  <c r="AH254" i="1" s="1"/>
  <c r="AH255" i="1" s="1"/>
  <c r="AG56" i="1"/>
  <c r="AG254" i="1" s="1"/>
  <c r="AG255" i="1" s="1"/>
  <c r="AF56" i="1"/>
  <c r="AF254" i="1" s="1"/>
  <c r="AF255" i="1" s="1"/>
  <c r="AE56" i="1"/>
  <c r="AE254" i="1" s="1"/>
  <c r="AE255" i="1" s="1"/>
  <c r="AD56" i="1"/>
  <c r="AD254" i="1" s="1"/>
  <c r="AD255" i="1" s="1"/>
  <c r="AC56" i="1"/>
  <c r="AC254" i="1" s="1"/>
  <c r="AC255" i="1" s="1"/>
  <c r="AB56" i="1"/>
  <c r="AB254" i="1" s="1"/>
  <c r="AB255" i="1" s="1"/>
  <c r="AA56" i="1"/>
  <c r="AA254" i="1" s="1"/>
  <c r="AA255" i="1" s="1"/>
  <c r="Z56" i="1"/>
  <c r="Z254" i="1" s="1"/>
  <c r="Z255" i="1" s="1"/>
  <c r="Y56" i="1"/>
  <c r="Y254" i="1" s="1"/>
  <c r="Y255" i="1" s="1"/>
  <c r="X56" i="1"/>
  <c r="X254" i="1" s="1"/>
  <c r="X255" i="1" s="1"/>
  <c r="W56" i="1"/>
  <c r="W254" i="1" s="1"/>
  <c r="W255" i="1" s="1"/>
  <c r="V56" i="1"/>
  <c r="V254" i="1" s="1"/>
  <c r="V255" i="1" s="1"/>
  <c r="U56" i="1"/>
  <c r="U254" i="1" s="1"/>
  <c r="U255" i="1" s="1"/>
  <c r="T56" i="1"/>
  <c r="T254" i="1" s="1"/>
  <c r="T255" i="1" s="1"/>
  <c r="S56" i="1"/>
  <c r="S254" i="1" s="1"/>
  <c r="S255" i="1" s="1"/>
  <c r="R56" i="1"/>
  <c r="R254" i="1" s="1"/>
  <c r="R255" i="1" s="1"/>
  <c r="Q56" i="1"/>
  <c r="Q254" i="1" s="1"/>
  <c r="Q255" i="1" s="1"/>
  <c r="P56" i="1"/>
  <c r="P254" i="1" s="1"/>
  <c r="P255" i="1" s="1"/>
  <c r="O56" i="1"/>
  <c r="O254" i="1" s="1"/>
  <c r="O255" i="1" s="1"/>
  <c r="N56" i="1"/>
  <c r="N254" i="1" s="1"/>
  <c r="N255" i="1" s="1"/>
  <c r="M56" i="1"/>
  <c r="M254" i="1" s="1"/>
  <c r="M255" i="1" s="1"/>
  <c r="L56" i="1"/>
  <c r="L254" i="1" s="1"/>
  <c r="L255" i="1" s="1"/>
  <c r="K56" i="1"/>
  <c r="K254" i="1" s="1"/>
  <c r="K255" i="1" s="1"/>
  <c r="J56" i="1"/>
  <c r="J254" i="1" s="1"/>
  <c r="J255" i="1" s="1"/>
  <c r="I56" i="1"/>
  <c r="I254" i="1" s="1"/>
  <c r="I255" i="1" s="1"/>
  <c r="H56" i="1"/>
  <c r="H254" i="1" s="1"/>
  <c r="H255" i="1" s="1"/>
  <c r="G56" i="1"/>
  <c r="G254" i="1" s="1"/>
  <c r="G255" i="1" s="1"/>
  <c r="F56" i="1"/>
  <c r="F254" i="1" s="1"/>
  <c r="F255" i="1" s="1"/>
  <c r="E56" i="1"/>
  <c r="E254" i="1" s="1"/>
  <c r="E255" i="1" s="1"/>
  <c r="D56" i="1"/>
  <c r="D254" i="1" s="1"/>
  <c r="D255" i="1" s="1"/>
  <c r="C254" i="1"/>
  <c r="C255" i="1" s="1"/>
  <c r="FZ55" i="1"/>
  <c r="FZ54" i="1"/>
  <c r="FZ52" i="1"/>
  <c r="FZ51" i="1"/>
  <c r="FZ50" i="1"/>
  <c r="FZ49" i="1"/>
  <c r="FX46" i="1"/>
  <c r="FW46" i="1"/>
  <c r="FV46" i="1"/>
  <c r="FU46" i="1"/>
  <c r="FT46" i="1"/>
  <c r="FS46" i="1"/>
  <c r="FR46" i="1"/>
  <c r="FQ46" i="1"/>
  <c r="FP46" i="1"/>
  <c r="FO46" i="1"/>
  <c r="FN46" i="1"/>
  <c r="FM46" i="1"/>
  <c r="FL46" i="1"/>
  <c r="FK46" i="1"/>
  <c r="FJ46" i="1"/>
  <c r="FI46" i="1"/>
  <c r="FH46" i="1"/>
  <c r="FG46" i="1"/>
  <c r="FF46" i="1"/>
  <c r="FE46" i="1"/>
  <c r="FD46" i="1"/>
  <c r="FC46" i="1"/>
  <c r="FB46" i="1"/>
  <c r="FA46" i="1"/>
  <c r="EZ46" i="1"/>
  <c r="EY46" i="1"/>
  <c r="EX46" i="1"/>
  <c r="EW46" i="1"/>
  <c r="EV46" i="1"/>
  <c r="EU46" i="1"/>
  <c r="ET46" i="1"/>
  <c r="ES46" i="1"/>
  <c r="ER46" i="1"/>
  <c r="EQ46" i="1"/>
  <c r="EP46" i="1"/>
  <c r="EO46" i="1"/>
  <c r="EN46" i="1"/>
  <c r="EM46" i="1"/>
  <c r="EL46" i="1"/>
  <c r="EK46" i="1"/>
  <c r="EJ46" i="1"/>
  <c r="EI46" i="1"/>
  <c r="EH46" i="1"/>
  <c r="EG46" i="1"/>
  <c r="EF46" i="1"/>
  <c r="EE46" i="1"/>
  <c r="ED46" i="1"/>
  <c r="EC46" i="1"/>
  <c r="EB46" i="1"/>
  <c r="EA46" i="1"/>
  <c r="DZ46" i="1"/>
  <c r="DY46" i="1"/>
  <c r="DX46" i="1"/>
  <c r="DW46" i="1"/>
  <c r="DV46" i="1"/>
  <c r="DU46" i="1"/>
  <c r="DT46" i="1"/>
  <c r="DS46" i="1"/>
  <c r="DR46" i="1"/>
  <c r="DQ46" i="1"/>
  <c r="DP46" i="1"/>
  <c r="DO46" i="1"/>
  <c r="DN46" i="1"/>
  <c r="DM46" i="1"/>
  <c r="DL46" i="1"/>
  <c r="DK46" i="1"/>
  <c r="DJ46" i="1"/>
  <c r="DI46" i="1"/>
  <c r="DH46" i="1"/>
  <c r="DG46" i="1"/>
  <c r="DF46" i="1"/>
  <c r="DE46" i="1"/>
  <c r="DD46" i="1"/>
  <c r="DC46" i="1"/>
  <c r="DB46" i="1"/>
  <c r="DA46" i="1"/>
  <c r="CZ46" i="1"/>
  <c r="CY46" i="1"/>
  <c r="CX46" i="1"/>
  <c r="CW46" i="1"/>
  <c r="CV46" i="1"/>
  <c r="CU46" i="1"/>
  <c r="CT46" i="1"/>
  <c r="CS46" i="1"/>
  <c r="CR46" i="1"/>
  <c r="CQ46" i="1"/>
  <c r="CP46" i="1"/>
  <c r="CO46" i="1"/>
  <c r="CN46" i="1"/>
  <c r="CM46" i="1"/>
  <c r="CL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FZ45" i="1"/>
  <c r="FZ42" i="1"/>
  <c r="FZ40" i="1"/>
  <c r="FZ39" i="1"/>
  <c r="FX32" i="1"/>
  <c r="FX193" i="1" s="1"/>
  <c r="FW32" i="1"/>
  <c r="FW193" i="1" s="1"/>
  <c r="FV32" i="1"/>
  <c r="FV193" i="1" s="1"/>
  <c r="FU32" i="1"/>
  <c r="FU193" i="1" s="1"/>
  <c r="FT32" i="1"/>
  <c r="FT193" i="1" s="1"/>
  <c r="FS32" i="1"/>
  <c r="FS193" i="1" s="1"/>
  <c r="FR32" i="1"/>
  <c r="FR193" i="1" s="1"/>
  <c r="FQ32" i="1"/>
  <c r="FQ193" i="1" s="1"/>
  <c r="FP32" i="1"/>
  <c r="FP193" i="1" s="1"/>
  <c r="FO32" i="1"/>
  <c r="FO193" i="1" s="1"/>
  <c r="FN32" i="1"/>
  <c r="FN193" i="1" s="1"/>
  <c r="FM32" i="1"/>
  <c r="FM193" i="1" s="1"/>
  <c r="FL32" i="1"/>
  <c r="FL193" i="1" s="1"/>
  <c r="FK32" i="1"/>
  <c r="FK193" i="1" s="1"/>
  <c r="FJ32" i="1"/>
  <c r="FJ193" i="1" s="1"/>
  <c r="FI32" i="1"/>
  <c r="FI193" i="1" s="1"/>
  <c r="FH32" i="1"/>
  <c r="FH193" i="1" s="1"/>
  <c r="FG32" i="1"/>
  <c r="FG193" i="1" s="1"/>
  <c r="FF32" i="1"/>
  <c r="FF193" i="1" s="1"/>
  <c r="FE32" i="1"/>
  <c r="FE193" i="1" s="1"/>
  <c r="FD32" i="1"/>
  <c r="FD193" i="1" s="1"/>
  <c r="FC32" i="1"/>
  <c r="FC193" i="1" s="1"/>
  <c r="FB32" i="1"/>
  <c r="FB193" i="1" s="1"/>
  <c r="FA32" i="1"/>
  <c r="FA193" i="1" s="1"/>
  <c r="EZ32" i="1"/>
  <c r="EZ193" i="1" s="1"/>
  <c r="EY32" i="1"/>
  <c r="EY193" i="1" s="1"/>
  <c r="EX32" i="1"/>
  <c r="EX193" i="1" s="1"/>
  <c r="EW32" i="1"/>
  <c r="EW193" i="1" s="1"/>
  <c r="EV32" i="1"/>
  <c r="EV193" i="1" s="1"/>
  <c r="EU32" i="1"/>
  <c r="EU193" i="1" s="1"/>
  <c r="ET32" i="1"/>
  <c r="ET193" i="1" s="1"/>
  <c r="ES32" i="1"/>
  <c r="ES193" i="1" s="1"/>
  <c r="ER32" i="1"/>
  <c r="ER193" i="1" s="1"/>
  <c r="EQ32" i="1"/>
  <c r="EQ193" i="1" s="1"/>
  <c r="EP32" i="1"/>
  <c r="EP193" i="1" s="1"/>
  <c r="EO32" i="1"/>
  <c r="EO193" i="1" s="1"/>
  <c r="EN32" i="1"/>
  <c r="EN193" i="1" s="1"/>
  <c r="EM32" i="1"/>
  <c r="EM193" i="1" s="1"/>
  <c r="EL32" i="1"/>
  <c r="EL193" i="1" s="1"/>
  <c r="EK32" i="1"/>
  <c r="EK193" i="1" s="1"/>
  <c r="EJ32" i="1"/>
  <c r="EJ193" i="1" s="1"/>
  <c r="EI32" i="1"/>
  <c r="EI193" i="1" s="1"/>
  <c r="EH32" i="1"/>
  <c r="EH193" i="1" s="1"/>
  <c r="EG32" i="1"/>
  <c r="EG193" i="1" s="1"/>
  <c r="EF32" i="1"/>
  <c r="EF193" i="1" s="1"/>
  <c r="EE32" i="1"/>
  <c r="EE193" i="1" s="1"/>
  <c r="ED32" i="1"/>
  <c r="ED193" i="1" s="1"/>
  <c r="EC32" i="1"/>
  <c r="EC193" i="1" s="1"/>
  <c r="EB32" i="1"/>
  <c r="EB193" i="1" s="1"/>
  <c r="EA32" i="1"/>
  <c r="EA193" i="1" s="1"/>
  <c r="DZ32" i="1"/>
  <c r="DZ193" i="1" s="1"/>
  <c r="DY32" i="1"/>
  <c r="DY193" i="1" s="1"/>
  <c r="DX32" i="1"/>
  <c r="DX193" i="1" s="1"/>
  <c r="DW32" i="1"/>
  <c r="DW193" i="1" s="1"/>
  <c r="DV32" i="1"/>
  <c r="DV193" i="1" s="1"/>
  <c r="DU32" i="1"/>
  <c r="DU193" i="1" s="1"/>
  <c r="DT32" i="1"/>
  <c r="DT193" i="1" s="1"/>
  <c r="DS32" i="1"/>
  <c r="DS193" i="1" s="1"/>
  <c r="DR32" i="1"/>
  <c r="DR193" i="1" s="1"/>
  <c r="DQ32" i="1"/>
  <c r="DQ193" i="1" s="1"/>
  <c r="DP32" i="1"/>
  <c r="DP193" i="1" s="1"/>
  <c r="DO32" i="1"/>
  <c r="DO193" i="1" s="1"/>
  <c r="DN32" i="1"/>
  <c r="DN193" i="1" s="1"/>
  <c r="DM32" i="1"/>
  <c r="DM193" i="1" s="1"/>
  <c r="DL32" i="1"/>
  <c r="DL193" i="1" s="1"/>
  <c r="DK32" i="1"/>
  <c r="DK193" i="1" s="1"/>
  <c r="DJ32" i="1"/>
  <c r="DJ193" i="1" s="1"/>
  <c r="DI32" i="1"/>
  <c r="DI193" i="1" s="1"/>
  <c r="DH32" i="1"/>
  <c r="DH193" i="1" s="1"/>
  <c r="DG32" i="1"/>
  <c r="DG193" i="1" s="1"/>
  <c r="DF32" i="1"/>
  <c r="DF193" i="1" s="1"/>
  <c r="DE32" i="1"/>
  <c r="DE193" i="1" s="1"/>
  <c r="DD32" i="1"/>
  <c r="DD193" i="1" s="1"/>
  <c r="DC32" i="1"/>
  <c r="DC193" i="1" s="1"/>
  <c r="DB32" i="1"/>
  <c r="DB193" i="1" s="1"/>
  <c r="DA32" i="1"/>
  <c r="DA193" i="1" s="1"/>
  <c r="CZ32" i="1"/>
  <c r="CZ193" i="1" s="1"/>
  <c r="CY32" i="1"/>
  <c r="CY193" i="1" s="1"/>
  <c r="CX32" i="1"/>
  <c r="CX193" i="1" s="1"/>
  <c r="CW32" i="1"/>
  <c r="CW193" i="1" s="1"/>
  <c r="CV32" i="1"/>
  <c r="CV193" i="1" s="1"/>
  <c r="CU32" i="1"/>
  <c r="CU193" i="1" s="1"/>
  <c r="CT32" i="1"/>
  <c r="CT193" i="1" s="1"/>
  <c r="CS32" i="1"/>
  <c r="CS193" i="1" s="1"/>
  <c r="CR32" i="1"/>
  <c r="CR193" i="1" s="1"/>
  <c r="CQ32" i="1"/>
  <c r="CQ193" i="1" s="1"/>
  <c r="CP32" i="1"/>
  <c r="CP193" i="1" s="1"/>
  <c r="CO32" i="1"/>
  <c r="CO193" i="1" s="1"/>
  <c r="CN32" i="1"/>
  <c r="CN193" i="1" s="1"/>
  <c r="CM32" i="1"/>
  <c r="CM193" i="1" s="1"/>
  <c r="CL32" i="1"/>
  <c r="CL193" i="1" s="1"/>
  <c r="CK32" i="1"/>
  <c r="CK193" i="1" s="1"/>
  <c r="CJ32" i="1"/>
  <c r="CJ193" i="1" s="1"/>
  <c r="CI32" i="1"/>
  <c r="CI193" i="1" s="1"/>
  <c r="CH32" i="1"/>
  <c r="CH193" i="1" s="1"/>
  <c r="CG32" i="1"/>
  <c r="CG193" i="1" s="1"/>
  <c r="CF32" i="1"/>
  <c r="CF193" i="1" s="1"/>
  <c r="CE32" i="1"/>
  <c r="CE193" i="1" s="1"/>
  <c r="CD32" i="1"/>
  <c r="CD193" i="1" s="1"/>
  <c r="CC32" i="1"/>
  <c r="CC193" i="1" s="1"/>
  <c r="CB32" i="1"/>
  <c r="CB193" i="1" s="1"/>
  <c r="CA32" i="1"/>
  <c r="CA193" i="1" s="1"/>
  <c r="BZ32" i="1"/>
  <c r="BZ193" i="1" s="1"/>
  <c r="BY32" i="1"/>
  <c r="BY193" i="1" s="1"/>
  <c r="BX32" i="1"/>
  <c r="BX193" i="1" s="1"/>
  <c r="BW32" i="1"/>
  <c r="BW193" i="1" s="1"/>
  <c r="BV32" i="1"/>
  <c r="BV193" i="1" s="1"/>
  <c r="BU32" i="1"/>
  <c r="BU193" i="1" s="1"/>
  <c r="BT32" i="1"/>
  <c r="BT193" i="1" s="1"/>
  <c r="BS32" i="1"/>
  <c r="BS193" i="1" s="1"/>
  <c r="BR32" i="1"/>
  <c r="BR193" i="1" s="1"/>
  <c r="BQ32" i="1"/>
  <c r="BQ193" i="1" s="1"/>
  <c r="BP32" i="1"/>
  <c r="BP193" i="1" s="1"/>
  <c r="BO32" i="1"/>
  <c r="BO193" i="1" s="1"/>
  <c r="BN32" i="1"/>
  <c r="BN193" i="1" s="1"/>
  <c r="BM32" i="1"/>
  <c r="BM193" i="1" s="1"/>
  <c r="BL32" i="1"/>
  <c r="BL193" i="1" s="1"/>
  <c r="BK32" i="1"/>
  <c r="BK193" i="1" s="1"/>
  <c r="BJ32" i="1"/>
  <c r="BJ193" i="1" s="1"/>
  <c r="BI32" i="1"/>
  <c r="BI193" i="1" s="1"/>
  <c r="BH32" i="1"/>
  <c r="BH193" i="1" s="1"/>
  <c r="BG32" i="1"/>
  <c r="BG193" i="1" s="1"/>
  <c r="BF32" i="1"/>
  <c r="BF193" i="1" s="1"/>
  <c r="BE32" i="1"/>
  <c r="BE193" i="1" s="1"/>
  <c r="BD32" i="1"/>
  <c r="BD193" i="1" s="1"/>
  <c r="BC32" i="1"/>
  <c r="BC193" i="1" s="1"/>
  <c r="BB32" i="1"/>
  <c r="BB193" i="1" s="1"/>
  <c r="BA32" i="1"/>
  <c r="BA193" i="1" s="1"/>
  <c r="AZ32" i="1"/>
  <c r="AZ193" i="1" s="1"/>
  <c r="AY32" i="1"/>
  <c r="AY193" i="1" s="1"/>
  <c r="AX32" i="1"/>
  <c r="AX193" i="1" s="1"/>
  <c r="AW32" i="1"/>
  <c r="AW193" i="1" s="1"/>
  <c r="AV32" i="1"/>
  <c r="AV193" i="1" s="1"/>
  <c r="AU32" i="1"/>
  <c r="AU193" i="1" s="1"/>
  <c r="AT32" i="1"/>
  <c r="AT193" i="1" s="1"/>
  <c r="AS32" i="1"/>
  <c r="AS193" i="1" s="1"/>
  <c r="AR32" i="1"/>
  <c r="AR193" i="1" s="1"/>
  <c r="AQ32" i="1"/>
  <c r="AQ193" i="1" s="1"/>
  <c r="AP32" i="1"/>
  <c r="AP193" i="1" s="1"/>
  <c r="AO32" i="1"/>
  <c r="AO193" i="1" s="1"/>
  <c r="AN32" i="1"/>
  <c r="AN193" i="1" s="1"/>
  <c r="AM32" i="1"/>
  <c r="AM193" i="1" s="1"/>
  <c r="AL32" i="1"/>
  <c r="AL193" i="1" s="1"/>
  <c r="AK32" i="1"/>
  <c r="AK193" i="1" s="1"/>
  <c r="AJ32" i="1"/>
  <c r="AJ193" i="1" s="1"/>
  <c r="AI32" i="1"/>
  <c r="AI193" i="1" s="1"/>
  <c r="AH32" i="1"/>
  <c r="AH193" i="1" s="1"/>
  <c r="AG32" i="1"/>
  <c r="AG193" i="1" s="1"/>
  <c r="AF32" i="1"/>
  <c r="AF193" i="1" s="1"/>
  <c r="AE32" i="1"/>
  <c r="AE193" i="1" s="1"/>
  <c r="AD32" i="1"/>
  <c r="AD193" i="1" s="1"/>
  <c r="AC32" i="1"/>
  <c r="AC193" i="1" s="1"/>
  <c r="AB32" i="1"/>
  <c r="AB193" i="1" s="1"/>
  <c r="AA32" i="1"/>
  <c r="AA193" i="1" s="1"/>
  <c r="Z32" i="1"/>
  <c r="Z193" i="1" s="1"/>
  <c r="Y32" i="1"/>
  <c r="Y193" i="1" s="1"/>
  <c r="X32" i="1"/>
  <c r="X193" i="1" s="1"/>
  <c r="W32" i="1"/>
  <c r="W193" i="1" s="1"/>
  <c r="V32" i="1"/>
  <c r="V193" i="1" s="1"/>
  <c r="U32" i="1"/>
  <c r="U193" i="1" s="1"/>
  <c r="T32" i="1"/>
  <c r="T193" i="1" s="1"/>
  <c r="S32" i="1"/>
  <c r="S193" i="1" s="1"/>
  <c r="R32" i="1"/>
  <c r="R193" i="1" s="1"/>
  <c r="Q32" i="1"/>
  <c r="Q193" i="1" s="1"/>
  <c r="P32" i="1"/>
  <c r="P193" i="1" s="1"/>
  <c r="O32" i="1"/>
  <c r="O193" i="1" s="1"/>
  <c r="N32" i="1"/>
  <c r="N193" i="1" s="1"/>
  <c r="M32" i="1"/>
  <c r="M193" i="1" s="1"/>
  <c r="L32" i="1"/>
  <c r="L193" i="1" s="1"/>
  <c r="K32" i="1"/>
  <c r="K193" i="1" s="1"/>
  <c r="J32" i="1"/>
  <c r="J193" i="1" s="1"/>
  <c r="I32" i="1"/>
  <c r="I193" i="1" s="1"/>
  <c r="H32" i="1"/>
  <c r="H193" i="1" s="1"/>
  <c r="G32" i="1"/>
  <c r="G193" i="1" s="1"/>
  <c r="F32" i="1"/>
  <c r="F193" i="1" s="1"/>
  <c r="E32" i="1"/>
  <c r="E193" i="1" s="1"/>
  <c r="D32" i="1"/>
  <c r="D193" i="1" s="1"/>
  <c r="FZ28" i="1"/>
  <c r="FZ27" i="1"/>
  <c r="FY27" i="1"/>
  <c r="FZ22" i="1" s="1"/>
  <c r="FZ26" i="1"/>
  <c r="FY26" i="1"/>
  <c r="FZ24" i="1"/>
  <c r="FZ23" i="1"/>
  <c r="FZ21" i="1"/>
  <c r="FZ20" i="1"/>
  <c r="FZ19" i="1"/>
  <c r="FZ18" i="1"/>
  <c r="FZ17" i="1"/>
  <c r="FZ16" i="1"/>
  <c r="FZ15" i="1"/>
  <c r="FZ14" i="1"/>
  <c r="FZ13" i="1"/>
  <c r="FZ12" i="1"/>
  <c r="FZ11" i="1"/>
  <c r="FZ10" i="1"/>
  <c r="FZ8" i="1"/>
  <c r="FZ7" i="1"/>
  <c r="FZ5" i="1"/>
  <c r="FZ4" i="1"/>
  <c r="C108" i="1" l="1"/>
  <c r="F127" i="1"/>
  <c r="J127" i="1"/>
  <c r="J128" i="1" s="1"/>
  <c r="J131" i="1" s="1"/>
  <c r="J133" i="1" s="1"/>
  <c r="J171" i="1" s="1"/>
  <c r="N127" i="1"/>
  <c r="R127" i="1"/>
  <c r="V127" i="1"/>
  <c r="Z127" i="1"/>
  <c r="Z128" i="1" s="1"/>
  <c r="Z131" i="1" s="1"/>
  <c r="Z133" i="1" s="1"/>
  <c r="Z171" i="1" s="1"/>
  <c r="AD127" i="1"/>
  <c r="AH127" i="1"/>
  <c r="AL127" i="1"/>
  <c r="AP127" i="1"/>
  <c r="AP128" i="1" s="1"/>
  <c r="AP131" i="1" s="1"/>
  <c r="AP133" i="1" s="1"/>
  <c r="AP171" i="1" s="1"/>
  <c r="AT127" i="1"/>
  <c r="AX127" i="1"/>
  <c r="BB127" i="1"/>
  <c r="BF127" i="1"/>
  <c r="BF128" i="1" s="1"/>
  <c r="BF131" i="1" s="1"/>
  <c r="BF133" i="1" s="1"/>
  <c r="BJ127" i="1"/>
  <c r="BN127" i="1"/>
  <c r="BR127" i="1"/>
  <c r="BV127" i="1"/>
  <c r="BV128" i="1" s="1"/>
  <c r="BV131" i="1" s="1"/>
  <c r="BV133" i="1" s="1"/>
  <c r="BV171" i="1" s="1"/>
  <c r="BZ127" i="1"/>
  <c r="CD127" i="1"/>
  <c r="CH127" i="1"/>
  <c r="CL127" i="1"/>
  <c r="CL128" i="1" s="1"/>
  <c r="CL131" i="1" s="1"/>
  <c r="CL133" i="1" s="1"/>
  <c r="CL171" i="1" s="1"/>
  <c r="CP127" i="1"/>
  <c r="CT127" i="1"/>
  <c r="CX127" i="1"/>
  <c r="DB127" i="1"/>
  <c r="DB128" i="1" s="1"/>
  <c r="DB131" i="1" s="1"/>
  <c r="DB133" i="1" s="1"/>
  <c r="DB171" i="1" s="1"/>
  <c r="DF127" i="1"/>
  <c r="DJ127" i="1"/>
  <c r="DN127" i="1"/>
  <c r="DR127" i="1"/>
  <c r="DR128" i="1" s="1"/>
  <c r="DR131" i="1" s="1"/>
  <c r="DR133" i="1" s="1"/>
  <c r="DR171" i="1" s="1"/>
  <c r="DV127" i="1"/>
  <c r="DZ127" i="1"/>
  <c r="ED127" i="1"/>
  <c r="EH127" i="1"/>
  <c r="EH128" i="1" s="1"/>
  <c r="EH131" i="1" s="1"/>
  <c r="EH133" i="1" s="1"/>
  <c r="EH171" i="1" s="1"/>
  <c r="EL127" i="1"/>
  <c r="EP127" i="1"/>
  <c r="ET127" i="1"/>
  <c r="EX127" i="1"/>
  <c r="EX128" i="1" s="1"/>
  <c r="EX131" i="1" s="1"/>
  <c r="EX133" i="1" s="1"/>
  <c r="EX171" i="1" s="1"/>
  <c r="FB127" i="1"/>
  <c r="FF127" i="1"/>
  <c r="FJ127" i="1"/>
  <c r="FN127" i="1"/>
  <c r="C105" i="1"/>
  <c r="C197" i="1"/>
  <c r="C205" i="1" s="1"/>
  <c r="J83" i="1"/>
  <c r="R83" i="1"/>
  <c r="R91" i="1" s="1"/>
  <c r="R120" i="1" s="1"/>
  <c r="Z83" i="1"/>
  <c r="AH83" i="1"/>
  <c r="AH91" i="1" s="1"/>
  <c r="AH194" i="1" s="1"/>
  <c r="AP83" i="1"/>
  <c r="AX83" i="1"/>
  <c r="BF83" i="1"/>
  <c r="BN83" i="1"/>
  <c r="BV83" i="1"/>
  <c r="BV91" i="1" s="1"/>
  <c r="BV96" i="1" s="1"/>
  <c r="CD83" i="1"/>
  <c r="CL83" i="1"/>
  <c r="CT83" i="1"/>
  <c r="CT91" i="1" s="1"/>
  <c r="CT120" i="1" s="1"/>
  <c r="DB83" i="1"/>
  <c r="DB91" i="1" s="1"/>
  <c r="DB96" i="1" s="1"/>
  <c r="DJ83" i="1"/>
  <c r="DR83" i="1"/>
  <c r="DR91" i="1" s="1"/>
  <c r="DR120" i="1" s="1"/>
  <c r="DZ83" i="1"/>
  <c r="DZ91" i="1" s="1"/>
  <c r="DZ96" i="1" s="1"/>
  <c r="EH83" i="1"/>
  <c r="EH91" i="1" s="1"/>
  <c r="EH120" i="1" s="1"/>
  <c r="EP83" i="1"/>
  <c r="EX83" i="1"/>
  <c r="FG83" i="1"/>
  <c r="FG91" i="1" s="1"/>
  <c r="FG120" i="1" s="1"/>
  <c r="FO83" i="1"/>
  <c r="FO91" i="1" s="1"/>
  <c r="FO96" i="1" s="1"/>
  <c r="FW83" i="1"/>
  <c r="G83" i="1"/>
  <c r="K83" i="1"/>
  <c r="K91" i="1" s="1"/>
  <c r="K194" i="1" s="1"/>
  <c r="O83" i="1"/>
  <c r="S83" i="1"/>
  <c r="W83" i="1"/>
  <c r="AA83" i="1"/>
  <c r="AE83" i="1"/>
  <c r="AE91" i="1" s="1"/>
  <c r="AE96" i="1" s="1"/>
  <c r="AI83" i="1"/>
  <c r="AI91" i="1" s="1"/>
  <c r="AI96" i="1" s="1"/>
  <c r="AM83" i="1"/>
  <c r="AQ83" i="1"/>
  <c r="AQ91" i="1" s="1"/>
  <c r="AQ194" i="1" s="1"/>
  <c r="AU83" i="1"/>
  <c r="AU91" i="1" s="1"/>
  <c r="AU120" i="1" s="1"/>
  <c r="AY83" i="1"/>
  <c r="BC83" i="1"/>
  <c r="BG83" i="1"/>
  <c r="BK83" i="1"/>
  <c r="BK91" i="1" s="1"/>
  <c r="BK96" i="1" s="1"/>
  <c r="BO83" i="1"/>
  <c r="BS83" i="1"/>
  <c r="BW83" i="1"/>
  <c r="BW91" i="1" s="1"/>
  <c r="BW120" i="1" s="1"/>
  <c r="CA83" i="1"/>
  <c r="CE83" i="1"/>
  <c r="CI83" i="1"/>
  <c r="CM83" i="1"/>
  <c r="CQ83" i="1"/>
  <c r="CU83" i="1"/>
  <c r="CY83" i="1"/>
  <c r="CY91" i="1" s="1"/>
  <c r="CY120" i="1" s="1"/>
  <c r="DC83" i="1"/>
  <c r="DC91" i="1" s="1"/>
  <c r="DC194" i="1" s="1"/>
  <c r="DG83" i="1"/>
  <c r="DG91" i="1" s="1"/>
  <c r="DG194" i="1" s="1"/>
  <c r="DK83" i="1"/>
  <c r="DO83" i="1"/>
  <c r="DS83" i="1"/>
  <c r="DW83" i="1"/>
  <c r="DW91" i="1" s="1"/>
  <c r="DW194" i="1" s="1"/>
  <c r="EA83" i="1"/>
  <c r="EE83" i="1"/>
  <c r="EI83" i="1"/>
  <c r="EM83" i="1"/>
  <c r="EM91" i="1" s="1"/>
  <c r="EM194" i="1" s="1"/>
  <c r="EQ83" i="1"/>
  <c r="EU83" i="1"/>
  <c r="EU91" i="1" s="1"/>
  <c r="EU194" i="1" s="1"/>
  <c r="EZ83" i="1"/>
  <c r="FD83" i="1"/>
  <c r="FH83" i="1"/>
  <c r="FL83" i="1"/>
  <c r="FP83" i="1"/>
  <c r="FP91" i="1" s="1"/>
  <c r="FT83" i="1"/>
  <c r="FX83" i="1"/>
  <c r="F83" i="1"/>
  <c r="N83" i="1"/>
  <c r="N91" i="1" s="1"/>
  <c r="N194" i="1" s="1"/>
  <c r="V83" i="1"/>
  <c r="V91" i="1" s="1"/>
  <c r="V194" i="1" s="1"/>
  <c r="AD83" i="1"/>
  <c r="AL83" i="1"/>
  <c r="AT83" i="1"/>
  <c r="BB83" i="1"/>
  <c r="BB91" i="1" s="1"/>
  <c r="BB194" i="1" s="1"/>
  <c r="BJ83" i="1"/>
  <c r="BR83" i="1"/>
  <c r="BZ83" i="1"/>
  <c r="CH83" i="1"/>
  <c r="CH91" i="1" s="1"/>
  <c r="CH194" i="1" s="1"/>
  <c r="CP83" i="1"/>
  <c r="CX83" i="1"/>
  <c r="DF83" i="1"/>
  <c r="DN83" i="1"/>
  <c r="DV83" i="1"/>
  <c r="ED83" i="1"/>
  <c r="EL83" i="1"/>
  <c r="ET83" i="1"/>
  <c r="FC83" i="1"/>
  <c r="FK83" i="1"/>
  <c r="FS83" i="1"/>
  <c r="FS91" i="1" s="1"/>
  <c r="FS194" i="1" s="1"/>
  <c r="D83" i="1"/>
  <c r="H83" i="1"/>
  <c r="L83" i="1"/>
  <c r="P83" i="1"/>
  <c r="T83" i="1"/>
  <c r="X83" i="1"/>
  <c r="AB83" i="1"/>
  <c r="AB91" i="1" s="1"/>
  <c r="AF83" i="1"/>
  <c r="AF91" i="1" s="1"/>
  <c r="AJ83" i="1"/>
  <c r="AJ91" i="1" s="1"/>
  <c r="AN83" i="1"/>
  <c r="AR83" i="1"/>
  <c r="AV83" i="1"/>
  <c r="AV91" i="1" s="1"/>
  <c r="AZ83" i="1"/>
  <c r="BD83" i="1"/>
  <c r="BH83" i="1"/>
  <c r="BL83" i="1"/>
  <c r="BP83" i="1"/>
  <c r="BT83" i="1"/>
  <c r="BX83" i="1"/>
  <c r="BX91" i="1" s="1"/>
  <c r="CB83" i="1"/>
  <c r="CB91" i="1" s="1"/>
  <c r="CF83" i="1"/>
  <c r="CF91" i="1" s="1"/>
  <c r="CJ83" i="1"/>
  <c r="CN83" i="1"/>
  <c r="CR83" i="1"/>
  <c r="CV83" i="1"/>
  <c r="CZ83" i="1"/>
  <c r="DD83" i="1"/>
  <c r="DD91" i="1" s="1"/>
  <c r="DH83" i="1"/>
  <c r="DH91" i="1" s="1"/>
  <c r="DL83" i="1"/>
  <c r="DP83" i="1"/>
  <c r="DT83" i="1"/>
  <c r="DX83" i="1"/>
  <c r="EB83" i="1"/>
  <c r="EF83" i="1"/>
  <c r="EJ83" i="1"/>
  <c r="EJ91" i="1" s="1"/>
  <c r="EN83" i="1"/>
  <c r="ER83" i="1"/>
  <c r="ER91" i="1" s="1"/>
  <c r="EV83" i="1"/>
  <c r="FA83" i="1"/>
  <c r="FE83" i="1"/>
  <c r="FI83" i="1"/>
  <c r="FI91" i="1" s="1"/>
  <c r="FI120" i="1" s="1"/>
  <c r="FM83" i="1"/>
  <c r="FQ83" i="1"/>
  <c r="FU83" i="1"/>
  <c r="X96" i="1"/>
  <c r="X170" i="1" s="1"/>
  <c r="FY294" i="1"/>
  <c r="FY303" i="1"/>
  <c r="C102" i="1"/>
  <c r="C104" i="1" s="1"/>
  <c r="C106" i="1" s="1"/>
  <c r="C116" i="1" s="1"/>
  <c r="CO98" i="1"/>
  <c r="CP5" i="4" s="1"/>
  <c r="CS98" i="1"/>
  <c r="CT5" i="4" s="1"/>
  <c r="CW98" i="1"/>
  <c r="CX5" i="4" s="1"/>
  <c r="DA98" i="1"/>
  <c r="DB5" i="4" s="1"/>
  <c r="DE98" i="1"/>
  <c r="DF5" i="4" s="1"/>
  <c r="DI98" i="1"/>
  <c r="DJ5" i="4" s="1"/>
  <c r="DM98" i="1"/>
  <c r="DN5" i="4" s="1"/>
  <c r="DQ98" i="1"/>
  <c r="DR5" i="4" s="1"/>
  <c r="DU98" i="1"/>
  <c r="DV5" i="4" s="1"/>
  <c r="DY98" i="1"/>
  <c r="DZ5" i="4" s="1"/>
  <c r="EC98" i="1"/>
  <c r="ED5" i="4" s="1"/>
  <c r="EG98" i="1"/>
  <c r="EH5" i="4" s="1"/>
  <c r="EK98" i="1"/>
  <c r="EL5" i="4" s="1"/>
  <c r="EO98" i="1"/>
  <c r="EP5" i="4" s="1"/>
  <c r="ES98" i="1"/>
  <c r="ET5" i="4" s="1"/>
  <c r="EW98" i="1"/>
  <c r="EX5" i="4" s="1"/>
  <c r="FA98" i="1"/>
  <c r="FB5" i="4" s="1"/>
  <c r="FE98" i="1"/>
  <c r="FF5" i="4" s="1"/>
  <c r="FI98" i="1"/>
  <c r="FJ5" i="4" s="1"/>
  <c r="FM98" i="1"/>
  <c r="FN5" i="4" s="1"/>
  <c r="FQ98" i="1"/>
  <c r="FR5" i="4" s="1"/>
  <c r="FU98" i="1"/>
  <c r="FV5" i="4" s="1"/>
  <c r="C112" i="1"/>
  <c r="C115" i="1"/>
  <c r="D326" i="1"/>
  <c r="D341" i="1"/>
  <c r="H326" i="1"/>
  <c r="H341" i="1"/>
  <c r="L326" i="1"/>
  <c r="L341" i="1"/>
  <c r="P326" i="1"/>
  <c r="P341" i="1"/>
  <c r="T326" i="1"/>
  <c r="T341" i="1"/>
  <c r="X326" i="1"/>
  <c r="X341" i="1"/>
  <c r="AB326" i="1"/>
  <c r="AB341" i="1"/>
  <c r="AF326" i="1"/>
  <c r="AF341" i="1"/>
  <c r="AJ326" i="1"/>
  <c r="AJ341" i="1"/>
  <c r="AN326" i="1"/>
  <c r="AN341" i="1"/>
  <c r="AR326" i="1"/>
  <c r="AR341" i="1"/>
  <c r="AV326" i="1"/>
  <c r="AV341" i="1"/>
  <c r="AZ326" i="1"/>
  <c r="AZ341" i="1"/>
  <c r="BD326" i="1"/>
  <c r="BD341" i="1"/>
  <c r="BH326" i="1"/>
  <c r="BH341" i="1"/>
  <c r="BL326" i="1"/>
  <c r="BL341" i="1"/>
  <c r="BP326" i="1"/>
  <c r="BP341" i="1"/>
  <c r="BT326" i="1"/>
  <c r="BT341" i="1"/>
  <c r="BX326" i="1"/>
  <c r="BX341" i="1"/>
  <c r="CB326" i="1"/>
  <c r="CB341" i="1"/>
  <c r="CF326" i="1"/>
  <c r="CF341" i="1"/>
  <c r="CJ326" i="1"/>
  <c r="CJ341" i="1"/>
  <c r="CN326" i="1"/>
  <c r="CN341" i="1"/>
  <c r="CR326" i="1"/>
  <c r="CR341" i="1"/>
  <c r="CV326" i="1"/>
  <c r="CV341" i="1"/>
  <c r="CZ326" i="1"/>
  <c r="CZ341" i="1"/>
  <c r="DD326" i="1"/>
  <c r="DD341" i="1"/>
  <c r="DH326" i="1"/>
  <c r="DH341" i="1"/>
  <c r="DL326" i="1"/>
  <c r="DL341" i="1"/>
  <c r="DP326" i="1"/>
  <c r="DP341" i="1"/>
  <c r="DT326" i="1"/>
  <c r="DT341" i="1"/>
  <c r="DX326" i="1"/>
  <c r="DX341" i="1"/>
  <c r="EB326" i="1"/>
  <c r="EB341" i="1"/>
  <c r="EF326" i="1"/>
  <c r="EF341" i="1"/>
  <c r="EJ326" i="1"/>
  <c r="EJ341" i="1"/>
  <c r="EN326" i="1"/>
  <c r="EN341" i="1"/>
  <c r="ER326" i="1"/>
  <c r="ER341" i="1"/>
  <c r="EV326" i="1"/>
  <c r="EV341" i="1"/>
  <c r="EZ326" i="1"/>
  <c r="EZ341" i="1"/>
  <c r="FD326" i="1"/>
  <c r="FD341" i="1"/>
  <c r="FH326" i="1"/>
  <c r="FH341" i="1"/>
  <c r="FL326" i="1"/>
  <c r="FL341" i="1"/>
  <c r="FP326" i="1"/>
  <c r="FP341" i="1"/>
  <c r="FT326" i="1"/>
  <c r="FT341" i="1"/>
  <c r="FX326" i="1"/>
  <c r="FX341" i="1"/>
  <c r="E326" i="1"/>
  <c r="E341" i="1"/>
  <c r="I326" i="1"/>
  <c r="I341" i="1"/>
  <c r="M326" i="1"/>
  <c r="M341" i="1"/>
  <c r="Q326" i="1"/>
  <c r="Q341" i="1"/>
  <c r="U326" i="1"/>
  <c r="U341" i="1"/>
  <c r="Y326" i="1"/>
  <c r="Y341" i="1"/>
  <c r="AC326" i="1"/>
  <c r="AC341" i="1"/>
  <c r="AG326" i="1"/>
  <c r="AG341" i="1"/>
  <c r="AK326" i="1"/>
  <c r="AK341" i="1"/>
  <c r="AO326" i="1"/>
  <c r="AO341" i="1"/>
  <c r="AS326" i="1"/>
  <c r="AS341" i="1"/>
  <c r="AW326" i="1"/>
  <c r="AW341" i="1"/>
  <c r="BA326" i="1"/>
  <c r="BA341" i="1"/>
  <c r="BE326" i="1"/>
  <c r="BE341" i="1"/>
  <c r="BI326" i="1"/>
  <c r="BI341" i="1"/>
  <c r="BM326" i="1"/>
  <c r="BM341" i="1"/>
  <c r="BQ326" i="1"/>
  <c r="BQ341" i="1"/>
  <c r="BU326" i="1"/>
  <c r="BU341" i="1"/>
  <c r="BY326" i="1"/>
  <c r="BY341" i="1"/>
  <c r="CC326" i="1"/>
  <c r="CC341" i="1"/>
  <c r="CG326" i="1"/>
  <c r="CG341" i="1"/>
  <c r="CK326" i="1"/>
  <c r="CK341" i="1"/>
  <c r="CO326" i="1"/>
  <c r="CO341" i="1"/>
  <c r="CS326" i="1"/>
  <c r="CS341" i="1"/>
  <c r="CW326" i="1"/>
  <c r="CW341" i="1"/>
  <c r="DA326" i="1"/>
  <c r="DA341" i="1"/>
  <c r="DE326" i="1"/>
  <c r="DE341" i="1"/>
  <c r="DI326" i="1"/>
  <c r="DI341" i="1"/>
  <c r="DM326" i="1"/>
  <c r="DM341" i="1"/>
  <c r="DQ326" i="1"/>
  <c r="DQ341" i="1"/>
  <c r="DU326" i="1"/>
  <c r="DU341" i="1"/>
  <c r="DY326" i="1"/>
  <c r="DY341" i="1"/>
  <c r="EC326" i="1"/>
  <c r="EC341" i="1"/>
  <c r="EG326" i="1"/>
  <c r="EG341" i="1"/>
  <c r="EK326" i="1"/>
  <c r="EK341" i="1"/>
  <c r="EO326" i="1"/>
  <c r="EO341" i="1"/>
  <c r="ES326" i="1"/>
  <c r="ES341" i="1"/>
  <c r="EW326" i="1"/>
  <c r="EW341" i="1"/>
  <c r="FA326" i="1"/>
  <c r="FA341" i="1"/>
  <c r="FE326" i="1"/>
  <c r="FE341" i="1"/>
  <c r="FI326" i="1"/>
  <c r="FI341" i="1"/>
  <c r="FM326" i="1"/>
  <c r="FM341" i="1"/>
  <c r="FQ326" i="1"/>
  <c r="FQ341" i="1"/>
  <c r="FU326" i="1"/>
  <c r="FU341" i="1"/>
  <c r="N326" i="1"/>
  <c r="N341" i="1"/>
  <c r="V326" i="1"/>
  <c r="V341" i="1"/>
  <c r="AD326" i="1"/>
  <c r="AD341" i="1"/>
  <c r="AP326" i="1"/>
  <c r="AP341" i="1"/>
  <c r="AX326" i="1"/>
  <c r="AX341" i="1"/>
  <c r="BF326" i="1"/>
  <c r="BF341" i="1"/>
  <c r="BN326" i="1"/>
  <c r="BN341" i="1"/>
  <c r="BR326" i="1"/>
  <c r="BR341" i="1"/>
  <c r="BZ326" i="1"/>
  <c r="BZ341" i="1"/>
  <c r="CH326" i="1"/>
  <c r="CH341" i="1"/>
  <c r="CP326" i="1"/>
  <c r="CP341" i="1"/>
  <c r="CX326" i="1"/>
  <c r="CX341" i="1"/>
  <c r="DF326" i="1"/>
  <c r="DF341" i="1"/>
  <c r="DN326" i="1"/>
  <c r="DN341" i="1"/>
  <c r="DV326" i="1"/>
  <c r="DV341" i="1"/>
  <c r="ED326" i="1"/>
  <c r="ED341" i="1"/>
  <c r="EL326" i="1"/>
  <c r="EL341" i="1"/>
  <c r="ET326" i="1"/>
  <c r="ET341" i="1"/>
  <c r="FB326" i="1"/>
  <c r="FB341" i="1"/>
  <c r="FJ326" i="1"/>
  <c r="FJ341" i="1"/>
  <c r="FR326" i="1"/>
  <c r="FR341" i="1"/>
  <c r="FV326" i="1"/>
  <c r="FV341" i="1"/>
  <c r="F326" i="1"/>
  <c r="F341" i="1"/>
  <c r="J326" i="1"/>
  <c r="J341" i="1"/>
  <c r="R326" i="1"/>
  <c r="R341" i="1"/>
  <c r="Z326" i="1"/>
  <c r="Z341" i="1"/>
  <c r="AH326" i="1"/>
  <c r="AH341" i="1"/>
  <c r="AL326" i="1"/>
  <c r="AL341" i="1"/>
  <c r="AT326" i="1"/>
  <c r="AT341" i="1"/>
  <c r="BB326" i="1"/>
  <c r="BB341" i="1"/>
  <c r="BJ326" i="1"/>
  <c r="BJ341" i="1"/>
  <c r="BV326" i="1"/>
  <c r="BV341" i="1"/>
  <c r="CD326" i="1"/>
  <c r="CD341" i="1"/>
  <c r="CL326" i="1"/>
  <c r="CL341" i="1"/>
  <c r="CT326" i="1"/>
  <c r="CT341" i="1"/>
  <c r="DB326" i="1"/>
  <c r="DB341" i="1"/>
  <c r="DJ326" i="1"/>
  <c r="DJ341" i="1"/>
  <c r="DR326" i="1"/>
  <c r="DR341" i="1"/>
  <c r="DZ326" i="1"/>
  <c r="DZ341" i="1"/>
  <c r="EH326" i="1"/>
  <c r="EH341" i="1"/>
  <c r="EP326" i="1"/>
  <c r="EP341" i="1"/>
  <c r="EX326" i="1"/>
  <c r="EX341" i="1"/>
  <c r="FF326" i="1"/>
  <c r="FF341" i="1"/>
  <c r="FN326" i="1"/>
  <c r="FN341" i="1"/>
  <c r="C326" i="1"/>
  <c r="C341" i="1"/>
  <c r="G326" i="1"/>
  <c r="G341" i="1"/>
  <c r="K326" i="1"/>
  <c r="K341" i="1"/>
  <c r="O326" i="1"/>
  <c r="O341" i="1"/>
  <c r="S326" i="1"/>
  <c r="S341" i="1"/>
  <c r="W326" i="1"/>
  <c r="W341" i="1"/>
  <c r="AA326" i="1"/>
  <c r="AA341" i="1"/>
  <c r="AE326" i="1"/>
  <c r="AE341" i="1"/>
  <c r="AI326" i="1"/>
  <c r="AI341" i="1"/>
  <c r="AM326" i="1"/>
  <c r="AM341" i="1"/>
  <c r="AQ326" i="1"/>
  <c r="AQ341" i="1"/>
  <c r="AU326" i="1"/>
  <c r="AU341" i="1"/>
  <c r="AY326" i="1"/>
  <c r="AY341" i="1"/>
  <c r="BC326" i="1"/>
  <c r="BC341" i="1"/>
  <c r="BG326" i="1"/>
  <c r="BG341" i="1"/>
  <c r="BK326" i="1"/>
  <c r="BK341" i="1"/>
  <c r="BO326" i="1"/>
  <c r="BO341" i="1"/>
  <c r="BS326" i="1"/>
  <c r="BS341" i="1"/>
  <c r="BW326" i="1"/>
  <c r="BW341" i="1"/>
  <c r="CA326" i="1"/>
  <c r="CA341" i="1"/>
  <c r="CE326" i="1"/>
  <c r="CE341" i="1"/>
  <c r="CI326" i="1"/>
  <c r="CI341" i="1"/>
  <c r="CM326" i="1"/>
  <c r="CM341" i="1"/>
  <c r="CQ326" i="1"/>
  <c r="CQ341" i="1"/>
  <c r="CU326" i="1"/>
  <c r="CU341" i="1"/>
  <c r="CY326" i="1"/>
  <c r="CY341" i="1"/>
  <c r="DC326" i="1"/>
  <c r="DC341" i="1"/>
  <c r="DG326" i="1"/>
  <c r="DG341" i="1"/>
  <c r="DK326" i="1"/>
  <c r="DK341" i="1"/>
  <c r="DO326" i="1"/>
  <c r="DO341" i="1"/>
  <c r="DS326" i="1"/>
  <c r="DS341" i="1"/>
  <c r="DW326" i="1"/>
  <c r="DW341" i="1"/>
  <c r="EA326" i="1"/>
  <c r="EA341" i="1"/>
  <c r="EE326" i="1"/>
  <c r="EE341" i="1"/>
  <c r="EI326" i="1"/>
  <c r="EI341" i="1"/>
  <c r="EM326" i="1"/>
  <c r="EM341" i="1"/>
  <c r="EQ326" i="1"/>
  <c r="EQ341" i="1"/>
  <c r="EU326" i="1"/>
  <c r="EU341" i="1"/>
  <c r="EY326" i="1"/>
  <c r="EY341" i="1"/>
  <c r="FC326" i="1"/>
  <c r="FC341" i="1"/>
  <c r="FG326" i="1"/>
  <c r="FG341" i="1"/>
  <c r="FK326" i="1"/>
  <c r="FK341" i="1"/>
  <c r="FO326" i="1"/>
  <c r="FO341" i="1"/>
  <c r="FS326" i="1"/>
  <c r="FS341" i="1"/>
  <c r="FW326" i="1"/>
  <c r="FW341" i="1"/>
  <c r="FZ46" i="1"/>
  <c r="V128" i="1"/>
  <c r="V131" i="1" s="1"/>
  <c r="V133" i="1" s="1"/>
  <c r="V171" i="1" s="1"/>
  <c r="AH128" i="1"/>
  <c r="AH131" i="1" s="1"/>
  <c r="AH133" i="1" s="1"/>
  <c r="AH171" i="1" s="1"/>
  <c r="AT128" i="1"/>
  <c r="AT131" i="1" s="1"/>
  <c r="AT133" i="1" s="1"/>
  <c r="BR128" i="1"/>
  <c r="BR131" i="1" s="1"/>
  <c r="BR133" i="1" s="1"/>
  <c r="BR171" i="1" s="1"/>
  <c r="CD128" i="1"/>
  <c r="CD131" i="1" s="1"/>
  <c r="CD133" i="1" s="1"/>
  <c r="CD171" i="1" s="1"/>
  <c r="CP128" i="1"/>
  <c r="CP131" i="1" s="1"/>
  <c r="CP133" i="1" s="1"/>
  <c r="DN128" i="1"/>
  <c r="DN131" i="1" s="1"/>
  <c r="DN133" i="1" s="1"/>
  <c r="DN171" i="1" s="1"/>
  <c r="DZ128" i="1"/>
  <c r="DZ131" i="1" s="1"/>
  <c r="DZ133" i="1" s="1"/>
  <c r="EL128" i="1"/>
  <c r="EL131" i="1" s="1"/>
  <c r="EL133" i="1" s="1"/>
  <c r="ET128" i="1"/>
  <c r="ET131" i="1" s="1"/>
  <c r="ET133" i="1" s="1"/>
  <c r="ET171" i="1" s="1"/>
  <c r="FB128" i="1"/>
  <c r="FB131" i="1" s="1"/>
  <c r="FB133" i="1" s="1"/>
  <c r="FB171" i="1" s="1"/>
  <c r="FR128" i="1"/>
  <c r="FR131" i="1" s="1"/>
  <c r="FR133" i="1" s="1"/>
  <c r="FR171" i="1" s="1"/>
  <c r="N128" i="1"/>
  <c r="N131" i="1" s="1"/>
  <c r="N133" i="1" s="1"/>
  <c r="AL128" i="1"/>
  <c r="AL131" i="1" s="1"/>
  <c r="AL133" i="1" s="1"/>
  <c r="AL171" i="1" s="1"/>
  <c r="AX128" i="1"/>
  <c r="AX131" i="1" s="1"/>
  <c r="AX133" i="1" s="1"/>
  <c r="AX171" i="1" s="1"/>
  <c r="BJ128" i="1"/>
  <c r="BJ131" i="1" s="1"/>
  <c r="BJ133" i="1" s="1"/>
  <c r="CH128" i="1"/>
  <c r="CH131" i="1" s="1"/>
  <c r="CH133" i="1" s="1"/>
  <c r="CH171" i="1" s="1"/>
  <c r="CT128" i="1"/>
  <c r="CT131" i="1" s="1"/>
  <c r="CT133" i="1" s="1"/>
  <c r="CT171" i="1" s="1"/>
  <c r="DF128" i="1"/>
  <c r="DF131" i="1" s="1"/>
  <c r="DF133" i="1" s="1"/>
  <c r="DF171" i="1" s="1"/>
  <c r="FJ128" i="1"/>
  <c r="FJ131" i="1" s="1"/>
  <c r="FJ133" i="1" s="1"/>
  <c r="FV128" i="1"/>
  <c r="FV131" i="1" s="1"/>
  <c r="FV133" i="1" s="1"/>
  <c r="FV171" i="1" s="1"/>
  <c r="F128" i="1"/>
  <c r="F131" i="1" s="1"/>
  <c r="F133" i="1" s="1"/>
  <c r="R128" i="1"/>
  <c r="R131" i="1" s="1"/>
  <c r="R133" i="1" s="1"/>
  <c r="R171" i="1" s="1"/>
  <c r="AD128" i="1"/>
  <c r="AD131" i="1" s="1"/>
  <c r="AD133" i="1" s="1"/>
  <c r="BB128" i="1"/>
  <c r="BB131" i="1" s="1"/>
  <c r="BB133" i="1" s="1"/>
  <c r="BB171" i="1" s="1"/>
  <c r="BN128" i="1"/>
  <c r="BN131" i="1" s="1"/>
  <c r="BN133" i="1" s="1"/>
  <c r="BN171" i="1" s="1"/>
  <c r="BZ128" i="1"/>
  <c r="BZ131" i="1" s="1"/>
  <c r="BZ133" i="1" s="1"/>
  <c r="BZ171" i="1" s="1"/>
  <c r="CX128" i="1"/>
  <c r="CX131" i="1" s="1"/>
  <c r="CX133" i="1" s="1"/>
  <c r="CX171" i="1" s="1"/>
  <c r="DJ128" i="1"/>
  <c r="DJ131" i="1" s="1"/>
  <c r="DJ133" i="1" s="1"/>
  <c r="DJ171" i="1" s="1"/>
  <c r="DV128" i="1"/>
  <c r="DV131" i="1" s="1"/>
  <c r="DV133" i="1" s="1"/>
  <c r="DV171" i="1" s="1"/>
  <c r="ED128" i="1"/>
  <c r="ED131" i="1" s="1"/>
  <c r="ED133" i="1" s="1"/>
  <c r="EP128" i="1"/>
  <c r="EP131" i="1" s="1"/>
  <c r="EP133" i="1" s="1"/>
  <c r="FF128" i="1"/>
  <c r="FF131" i="1" s="1"/>
  <c r="FF133" i="1" s="1"/>
  <c r="FF171" i="1" s="1"/>
  <c r="FN128" i="1"/>
  <c r="FN131" i="1" s="1"/>
  <c r="FN133" i="1" s="1"/>
  <c r="FN171" i="1" s="1"/>
  <c r="D226" i="8"/>
  <c r="D230" i="8" s="1"/>
  <c r="D235" i="8" s="1"/>
  <c r="I37" i="8" s="1"/>
  <c r="C241" i="8"/>
  <c r="C247" i="8" s="1"/>
  <c r="C250" i="8" s="1"/>
  <c r="C265" i="8"/>
  <c r="E98" i="1"/>
  <c r="F5" i="4" s="1"/>
  <c r="Q98" i="1"/>
  <c r="R5" i="4" s="1"/>
  <c r="Y98" i="1"/>
  <c r="Z5" i="4" s="1"/>
  <c r="AK98" i="1"/>
  <c r="AL5" i="4" s="1"/>
  <c r="AW98" i="1"/>
  <c r="AX5" i="4" s="1"/>
  <c r="BI98" i="1"/>
  <c r="BJ5" i="4" s="1"/>
  <c r="BU98" i="1"/>
  <c r="BV5" i="4" s="1"/>
  <c r="CC98" i="1"/>
  <c r="CD5" i="4" s="1"/>
  <c r="I98" i="1"/>
  <c r="J5" i="4" s="1"/>
  <c r="U98" i="1"/>
  <c r="V5" i="4" s="1"/>
  <c r="AG98" i="1"/>
  <c r="AH5" i="4" s="1"/>
  <c r="AS98" i="1"/>
  <c r="AT5" i="4" s="1"/>
  <c r="BE98" i="1"/>
  <c r="BF5" i="4" s="1"/>
  <c r="BM98" i="1"/>
  <c r="BN5" i="4" s="1"/>
  <c r="BY98" i="1"/>
  <c r="BZ5" i="4" s="1"/>
  <c r="CG98" i="1"/>
  <c r="CH5" i="4" s="1"/>
  <c r="CK98" i="1"/>
  <c r="CL5" i="4" s="1"/>
  <c r="M98" i="1"/>
  <c r="N5" i="4" s="1"/>
  <c r="AC98" i="1"/>
  <c r="AD5" i="4" s="1"/>
  <c r="AO98" i="1"/>
  <c r="AP5" i="4" s="1"/>
  <c r="BA98" i="1"/>
  <c r="BB5" i="4" s="1"/>
  <c r="BQ98" i="1"/>
  <c r="BR5" i="4" s="1"/>
  <c r="FK91" i="1"/>
  <c r="FK96" i="1" s="1"/>
  <c r="FW91" i="1"/>
  <c r="FW96" i="1" s="1"/>
  <c r="S91" i="1"/>
  <c r="S194" i="1" s="1"/>
  <c r="BO91" i="1"/>
  <c r="BO120" i="1" s="1"/>
  <c r="BS91" i="1"/>
  <c r="BS194" i="1" s="1"/>
  <c r="CE91" i="1"/>
  <c r="CE120" i="1" s="1"/>
  <c r="CI91" i="1"/>
  <c r="CI120" i="1" s="1"/>
  <c r="CM91" i="1"/>
  <c r="CM120" i="1" s="1"/>
  <c r="DO91" i="1"/>
  <c r="DO120" i="1" s="1"/>
  <c r="DS91" i="1"/>
  <c r="DS120" i="1" s="1"/>
  <c r="FH91" i="1"/>
  <c r="FX91" i="1"/>
  <c r="GB8" i="4"/>
  <c r="GB12" i="4"/>
  <c r="H91" i="1"/>
  <c r="P91" i="1"/>
  <c r="AR91" i="1"/>
  <c r="BD91" i="1"/>
  <c r="BH91" i="1"/>
  <c r="BL91" i="1"/>
  <c r="CV91" i="1"/>
  <c r="CZ91" i="1"/>
  <c r="DP91" i="1"/>
  <c r="DT91" i="1"/>
  <c r="EB91" i="1"/>
  <c r="FE91" i="1"/>
  <c r="FE96" i="1" s="1"/>
  <c r="FM91" i="1"/>
  <c r="FM194" i="1" s="1"/>
  <c r="FQ91" i="1"/>
  <c r="FQ194" i="1" s="1"/>
  <c r="FU91" i="1"/>
  <c r="FU194" i="1" s="1"/>
  <c r="FY295" i="1"/>
  <c r="GB23" i="4"/>
  <c r="M91" i="1"/>
  <c r="M194" i="1" s="1"/>
  <c r="Q91" i="1"/>
  <c r="Q194" i="1" s="1"/>
  <c r="Y91" i="1"/>
  <c r="Y96" i="1" s="1"/>
  <c r="AC91" i="1"/>
  <c r="AC194" i="1" s="1"/>
  <c r="AO91" i="1"/>
  <c r="AO120" i="1" s="1"/>
  <c r="BA91" i="1"/>
  <c r="BA120" i="1" s="1"/>
  <c r="BI91" i="1"/>
  <c r="BI194" i="1" s="1"/>
  <c r="BU91" i="1"/>
  <c r="BU194" i="1" s="1"/>
  <c r="BY91" i="1"/>
  <c r="BY194" i="1" s="1"/>
  <c r="CC91" i="1"/>
  <c r="CC194" i="1" s="1"/>
  <c r="CS91" i="1"/>
  <c r="CS96" i="1" s="1"/>
  <c r="DA91" i="1"/>
  <c r="DA96" i="1" s="1"/>
  <c r="DE91" i="1"/>
  <c r="DE194" i="1" s="1"/>
  <c r="DI91" i="1"/>
  <c r="DI194" i="1" s="1"/>
  <c r="DM91" i="1"/>
  <c r="DM120" i="1" s="1"/>
  <c r="DU91" i="1"/>
  <c r="DU194" i="1" s="1"/>
  <c r="DY91" i="1"/>
  <c r="DY96" i="1" s="1"/>
  <c r="EO91" i="1"/>
  <c r="EO194" i="1" s="1"/>
  <c r="ES91" i="1"/>
  <c r="ES120" i="1" s="1"/>
  <c r="EW91" i="1"/>
  <c r="EW194" i="1" s="1"/>
  <c r="N295" i="1"/>
  <c r="Z295" i="1"/>
  <c r="AH295" i="1"/>
  <c r="AP295" i="1"/>
  <c r="BB295" i="1"/>
  <c r="BN295" i="1"/>
  <c r="BZ295" i="1"/>
  <c r="CL295" i="1"/>
  <c r="CX295" i="1"/>
  <c r="DJ295" i="1"/>
  <c r="DV295" i="1"/>
  <c r="EL295" i="1"/>
  <c r="EX295" i="1"/>
  <c r="FJ295" i="1"/>
  <c r="FV295" i="1"/>
  <c r="G295" i="1"/>
  <c r="K295" i="1"/>
  <c r="O295" i="1"/>
  <c r="S295" i="1"/>
  <c r="W295" i="1"/>
  <c r="AA295" i="1"/>
  <c r="AE295" i="1"/>
  <c r="AI295" i="1"/>
  <c r="AM295" i="1"/>
  <c r="AQ295" i="1"/>
  <c r="AU295" i="1"/>
  <c r="AY295" i="1"/>
  <c r="BC295" i="1"/>
  <c r="BG295" i="1"/>
  <c r="BK295" i="1"/>
  <c r="BO295" i="1"/>
  <c r="BS295" i="1"/>
  <c r="BW295" i="1"/>
  <c r="CA295" i="1"/>
  <c r="CE295" i="1"/>
  <c r="CI295" i="1"/>
  <c r="CM295" i="1"/>
  <c r="CQ295" i="1"/>
  <c r="CU295" i="1"/>
  <c r="CY295" i="1"/>
  <c r="DC295" i="1"/>
  <c r="DG295" i="1"/>
  <c r="DK295" i="1"/>
  <c r="DO295" i="1"/>
  <c r="DS295" i="1"/>
  <c r="DW295" i="1"/>
  <c r="EA295" i="1"/>
  <c r="EE295" i="1"/>
  <c r="EI295" i="1"/>
  <c r="EM295" i="1"/>
  <c r="EQ295" i="1"/>
  <c r="EU295" i="1"/>
  <c r="EY295" i="1"/>
  <c r="FC295" i="1"/>
  <c r="FG295" i="1"/>
  <c r="FK295" i="1"/>
  <c r="FO295" i="1"/>
  <c r="FS295" i="1"/>
  <c r="FW295" i="1"/>
  <c r="F295" i="1"/>
  <c r="V295" i="1"/>
  <c r="AL295" i="1"/>
  <c r="AX295" i="1"/>
  <c r="BJ295" i="1"/>
  <c r="BV295" i="1"/>
  <c r="CH295" i="1"/>
  <c r="CT295" i="1"/>
  <c r="DF295" i="1"/>
  <c r="DR295" i="1"/>
  <c r="ED295" i="1"/>
  <c r="EP295" i="1"/>
  <c r="FB295" i="1"/>
  <c r="FN295" i="1"/>
  <c r="D295" i="1"/>
  <c r="H295" i="1"/>
  <c r="L295" i="1"/>
  <c r="P295" i="1"/>
  <c r="T295" i="1"/>
  <c r="X295" i="1"/>
  <c r="AB295" i="1"/>
  <c r="AF295" i="1"/>
  <c r="AJ295" i="1"/>
  <c r="AN295" i="1"/>
  <c r="AR295" i="1"/>
  <c r="AV295" i="1"/>
  <c r="AZ295" i="1"/>
  <c r="BD295" i="1"/>
  <c r="BH295" i="1"/>
  <c r="BL295" i="1"/>
  <c r="BP295" i="1"/>
  <c r="BT295" i="1"/>
  <c r="BX295" i="1"/>
  <c r="CB295" i="1"/>
  <c r="CF295" i="1"/>
  <c r="CJ295" i="1"/>
  <c r="CN295" i="1"/>
  <c r="CR295" i="1"/>
  <c r="CV295" i="1"/>
  <c r="CZ295" i="1"/>
  <c r="DD295" i="1"/>
  <c r="DH295" i="1"/>
  <c r="DL295" i="1"/>
  <c r="DP295" i="1"/>
  <c r="DT295" i="1"/>
  <c r="DX295" i="1"/>
  <c r="EB295" i="1"/>
  <c r="EF295" i="1"/>
  <c r="EJ295" i="1"/>
  <c r="EN295" i="1"/>
  <c r="ER295" i="1"/>
  <c r="EV295" i="1"/>
  <c r="EZ295" i="1"/>
  <c r="FD295" i="1"/>
  <c r="FH295" i="1"/>
  <c r="FL295" i="1"/>
  <c r="FP295" i="1"/>
  <c r="FT295" i="1"/>
  <c r="FX295" i="1"/>
  <c r="J295" i="1"/>
  <c r="R295" i="1"/>
  <c r="AD295" i="1"/>
  <c r="AT295" i="1"/>
  <c r="BF295" i="1"/>
  <c r="BR295" i="1"/>
  <c r="CD295" i="1"/>
  <c r="CP295" i="1"/>
  <c r="DB295" i="1"/>
  <c r="DN295" i="1"/>
  <c r="DZ295" i="1"/>
  <c r="EH295" i="1"/>
  <c r="ET295" i="1"/>
  <c r="FF295" i="1"/>
  <c r="FR295" i="1"/>
  <c r="E295" i="1"/>
  <c r="I295" i="1"/>
  <c r="M295" i="1"/>
  <c r="Q295" i="1"/>
  <c r="U295" i="1"/>
  <c r="Y295" i="1"/>
  <c r="AC295" i="1"/>
  <c r="AG295" i="1"/>
  <c r="AK295" i="1"/>
  <c r="AO295" i="1"/>
  <c r="AS295" i="1"/>
  <c r="AW295" i="1"/>
  <c r="BA295" i="1"/>
  <c r="BE295" i="1"/>
  <c r="BI295" i="1"/>
  <c r="BM295" i="1"/>
  <c r="BQ295" i="1"/>
  <c r="BU295" i="1"/>
  <c r="BY295" i="1"/>
  <c r="CC295" i="1"/>
  <c r="CG295" i="1"/>
  <c r="CK295" i="1"/>
  <c r="CO295" i="1"/>
  <c r="CS295" i="1"/>
  <c r="CW295" i="1"/>
  <c r="DA295" i="1"/>
  <c r="DE295" i="1"/>
  <c r="DI295" i="1"/>
  <c r="DM295" i="1"/>
  <c r="DQ295" i="1"/>
  <c r="DU295" i="1"/>
  <c r="DY295" i="1"/>
  <c r="EC295" i="1"/>
  <c r="EG295" i="1"/>
  <c r="EK295" i="1"/>
  <c r="EO295" i="1"/>
  <c r="ES295" i="1"/>
  <c r="EW295" i="1"/>
  <c r="FA295" i="1"/>
  <c r="FE295" i="1"/>
  <c r="FI295" i="1"/>
  <c r="FM295" i="1"/>
  <c r="FQ295" i="1"/>
  <c r="FU295" i="1"/>
  <c r="FR91" i="1"/>
  <c r="FR194" i="1" s="1"/>
  <c r="CX91" i="1"/>
  <c r="CX96" i="1" s="1"/>
  <c r="G127" i="1"/>
  <c r="K127" i="1"/>
  <c r="O127" i="1"/>
  <c r="S127" i="1"/>
  <c r="W127" i="1"/>
  <c r="AA127" i="1"/>
  <c r="AE127" i="1"/>
  <c r="AI127" i="1"/>
  <c r="AM127" i="1"/>
  <c r="AQ127" i="1"/>
  <c r="AU127" i="1"/>
  <c r="AY127" i="1"/>
  <c r="BC127" i="1"/>
  <c r="BG127" i="1"/>
  <c r="BK127" i="1"/>
  <c r="BO127" i="1"/>
  <c r="BS127" i="1"/>
  <c r="BW127" i="1"/>
  <c r="CA127" i="1"/>
  <c r="CE127" i="1"/>
  <c r="CI127" i="1"/>
  <c r="CM127" i="1"/>
  <c r="CQ127" i="1"/>
  <c r="CU127" i="1"/>
  <c r="CY127" i="1"/>
  <c r="DC127" i="1"/>
  <c r="DG127" i="1"/>
  <c r="DK127" i="1"/>
  <c r="DO127" i="1"/>
  <c r="DS127" i="1"/>
  <c r="DW127" i="1"/>
  <c r="EA127" i="1"/>
  <c r="EE127" i="1"/>
  <c r="EI127" i="1"/>
  <c r="EM127" i="1"/>
  <c r="EQ127" i="1"/>
  <c r="EU127" i="1"/>
  <c r="EY127" i="1"/>
  <c r="FC127" i="1"/>
  <c r="FG127" i="1"/>
  <c r="FK127" i="1"/>
  <c r="FO127" i="1"/>
  <c r="FS127" i="1"/>
  <c r="FW127" i="1"/>
  <c r="F98" i="1"/>
  <c r="G5" i="4" s="1"/>
  <c r="J98" i="1"/>
  <c r="K5" i="4" s="1"/>
  <c r="N98" i="1"/>
  <c r="O5" i="4" s="1"/>
  <c r="R98" i="1"/>
  <c r="S5" i="4" s="1"/>
  <c r="V98" i="1"/>
  <c r="W5" i="4" s="1"/>
  <c r="Z98" i="1"/>
  <c r="AA5" i="4" s="1"/>
  <c r="AD98" i="1"/>
  <c r="AE5" i="4" s="1"/>
  <c r="AH98" i="1"/>
  <c r="AI5" i="4" s="1"/>
  <c r="AL98" i="1"/>
  <c r="AM5" i="4" s="1"/>
  <c r="AT98" i="1"/>
  <c r="AU5" i="4" s="1"/>
  <c r="AX98" i="1"/>
  <c r="AY5" i="4" s="1"/>
  <c r="BB98" i="1"/>
  <c r="BC5" i="4" s="1"/>
  <c r="BJ98" i="1"/>
  <c r="BK5" i="4" s="1"/>
  <c r="BN98" i="1"/>
  <c r="BO5" i="4" s="1"/>
  <c r="BR98" i="1"/>
  <c r="BS5" i="4" s="1"/>
  <c r="BV98" i="1"/>
  <c r="BW5" i="4" s="1"/>
  <c r="BZ98" i="1"/>
  <c r="CA5" i="4" s="1"/>
  <c r="CD98" i="1"/>
  <c r="CE5" i="4" s="1"/>
  <c r="CH98" i="1"/>
  <c r="CI5" i="4" s="1"/>
  <c r="CL98" i="1"/>
  <c r="CM5" i="4" s="1"/>
  <c r="CP98" i="1"/>
  <c r="CQ5" i="4" s="1"/>
  <c r="CT98" i="1"/>
  <c r="CU5" i="4" s="1"/>
  <c r="CX98" i="1"/>
  <c r="CY5" i="4" s="1"/>
  <c r="DB98" i="1"/>
  <c r="DC5" i="4" s="1"/>
  <c r="DF98" i="1"/>
  <c r="DG5" i="4" s="1"/>
  <c r="DJ98" i="1"/>
  <c r="DK5" i="4" s="1"/>
  <c r="DN98" i="1"/>
  <c r="DO5" i="4" s="1"/>
  <c r="DR98" i="1"/>
  <c r="DS5" i="4" s="1"/>
  <c r="DV98" i="1"/>
  <c r="DW5" i="4" s="1"/>
  <c r="DZ98" i="1"/>
  <c r="EA5" i="4" s="1"/>
  <c r="ED98" i="1"/>
  <c r="EE5" i="4" s="1"/>
  <c r="EH98" i="1"/>
  <c r="EI5" i="4" s="1"/>
  <c r="EL98" i="1"/>
  <c r="EM5" i="4" s="1"/>
  <c r="EP98" i="1"/>
  <c r="EQ5" i="4" s="1"/>
  <c r="ET98" i="1"/>
  <c r="EU5" i="4" s="1"/>
  <c r="EX98" i="1"/>
  <c r="EY5" i="4" s="1"/>
  <c r="FB98" i="1"/>
  <c r="FC5" i="4" s="1"/>
  <c r="FF98" i="1"/>
  <c r="FG5" i="4" s="1"/>
  <c r="FJ98" i="1"/>
  <c r="FK5" i="4" s="1"/>
  <c r="FN98" i="1"/>
  <c r="FO5" i="4" s="1"/>
  <c r="FR98" i="1"/>
  <c r="FS5" i="4" s="1"/>
  <c r="FV98" i="1"/>
  <c r="FW5" i="4" s="1"/>
  <c r="FZ93" i="1"/>
  <c r="FZ95" i="1"/>
  <c r="FZ81" i="1"/>
  <c r="BF98" i="1"/>
  <c r="BG5" i="4" s="1"/>
  <c r="D127" i="1"/>
  <c r="H127" i="1"/>
  <c r="L127" i="1"/>
  <c r="P127" i="1"/>
  <c r="T127" i="1"/>
  <c r="X127" i="1"/>
  <c r="AB127" i="1"/>
  <c r="AF127" i="1"/>
  <c r="AJ127" i="1"/>
  <c r="AN127" i="1"/>
  <c r="AR127" i="1"/>
  <c r="AV127" i="1"/>
  <c r="AZ127" i="1"/>
  <c r="BD127" i="1"/>
  <c r="BH127" i="1"/>
  <c r="BL127" i="1"/>
  <c r="BP127" i="1"/>
  <c r="BT127" i="1"/>
  <c r="BX127" i="1"/>
  <c r="CB127" i="1"/>
  <c r="CF127" i="1"/>
  <c r="CJ127" i="1"/>
  <c r="CN127" i="1"/>
  <c r="CR127" i="1"/>
  <c r="CV127" i="1"/>
  <c r="CZ127" i="1"/>
  <c r="DD127" i="1"/>
  <c r="DH127" i="1"/>
  <c r="DL127" i="1"/>
  <c r="DP127" i="1"/>
  <c r="DT127" i="1"/>
  <c r="DX127" i="1"/>
  <c r="EB127" i="1"/>
  <c r="EF127" i="1"/>
  <c r="EJ127" i="1"/>
  <c r="EN127" i="1"/>
  <c r="ER127" i="1"/>
  <c r="EV127" i="1"/>
  <c r="EZ127" i="1"/>
  <c r="FD127" i="1"/>
  <c r="FH127" i="1"/>
  <c r="FL127" i="1"/>
  <c r="FP127" i="1"/>
  <c r="FT127" i="1"/>
  <c r="FX127" i="1"/>
  <c r="AP98" i="1"/>
  <c r="AQ5" i="4" s="1"/>
  <c r="J91" i="1"/>
  <c r="J96" i="1" s="1"/>
  <c r="AX91" i="1"/>
  <c r="AX96" i="1" s="1"/>
  <c r="BN91" i="1"/>
  <c r="BN194" i="1" s="1"/>
  <c r="CD91" i="1"/>
  <c r="CD194" i="1" s="1"/>
  <c r="ED91" i="1"/>
  <c r="ED194" i="1" s="1"/>
  <c r="EL91" i="1"/>
  <c r="EL120" i="1" s="1"/>
  <c r="FJ91" i="1"/>
  <c r="FJ96" i="1" s="1"/>
  <c r="FV91" i="1"/>
  <c r="FV120" i="1" s="1"/>
  <c r="CQ91" i="1"/>
  <c r="CQ194" i="1" s="1"/>
  <c r="FC91" i="1"/>
  <c r="FC194" i="1" s="1"/>
  <c r="F91" i="1"/>
  <c r="F120" i="1" s="1"/>
  <c r="AL91" i="1"/>
  <c r="AL96" i="1" s="1"/>
  <c r="AT91" i="1"/>
  <c r="AT194" i="1" s="1"/>
  <c r="BJ91" i="1"/>
  <c r="BJ194" i="1" s="1"/>
  <c r="CP91" i="1"/>
  <c r="CP120" i="1" s="1"/>
  <c r="EP91" i="1"/>
  <c r="EP194" i="1" s="1"/>
  <c r="I91" i="1"/>
  <c r="I194" i="1" s="1"/>
  <c r="FZ87" i="1"/>
  <c r="FY88" i="1"/>
  <c r="G98" i="1"/>
  <c r="H5" i="4" s="1"/>
  <c r="K98" i="1"/>
  <c r="L5" i="4" s="1"/>
  <c r="O98" i="1"/>
  <c r="P5" i="4" s="1"/>
  <c r="S98" i="1"/>
  <c r="T5" i="4" s="1"/>
  <c r="W98" i="1"/>
  <c r="X5" i="4" s="1"/>
  <c r="AA98" i="1"/>
  <c r="AB5" i="4" s="1"/>
  <c r="AE98" i="1"/>
  <c r="AF5" i="4" s="1"/>
  <c r="AI98" i="1"/>
  <c r="AJ5" i="4" s="1"/>
  <c r="AM98" i="1"/>
  <c r="AN5" i="4" s="1"/>
  <c r="AQ98" i="1"/>
  <c r="AR5" i="4" s="1"/>
  <c r="AU98" i="1"/>
  <c r="AV5" i="4" s="1"/>
  <c r="AY98" i="1"/>
  <c r="AZ5" i="4" s="1"/>
  <c r="BC98" i="1"/>
  <c r="BD5" i="4" s="1"/>
  <c r="BG98" i="1"/>
  <c r="BH5" i="4" s="1"/>
  <c r="BK98" i="1"/>
  <c r="BL5" i="4" s="1"/>
  <c r="BO98" i="1"/>
  <c r="BP5" i="4" s="1"/>
  <c r="BS98" i="1"/>
  <c r="BT5" i="4" s="1"/>
  <c r="BW98" i="1"/>
  <c r="BX5" i="4" s="1"/>
  <c r="CA98" i="1"/>
  <c r="CB5" i="4" s="1"/>
  <c r="CE98" i="1"/>
  <c r="CF5" i="4" s="1"/>
  <c r="CI98" i="1"/>
  <c r="CJ5" i="4" s="1"/>
  <c r="CM98" i="1"/>
  <c r="CN5" i="4" s="1"/>
  <c r="CQ98" i="1"/>
  <c r="CR5" i="4" s="1"/>
  <c r="CU98" i="1"/>
  <c r="CV5" i="4" s="1"/>
  <c r="CY98" i="1"/>
  <c r="CZ5" i="4" s="1"/>
  <c r="DC98" i="1"/>
  <c r="DD5" i="4" s="1"/>
  <c r="DG98" i="1"/>
  <c r="DH5" i="4" s="1"/>
  <c r="DK98" i="1"/>
  <c r="DL5" i="4" s="1"/>
  <c r="DO98" i="1"/>
  <c r="DP5" i="4" s="1"/>
  <c r="DS98" i="1"/>
  <c r="DT5" i="4" s="1"/>
  <c r="DW98" i="1"/>
  <c r="DX5" i="4" s="1"/>
  <c r="EA98" i="1"/>
  <c r="EB5" i="4" s="1"/>
  <c r="EE98" i="1"/>
  <c r="EF5" i="4" s="1"/>
  <c r="EI98" i="1"/>
  <c r="EJ5" i="4" s="1"/>
  <c r="EM98" i="1"/>
  <c r="EN5" i="4" s="1"/>
  <c r="EQ98" i="1"/>
  <c r="ER5" i="4" s="1"/>
  <c r="EU98" i="1"/>
  <c r="EV5" i="4" s="1"/>
  <c r="EY98" i="1"/>
  <c r="EZ5" i="4" s="1"/>
  <c r="FC98" i="1"/>
  <c r="FD5" i="4" s="1"/>
  <c r="FG98" i="1"/>
  <c r="FH5" i="4" s="1"/>
  <c r="FK98" i="1"/>
  <c r="FL5" i="4" s="1"/>
  <c r="FO98" i="1"/>
  <c r="FP5" i="4" s="1"/>
  <c r="FS98" i="1"/>
  <c r="FT5" i="4" s="1"/>
  <c r="FW98" i="1"/>
  <c r="FX5" i="4" s="1"/>
  <c r="FZ79" i="1"/>
  <c r="FZ80" i="1"/>
  <c r="FZ82" i="1"/>
  <c r="D98" i="1"/>
  <c r="E5" i="4" s="1"/>
  <c r="H98" i="1"/>
  <c r="I5" i="4" s="1"/>
  <c r="L98" i="1"/>
  <c r="M5" i="4" s="1"/>
  <c r="P98" i="1"/>
  <c r="Q5" i="4" s="1"/>
  <c r="T98" i="1"/>
  <c r="U5" i="4" s="1"/>
  <c r="X98" i="1"/>
  <c r="AB98" i="1"/>
  <c r="AC5" i="4" s="1"/>
  <c r="AF98" i="1"/>
  <c r="AG5" i="4" s="1"/>
  <c r="AJ98" i="1"/>
  <c r="AK5" i="4" s="1"/>
  <c r="AN98" i="1"/>
  <c r="AO5" i="4" s="1"/>
  <c r="AR98" i="1"/>
  <c r="AS5" i="4" s="1"/>
  <c r="AV98" i="1"/>
  <c r="AW5" i="4" s="1"/>
  <c r="AZ98" i="1"/>
  <c r="BA5" i="4" s="1"/>
  <c r="BD98" i="1"/>
  <c r="BE5" i="4" s="1"/>
  <c r="BH98" i="1"/>
  <c r="BI5" i="4" s="1"/>
  <c r="BL98" i="1"/>
  <c r="BM5" i="4" s="1"/>
  <c r="BP98" i="1"/>
  <c r="BQ5" i="4" s="1"/>
  <c r="BT98" i="1"/>
  <c r="BU5" i="4" s="1"/>
  <c r="BX98" i="1"/>
  <c r="BY5" i="4" s="1"/>
  <c r="CB98" i="1"/>
  <c r="CC5" i="4" s="1"/>
  <c r="CF98" i="1"/>
  <c r="CG5" i="4" s="1"/>
  <c r="CJ98" i="1"/>
  <c r="CK5" i="4" s="1"/>
  <c r="CN98" i="1"/>
  <c r="CO5" i="4" s="1"/>
  <c r="FY90" i="1"/>
  <c r="FY95" i="1"/>
  <c r="FY113" i="1"/>
  <c r="CR98" i="1"/>
  <c r="CS5" i="4" s="1"/>
  <c r="CV98" i="1"/>
  <c r="CW5" i="4" s="1"/>
  <c r="CZ98" i="1"/>
  <c r="DA5" i="4" s="1"/>
  <c r="DD98" i="1"/>
  <c r="DE5" i="4" s="1"/>
  <c r="DH98" i="1"/>
  <c r="DI5" i="4" s="1"/>
  <c r="DL98" i="1"/>
  <c r="DM5" i="4" s="1"/>
  <c r="DP98" i="1"/>
  <c r="DQ5" i="4" s="1"/>
  <c r="DT98" i="1"/>
  <c r="DU5" i="4" s="1"/>
  <c r="DX98" i="1"/>
  <c r="DY5" i="4" s="1"/>
  <c r="EB98" i="1"/>
  <c r="EC5" i="4" s="1"/>
  <c r="EF98" i="1"/>
  <c r="EG5" i="4" s="1"/>
  <c r="EJ98" i="1"/>
  <c r="EK5" i="4" s="1"/>
  <c r="EN98" i="1"/>
  <c r="EO5" i="4" s="1"/>
  <c r="ER98" i="1"/>
  <c r="ES5" i="4" s="1"/>
  <c r="EV98" i="1"/>
  <c r="EW5" i="4" s="1"/>
  <c r="EZ98" i="1"/>
  <c r="FA5" i="4" s="1"/>
  <c r="FD98" i="1"/>
  <c r="FE5" i="4" s="1"/>
  <c r="FH98" i="1"/>
  <c r="FI5" i="4" s="1"/>
  <c r="FL98" i="1"/>
  <c r="FM5" i="4" s="1"/>
  <c r="FP98" i="1"/>
  <c r="FQ5" i="4" s="1"/>
  <c r="FT98" i="1"/>
  <c r="FU5" i="4" s="1"/>
  <c r="FX98" i="1"/>
  <c r="FY5" i="4" s="1"/>
  <c r="FZ92" i="1"/>
  <c r="FY93" i="1"/>
  <c r="E127" i="1"/>
  <c r="I127" i="1"/>
  <c r="M127" i="1"/>
  <c r="Q127" i="1"/>
  <c r="U127" i="1"/>
  <c r="Y127" i="1"/>
  <c r="AC127" i="1"/>
  <c r="AG127" i="1"/>
  <c r="AK127" i="1"/>
  <c r="AO127" i="1"/>
  <c r="AS127" i="1"/>
  <c r="AW127" i="1"/>
  <c r="BA127" i="1"/>
  <c r="BE127" i="1"/>
  <c r="BI127" i="1"/>
  <c r="BM127" i="1"/>
  <c r="BQ127" i="1"/>
  <c r="BU127" i="1"/>
  <c r="BY127" i="1"/>
  <c r="CC127" i="1"/>
  <c r="CG127" i="1"/>
  <c r="CK127" i="1"/>
  <c r="CO127" i="1"/>
  <c r="CS127" i="1"/>
  <c r="CW127" i="1"/>
  <c r="DA127" i="1"/>
  <c r="DE127" i="1"/>
  <c r="DI127" i="1"/>
  <c r="DM127" i="1"/>
  <c r="DQ127" i="1"/>
  <c r="DU127" i="1"/>
  <c r="DY127" i="1"/>
  <c r="EC127" i="1"/>
  <c r="EG127" i="1"/>
  <c r="EK127" i="1"/>
  <c r="EO127" i="1"/>
  <c r="ES127" i="1"/>
  <c r="EW127" i="1"/>
  <c r="FA127" i="1"/>
  <c r="FE127" i="1"/>
  <c r="FI127" i="1"/>
  <c r="FM127" i="1"/>
  <c r="FQ127" i="1"/>
  <c r="FU127" i="1"/>
  <c r="FZ160" i="1"/>
  <c r="X146" i="1"/>
  <c r="X102" i="1"/>
  <c r="X104" i="1" s="1"/>
  <c r="FZ88" i="1"/>
  <c r="FL91" i="1"/>
  <c r="FT91" i="1"/>
  <c r="E196" i="1"/>
  <c r="I196" i="1"/>
  <c r="M196" i="1"/>
  <c r="Q196" i="1"/>
  <c r="U196" i="1"/>
  <c r="Y196" i="1"/>
  <c r="AC196" i="1"/>
  <c r="AG196" i="1"/>
  <c r="AK196" i="1"/>
  <c r="AO196" i="1"/>
  <c r="AS196" i="1"/>
  <c r="AW196" i="1"/>
  <c r="BA196" i="1"/>
  <c r="BE196" i="1"/>
  <c r="BI196" i="1"/>
  <c r="BM196" i="1"/>
  <c r="BQ196" i="1"/>
  <c r="BU196" i="1"/>
  <c r="BY196" i="1"/>
  <c r="CC196" i="1"/>
  <c r="CG196" i="1"/>
  <c r="CK196" i="1"/>
  <c r="CO196" i="1"/>
  <c r="CS196" i="1"/>
  <c r="CW196" i="1"/>
  <c r="DA196" i="1"/>
  <c r="DE196" i="1"/>
  <c r="DI196" i="1"/>
  <c r="DM196" i="1"/>
  <c r="DQ196" i="1"/>
  <c r="DU196" i="1"/>
  <c r="DY196" i="1"/>
  <c r="EC196" i="1"/>
  <c r="EG196" i="1"/>
  <c r="EK196" i="1"/>
  <c r="EO196" i="1"/>
  <c r="ES196" i="1"/>
  <c r="EW196" i="1"/>
  <c r="FA196" i="1"/>
  <c r="FE196" i="1"/>
  <c r="FI196" i="1"/>
  <c r="FM196" i="1"/>
  <c r="FQ196" i="1"/>
  <c r="FU196" i="1"/>
  <c r="FZ94" i="1"/>
  <c r="FZ86" i="1"/>
  <c r="F196" i="1"/>
  <c r="J196" i="1"/>
  <c r="N196" i="1"/>
  <c r="R196" i="1"/>
  <c r="V196" i="1"/>
  <c r="Z196" i="1"/>
  <c r="AD196" i="1"/>
  <c r="AH196" i="1"/>
  <c r="AL196" i="1"/>
  <c r="AP196" i="1"/>
  <c r="AT196" i="1"/>
  <c r="AX196" i="1"/>
  <c r="BB196" i="1"/>
  <c r="BF196" i="1"/>
  <c r="BJ196" i="1"/>
  <c r="BN196" i="1"/>
  <c r="BR196" i="1"/>
  <c r="BV196" i="1"/>
  <c r="BZ196" i="1"/>
  <c r="CD196" i="1"/>
  <c r="CH196" i="1"/>
  <c r="CL196" i="1"/>
  <c r="CP196" i="1"/>
  <c r="CT196" i="1"/>
  <c r="CX196" i="1"/>
  <c r="DB196" i="1"/>
  <c r="DF196" i="1"/>
  <c r="DJ196" i="1"/>
  <c r="DN196" i="1"/>
  <c r="DR196" i="1"/>
  <c r="DV196" i="1"/>
  <c r="DZ196" i="1"/>
  <c r="ED196" i="1"/>
  <c r="EH196" i="1"/>
  <c r="EL196" i="1"/>
  <c r="EP196" i="1"/>
  <c r="ET196" i="1"/>
  <c r="EX196" i="1"/>
  <c r="FB196" i="1"/>
  <c r="FF196" i="1"/>
  <c r="FJ196" i="1"/>
  <c r="FN196" i="1"/>
  <c r="FR196" i="1"/>
  <c r="FV196" i="1"/>
  <c r="FZ56" i="1"/>
  <c r="G196" i="1"/>
  <c r="K196" i="1"/>
  <c r="O196" i="1"/>
  <c r="S196" i="1"/>
  <c r="W196" i="1"/>
  <c r="AA196" i="1"/>
  <c r="AE196" i="1"/>
  <c r="AI196" i="1"/>
  <c r="AM196" i="1"/>
  <c r="AQ196" i="1"/>
  <c r="AU196" i="1"/>
  <c r="AY196" i="1"/>
  <c r="BC196" i="1"/>
  <c r="BG196" i="1"/>
  <c r="BK196" i="1"/>
  <c r="BO196" i="1"/>
  <c r="BS196" i="1"/>
  <c r="BW196" i="1"/>
  <c r="CA196" i="1"/>
  <c r="CE196" i="1"/>
  <c r="CI196" i="1"/>
  <c r="CM196" i="1"/>
  <c r="CQ196" i="1"/>
  <c r="CU196" i="1"/>
  <c r="CY196" i="1"/>
  <c r="DC196" i="1"/>
  <c r="DG196" i="1"/>
  <c r="DK196" i="1"/>
  <c r="DO196" i="1"/>
  <c r="DS196" i="1"/>
  <c r="DW196" i="1"/>
  <c r="EA196" i="1"/>
  <c r="EE196" i="1"/>
  <c r="EI196" i="1"/>
  <c r="EM196" i="1"/>
  <c r="EQ196" i="1"/>
  <c r="EU196" i="1"/>
  <c r="EY196" i="1"/>
  <c r="FC196" i="1"/>
  <c r="FG196" i="1"/>
  <c r="FK196" i="1"/>
  <c r="FO196" i="1"/>
  <c r="FS196" i="1"/>
  <c r="FW196" i="1"/>
  <c r="D5" i="4"/>
  <c r="D196" i="1"/>
  <c r="H196" i="1"/>
  <c r="L196" i="1"/>
  <c r="P196" i="1"/>
  <c r="T196" i="1"/>
  <c r="X196" i="1"/>
  <c r="AB196" i="1"/>
  <c r="AF196" i="1"/>
  <c r="AJ196" i="1"/>
  <c r="AN196" i="1"/>
  <c r="AR196" i="1"/>
  <c r="AV196" i="1"/>
  <c r="AZ196" i="1"/>
  <c r="BD196" i="1"/>
  <c r="BH196" i="1"/>
  <c r="BL196" i="1"/>
  <c r="BP196" i="1"/>
  <c r="BT196" i="1"/>
  <c r="BX196" i="1"/>
  <c r="CB196" i="1"/>
  <c r="CF196" i="1"/>
  <c r="CJ196" i="1"/>
  <c r="CN196" i="1"/>
  <c r="CR196" i="1"/>
  <c r="CV196" i="1"/>
  <c r="CZ196" i="1"/>
  <c r="DD196" i="1"/>
  <c r="DH196" i="1"/>
  <c r="DL196" i="1"/>
  <c r="DP196" i="1"/>
  <c r="DT196" i="1"/>
  <c r="DX196" i="1"/>
  <c r="EB196" i="1"/>
  <c r="EF196" i="1"/>
  <c r="EJ196" i="1"/>
  <c r="EN196" i="1"/>
  <c r="ER196" i="1"/>
  <c r="EV196" i="1"/>
  <c r="EZ196" i="1"/>
  <c r="FD196" i="1"/>
  <c r="FH196" i="1"/>
  <c r="FL196" i="1"/>
  <c r="FP196" i="1"/>
  <c r="FT196" i="1"/>
  <c r="FX196" i="1"/>
  <c r="FZ130" i="1"/>
  <c r="F136" i="1"/>
  <c r="CP136" i="1"/>
  <c r="FZ164" i="1"/>
  <c r="FY281" i="1"/>
  <c r="C280" i="1"/>
  <c r="FZ267" i="1"/>
  <c r="BF138" i="1" l="1"/>
  <c r="BF140" i="1" s="1"/>
  <c r="BF142" i="1" s="1"/>
  <c r="BF136" i="1"/>
  <c r="BF171" i="1"/>
  <c r="DB148" i="1"/>
  <c r="X105" i="1"/>
  <c r="X187" i="1"/>
  <c r="X189" i="1" s="1"/>
  <c r="X108" i="1"/>
  <c r="AL138" i="1"/>
  <c r="C117" i="1"/>
  <c r="C121" i="1" s="1"/>
  <c r="C200" i="1" s="1"/>
  <c r="GB21" i="4"/>
  <c r="C304" i="1"/>
  <c r="EW128" i="1"/>
  <c r="EW131" i="1" s="1"/>
  <c r="EW133" i="1" s="1"/>
  <c r="DA128" i="1"/>
  <c r="DA131" i="1" s="1"/>
  <c r="DA133" i="1" s="1"/>
  <c r="DA148" i="1" s="1"/>
  <c r="BE128" i="1"/>
  <c r="BE131" i="1" s="1"/>
  <c r="BE133" i="1" s="1"/>
  <c r="BE138" i="1" s="1"/>
  <c r="Y128" i="1"/>
  <c r="Y131" i="1" s="1"/>
  <c r="Y133" i="1" s="1"/>
  <c r="FT128" i="1"/>
  <c r="FT131" i="1" s="1"/>
  <c r="FT133" i="1" s="1"/>
  <c r="FT171" i="1" s="1"/>
  <c r="FD128" i="1"/>
  <c r="FD131" i="1" s="1"/>
  <c r="FD133" i="1" s="1"/>
  <c r="FD171" i="1" s="1"/>
  <c r="N138" i="1"/>
  <c r="N136" i="1"/>
  <c r="N171" i="1"/>
  <c r="AT138" i="1"/>
  <c r="AT171" i="1"/>
  <c r="AT136" i="1"/>
  <c r="EX138" i="1"/>
  <c r="EX136" i="1"/>
  <c r="DZ138" i="1"/>
  <c r="DZ136" i="1"/>
  <c r="DZ171" i="1"/>
  <c r="EG128" i="1"/>
  <c r="EG131" i="1" s="1"/>
  <c r="EG133" i="1" s="1"/>
  <c r="EG171" i="1" s="1"/>
  <c r="BU128" i="1"/>
  <c r="BU131" i="1" s="1"/>
  <c r="BU133" i="1" s="1"/>
  <c r="I128" i="1"/>
  <c r="I131" i="1" s="1"/>
  <c r="I133" i="1" s="1"/>
  <c r="I171" i="1" s="1"/>
  <c r="DX128" i="1"/>
  <c r="DX131" i="1" s="1"/>
  <c r="DX133" i="1" s="1"/>
  <c r="DX171" i="1" s="1"/>
  <c r="AD138" i="1"/>
  <c r="AD171" i="1"/>
  <c r="AD136" i="1"/>
  <c r="EL138" i="1"/>
  <c r="EL171" i="1"/>
  <c r="EP138" i="1"/>
  <c r="EP136" i="1"/>
  <c r="EP171" i="1"/>
  <c r="F138" i="1"/>
  <c r="F140" i="1" s="1"/>
  <c r="F142" i="1" s="1"/>
  <c r="F171" i="1"/>
  <c r="FM128" i="1"/>
  <c r="FM131" i="1" s="1"/>
  <c r="FM133" i="1" s="1"/>
  <c r="DQ128" i="1"/>
  <c r="DQ131" i="1" s="1"/>
  <c r="DQ133" i="1" s="1"/>
  <c r="CK128" i="1"/>
  <c r="CK131" i="1" s="1"/>
  <c r="CK133" i="1" s="1"/>
  <c r="CK136" i="1" s="1"/>
  <c r="AO128" i="1"/>
  <c r="AO131" i="1" s="1"/>
  <c r="AO133" i="1" s="1"/>
  <c r="AO171" i="1" s="1"/>
  <c r="EN128" i="1"/>
  <c r="EN131" i="1" s="1"/>
  <c r="EN133" i="1" s="1"/>
  <c r="EN171" i="1" s="1"/>
  <c r="FJ138" i="1"/>
  <c r="FJ136" i="1"/>
  <c r="FJ171" i="1"/>
  <c r="BJ138" i="1"/>
  <c r="BJ136" i="1"/>
  <c r="BJ171" i="1"/>
  <c r="CP138" i="1"/>
  <c r="CP140" i="1" s="1"/>
  <c r="CP142" i="1" s="1"/>
  <c r="CP171" i="1"/>
  <c r="EL136" i="1"/>
  <c r="ED138" i="1"/>
  <c r="ED136" i="1"/>
  <c r="ED171" i="1"/>
  <c r="CL138" i="1"/>
  <c r="CL136" i="1"/>
  <c r="BV138" i="1"/>
  <c r="BV136" i="1"/>
  <c r="DB138" i="1"/>
  <c r="DB136" i="1"/>
  <c r="DH128" i="1"/>
  <c r="DH131" i="1" s="1"/>
  <c r="DH133" i="1" s="1"/>
  <c r="CB128" i="1"/>
  <c r="CB131" i="1" s="1"/>
  <c r="CB133" i="1" s="1"/>
  <c r="CB171" i="1" s="1"/>
  <c r="AV128" i="1"/>
  <c r="AV131" i="1" s="1"/>
  <c r="AV133" i="1" s="1"/>
  <c r="AV171" i="1" s="1"/>
  <c r="EY128" i="1"/>
  <c r="EY131" i="1" s="1"/>
  <c r="EY133" i="1" s="1"/>
  <c r="EY171" i="1" s="1"/>
  <c r="DC128" i="1"/>
  <c r="DC131" i="1" s="1"/>
  <c r="DC133" i="1" s="1"/>
  <c r="DC171" i="1" s="1"/>
  <c r="BW128" i="1"/>
  <c r="BW131" i="1" s="1"/>
  <c r="BW133" i="1" s="1"/>
  <c r="BW171" i="1" s="1"/>
  <c r="AA128" i="1"/>
  <c r="AA131" i="1" s="1"/>
  <c r="AA133" i="1" s="1"/>
  <c r="CX138" i="1"/>
  <c r="FI128" i="1"/>
  <c r="FI131" i="1" s="1"/>
  <c r="FI133" i="1" s="1"/>
  <c r="FI171" i="1" s="1"/>
  <c r="ES128" i="1"/>
  <c r="ES131" i="1" s="1"/>
  <c r="ES133" i="1" s="1"/>
  <c r="ES171" i="1" s="1"/>
  <c r="EC128" i="1"/>
  <c r="EC131" i="1" s="1"/>
  <c r="EC133" i="1" s="1"/>
  <c r="DM128" i="1"/>
  <c r="DM131" i="1" s="1"/>
  <c r="DM133" i="1" s="1"/>
  <c r="DM171" i="1" s="1"/>
  <c r="CW128" i="1"/>
  <c r="CW131" i="1" s="1"/>
  <c r="CW133" i="1" s="1"/>
  <c r="CW171" i="1" s="1"/>
  <c r="CG128" i="1"/>
  <c r="CG131" i="1" s="1"/>
  <c r="CG133" i="1" s="1"/>
  <c r="CG171" i="1" s="1"/>
  <c r="BQ128" i="1"/>
  <c r="BQ131" i="1" s="1"/>
  <c r="BQ133" i="1" s="1"/>
  <c r="BA128" i="1"/>
  <c r="BA131" i="1" s="1"/>
  <c r="BA133" i="1" s="1"/>
  <c r="BA171" i="1" s="1"/>
  <c r="AK128" i="1"/>
  <c r="AK131" i="1" s="1"/>
  <c r="AK133" i="1" s="1"/>
  <c r="AK171" i="1" s="1"/>
  <c r="U128" i="1"/>
  <c r="U131" i="1" s="1"/>
  <c r="U133" i="1" s="1"/>
  <c r="U171" i="1" s="1"/>
  <c r="E128" i="1"/>
  <c r="E131" i="1" s="1"/>
  <c r="E133" i="1" s="1"/>
  <c r="E171" i="1" s="1"/>
  <c r="J138" i="1"/>
  <c r="FP128" i="1"/>
  <c r="FP131" i="1" s="1"/>
  <c r="FP133" i="1" s="1"/>
  <c r="FP171" i="1" s="1"/>
  <c r="EZ128" i="1"/>
  <c r="EZ131" i="1" s="1"/>
  <c r="EZ133" i="1" s="1"/>
  <c r="EZ171" i="1" s="1"/>
  <c r="EJ128" i="1"/>
  <c r="EJ131" i="1" s="1"/>
  <c r="EJ133" i="1" s="1"/>
  <c r="EJ171" i="1" s="1"/>
  <c r="DT128" i="1"/>
  <c r="DT131" i="1" s="1"/>
  <c r="DT133" i="1" s="1"/>
  <c r="DT171" i="1" s="1"/>
  <c r="DD128" i="1"/>
  <c r="DD131" i="1" s="1"/>
  <c r="DD133" i="1" s="1"/>
  <c r="CN128" i="1"/>
  <c r="CN131" i="1" s="1"/>
  <c r="CN133" i="1" s="1"/>
  <c r="BX128" i="1"/>
  <c r="BX131" i="1" s="1"/>
  <c r="BX133" i="1" s="1"/>
  <c r="BH128" i="1"/>
  <c r="BH131" i="1" s="1"/>
  <c r="BH133" i="1" s="1"/>
  <c r="AR131" i="1"/>
  <c r="AR133" i="1" s="1"/>
  <c r="AB128" i="1"/>
  <c r="AB131" i="1" s="1"/>
  <c r="AB133" i="1" s="1"/>
  <c r="L128" i="1"/>
  <c r="L131" i="1" s="1"/>
  <c r="L133" i="1" s="1"/>
  <c r="L171" i="1" s="1"/>
  <c r="FK128" i="1"/>
  <c r="FK131" i="1" s="1"/>
  <c r="FK133" i="1" s="1"/>
  <c r="EU128" i="1"/>
  <c r="EU131" i="1" s="1"/>
  <c r="EU133" i="1" s="1"/>
  <c r="EU171" i="1" s="1"/>
  <c r="EE128" i="1"/>
  <c r="EE131" i="1" s="1"/>
  <c r="EE133" i="1" s="1"/>
  <c r="EE171" i="1" s="1"/>
  <c r="DO128" i="1"/>
  <c r="DO131" i="1" s="1"/>
  <c r="DO133" i="1" s="1"/>
  <c r="DO171" i="1" s="1"/>
  <c r="CY128" i="1"/>
  <c r="CY131" i="1" s="1"/>
  <c r="CY133" i="1" s="1"/>
  <c r="CY171" i="1" s="1"/>
  <c r="CI128" i="1"/>
  <c r="CI131" i="1" s="1"/>
  <c r="CI133" i="1" s="1"/>
  <c r="CI171" i="1" s="1"/>
  <c r="BS128" i="1"/>
  <c r="BS131" i="1" s="1"/>
  <c r="BS133" i="1" s="1"/>
  <c r="BS171" i="1" s="1"/>
  <c r="BC128" i="1"/>
  <c r="BC131" i="1" s="1"/>
  <c r="BC133" i="1" s="1"/>
  <c r="BC171" i="1" s="1"/>
  <c r="AM128" i="1"/>
  <c r="AM131" i="1" s="1"/>
  <c r="AM133" i="1" s="1"/>
  <c r="AM171" i="1" s="1"/>
  <c r="W128" i="1"/>
  <c r="W131" i="1" s="1"/>
  <c r="W133" i="1" s="1"/>
  <c r="W171" i="1" s="1"/>
  <c r="G128" i="1"/>
  <c r="G131" i="1" s="1"/>
  <c r="G133" i="1" s="1"/>
  <c r="BL128" i="1"/>
  <c r="BL131" i="1" s="1"/>
  <c r="BL133" i="1" s="1"/>
  <c r="BL171" i="1" s="1"/>
  <c r="P128" i="1"/>
  <c r="P131" i="1" s="1"/>
  <c r="P133" i="1" s="1"/>
  <c r="P171" i="1" s="1"/>
  <c r="EI128" i="1"/>
  <c r="EI131" i="1" s="1"/>
  <c r="EI133" i="1" s="1"/>
  <c r="EI171" i="1" s="1"/>
  <c r="CM128" i="1"/>
  <c r="CM131" i="1" s="1"/>
  <c r="CM133" i="1" s="1"/>
  <c r="CM171" i="1" s="1"/>
  <c r="BG128" i="1"/>
  <c r="BG131" i="1" s="1"/>
  <c r="BG133" i="1" s="1"/>
  <c r="BG171" i="1" s="1"/>
  <c r="K128" i="1"/>
  <c r="K131" i="1" s="1"/>
  <c r="K133" i="1" s="1"/>
  <c r="K171" i="1" s="1"/>
  <c r="FU128" i="1"/>
  <c r="FU131" i="1" s="1"/>
  <c r="FU133" i="1" s="1"/>
  <c r="FU171" i="1" s="1"/>
  <c r="EO128" i="1"/>
  <c r="EO131" i="1" s="1"/>
  <c r="EO133" i="1" s="1"/>
  <c r="DY128" i="1"/>
  <c r="DY131" i="1" s="1"/>
  <c r="DY133" i="1" s="1"/>
  <c r="DY171" i="1" s="1"/>
  <c r="DI128" i="1"/>
  <c r="DI131" i="1" s="1"/>
  <c r="DI133" i="1" s="1"/>
  <c r="DI171" i="1" s="1"/>
  <c r="CC128" i="1"/>
  <c r="CC131" i="1" s="1"/>
  <c r="CC133" i="1" s="1"/>
  <c r="CC171" i="1" s="1"/>
  <c r="BM128" i="1"/>
  <c r="BM131" i="1" s="1"/>
  <c r="BM133" i="1" s="1"/>
  <c r="BM171" i="1" s="1"/>
  <c r="AW128" i="1"/>
  <c r="AW131" i="1" s="1"/>
  <c r="AW133" i="1" s="1"/>
  <c r="AG128" i="1"/>
  <c r="AG131" i="1" s="1"/>
  <c r="AG133" i="1" s="1"/>
  <c r="AG136" i="1" s="1"/>
  <c r="Q128" i="1"/>
  <c r="Q131" i="1" s="1"/>
  <c r="Q133" i="1" s="1"/>
  <c r="Q171" i="1" s="1"/>
  <c r="FL128" i="1"/>
  <c r="FL131" i="1" s="1"/>
  <c r="FL133" i="1" s="1"/>
  <c r="FL136" i="1" s="1"/>
  <c r="EV128" i="1"/>
  <c r="EV131" i="1" s="1"/>
  <c r="EV133" i="1" s="1"/>
  <c r="EV171" i="1" s="1"/>
  <c r="EF128" i="1"/>
  <c r="EF131" i="1" s="1"/>
  <c r="EF133" i="1" s="1"/>
  <c r="EF171" i="1" s="1"/>
  <c r="DP128" i="1"/>
  <c r="DP131" i="1" s="1"/>
  <c r="DP133" i="1" s="1"/>
  <c r="DP138" i="1" s="1"/>
  <c r="CZ128" i="1"/>
  <c r="CZ131" i="1" s="1"/>
  <c r="CZ133" i="1" s="1"/>
  <c r="CZ171" i="1" s="1"/>
  <c r="CJ128" i="1"/>
  <c r="CJ131" i="1" s="1"/>
  <c r="CJ133" i="1" s="1"/>
  <c r="CJ171" i="1" s="1"/>
  <c r="BT128" i="1"/>
  <c r="BT131" i="1" s="1"/>
  <c r="BT133" i="1" s="1"/>
  <c r="BT138" i="1" s="1"/>
  <c r="BD128" i="1"/>
  <c r="BD131" i="1" s="1"/>
  <c r="BD133" i="1" s="1"/>
  <c r="BD136" i="1" s="1"/>
  <c r="AN128" i="1"/>
  <c r="AN131" i="1" s="1"/>
  <c r="AN133" i="1" s="1"/>
  <c r="AN171" i="1" s="1"/>
  <c r="X128" i="1"/>
  <c r="X131" i="1" s="1"/>
  <c r="X133" i="1" s="1"/>
  <c r="H128" i="1"/>
  <c r="H131" i="1" s="1"/>
  <c r="H133" i="1" s="1"/>
  <c r="H171" i="1" s="1"/>
  <c r="FW128" i="1"/>
  <c r="FW131" i="1" s="1"/>
  <c r="FW133" i="1" s="1"/>
  <c r="FW138" i="1" s="1"/>
  <c r="FG128" i="1"/>
  <c r="FG131" i="1" s="1"/>
  <c r="FG133" i="1" s="1"/>
  <c r="EQ128" i="1"/>
  <c r="EQ131" i="1" s="1"/>
  <c r="EQ133" i="1" s="1"/>
  <c r="EQ171" i="1" s="1"/>
  <c r="EA128" i="1"/>
  <c r="EA131" i="1" s="1"/>
  <c r="EA133" i="1" s="1"/>
  <c r="EA171" i="1" s="1"/>
  <c r="DK128" i="1"/>
  <c r="DK131" i="1" s="1"/>
  <c r="DK133" i="1" s="1"/>
  <c r="DK171" i="1" s="1"/>
  <c r="CU128" i="1"/>
  <c r="CU131" i="1" s="1"/>
  <c r="CU133" i="1" s="1"/>
  <c r="CE128" i="1"/>
  <c r="CE131" i="1" s="1"/>
  <c r="CE133" i="1" s="1"/>
  <c r="CE171" i="1" s="1"/>
  <c r="BO128" i="1"/>
  <c r="BO131" i="1" s="1"/>
  <c r="BO133" i="1" s="1"/>
  <c r="BO171" i="1" s="1"/>
  <c r="AY128" i="1"/>
  <c r="AY131" i="1" s="1"/>
  <c r="AY133" i="1" s="1"/>
  <c r="AY171" i="1" s="1"/>
  <c r="AI128" i="1"/>
  <c r="AI131" i="1" s="1"/>
  <c r="AI133" i="1" s="1"/>
  <c r="AI171" i="1" s="1"/>
  <c r="S128" i="1"/>
  <c r="S131" i="1" s="1"/>
  <c r="S133" i="1" s="1"/>
  <c r="S171" i="1" s="1"/>
  <c r="CR128" i="1"/>
  <c r="CR131" i="1" s="1"/>
  <c r="CR133" i="1" s="1"/>
  <c r="CR171" i="1" s="1"/>
  <c r="AF128" i="1"/>
  <c r="AF131" i="1" s="1"/>
  <c r="AF133" i="1" s="1"/>
  <c r="AF171" i="1" s="1"/>
  <c r="FO128" i="1"/>
  <c r="FO131" i="1" s="1"/>
  <c r="FO133" i="1" s="1"/>
  <c r="FO136" i="1" s="1"/>
  <c r="DS128" i="1"/>
  <c r="DS131" i="1" s="1"/>
  <c r="DS133" i="1" s="1"/>
  <c r="DS171" i="1" s="1"/>
  <c r="AQ128" i="1"/>
  <c r="AQ131" i="1" s="1"/>
  <c r="AQ133" i="1" s="1"/>
  <c r="AQ171" i="1" s="1"/>
  <c r="FE128" i="1"/>
  <c r="FE131" i="1" s="1"/>
  <c r="FE133" i="1" s="1"/>
  <c r="FE171" i="1" s="1"/>
  <c r="CS128" i="1"/>
  <c r="CS131" i="1" s="1"/>
  <c r="CS133" i="1" s="1"/>
  <c r="CS148" i="1" s="1"/>
  <c r="FQ128" i="1"/>
  <c r="FQ131" i="1" s="1"/>
  <c r="FQ133" i="1" s="1"/>
  <c r="FQ171" i="1" s="1"/>
  <c r="FA128" i="1"/>
  <c r="FA131" i="1" s="1"/>
  <c r="FA133" i="1" s="1"/>
  <c r="FA136" i="1" s="1"/>
  <c r="EK128" i="1"/>
  <c r="EK131" i="1" s="1"/>
  <c r="EK133" i="1" s="1"/>
  <c r="EK171" i="1" s="1"/>
  <c r="DU128" i="1"/>
  <c r="DU131" i="1" s="1"/>
  <c r="DU133" i="1" s="1"/>
  <c r="DU171" i="1" s="1"/>
  <c r="DE128" i="1"/>
  <c r="DE131" i="1" s="1"/>
  <c r="DE133" i="1" s="1"/>
  <c r="DE171" i="1" s="1"/>
  <c r="CO128" i="1"/>
  <c r="CO131" i="1" s="1"/>
  <c r="CO133" i="1" s="1"/>
  <c r="BY128" i="1"/>
  <c r="BY131" i="1" s="1"/>
  <c r="BY133" i="1" s="1"/>
  <c r="BY171" i="1" s="1"/>
  <c r="BI128" i="1"/>
  <c r="BI131" i="1" s="1"/>
  <c r="BI133" i="1" s="1"/>
  <c r="BI171" i="1" s="1"/>
  <c r="AS128" i="1"/>
  <c r="AS131" i="1" s="1"/>
  <c r="AS133" i="1" s="1"/>
  <c r="AS138" i="1" s="1"/>
  <c r="AC128" i="1"/>
  <c r="AC131" i="1" s="1"/>
  <c r="AC133" i="1" s="1"/>
  <c r="M128" i="1"/>
  <c r="M131" i="1" s="1"/>
  <c r="M133" i="1" s="1"/>
  <c r="M171" i="1" s="1"/>
  <c r="FX128" i="1"/>
  <c r="FX131" i="1" s="1"/>
  <c r="FX133" i="1" s="1"/>
  <c r="FX136" i="1" s="1"/>
  <c r="FH128" i="1"/>
  <c r="FH131" i="1" s="1"/>
  <c r="FH133" i="1" s="1"/>
  <c r="FH171" i="1" s="1"/>
  <c r="ER128" i="1"/>
  <c r="ER131" i="1" s="1"/>
  <c r="ER133" i="1" s="1"/>
  <c r="ER171" i="1" s="1"/>
  <c r="EB128" i="1"/>
  <c r="EB131" i="1" s="1"/>
  <c r="EB133" i="1" s="1"/>
  <c r="EB171" i="1" s="1"/>
  <c r="DL128" i="1"/>
  <c r="DL131" i="1" s="1"/>
  <c r="DL133" i="1" s="1"/>
  <c r="DL171" i="1" s="1"/>
  <c r="CV128" i="1"/>
  <c r="CV131" i="1" s="1"/>
  <c r="CV133" i="1" s="1"/>
  <c r="CV171" i="1" s="1"/>
  <c r="CF128" i="1"/>
  <c r="CF131" i="1" s="1"/>
  <c r="CF133" i="1" s="1"/>
  <c r="CF171" i="1" s="1"/>
  <c r="BP128" i="1"/>
  <c r="BP131" i="1" s="1"/>
  <c r="BP133" i="1" s="1"/>
  <c r="BP171" i="1" s="1"/>
  <c r="AZ128" i="1"/>
  <c r="AZ131" i="1" s="1"/>
  <c r="AZ133" i="1" s="1"/>
  <c r="AZ171" i="1" s="1"/>
  <c r="AJ128" i="1"/>
  <c r="AJ131" i="1" s="1"/>
  <c r="AJ133" i="1" s="1"/>
  <c r="AJ171" i="1" s="1"/>
  <c r="T128" i="1"/>
  <c r="T131" i="1" s="1"/>
  <c r="T133" i="1" s="1"/>
  <c r="T171" i="1" s="1"/>
  <c r="D128" i="1"/>
  <c r="D131" i="1" s="1"/>
  <c r="D133" i="1" s="1"/>
  <c r="FS128" i="1"/>
  <c r="FS131" i="1" s="1"/>
  <c r="FS133" i="1" s="1"/>
  <c r="FS138" i="1" s="1"/>
  <c r="FC128" i="1"/>
  <c r="FC131" i="1" s="1"/>
  <c r="FC133" i="1" s="1"/>
  <c r="FC171" i="1" s="1"/>
  <c r="EM128" i="1"/>
  <c r="EM131" i="1" s="1"/>
  <c r="EM133" i="1" s="1"/>
  <c r="EM171" i="1" s="1"/>
  <c r="DW128" i="1"/>
  <c r="DW131" i="1" s="1"/>
  <c r="DW133" i="1" s="1"/>
  <c r="DW171" i="1" s="1"/>
  <c r="DG128" i="1"/>
  <c r="DG131" i="1" s="1"/>
  <c r="DG133" i="1" s="1"/>
  <c r="CQ128" i="1"/>
  <c r="CQ131" i="1" s="1"/>
  <c r="CQ133" i="1" s="1"/>
  <c r="CQ171" i="1" s="1"/>
  <c r="CA128" i="1"/>
  <c r="CA131" i="1" s="1"/>
  <c r="CA133" i="1" s="1"/>
  <c r="BK128" i="1"/>
  <c r="BK131" i="1" s="1"/>
  <c r="BK133" i="1" s="1"/>
  <c r="BK138" i="1" s="1"/>
  <c r="AU128" i="1"/>
  <c r="AU131" i="1" s="1"/>
  <c r="AU133" i="1" s="1"/>
  <c r="AE128" i="1"/>
  <c r="AE131" i="1" s="1"/>
  <c r="AE133" i="1" s="1"/>
  <c r="AE171" i="1" s="1"/>
  <c r="O128" i="1"/>
  <c r="O131" i="1" s="1"/>
  <c r="O133" i="1" s="1"/>
  <c r="O138" i="1" s="1"/>
  <c r="D236" i="8"/>
  <c r="D265" i="8" s="1"/>
  <c r="H38" i="8"/>
  <c r="C272" i="8"/>
  <c r="H46" i="8" s="1"/>
  <c r="C266" i="8"/>
  <c r="C279" i="8" s="1"/>
  <c r="H41" i="8"/>
  <c r="C257" i="8"/>
  <c r="C261" i="8" s="1"/>
  <c r="C308" i="8"/>
  <c r="EK138" i="1"/>
  <c r="X97" i="1"/>
  <c r="Y4" i="4" s="1"/>
  <c r="Y5" i="4"/>
  <c r="GB5" i="4" s="1"/>
  <c r="R194" i="1"/>
  <c r="EL194" i="1"/>
  <c r="G91" i="1"/>
  <c r="G120" i="1" s="1"/>
  <c r="CW91" i="1"/>
  <c r="CW120" i="1" s="1"/>
  <c r="BQ91" i="1"/>
  <c r="BQ120" i="1" s="1"/>
  <c r="AW91" i="1"/>
  <c r="AW194" i="1" s="1"/>
  <c r="D91" i="1"/>
  <c r="D96" i="1" s="1"/>
  <c r="EZ91" i="1"/>
  <c r="EZ120" i="1" s="1"/>
  <c r="DL91" i="1"/>
  <c r="DL96" i="1" s="1"/>
  <c r="CR91" i="1"/>
  <c r="CR96" i="1" s="1"/>
  <c r="AN91" i="1"/>
  <c r="AN96" i="1" s="1"/>
  <c r="W91" i="1"/>
  <c r="W194" i="1" s="1"/>
  <c r="EK91" i="1"/>
  <c r="EK194" i="1" s="1"/>
  <c r="CO91" i="1"/>
  <c r="CO194" i="1" s="1"/>
  <c r="BM91" i="1"/>
  <c r="BM96" i="1" s="1"/>
  <c r="BM187" i="1" s="1"/>
  <c r="U91" i="1"/>
  <c r="U96" i="1" s="1"/>
  <c r="FB91" i="1"/>
  <c r="FB194" i="1" s="1"/>
  <c r="DF91" i="1"/>
  <c r="DF194" i="1" s="1"/>
  <c r="BR91" i="1"/>
  <c r="BR96" i="1" s="1"/>
  <c r="BR136" i="1" s="1"/>
  <c r="EE91" i="1"/>
  <c r="EE120" i="1" s="1"/>
  <c r="FF91" i="1"/>
  <c r="FF120" i="1" s="1"/>
  <c r="DN91" i="1"/>
  <c r="DN120" i="1" s="1"/>
  <c r="FD91" i="1"/>
  <c r="FD96" i="1" s="1"/>
  <c r="EN91" i="1"/>
  <c r="EN96" i="1" s="1"/>
  <c r="BZ91" i="1"/>
  <c r="BZ194" i="1" s="1"/>
  <c r="AP91" i="1"/>
  <c r="AP96" i="1" s="1"/>
  <c r="AP138" i="1" s="1"/>
  <c r="T91" i="1"/>
  <c r="T194" i="1" s="1"/>
  <c r="EV91" i="1"/>
  <c r="EV120" i="1" s="1"/>
  <c r="EF91" i="1"/>
  <c r="EF194" i="1" s="1"/>
  <c r="CN91" i="1"/>
  <c r="CN120" i="1" s="1"/>
  <c r="BP91" i="1"/>
  <c r="BP120" i="1" s="1"/>
  <c r="AZ91" i="1"/>
  <c r="AZ194" i="1" s="1"/>
  <c r="EC91" i="1"/>
  <c r="EC120" i="1" s="1"/>
  <c r="CG91" i="1"/>
  <c r="CG120" i="1" s="1"/>
  <c r="AG91" i="1"/>
  <c r="AG96" i="1" s="1"/>
  <c r="AG170" i="1" s="1"/>
  <c r="ET91" i="1"/>
  <c r="ET120" i="1" s="1"/>
  <c r="AD91" i="1"/>
  <c r="AD194" i="1" s="1"/>
  <c r="EA91" i="1"/>
  <c r="EA120" i="1" s="1"/>
  <c r="DK91" i="1"/>
  <c r="DK120" i="1" s="1"/>
  <c r="CU91" i="1"/>
  <c r="CU120" i="1" s="1"/>
  <c r="CA91" i="1"/>
  <c r="CA194" i="1" s="1"/>
  <c r="AY91" i="1"/>
  <c r="AY96" i="1" s="1"/>
  <c r="AY146" i="1" s="1"/>
  <c r="AA91" i="1"/>
  <c r="AA120" i="1" s="1"/>
  <c r="EX91" i="1"/>
  <c r="EX96" i="1" s="1"/>
  <c r="CL91" i="1"/>
  <c r="CL194" i="1" s="1"/>
  <c r="BF91" i="1"/>
  <c r="BF96" i="1" s="1"/>
  <c r="BF144" i="1" s="1"/>
  <c r="EQ91" i="1"/>
  <c r="EQ120" i="1" s="1"/>
  <c r="DQ91" i="1"/>
  <c r="DQ120" i="1" s="1"/>
  <c r="FF194" i="1"/>
  <c r="CK91" i="1"/>
  <c r="CK194" i="1" s="1"/>
  <c r="FN91" i="1"/>
  <c r="FN194" i="1" s="1"/>
  <c r="Z91" i="1"/>
  <c r="Z96" i="1" s="1"/>
  <c r="Z138" i="1" s="1"/>
  <c r="DX91" i="1"/>
  <c r="DX120" i="1" s="1"/>
  <c r="DV91" i="1"/>
  <c r="DV96" i="1" s="1"/>
  <c r="O91" i="1"/>
  <c r="O120" i="1" s="1"/>
  <c r="FA91" i="1"/>
  <c r="FA194" i="1" s="1"/>
  <c r="AX120" i="1"/>
  <c r="FS96" i="1"/>
  <c r="L91" i="1"/>
  <c r="L96" i="1" s="1"/>
  <c r="CJ91" i="1"/>
  <c r="CJ120" i="1" s="1"/>
  <c r="BT91" i="1"/>
  <c r="BT194" i="1" s="1"/>
  <c r="FC120" i="1"/>
  <c r="EG91" i="1"/>
  <c r="EG120" i="1" s="1"/>
  <c r="BE91" i="1"/>
  <c r="BE194" i="1" s="1"/>
  <c r="AK91" i="1"/>
  <c r="AK120" i="1" s="1"/>
  <c r="EI91" i="1"/>
  <c r="EI194" i="1" s="1"/>
  <c r="BG91" i="1"/>
  <c r="BG120" i="1" s="1"/>
  <c r="AM91" i="1"/>
  <c r="AM120" i="1" s="1"/>
  <c r="DJ91" i="1"/>
  <c r="DJ120" i="1" s="1"/>
  <c r="CT194" i="1"/>
  <c r="AH96" i="1"/>
  <c r="AH138" i="1" s="1"/>
  <c r="BN96" i="1"/>
  <c r="BN138" i="1" s="1"/>
  <c r="AH120" i="1"/>
  <c r="CX120" i="1"/>
  <c r="DC120" i="1"/>
  <c r="CD96" i="1"/>
  <c r="CD138" i="1" s="1"/>
  <c r="CM96" i="1"/>
  <c r="BB120" i="1"/>
  <c r="BC91" i="1"/>
  <c r="BC120" i="1" s="1"/>
  <c r="AS91" i="1"/>
  <c r="AS194" i="1" s="1"/>
  <c r="AQ120" i="1"/>
  <c r="V120" i="1"/>
  <c r="E91" i="1"/>
  <c r="E96" i="1" s="1"/>
  <c r="DB120" i="1"/>
  <c r="BV120" i="1"/>
  <c r="DA194" i="1"/>
  <c r="EM120" i="1"/>
  <c r="BO96" i="1"/>
  <c r="BO97" i="1" s="1"/>
  <c r="BP4" i="4" s="1"/>
  <c r="FJ120" i="1"/>
  <c r="ED96" i="1"/>
  <c r="ED97" i="1" s="1"/>
  <c r="EE4" i="4" s="1"/>
  <c r="CP194" i="1"/>
  <c r="AI194" i="1"/>
  <c r="DZ120" i="1"/>
  <c r="DR96" i="1"/>
  <c r="DR138" i="1" s="1"/>
  <c r="CT96" i="1"/>
  <c r="CT138" i="1" s="1"/>
  <c r="BN120" i="1"/>
  <c r="J120" i="1"/>
  <c r="EW120" i="1"/>
  <c r="AO96" i="1"/>
  <c r="AO136" i="1" s="1"/>
  <c r="BU120" i="1"/>
  <c r="Y194" i="1"/>
  <c r="FW194" i="1"/>
  <c r="DW96" i="1"/>
  <c r="FJ194" i="1"/>
  <c r="ED120" i="1"/>
  <c r="DZ194" i="1"/>
  <c r="DB194" i="1"/>
  <c r="BV194" i="1"/>
  <c r="BJ96" i="1"/>
  <c r="BJ170" i="1" s="1"/>
  <c r="J194" i="1"/>
  <c r="FM120" i="1"/>
  <c r="EW96" i="1"/>
  <c r="EW108" i="1" s="1"/>
  <c r="BU96" i="1"/>
  <c r="AO194" i="1"/>
  <c r="I120" i="1"/>
  <c r="AI120" i="1"/>
  <c r="FW120" i="1"/>
  <c r="CE96" i="1"/>
  <c r="BO194" i="1"/>
  <c r="CP96" i="1"/>
  <c r="CP144" i="1" s="1"/>
  <c r="BJ120" i="1"/>
  <c r="FM96" i="1"/>
  <c r="FM108" i="1" s="1"/>
  <c r="DA120" i="1"/>
  <c r="Y120" i="1"/>
  <c r="I96" i="1"/>
  <c r="CE194" i="1"/>
  <c r="FG96" i="1"/>
  <c r="DO96" i="1"/>
  <c r="K120" i="1"/>
  <c r="F194" i="1"/>
  <c r="FV194" i="1"/>
  <c r="FG194" i="1"/>
  <c r="M96" i="1"/>
  <c r="M144" i="1" s="1"/>
  <c r="AX138" i="1"/>
  <c r="AX136" i="1"/>
  <c r="EH96" i="1"/>
  <c r="CD120" i="1"/>
  <c r="AX194" i="1"/>
  <c r="AL120" i="1"/>
  <c r="BY120" i="1"/>
  <c r="FK120" i="1"/>
  <c r="CI194" i="1"/>
  <c r="FV96" i="1"/>
  <c r="FV146" i="1" s="1"/>
  <c r="EL96" i="1"/>
  <c r="EL170" i="1" s="1"/>
  <c r="EH194" i="1"/>
  <c r="R96" i="1"/>
  <c r="BI96" i="1"/>
  <c r="EU120" i="1"/>
  <c r="DU96" i="1"/>
  <c r="F96" i="1"/>
  <c r="F170" i="1" s="1"/>
  <c r="S96" i="1"/>
  <c r="DR194" i="1"/>
  <c r="CH120" i="1"/>
  <c r="ES194" i="1"/>
  <c r="AE194" i="1"/>
  <c r="AT96" i="1"/>
  <c r="AT187" i="1" s="1"/>
  <c r="N96" i="1"/>
  <c r="N170" i="1" s="1"/>
  <c r="DI120" i="1"/>
  <c r="CS120" i="1"/>
  <c r="FO194" i="1"/>
  <c r="X244" i="1"/>
  <c r="FR96" i="1"/>
  <c r="FU120" i="1"/>
  <c r="FE120" i="1"/>
  <c r="BW96" i="1"/>
  <c r="BW170" i="1" s="1"/>
  <c r="CX194" i="1"/>
  <c r="CH96" i="1"/>
  <c r="CH136" i="1" s="1"/>
  <c r="BB96" i="1"/>
  <c r="AL194" i="1"/>
  <c r="V96" i="1"/>
  <c r="V138" i="1" s="1"/>
  <c r="FQ96" i="1"/>
  <c r="FQ144" i="1" s="1"/>
  <c r="FI194" i="1"/>
  <c r="DU120" i="1"/>
  <c r="DM96" i="1"/>
  <c r="DM170" i="1" s="1"/>
  <c r="M120" i="1"/>
  <c r="EU96" i="1"/>
  <c r="DW120" i="1"/>
  <c r="CY96" i="1"/>
  <c r="CY97" i="1" s="1"/>
  <c r="CZ4" i="4" s="1"/>
  <c r="CQ120" i="1"/>
  <c r="BS120" i="1"/>
  <c r="BK194" i="1"/>
  <c r="ES96" i="1"/>
  <c r="ES187" i="1" s="1"/>
  <c r="DE96" i="1"/>
  <c r="BY96" i="1"/>
  <c r="BI120" i="1"/>
  <c r="BA96" i="1"/>
  <c r="BA170" i="1" s="1"/>
  <c r="AC120" i="1"/>
  <c r="FK194" i="1"/>
  <c r="FC96" i="1"/>
  <c r="FC170" i="1" s="1"/>
  <c r="DO194" i="1"/>
  <c r="DG96" i="1"/>
  <c r="CI96" i="1"/>
  <c r="FR120" i="1"/>
  <c r="EP96" i="1"/>
  <c r="AT120" i="1"/>
  <c r="N120" i="1"/>
  <c r="S120" i="1"/>
  <c r="FE194" i="1"/>
  <c r="EO96" i="1"/>
  <c r="CS194" i="1"/>
  <c r="CC96" i="1"/>
  <c r="Q96" i="1"/>
  <c r="FO120" i="1"/>
  <c r="DS96" i="1"/>
  <c r="CM194" i="1"/>
  <c r="BW194" i="1"/>
  <c r="EP120" i="1"/>
  <c r="FQ120" i="1"/>
  <c r="FI96" i="1"/>
  <c r="EO120" i="1"/>
  <c r="DY120" i="1"/>
  <c r="DM194" i="1"/>
  <c r="DE120" i="1"/>
  <c r="CC120" i="1"/>
  <c r="BA194" i="1"/>
  <c r="AC96" i="1"/>
  <c r="AC187" i="1" s="1"/>
  <c r="Q120" i="1"/>
  <c r="AQ96" i="1"/>
  <c r="AQ170" i="1" s="1"/>
  <c r="FS120" i="1"/>
  <c r="EM96" i="1"/>
  <c r="EM187" i="1" s="1"/>
  <c r="DS194" i="1"/>
  <c r="DG120" i="1"/>
  <c r="CY194" i="1"/>
  <c r="CQ96" i="1"/>
  <c r="CQ187" i="1" s="1"/>
  <c r="AU194" i="1"/>
  <c r="FU96" i="1"/>
  <c r="FU170" i="1" s="1"/>
  <c r="DY194" i="1"/>
  <c r="DI96" i="1"/>
  <c r="DI170" i="1" s="1"/>
  <c r="DC96" i="1"/>
  <c r="FE138" i="1"/>
  <c r="AE136" i="1"/>
  <c r="X106" i="1"/>
  <c r="X116" i="1" s="1"/>
  <c r="K96" i="1"/>
  <c r="BS96" i="1"/>
  <c r="BK120" i="1"/>
  <c r="AU96" i="1"/>
  <c r="AE120" i="1"/>
  <c r="J136" i="1"/>
  <c r="FZ98" i="1"/>
  <c r="CX136" i="1"/>
  <c r="AL136" i="1"/>
  <c r="AL140" i="1" s="1"/>
  <c r="AL142" i="1" s="1"/>
  <c r="C295" i="1"/>
  <c r="FZ295" i="1" s="1"/>
  <c r="FZ280" i="1"/>
  <c r="FL194" i="1"/>
  <c r="FL120" i="1"/>
  <c r="FL96" i="1"/>
  <c r="DP194" i="1"/>
  <c r="DP120" i="1"/>
  <c r="DP96" i="1"/>
  <c r="DP148" i="1" s="1"/>
  <c r="CZ194" i="1"/>
  <c r="CZ120" i="1"/>
  <c r="CZ96" i="1"/>
  <c r="BD194" i="1"/>
  <c r="BD120" i="1"/>
  <c r="BD96" i="1"/>
  <c r="DA187" i="1"/>
  <c r="DA146" i="1"/>
  <c r="DA170" i="1"/>
  <c r="DA108" i="1"/>
  <c r="DA105" i="1"/>
  <c r="DA102" i="1"/>
  <c r="DA104" i="1" s="1"/>
  <c r="DA97" i="1"/>
  <c r="DB4" i="4" s="1"/>
  <c r="Y187" i="1"/>
  <c r="Y170" i="1"/>
  <c r="Y144" i="1"/>
  <c r="Y108" i="1"/>
  <c r="Y105" i="1"/>
  <c r="Y102" i="1"/>
  <c r="Y104" i="1" s="1"/>
  <c r="Y97" i="1"/>
  <c r="Z4" i="4" s="1"/>
  <c r="FO187" i="1"/>
  <c r="FO170" i="1"/>
  <c r="FO144" i="1"/>
  <c r="FO97" i="1"/>
  <c r="FP4" i="4" s="1"/>
  <c r="FO108" i="1"/>
  <c r="FO105" i="1"/>
  <c r="FO102" i="1"/>
  <c r="FO104" i="1" s="1"/>
  <c r="P194" i="1"/>
  <c r="P120" i="1"/>
  <c r="P96" i="1"/>
  <c r="FX194" i="1"/>
  <c r="FX120" i="1"/>
  <c r="FX96" i="1"/>
  <c r="FH194" i="1"/>
  <c r="FH120" i="1"/>
  <c r="FH96" i="1"/>
  <c r="ER194" i="1"/>
  <c r="ER120" i="1"/>
  <c r="ER96" i="1"/>
  <c r="EB194" i="1"/>
  <c r="EB120" i="1"/>
  <c r="EB96" i="1"/>
  <c r="CV194" i="1"/>
  <c r="CV120" i="1"/>
  <c r="CV96" i="1"/>
  <c r="CF194" i="1"/>
  <c r="CF120" i="1"/>
  <c r="CF96" i="1"/>
  <c r="AJ194" i="1"/>
  <c r="AJ120" i="1"/>
  <c r="AJ96" i="1"/>
  <c r="DZ187" i="1"/>
  <c r="DZ170" i="1"/>
  <c r="DZ144" i="1"/>
  <c r="DZ97" i="1"/>
  <c r="EA4" i="4" s="1"/>
  <c r="DZ108" i="1"/>
  <c r="DZ105" i="1"/>
  <c r="DZ102" i="1"/>
  <c r="DZ104" i="1" s="1"/>
  <c r="AX146" i="1"/>
  <c r="AX187" i="1"/>
  <c r="AX170" i="1"/>
  <c r="AX97" i="1"/>
  <c r="AY4" i="4" s="1"/>
  <c r="AX108" i="1"/>
  <c r="AX105" i="1"/>
  <c r="AX102" i="1"/>
  <c r="AX104" i="1" s="1"/>
  <c r="X115" i="1"/>
  <c r="X112" i="1"/>
  <c r="FE187" i="1"/>
  <c r="FE146" i="1"/>
  <c r="FE170" i="1"/>
  <c r="FE108" i="1"/>
  <c r="FE105" i="1"/>
  <c r="FE102" i="1"/>
  <c r="FE104" i="1" s="1"/>
  <c r="FE97" i="1"/>
  <c r="FF4" i="4" s="1"/>
  <c r="DY187" i="1"/>
  <c r="DY170" i="1"/>
  <c r="DY108" i="1"/>
  <c r="DY105" i="1"/>
  <c r="DY102" i="1"/>
  <c r="DY104" i="1" s="1"/>
  <c r="DY97" i="1"/>
  <c r="DZ4" i="4" s="1"/>
  <c r="CS187" i="1"/>
  <c r="CS170" i="1"/>
  <c r="CS108" i="1"/>
  <c r="CS105" i="1"/>
  <c r="CS102" i="1"/>
  <c r="CS104" i="1" s="1"/>
  <c r="CS97" i="1"/>
  <c r="CT4" i="4" s="1"/>
  <c r="AI187" i="1"/>
  <c r="AI170" i="1"/>
  <c r="AI146" i="1"/>
  <c r="AI97" i="1"/>
  <c r="AJ4" i="4" s="1"/>
  <c r="AI108" i="1"/>
  <c r="AI105" i="1"/>
  <c r="AI102" i="1"/>
  <c r="AI104" i="1" s="1"/>
  <c r="FV33" i="1"/>
  <c r="FR33" i="1"/>
  <c r="FN33" i="1"/>
  <c r="FJ33" i="1"/>
  <c r="FF33" i="1"/>
  <c r="FB33" i="1"/>
  <c r="EX33" i="1"/>
  <c r="ET33" i="1"/>
  <c r="EP33" i="1"/>
  <c r="EL33" i="1"/>
  <c r="EH33" i="1"/>
  <c r="ED33" i="1"/>
  <c r="DZ33" i="1"/>
  <c r="DV33" i="1"/>
  <c r="DR33" i="1"/>
  <c r="DN33" i="1"/>
  <c r="DJ33" i="1"/>
  <c r="DF33" i="1"/>
  <c r="DB33" i="1"/>
  <c r="CX33" i="1"/>
  <c r="CT33" i="1"/>
  <c r="CP33" i="1"/>
  <c r="CL33" i="1"/>
  <c r="CH33" i="1"/>
  <c r="CD33" i="1"/>
  <c r="BZ33" i="1"/>
  <c r="BV33" i="1"/>
  <c r="BR33" i="1"/>
  <c r="BN33" i="1"/>
  <c r="BJ33" i="1"/>
  <c r="BF33" i="1"/>
  <c r="BB33" i="1"/>
  <c r="AX33" i="1"/>
  <c r="AT33" i="1"/>
  <c r="AP33" i="1"/>
  <c r="AL33" i="1"/>
  <c r="AH33" i="1"/>
  <c r="AD33" i="1"/>
  <c r="Z33" i="1"/>
  <c r="V33" i="1"/>
  <c r="R33" i="1"/>
  <c r="N33" i="1"/>
  <c r="J33" i="1"/>
  <c r="F33" i="1"/>
  <c r="FU33" i="1"/>
  <c r="FQ33" i="1"/>
  <c r="FM33" i="1"/>
  <c r="FI33" i="1"/>
  <c r="FE33" i="1"/>
  <c r="FA33" i="1"/>
  <c r="EW33" i="1"/>
  <c r="ES33" i="1"/>
  <c r="EO33" i="1"/>
  <c r="EK33" i="1"/>
  <c r="EG33" i="1"/>
  <c r="EC33" i="1"/>
  <c r="DY33" i="1"/>
  <c r="DU33" i="1"/>
  <c r="DQ33" i="1"/>
  <c r="DM33" i="1"/>
  <c r="DI33" i="1"/>
  <c r="DE33" i="1"/>
  <c r="DA33" i="1"/>
  <c r="CW33" i="1"/>
  <c r="CS33" i="1"/>
  <c r="CO33" i="1"/>
  <c r="CK33" i="1"/>
  <c r="CG33" i="1"/>
  <c r="CC33" i="1"/>
  <c r="BY33" i="1"/>
  <c r="BU33" i="1"/>
  <c r="BQ33" i="1"/>
  <c r="BM33" i="1"/>
  <c r="BI33" i="1"/>
  <c r="BE33" i="1"/>
  <c r="BA33" i="1"/>
  <c r="AW33" i="1"/>
  <c r="AS33" i="1"/>
  <c r="AO33" i="1"/>
  <c r="AK33" i="1"/>
  <c r="AG33" i="1"/>
  <c r="AC33" i="1"/>
  <c r="Y33" i="1"/>
  <c r="U33" i="1"/>
  <c r="Q33" i="1"/>
  <c r="M33" i="1"/>
  <c r="I33" i="1"/>
  <c r="E33" i="1"/>
  <c r="FX33" i="1"/>
  <c r="FT33" i="1"/>
  <c r="FP33" i="1"/>
  <c r="FL33" i="1"/>
  <c r="FH33" i="1"/>
  <c r="FD33" i="1"/>
  <c r="EZ33" i="1"/>
  <c r="EV33" i="1"/>
  <c r="ER33" i="1"/>
  <c r="EN33" i="1"/>
  <c r="EJ33" i="1"/>
  <c r="EF33" i="1"/>
  <c r="EB33" i="1"/>
  <c r="DX33" i="1"/>
  <c r="DT33" i="1"/>
  <c r="DP33" i="1"/>
  <c r="DL33" i="1"/>
  <c r="DH33" i="1"/>
  <c r="DD33" i="1"/>
  <c r="CZ33" i="1"/>
  <c r="CV33" i="1"/>
  <c r="CR33" i="1"/>
  <c r="CN33" i="1"/>
  <c r="CJ33" i="1"/>
  <c r="CF33" i="1"/>
  <c r="CB33" i="1"/>
  <c r="BX33" i="1"/>
  <c r="BT33" i="1"/>
  <c r="BP33" i="1"/>
  <c r="BL33" i="1"/>
  <c r="BH33" i="1"/>
  <c r="BD33" i="1"/>
  <c r="AZ33" i="1"/>
  <c r="AV33" i="1"/>
  <c r="AR33" i="1"/>
  <c r="AN33" i="1"/>
  <c r="AJ33" i="1"/>
  <c r="AF33" i="1"/>
  <c r="AB33" i="1"/>
  <c r="X33" i="1"/>
  <c r="T33" i="1"/>
  <c r="P33" i="1"/>
  <c r="L33" i="1"/>
  <c r="H33" i="1"/>
  <c r="D33" i="1"/>
  <c r="FW33" i="1"/>
  <c r="FS33" i="1"/>
  <c r="FO33" i="1"/>
  <c r="FK33" i="1"/>
  <c r="FG33" i="1"/>
  <c r="FC33" i="1"/>
  <c r="EY33" i="1"/>
  <c r="EU33" i="1"/>
  <c r="EQ33" i="1"/>
  <c r="EM33" i="1"/>
  <c r="EI33" i="1"/>
  <c r="EE33" i="1"/>
  <c r="EA33" i="1"/>
  <c r="DW33" i="1"/>
  <c r="DS33" i="1"/>
  <c r="DO33" i="1"/>
  <c r="DK33" i="1"/>
  <c r="DG33" i="1"/>
  <c r="DC33" i="1"/>
  <c r="CY33" i="1"/>
  <c r="CU33" i="1"/>
  <c r="CQ33" i="1"/>
  <c r="CM33" i="1"/>
  <c r="CI33" i="1"/>
  <c r="CE33" i="1"/>
  <c r="CA33" i="1"/>
  <c r="BW33" i="1"/>
  <c r="BS33" i="1"/>
  <c r="BO33" i="1"/>
  <c r="BK33" i="1"/>
  <c r="BG33" i="1"/>
  <c r="BC33" i="1"/>
  <c r="AY33" i="1"/>
  <c r="AU33" i="1"/>
  <c r="AQ33" i="1"/>
  <c r="AM33" i="1"/>
  <c r="AI33" i="1"/>
  <c r="AE33" i="1"/>
  <c r="AA33" i="1"/>
  <c r="W33" i="1"/>
  <c r="S33" i="1"/>
  <c r="O33" i="1"/>
  <c r="K33" i="1"/>
  <c r="G33" i="1"/>
  <c r="FT194" i="1"/>
  <c r="FT120" i="1"/>
  <c r="FT96" i="1"/>
  <c r="DH194" i="1"/>
  <c r="DH120" i="1"/>
  <c r="DH96" i="1"/>
  <c r="CB194" i="1"/>
  <c r="CB120" i="1"/>
  <c r="CB96" i="1"/>
  <c r="BL194" i="1"/>
  <c r="BL120" i="1"/>
  <c r="BL96" i="1"/>
  <c r="AV194" i="1"/>
  <c r="AV120" i="1"/>
  <c r="AV96" i="1"/>
  <c r="AF194" i="1"/>
  <c r="AF120" i="1"/>
  <c r="AF96" i="1"/>
  <c r="FJ187" i="1"/>
  <c r="FJ170" i="1"/>
  <c r="FJ144" i="1"/>
  <c r="FJ97" i="1"/>
  <c r="FK4" i="4" s="1"/>
  <c r="FJ108" i="1"/>
  <c r="FJ105" i="1"/>
  <c r="FJ102" i="1"/>
  <c r="FJ104" i="1" s="1"/>
  <c r="CX187" i="1"/>
  <c r="CX146" i="1"/>
  <c r="CX170" i="1"/>
  <c r="CX97" i="1"/>
  <c r="CY4" i="4" s="1"/>
  <c r="CX108" i="1"/>
  <c r="CX105" i="1"/>
  <c r="CX102" i="1"/>
  <c r="CX104" i="1" s="1"/>
  <c r="AL187" i="1"/>
  <c r="AL146" i="1"/>
  <c r="AL170" i="1"/>
  <c r="AL97" i="1"/>
  <c r="AM4" i="4" s="1"/>
  <c r="AL108" i="1"/>
  <c r="AL105" i="1"/>
  <c r="AL102" i="1"/>
  <c r="AL104" i="1" s="1"/>
  <c r="FW187" i="1"/>
  <c r="FW170" i="1"/>
  <c r="FW146" i="1"/>
  <c r="FW97" i="1"/>
  <c r="FX4" i="4" s="1"/>
  <c r="FW108" i="1"/>
  <c r="FW105" i="1"/>
  <c r="FW102" i="1"/>
  <c r="FW104" i="1" s="1"/>
  <c r="BK187" i="1"/>
  <c r="BK170" i="1"/>
  <c r="BK144" i="1"/>
  <c r="BK97" i="1"/>
  <c r="BL4" i="4" s="1"/>
  <c r="BK108" i="1"/>
  <c r="BK105" i="1"/>
  <c r="BK102" i="1"/>
  <c r="BK104" i="1" s="1"/>
  <c r="AE187" i="1"/>
  <c r="AE170" i="1"/>
  <c r="AE146" i="1"/>
  <c r="AE97" i="1"/>
  <c r="AF4" i="4" s="1"/>
  <c r="AE108" i="1"/>
  <c r="AE105" i="1"/>
  <c r="AE102" i="1"/>
  <c r="AE104" i="1" s="1"/>
  <c r="FU31" i="1"/>
  <c r="FQ31" i="1"/>
  <c r="FM31" i="1"/>
  <c r="FI31" i="1"/>
  <c r="FE31" i="1"/>
  <c r="FA31" i="1"/>
  <c r="EW31" i="1"/>
  <c r="ES31" i="1"/>
  <c r="EO31" i="1"/>
  <c r="EK31" i="1"/>
  <c r="EG31" i="1"/>
  <c r="EC31" i="1"/>
  <c r="DY31" i="1"/>
  <c r="DU31" i="1"/>
  <c r="DQ31" i="1"/>
  <c r="DM31" i="1"/>
  <c r="DI31" i="1"/>
  <c r="DE31" i="1"/>
  <c r="DA31" i="1"/>
  <c r="CW31" i="1"/>
  <c r="CS31" i="1"/>
  <c r="CO31" i="1"/>
  <c r="CK31" i="1"/>
  <c r="CG31" i="1"/>
  <c r="CC31" i="1"/>
  <c r="BY31" i="1"/>
  <c r="BU31" i="1"/>
  <c r="BQ31" i="1"/>
  <c r="BM31" i="1"/>
  <c r="BI31" i="1"/>
  <c r="BE31" i="1"/>
  <c r="BA31" i="1"/>
  <c r="AW31" i="1"/>
  <c r="AS31" i="1"/>
  <c r="AO31" i="1"/>
  <c r="AK31" i="1"/>
  <c r="AG31" i="1"/>
  <c r="AC31" i="1"/>
  <c r="Y31" i="1"/>
  <c r="U31" i="1"/>
  <c r="Q31" i="1"/>
  <c r="M31" i="1"/>
  <c r="I31" i="1"/>
  <c r="E31" i="1"/>
  <c r="EP31" i="1"/>
  <c r="DR31" i="1"/>
  <c r="CX31" i="1"/>
  <c r="CP31" i="1"/>
  <c r="BZ31" i="1"/>
  <c r="BJ31" i="1"/>
  <c r="AT31" i="1"/>
  <c r="AD31" i="1"/>
  <c r="N31" i="1"/>
  <c r="FX31" i="1"/>
  <c r="FT31" i="1"/>
  <c r="FP31" i="1"/>
  <c r="FL31" i="1"/>
  <c r="FH31" i="1"/>
  <c r="FD31" i="1"/>
  <c r="EZ31" i="1"/>
  <c r="EV31" i="1"/>
  <c r="ER31" i="1"/>
  <c r="EN31" i="1"/>
  <c r="EJ31" i="1"/>
  <c r="EF31" i="1"/>
  <c r="EB31" i="1"/>
  <c r="DX31" i="1"/>
  <c r="DT31" i="1"/>
  <c r="DP31" i="1"/>
  <c r="DL31" i="1"/>
  <c r="DH31" i="1"/>
  <c r="DD31" i="1"/>
  <c r="CZ31" i="1"/>
  <c r="CV31" i="1"/>
  <c r="CR31" i="1"/>
  <c r="CN31" i="1"/>
  <c r="CJ31" i="1"/>
  <c r="CF31" i="1"/>
  <c r="CB31" i="1"/>
  <c r="BX31" i="1"/>
  <c r="BT31" i="1"/>
  <c r="BP31" i="1"/>
  <c r="BL31" i="1"/>
  <c r="BH31" i="1"/>
  <c r="BD31" i="1"/>
  <c r="AZ31" i="1"/>
  <c r="AV31" i="1"/>
  <c r="AR31" i="1"/>
  <c r="AN31" i="1"/>
  <c r="AJ31" i="1"/>
  <c r="AF31" i="1"/>
  <c r="AB31" i="1"/>
  <c r="X31" i="1"/>
  <c r="T31" i="1"/>
  <c r="P31" i="1"/>
  <c r="L31" i="1"/>
  <c r="H31" i="1"/>
  <c r="D31" i="1"/>
  <c r="FJ31" i="1"/>
  <c r="EX31" i="1"/>
  <c r="EH31" i="1"/>
  <c r="DV31" i="1"/>
  <c r="DJ31" i="1"/>
  <c r="CT31" i="1"/>
  <c r="CD31" i="1"/>
  <c r="BR31" i="1"/>
  <c r="BB31" i="1"/>
  <c r="AL31" i="1"/>
  <c r="V31" i="1"/>
  <c r="F31" i="1"/>
  <c r="FW31" i="1"/>
  <c r="FS31" i="1"/>
  <c r="FO31" i="1"/>
  <c r="FK31" i="1"/>
  <c r="FG31" i="1"/>
  <c r="FC31" i="1"/>
  <c r="EY31" i="1"/>
  <c r="EU31" i="1"/>
  <c r="EQ31" i="1"/>
  <c r="EM31" i="1"/>
  <c r="EI31" i="1"/>
  <c r="EE31" i="1"/>
  <c r="EA31" i="1"/>
  <c r="DW31" i="1"/>
  <c r="DS31" i="1"/>
  <c r="DO31" i="1"/>
  <c r="DK31" i="1"/>
  <c r="DG31" i="1"/>
  <c r="DC31" i="1"/>
  <c r="CY31" i="1"/>
  <c r="CU31" i="1"/>
  <c r="CQ31" i="1"/>
  <c r="CM31" i="1"/>
  <c r="CI31" i="1"/>
  <c r="CE31" i="1"/>
  <c r="CA31" i="1"/>
  <c r="BW31" i="1"/>
  <c r="BS31" i="1"/>
  <c r="BO31" i="1"/>
  <c r="BK31" i="1"/>
  <c r="BG31" i="1"/>
  <c r="BC31" i="1"/>
  <c r="AY31" i="1"/>
  <c r="AU31" i="1"/>
  <c r="AQ31" i="1"/>
  <c r="AM31" i="1"/>
  <c r="AI31" i="1"/>
  <c r="AE31" i="1"/>
  <c r="AA31" i="1"/>
  <c r="W31" i="1"/>
  <c r="S31" i="1"/>
  <c r="O31" i="1"/>
  <c r="K31" i="1"/>
  <c r="G31" i="1"/>
  <c r="FR31" i="1"/>
  <c r="FF31" i="1"/>
  <c r="ET31" i="1"/>
  <c r="ED31" i="1"/>
  <c r="DN31" i="1"/>
  <c r="DB31" i="1"/>
  <c r="CH31" i="1"/>
  <c r="BV31" i="1"/>
  <c r="BF31" i="1"/>
  <c r="AP31" i="1"/>
  <c r="Z31" i="1"/>
  <c r="J31" i="1"/>
  <c r="FV31" i="1"/>
  <c r="FN31" i="1"/>
  <c r="FB31" i="1"/>
  <c r="EL31" i="1"/>
  <c r="DZ31" i="1"/>
  <c r="DF31" i="1"/>
  <c r="CL31" i="1"/>
  <c r="BN31" i="1"/>
  <c r="AX31" i="1"/>
  <c r="AH31" i="1"/>
  <c r="R31" i="1"/>
  <c r="H194" i="1"/>
  <c r="H120" i="1"/>
  <c r="H96" i="1"/>
  <c r="FP194" i="1"/>
  <c r="FP120" i="1"/>
  <c r="FP96" i="1"/>
  <c r="EJ194" i="1"/>
  <c r="EJ120" i="1"/>
  <c r="EJ96" i="1"/>
  <c r="DT194" i="1"/>
  <c r="DT120" i="1"/>
  <c r="DT96" i="1"/>
  <c r="DD194" i="1"/>
  <c r="DD120" i="1"/>
  <c r="DD96" i="1"/>
  <c r="BX194" i="1"/>
  <c r="BX120" i="1"/>
  <c r="BX96" i="1"/>
  <c r="BH194" i="1"/>
  <c r="BH120" i="1"/>
  <c r="BH96" i="1"/>
  <c r="AR194" i="1"/>
  <c r="AR120" i="1"/>
  <c r="AR96" i="1"/>
  <c r="AB194" i="1"/>
  <c r="AB120" i="1"/>
  <c r="AB96" i="1"/>
  <c r="X213" i="1"/>
  <c r="DB170" i="1"/>
  <c r="DB187" i="1"/>
  <c r="DB97" i="1"/>
  <c r="DC4" i="4" s="1"/>
  <c r="DB108" i="1"/>
  <c r="DB105" i="1"/>
  <c r="DB102" i="1"/>
  <c r="DB104" i="1" s="1"/>
  <c r="BV170" i="1"/>
  <c r="BV144" i="1"/>
  <c r="BV187" i="1"/>
  <c r="BV97" i="1"/>
  <c r="BW4" i="4" s="1"/>
  <c r="BV108" i="1"/>
  <c r="BV105" i="1"/>
  <c r="BV102" i="1"/>
  <c r="BV104" i="1" s="1"/>
  <c r="J146" i="1"/>
  <c r="J170" i="1"/>
  <c r="J144" i="1"/>
  <c r="J187" i="1"/>
  <c r="J97" i="1"/>
  <c r="K4" i="4" s="1"/>
  <c r="J108" i="1"/>
  <c r="J105" i="1"/>
  <c r="J102" i="1"/>
  <c r="J104" i="1" s="1"/>
  <c r="FK187" i="1"/>
  <c r="FK170" i="1"/>
  <c r="FK144" i="1"/>
  <c r="FK97" i="1"/>
  <c r="FL4" i="4" s="1"/>
  <c r="FK108" i="1"/>
  <c r="FK105" i="1"/>
  <c r="FK102" i="1"/>
  <c r="FK104" i="1" s="1"/>
  <c r="AP102" i="1" l="1"/>
  <c r="AP104" i="1" s="1"/>
  <c r="DD148" i="1"/>
  <c r="DC148" i="1"/>
  <c r="FI146" i="1"/>
  <c r="CI146" i="1"/>
  <c r="BY136" i="1"/>
  <c r="EU138" i="1"/>
  <c r="FE136" i="1"/>
  <c r="EK136" i="1"/>
  <c r="Z170" i="1"/>
  <c r="AG105" i="1"/>
  <c r="J148" i="1"/>
  <c r="AE138" i="1"/>
  <c r="AE140" i="1" s="1"/>
  <c r="AE142" i="1" s="1"/>
  <c r="DG148" i="1"/>
  <c r="DE148" i="1"/>
  <c r="S138" i="1"/>
  <c r="U136" i="1"/>
  <c r="CB138" i="1"/>
  <c r="BX148" i="1"/>
  <c r="E138" i="1"/>
  <c r="CB136" i="1"/>
  <c r="CX140" i="1"/>
  <c r="CX142" i="1" s="1"/>
  <c r="DY148" i="1"/>
  <c r="CV138" i="1"/>
  <c r="FX148" i="1"/>
  <c r="FD120" i="1"/>
  <c r="AU187" i="1"/>
  <c r="AU244" i="1" s="1"/>
  <c r="AU148" i="1"/>
  <c r="Q146" i="1"/>
  <c r="Q136" i="1"/>
  <c r="EP187" i="1"/>
  <c r="EP189" i="1" s="1"/>
  <c r="EP148" i="1"/>
  <c r="FR138" i="1"/>
  <c r="FR148" i="1"/>
  <c r="CE97" i="1"/>
  <c r="CF4" i="4" s="1"/>
  <c r="CE148" i="1"/>
  <c r="DW170" i="1"/>
  <c r="DW181" i="1" s="1"/>
  <c r="DW206" i="1" s="1"/>
  <c r="DW148" i="1"/>
  <c r="CC170" i="1"/>
  <c r="CC176" i="1" s="1"/>
  <c r="CC148" i="1"/>
  <c r="BU105" i="1"/>
  <c r="BU148" i="1"/>
  <c r="FS170" i="1"/>
  <c r="FS148" i="1"/>
  <c r="DV136" i="1"/>
  <c r="DV148" i="1"/>
  <c r="EH138" i="1"/>
  <c r="EH148" i="1"/>
  <c r="EO187" i="1"/>
  <c r="EO244" i="1" s="1"/>
  <c r="EO148" i="1"/>
  <c r="FG187" i="1"/>
  <c r="FG244" i="1" s="1"/>
  <c r="FG148" i="1"/>
  <c r="EX187" i="1"/>
  <c r="EX189" i="1" s="1"/>
  <c r="EX148" i="1"/>
  <c r="BI136" i="1"/>
  <c r="I136" i="1"/>
  <c r="DB140" i="1"/>
  <c r="DB142" i="1" s="1"/>
  <c r="K138" i="1"/>
  <c r="DH171" i="1"/>
  <c r="DH138" i="1"/>
  <c r="DH136" i="1"/>
  <c r="AC171" i="1"/>
  <c r="AC136" i="1"/>
  <c r="AC138" i="1"/>
  <c r="CO171" i="1"/>
  <c r="CO138" i="1"/>
  <c r="CO136" i="1"/>
  <c r="Y138" i="1"/>
  <c r="Y146" i="1"/>
  <c r="Y148" i="1" s="1"/>
  <c r="BO138" i="1"/>
  <c r="FS171" i="1"/>
  <c r="FS178" i="1" s="1"/>
  <c r="J140" i="1"/>
  <c r="J142" i="1" s="1"/>
  <c r="CL140" i="1"/>
  <c r="CL142" i="1" s="1"/>
  <c r="AD140" i="1"/>
  <c r="AD142" i="1" s="1"/>
  <c r="AT140" i="1"/>
  <c r="AT142" i="1" s="1"/>
  <c r="BM108" i="1"/>
  <c r="BM112" i="1" s="1"/>
  <c r="EH146" i="1"/>
  <c r="ED140" i="1"/>
  <c r="ED142" i="1" s="1"/>
  <c r="EP140" i="1"/>
  <c r="EP142" i="1" s="1"/>
  <c r="DZ140" i="1"/>
  <c r="DZ142" i="1" s="1"/>
  <c r="N140" i="1"/>
  <c r="N142" i="1" s="1"/>
  <c r="EK140" i="1"/>
  <c r="EK142" i="1" s="1"/>
  <c r="AA138" i="1"/>
  <c r="AA171" i="1"/>
  <c r="AA136" i="1"/>
  <c r="EO171" i="1"/>
  <c r="EO138" i="1"/>
  <c r="EO136" i="1"/>
  <c r="DA150" i="1"/>
  <c r="DA136" i="1"/>
  <c r="DA154" i="1"/>
  <c r="DA152" i="1"/>
  <c r="DU136" i="1"/>
  <c r="O136" i="1"/>
  <c r="O140" i="1" s="1"/>
  <c r="O142" i="1" s="1"/>
  <c r="FJ140" i="1"/>
  <c r="FJ142" i="1" s="1"/>
  <c r="AU138" i="1"/>
  <c r="AU136" i="1"/>
  <c r="CS171" i="1"/>
  <c r="CS176" i="1" s="1"/>
  <c r="CS136" i="1"/>
  <c r="X136" i="1"/>
  <c r="X171" i="1"/>
  <c r="X138" i="1"/>
  <c r="DQ171" i="1"/>
  <c r="DQ138" i="1"/>
  <c r="DQ136" i="1"/>
  <c r="BE171" i="1"/>
  <c r="BE136" i="1"/>
  <c r="BE140" i="1" s="1"/>
  <c r="BE142" i="1" s="1"/>
  <c r="FZ128" i="1"/>
  <c r="DX136" i="1"/>
  <c r="CS138" i="1"/>
  <c r="FA171" i="1"/>
  <c r="FA138" i="1"/>
  <c r="FA140" i="1" s="1"/>
  <c r="FA142" i="1" s="1"/>
  <c r="FW171" i="1"/>
  <c r="FW174" i="1" s="1"/>
  <c r="FW136" i="1"/>
  <c r="FW140" i="1" s="1"/>
  <c r="FW142" i="1" s="1"/>
  <c r="BT171" i="1"/>
  <c r="BT136" i="1"/>
  <c r="BT140" i="1" s="1"/>
  <c r="BT142" i="1" s="1"/>
  <c r="DP171" i="1"/>
  <c r="DP136" i="1"/>
  <c r="DP140" i="1" s="1"/>
  <c r="DP142" i="1" s="1"/>
  <c r="AG171" i="1"/>
  <c r="AG176" i="1" s="1"/>
  <c r="AG138" i="1"/>
  <c r="AG140" i="1" s="1"/>
  <c r="AG142" i="1" s="1"/>
  <c r="FK138" i="1"/>
  <c r="FK171" i="1"/>
  <c r="FK174" i="1" s="1"/>
  <c r="FK136" i="1"/>
  <c r="AR171" i="1"/>
  <c r="AR136" i="1"/>
  <c r="AR138" i="1"/>
  <c r="BW138" i="1"/>
  <c r="BW136" i="1"/>
  <c r="FM171" i="1"/>
  <c r="FM136" i="1"/>
  <c r="FM138" i="1"/>
  <c r="FG138" i="1"/>
  <c r="FG171" i="1"/>
  <c r="FG136" i="1"/>
  <c r="AI136" i="1"/>
  <c r="FZ131" i="1"/>
  <c r="FZ133" i="1" s="1"/>
  <c r="DY138" i="1"/>
  <c r="FS136" i="1"/>
  <c r="FS140" i="1" s="1"/>
  <c r="FS142" i="1" s="1"/>
  <c r="DG138" i="1"/>
  <c r="DG136" i="1"/>
  <c r="DG171" i="1"/>
  <c r="FC138" i="1"/>
  <c r="FC136" i="1"/>
  <c r="FX171" i="1"/>
  <c r="FX138" i="1"/>
  <c r="FX140" i="1" s="1"/>
  <c r="FX142" i="1" s="1"/>
  <c r="AS171" i="1"/>
  <c r="AS136" i="1"/>
  <c r="AS140" i="1" s="1"/>
  <c r="AS142" i="1" s="1"/>
  <c r="FO138" i="1"/>
  <c r="FO140" i="1" s="1"/>
  <c r="FO142" i="1" s="1"/>
  <c r="FO171" i="1"/>
  <c r="FO174" i="1" s="1"/>
  <c r="CU138" i="1"/>
  <c r="CU171" i="1"/>
  <c r="CU136" i="1"/>
  <c r="EQ138" i="1"/>
  <c r="EQ136" i="1"/>
  <c r="FL171" i="1"/>
  <c r="FL138" i="1"/>
  <c r="FL140" i="1" s="1"/>
  <c r="FL142" i="1" s="1"/>
  <c r="AW171" i="1"/>
  <c r="AW138" i="1"/>
  <c r="AW136" i="1"/>
  <c r="G138" i="1"/>
  <c r="G136" i="1"/>
  <c r="G171" i="1"/>
  <c r="CN171" i="1"/>
  <c r="CN136" i="1"/>
  <c r="CN138" i="1"/>
  <c r="BU171" i="1"/>
  <c r="BU136" i="1"/>
  <c r="BU138" i="1"/>
  <c r="DA171" i="1"/>
  <c r="DA178" i="1" s="1"/>
  <c r="DA138" i="1"/>
  <c r="AB171" i="1"/>
  <c r="AB136" i="1"/>
  <c r="AB138" i="1"/>
  <c r="BX171" i="1"/>
  <c r="BX138" i="1"/>
  <c r="BX136" i="1"/>
  <c r="DE136" i="1"/>
  <c r="DO138" i="1"/>
  <c r="AI138" i="1"/>
  <c r="AI140" i="1" s="1"/>
  <c r="AI142" i="1" s="1"/>
  <c r="DX138" i="1"/>
  <c r="BK171" i="1"/>
  <c r="BK181" i="1" s="1"/>
  <c r="BK206" i="1" s="1"/>
  <c r="AU171" i="1"/>
  <c r="BK136" i="1"/>
  <c r="BK140" i="1" s="1"/>
  <c r="BK142" i="1" s="1"/>
  <c r="O171" i="1"/>
  <c r="DY136" i="1"/>
  <c r="DY140" i="1" s="1"/>
  <c r="DY142" i="1" s="1"/>
  <c r="CA138" i="1"/>
  <c r="CA171" i="1"/>
  <c r="CA136" i="1"/>
  <c r="H138" i="1"/>
  <c r="H136" i="1"/>
  <c r="BD171" i="1"/>
  <c r="BD138" i="1"/>
  <c r="BD140" i="1" s="1"/>
  <c r="BD142" i="1" s="1"/>
  <c r="BH171" i="1"/>
  <c r="BH138" i="1"/>
  <c r="BH136" i="1"/>
  <c r="DD171" i="1"/>
  <c r="DD138" i="1"/>
  <c r="DD136" i="1"/>
  <c r="BQ171" i="1"/>
  <c r="BQ138" i="1"/>
  <c r="BQ136" i="1"/>
  <c r="EC171" i="1"/>
  <c r="EC138" i="1"/>
  <c r="EC136" i="1"/>
  <c r="DC138" i="1"/>
  <c r="DC136" i="1"/>
  <c r="CK171" i="1"/>
  <c r="CK138" i="1"/>
  <c r="CK140" i="1" s="1"/>
  <c r="CK142" i="1" s="1"/>
  <c r="Y171" i="1"/>
  <c r="Y174" i="1" s="1"/>
  <c r="Y136" i="1"/>
  <c r="EW171" i="1"/>
  <c r="EW136" i="1"/>
  <c r="EW138" i="1"/>
  <c r="BS138" i="1"/>
  <c r="DS136" i="1"/>
  <c r="CM136" i="1"/>
  <c r="EL140" i="1"/>
  <c r="EL142" i="1" s="1"/>
  <c r="BV140" i="1"/>
  <c r="BV142" i="1" s="1"/>
  <c r="BJ140" i="1"/>
  <c r="BJ142" i="1" s="1"/>
  <c r="EX140" i="1"/>
  <c r="EX142" i="1" s="1"/>
  <c r="BB144" i="1"/>
  <c r="BB138" i="1"/>
  <c r="BB136" i="1"/>
  <c r="EQ194" i="1"/>
  <c r="DK96" i="1"/>
  <c r="DK102" i="1" s="1"/>
  <c r="DK104" i="1" s="1"/>
  <c r="FQ138" i="1"/>
  <c r="DW136" i="1"/>
  <c r="FQ136" i="1"/>
  <c r="DW138" i="1"/>
  <c r="D241" i="8"/>
  <c r="D47" i="10" s="1"/>
  <c r="C268" i="8"/>
  <c r="C309" i="8"/>
  <c r="C316" i="8" s="1"/>
  <c r="C270" i="8"/>
  <c r="H45" i="8" s="1"/>
  <c r="I38" i="8"/>
  <c r="D272" i="8"/>
  <c r="I46" i="8" s="1"/>
  <c r="C293" i="8"/>
  <c r="H57" i="8" s="1"/>
  <c r="C302" i="8"/>
  <c r="H63" i="8" s="1"/>
  <c r="H42" i="8"/>
  <c r="BR144" i="1"/>
  <c r="CV136" i="1"/>
  <c r="CV140" i="1" s="1"/>
  <c r="CV142" i="1" s="1"/>
  <c r="BG194" i="1"/>
  <c r="AG120" i="1"/>
  <c r="CO140" i="1"/>
  <c r="CO142" i="1" s="1"/>
  <c r="U105" i="1"/>
  <c r="AZ96" i="1"/>
  <c r="AZ146" i="1" s="1"/>
  <c r="CJ194" i="1"/>
  <c r="BN170" i="1"/>
  <c r="BN174" i="1" s="1"/>
  <c r="CR120" i="1"/>
  <c r="CO120" i="1"/>
  <c r="AW120" i="1"/>
  <c r="AP187" i="1"/>
  <c r="AP244" i="1" s="1"/>
  <c r="BF102" i="1"/>
  <c r="BF104" i="1" s="1"/>
  <c r="BF170" i="1"/>
  <c r="BF181" i="1" s="1"/>
  <c r="BF206" i="1" s="1"/>
  <c r="AP136" i="1"/>
  <c r="AP140" i="1" s="1"/>
  <c r="AP142" i="1" s="1"/>
  <c r="AY105" i="1"/>
  <c r="AP105" i="1"/>
  <c r="AP106" i="1" s="1"/>
  <c r="AP116" i="1" s="1"/>
  <c r="BF108" i="1"/>
  <c r="BF115" i="1" s="1"/>
  <c r="CN96" i="1"/>
  <c r="CN144" i="1" s="1"/>
  <c r="DV187" i="1"/>
  <c r="DV189" i="1" s="1"/>
  <c r="AP144" i="1"/>
  <c r="AY108" i="1"/>
  <c r="AY115" i="1" s="1"/>
  <c r="AY187" i="1"/>
  <c r="AY189" i="1" s="1"/>
  <c r="AP108" i="1"/>
  <c r="AP112" i="1" s="1"/>
  <c r="AP170" i="1"/>
  <c r="AP180" i="1" s="1"/>
  <c r="BF97" i="1"/>
  <c r="BG4" i="4" s="1"/>
  <c r="DN96" i="1"/>
  <c r="DN136" i="1" s="1"/>
  <c r="DF120" i="1"/>
  <c r="AY120" i="1"/>
  <c r="CK120" i="1"/>
  <c r="AY136" i="1"/>
  <c r="AP120" i="1"/>
  <c r="AY170" i="1"/>
  <c r="AY174" i="1" s="1"/>
  <c r="CR194" i="1"/>
  <c r="AY97" i="1"/>
  <c r="AZ4" i="4" s="1"/>
  <c r="AP97" i="1"/>
  <c r="AQ4" i="4" s="1"/>
  <c r="AP146" i="1"/>
  <c r="BF187" i="1"/>
  <c r="BF244" i="1" s="1"/>
  <c r="AW96" i="1"/>
  <c r="CO96" i="1"/>
  <c r="CO108" i="1" s="1"/>
  <c r="CO115" i="1" s="1"/>
  <c r="CG96" i="1"/>
  <c r="CG146" i="1" s="1"/>
  <c r="EA96" i="1"/>
  <c r="EA136" i="1" s="1"/>
  <c r="AY194" i="1"/>
  <c r="BI187" i="1"/>
  <c r="BI189" i="1" s="1"/>
  <c r="FQ105" i="1"/>
  <c r="AT108" i="1"/>
  <c r="AT115" i="1" s="1"/>
  <c r="EV96" i="1"/>
  <c r="EV108" i="1" s="1"/>
  <c r="BS144" i="1"/>
  <c r="EF96" i="1"/>
  <c r="EF170" i="1" s="1"/>
  <c r="CD170" i="1"/>
  <c r="CD180" i="1" s="1"/>
  <c r="DX194" i="1"/>
  <c r="EM146" i="1"/>
  <c r="DM108" i="1"/>
  <c r="DM112" i="1" s="1"/>
  <c r="DL120" i="1"/>
  <c r="BR187" i="1"/>
  <c r="BR189" i="1" s="1"/>
  <c r="FD194" i="1"/>
  <c r="AG108" i="1"/>
  <c r="AG112" i="1" s="1"/>
  <c r="BM170" i="1"/>
  <c r="BM180" i="1" s="1"/>
  <c r="BM138" i="1"/>
  <c r="EG194" i="1"/>
  <c r="EG96" i="1"/>
  <c r="EG136" i="1" s="1"/>
  <c r="BR102" i="1"/>
  <c r="BR104" i="1" s="1"/>
  <c r="AG187" i="1"/>
  <c r="AG244" i="1" s="1"/>
  <c r="AN120" i="1"/>
  <c r="BR138" i="1"/>
  <c r="BR140" i="1" s="1"/>
  <c r="BR142" i="1" s="1"/>
  <c r="BM136" i="1"/>
  <c r="AG194" i="1"/>
  <c r="BR97" i="1"/>
  <c r="BS4" i="4" s="1"/>
  <c r="BM97" i="1"/>
  <c r="BN4" i="4" s="1"/>
  <c r="BP194" i="1"/>
  <c r="AN194" i="1"/>
  <c r="T96" i="1"/>
  <c r="T170" i="1" s="1"/>
  <c r="AA194" i="1"/>
  <c r="BR120" i="1"/>
  <c r="G194" i="1"/>
  <c r="D171" i="1"/>
  <c r="D136" i="1"/>
  <c r="D138" i="1"/>
  <c r="EZ96" i="1"/>
  <c r="EZ170" i="1" s="1"/>
  <c r="U108" i="1"/>
  <c r="U112" i="1" s="1"/>
  <c r="FS108" i="1"/>
  <c r="FS112" i="1" s="1"/>
  <c r="CD102" i="1"/>
  <c r="CD104" i="1" s="1"/>
  <c r="DV102" i="1"/>
  <c r="DV104" i="1" s="1"/>
  <c r="BT120" i="1"/>
  <c r="CD136" i="1"/>
  <c r="CD140" i="1" s="1"/>
  <c r="CD142" i="1" s="1"/>
  <c r="DO170" i="1"/>
  <c r="DO174" i="1" s="1"/>
  <c r="Z108" i="1"/>
  <c r="Z115" i="1" s="1"/>
  <c r="EX108" i="1"/>
  <c r="EX112" i="1" s="1"/>
  <c r="EX170" i="1"/>
  <c r="EX180" i="1" s="1"/>
  <c r="U170" i="1"/>
  <c r="U178" i="1" s="1"/>
  <c r="BR105" i="1"/>
  <c r="BR170" i="1"/>
  <c r="BR174" i="1" s="1"/>
  <c r="DX96" i="1"/>
  <c r="DX148" i="1" s="1"/>
  <c r="EN194" i="1"/>
  <c r="AG97" i="1"/>
  <c r="AH4" i="4" s="1"/>
  <c r="AG144" i="1"/>
  <c r="BM102" i="1"/>
  <c r="BM104" i="1" s="1"/>
  <c r="BM146" i="1"/>
  <c r="CD108" i="1"/>
  <c r="CD112" i="1" s="1"/>
  <c r="BP96" i="1"/>
  <c r="BP170" i="1" s="1"/>
  <c r="FQ170" i="1"/>
  <c r="DV105" i="1"/>
  <c r="DV146" i="1"/>
  <c r="CJ96" i="1"/>
  <c r="CJ144" i="1" s="1"/>
  <c r="T120" i="1"/>
  <c r="DR136" i="1"/>
  <c r="DR140" i="1" s="1"/>
  <c r="DR142" i="1" s="1"/>
  <c r="U138" i="1"/>
  <c r="BM194" i="1"/>
  <c r="BM120" i="1"/>
  <c r="CW194" i="1"/>
  <c r="G96" i="1"/>
  <c r="G187" i="1" s="1"/>
  <c r="G189" i="1" s="1"/>
  <c r="FN96" i="1"/>
  <c r="FN136" i="1" s="1"/>
  <c r="U194" i="1"/>
  <c r="EQ96" i="1"/>
  <c r="EQ170" i="1" s="1"/>
  <c r="EQ181" i="1" s="1"/>
  <c r="EQ206" i="1" s="1"/>
  <c r="CY102" i="1"/>
  <c r="CY104" i="1" s="1"/>
  <c r="Z105" i="1"/>
  <c r="Z146" i="1"/>
  <c r="EX102" i="1"/>
  <c r="EX104" i="1" s="1"/>
  <c r="EZ194" i="1"/>
  <c r="EN120" i="1"/>
  <c r="CD146" i="1"/>
  <c r="AZ120" i="1"/>
  <c r="DV170" i="1"/>
  <c r="DV181" i="1" s="1"/>
  <c r="DV206" i="1" s="1"/>
  <c r="EV194" i="1"/>
  <c r="U120" i="1"/>
  <c r="Z97" i="1"/>
  <c r="AA4" i="4" s="1"/>
  <c r="EX97" i="1"/>
  <c r="EY4" i="4" s="1"/>
  <c r="EX146" i="1"/>
  <c r="U97" i="1"/>
  <c r="V4" i="4" s="1"/>
  <c r="U187" i="1"/>
  <c r="U244" i="1" s="1"/>
  <c r="BR108" i="1"/>
  <c r="BR112" i="1" s="1"/>
  <c r="AG102" i="1"/>
  <c r="AG104" i="1" s="1"/>
  <c r="AG106" i="1" s="1"/>
  <c r="AG116" i="1" s="1"/>
  <c r="BM105" i="1"/>
  <c r="CD97" i="1"/>
  <c r="CE4" i="4" s="1"/>
  <c r="FQ187" i="1"/>
  <c r="FQ244" i="1" s="1"/>
  <c r="DV108" i="1"/>
  <c r="DV115" i="1" s="1"/>
  <c r="EE96" i="1"/>
  <c r="EE170" i="1" s="1"/>
  <c r="EE174" i="1" s="1"/>
  <c r="W96" i="1"/>
  <c r="W97" i="1" s="1"/>
  <c r="X4" i="4" s="1"/>
  <c r="BR194" i="1"/>
  <c r="FN120" i="1"/>
  <c r="DK194" i="1"/>
  <c r="AA96" i="1"/>
  <c r="AA108" i="1" s="1"/>
  <c r="D194" i="1"/>
  <c r="D120" i="1"/>
  <c r="CN194" i="1"/>
  <c r="DM102" i="1"/>
  <c r="DM104" i="1" s="1"/>
  <c r="DM146" i="1"/>
  <c r="DM105" i="1"/>
  <c r="DM187" i="1"/>
  <c r="DM189" i="1" s="1"/>
  <c r="DR108" i="1"/>
  <c r="DR112" i="1" s="1"/>
  <c r="FS102" i="1"/>
  <c r="FS104" i="1" s="1"/>
  <c r="FS154" i="1"/>
  <c r="BT96" i="1"/>
  <c r="BF194" i="1"/>
  <c r="EX194" i="1"/>
  <c r="DF96" i="1"/>
  <c r="DF138" i="1" s="1"/>
  <c r="EE194" i="1"/>
  <c r="DN194" i="1"/>
  <c r="EA194" i="1"/>
  <c r="CK96" i="1"/>
  <c r="CK187" i="1" s="1"/>
  <c r="CK189" i="1" s="1"/>
  <c r="AP194" i="1"/>
  <c r="BF120" i="1"/>
  <c r="DM97" i="1"/>
  <c r="DN4" i="4" s="1"/>
  <c r="FS97" i="1"/>
  <c r="FT4" i="4" s="1"/>
  <c r="FS152" i="1"/>
  <c r="AH102" i="1"/>
  <c r="AH104" i="1" s="1"/>
  <c r="Z194" i="1"/>
  <c r="Z136" i="1"/>
  <c r="Z140" i="1" s="1"/>
  <c r="Z142" i="1" s="1"/>
  <c r="EI96" i="1"/>
  <c r="EI138" i="1" s="1"/>
  <c r="AM96" i="1"/>
  <c r="AM187" i="1" s="1"/>
  <c r="AM244" i="1" s="1"/>
  <c r="AY138" i="1"/>
  <c r="FS146" i="1"/>
  <c r="FS187" i="1"/>
  <c r="FS244" i="1" s="1"/>
  <c r="FV144" i="1"/>
  <c r="FV148" i="1" s="1"/>
  <c r="ES97" i="1"/>
  <c r="ET4" i="4" s="1"/>
  <c r="CH146" i="1"/>
  <c r="BS102" i="1"/>
  <c r="BS104" i="1" s="1"/>
  <c r="CP105" i="1"/>
  <c r="AD96" i="1"/>
  <c r="AD97" i="1" s="1"/>
  <c r="AE4" i="4" s="1"/>
  <c r="BO108" i="1"/>
  <c r="BO112" i="1" s="1"/>
  <c r="AY102" i="1"/>
  <c r="AY104" i="1" s="1"/>
  <c r="Z102" i="1"/>
  <c r="Z104" i="1" s="1"/>
  <c r="Z187" i="1"/>
  <c r="Z244" i="1" s="1"/>
  <c r="BF105" i="1"/>
  <c r="DR170" i="1"/>
  <c r="DR174" i="1" s="1"/>
  <c r="EX105" i="1"/>
  <c r="U102" i="1"/>
  <c r="U104" i="1" s="1"/>
  <c r="U146" i="1"/>
  <c r="L120" i="1"/>
  <c r="FS105" i="1"/>
  <c r="FS150" i="1"/>
  <c r="CD105" i="1"/>
  <c r="CD187" i="1"/>
  <c r="CD244" i="1" s="1"/>
  <c r="BS105" i="1"/>
  <c r="FQ102" i="1"/>
  <c r="FQ104" i="1" s="1"/>
  <c r="CP187" i="1"/>
  <c r="CP244" i="1" s="1"/>
  <c r="DV97" i="1"/>
  <c r="DW4" i="4" s="1"/>
  <c r="O194" i="1"/>
  <c r="EH136" i="1"/>
  <c r="CW96" i="1"/>
  <c r="W120" i="1"/>
  <c r="CG194" i="1"/>
  <c r="CU194" i="1"/>
  <c r="BE96" i="1"/>
  <c r="BE102" i="1" s="1"/>
  <c r="BE104" i="1" s="1"/>
  <c r="BE120" i="1"/>
  <c r="EX120" i="1"/>
  <c r="CY146" i="1"/>
  <c r="EH108" i="1"/>
  <c r="EH115" i="1" s="1"/>
  <c r="M105" i="1"/>
  <c r="R170" i="1"/>
  <c r="R174" i="1" s="1"/>
  <c r="FV102" i="1"/>
  <c r="FV104" i="1" s="1"/>
  <c r="BS146" i="1"/>
  <c r="CA96" i="1"/>
  <c r="EC194" i="1"/>
  <c r="DR97" i="1"/>
  <c r="DS4" i="4" s="1"/>
  <c r="DR146" i="1"/>
  <c r="S97" i="1"/>
  <c r="T4" i="4" s="1"/>
  <c r="DL194" i="1"/>
  <c r="CP108" i="1"/>
  <c r="CP115" i="1" s="1"/>
  <c r="CP170" i="1"/>
  <c r="CP174" i="1" s="1"/>
  <c r="FR97" i="1"/>
  <c r="FS4" i="4" s="1"/>
  <c r="EF120" i="1"/>
  <c r="O96" i="1"/>
  <c r="O170" i="1" s="1"/>
  <c r="FB120" i="1"/>
  <c r="BQ96" i="1"/>
  <c r="BQ170" i="1" s="1"/>
  <c r="BY97" i="1"/>
  <c r="BZ4" i="4" s="1"/>
  <c r="FQ108" i="1"/>
  <c r="FQ112" i="1" s="1"/>
  <c r="AT170" i="1"/>
  <c r="AT180" i="1" s="1"/>
  <c r="CP97" i="1"/>
  <c r="CQ4" i="4" s="1"/>
  <c r="AM194" i="1"/>
  <c r="BQ194" i="1"/>
  <c r="DV138" i="1"/>
  <c r="BZ96" i="1"/>
  <c r="BZ136" i="1" s="1"/>
  <c r="EK120" i="1"/>
  <c r="AD120" i="1"/>
  <c r="ET194" i="1"/>
  <c r="ET96" i="1"/>
  <c r="ET138" i="1" s="1"/>
  <c r="DQ96" i="1"/>
  <c r="DQ170" i="1" s="1"/>
  <c r="DV120" i="1"/>
  <c r="CL96" i="1"/>
  <c r="CL120" i="1"/>
  <c r="DR102" i="1"/>
  <c r="DR104" i="1" s="1"/>
  <c r="DR187" i="1"/>
  <c r="DR244" i="1" s="1"/>
  <c r="S187" i="1"/>
  <c r="S244" i="1" s="1"/>
  <c r="DR105" i="1"/>
  <c r="DR144" i="1"/>
  <c r="V108" i="1"/>
  <c r="V115" i="1" s="1"/>
  <c r="CH105" i="1"/>
  <c r="BI105" i="1"/>
  <c r="FQ97" i="1"/>
  <c r="FR4" i="4" s="1"/>
  <c r="CP102" i="1"/>
  <c r="CP104" i="1" s="1"/>
  <c r="BZ120" i="1"/>
  <c r="EK96" i="1"/>
  <c r="EK170" i="1" s="1"/>
  <c r="EK176" i="1" s="1"/>
  <c r="CU96" i="1"/>
  <c r="DQ194" i="1"/>
  <c r="FB96" i="1"/>
  <c r="FB138" i="1" s="1"/>
  <c r="FF96" i="1"/>
  <c r="FF105" i="1" s="1"/>
  <c r="EC96" i="1"/>
  <c r="CA120" i="1"/>
  <c r="Z120" i="1"/>
  <c r="DV194" i="1"/>
  <c r="CY105" i="1"/>
  <c r="CY170" i="1"/>
  <c r="CY174" i="1" s="1"/>
  <c r="L194" i="1"/>
  <c r="FA96" i="1"/>
  <c r="FA102" i="1" s="1"/>
  <c r="FA104" i="1" s="1"/>
  <c r="EI120" i="1"/>
  <c r="BC96" i="1"/>
  <c r="BC105" i="1" s="1"/>
  <c r="CY108" i="1"/>
  <c r="CY115" i="1" s="1"/>
  <c r="CY187" i="1"/>
  <c r="CY189" i="1" s="1"/>
  <c r="FA120" i="1"/>
  <c r="AK96" i="1"/>
  <c r="AK105" i="1" s="1"/>
  <c r="ES108" i="1"/>
  <c r="ES115" i="1" s="1"/>
  <c r="BN102" i="1"/>
  <c r="BN104" i="1" s="1"/>
  <c r="ES170" i="1"/>
  <c r="ES180" i="1" s="1"/>
  <c r="E108" i="1"/>
  <c r="E112" i="1" s="1"/>
  <c r="BN105" i="1"/>
  <c r="CM102" i="1"/>
  <c r="CM104" i="1" s="1"/>
  <c r="CM138" i="1"/>
  <c r="AK194" i="1"/>
  <c r="DJ96" i="1"/>
  <c r="DJ194" i="1"/>
  <c r="E120" i="1"/>
  <c r="BY108" i="1"/>
  <c r="BY115" i="1" s="1"/>
  <c r="E170" i="1"/>
  <c r="E180" i="1" s="1"/>
  <c r="BN144" i="1"/>
  <c r="CM146" i="1"/>
  <c r="BY187" i="1"/>
  <c r="BY244" i="1" s="1"/>
  <c r="BY138" i="1"/>
  <c r="BY140" i="1" s="1"/>
  <c r="BY142" i="1" s="1"/>
  <c r="BG96" i="1"/>
  <c r="BG136" i="1" s="1"/>
  <c r="ED102" i="1"/>
  <c r="ED104" i="1" s="1"/>
  <c r="AH144" i="1"/>
  <c r="FM97" i="1"/>
  <c r="FN4" i="4" s="1"/>
  <c r="ED144" i="1"/>
  <c r="FU102" i="1"/>
  <c r="FU104" i="1" s="1"/>
  <c r="I144" i="1"/>
  <c r="EW97" i="1"/>
  <c r="EX4" i="4" s="1"/>
  <c r="FM144" i="1"/>
  <c r="DO108" i="1"/>
  <c r="DO115" i="1" s="1"/>
  <c r="EW144" i="1"/>
  <c r="DO97" i="1"/>
  <c r="DP4" i="4" s="1"/>
  <c r="DO187" i="1"/>
  <c r="DO189" i="1" s="1"/>
  <c r="EH97" i="1"/>
  <c r="EI4" i="4" s="1"/>
  <c r="V170" i="1"/>
  <c r="V174" i="1" s="1"/>
  <c r="CH108" i="1"/>
  <c r="CH115" i="1" s="1"/>
  <c r="CH187" i="1"/>
  <c r="CH244" i="1" s="1"/>
  <c r="ED105" i="1"/>
  <c r="ED170" i="1"/>
  <c r="ED178" i="1" s="1"/>
  <c r="S102" i="1"/>
  <c r="S104" i="1" s="1"/>
  <c r="S146" i="1"/>
  <c r="AH105" i="1"/>
  <c r="AH170" i="1"/>
  <c r="AH174" i="1" s="1"/>
  <c r="FV105" i="1"/>
  <c r="FV170" i="1"/>
  <c r="FV174" i="1" s="1"/>
  <c r="I170" i="1"/>
  <c r="I174" i="1" s="1"/>
  <c r="BU108" i="1"/>
  <c r="BU115" i="1" s="1"/>
  <c r="EW102" i="1"/>
  <c r="EW104" i="1" s="1"/>
  <c r="EW170" i="1"/>
  <c r="FM102" i="1"/>
  <c r="FM104" i="1" s="1"/>
  <c r="FM170" i="1"/>
  <c r="FR170" i="1"/>
  <c r="FR174" i="1" s="1"/>
  <c r="CH138" i="1"/>
  <c r="CH140" i="1" s="1"/>
  <c r="CH142" i="1" s="1"/>
  <c r="DO102" i="1"/>
  <c r="DO104" i="1" s="1"/>
  <c r="EH187" i="1"/>
  <c r="EH189" i="1" s="1"/>
  <c r="V102" i="1"/>
  <c r="V104" i="1" s="1"/>
  <c r="V146" i="1"/>
  <c r="CH97" i="1"/>
  <c r="CI4" i="4" s="1"/>
  <c r="ED108" i="1"/>
  <c r="ED112" i="1" s="1"/>
  <c r="ED187" i="1"/>
  <c r="ED189" i="1" s="1"/>
  <c r="S105" i="1"/>
  <c r="S144" i="1"/>
  <c r="AH108" i="1"/>
  <c r="AH115" i="1" s="1"/>
  <c r="AH187" i="1"/>
  <c r="AH244" i="1" s="1"/>
  <c r="FV108" i="1"/>
  <c r="FV115" i="1" s="1"/>
  <c r="FV187" i="1"/>
  <c r="FV189" i="1" s="1"/>
  <c r="I97" i="1"/>
  <c r="J4" i="4" s="1"/>
  <c r="AC108" i="1"/>
  <c r="AC115" i="1" s="1"/>
  <c r="BU187" i="1"/>
  <c r="BU189" i="1" s="1"/>
  <c r="EW105" i="1"/>
  <c r="EW187" i="1"/>
  <c r="EW189" i="1" s="1"/>
  <c r="FM105" i="1"/>
  <c r="FM187" i="1"/>
  <c r="FM189" i="1" s="1"/>
  <c r="N97" i="1"/>
  <c r="O4" i="4" s="1"/>
  <c r="FR105" i="1"/>
  <c r="FR146" i="1"/>
  <c r="S136" i="1"/>
  <c r="S140" i="1" s="1"/>
  <c r="S142" i="1" s="1"/>
  <c r="DO136" i="1"/>
  <c r="DO146" i="1"/>
  <c r="EH102" i="1"/>
  <c r="EH104" i="1" s="1"/>
  <c r="DO105" i="1"/>
  <c r="DO144" i="1"/>
  <c r="EH105" i="1"/>
  <c r="EH170" i="1"/>
  <c r="EH180" i="1" s="1"/>
  <c r="V105" i="1"/>
  <c r="V187" i="1"/>
  <c r="V189" i="1" s="1"/>
  <c r="CH102" i="1"/>
  <c r="CH104" i="1" s="1"/>
  <c r="CH170" i="1"/>
  <c r="CH181" i="1" s="1"/>
  <c r="CH206" i="1" s="1"/>
  <c r="FC108" i="1"/>
  <c r="FC115" i="1" s="1"/>
  <c r="S108" i="1"/>
  <c r="S112" i="1" s="1"/>
  <c r="S170" i="1"/>
  <c r="S174" i="1" s="1"/>
  <c r="AH97" i="1"/>
  <c r="AI4" i="4" s="1"/>
  <c r="AH146" i="1"/>
  <c r="FV97" i="1"/>
  <c r="FW4" i="4" s="1"/>
  <c r="I102" i="1"/>
  <c r="I104" i="1" s="1"/>
  <c r="FR108" i="1"/>
  <c r="FR115" i="1" s="1"/>
  <c r="V136" i="1"/>
  <c r="V140" i="1" s="1"/>
  <c r="V142" i="1" s="1"/>
  <c r="AX140" i="1"/>
  <c r="AX142" i="1" s="1"/>
  <c r="AH136" i="1"/>
  <c r="AH140" i="1" s="1"/>
  <c r="AH142" i="1" s="1"/>
  <c r="ES102" i="1"/>
  <c r="ES104" i="1" s="1"/>
  <c r="ES146" i="1"/>
  <c r="DG102" i="1"/>
  <c r="DG104" i="1" s="1"/>
  <c r="EM102" i="1"/>
  <c r="EM104" i="1" s="1"/>
  <c r="BN108" i="1"/>
  <c r="BN115" i="1" s="1"/>
  <c r="BN187" i="1"/>
  <c r="BN244" i="1" s="1"/>
  <c r="DS97" i="1"/>
  <c r="DT4" i="4" s="1"/>
  <c r="BY102" i="1"/>
  <c r="BY104" i="1" s="1"/>
  <c r="BY170" i="1"/>
  <c r="BY174" i="1" s="1"/>
  <c r="CE102" i="1"/>
  <c r="CE104" i="1" s="1"/>
  <c r="ES105" i="1"/>
  <c r="E97" i="1"/>
  <c r="F4" i="4" s="1"/>
  <c r="DG146" i="1"/>
  <c r="EM97" i="1"/>
  <c r="EN4" i="4" s="1"/>
  <c r="R144" i="1"/>
  <c r="BN97" i="1"/>
  <c r="BO4" i="4" s="1"/>
  <c r="BN146" i="1"/>
  <c r="CT108" i="1"/>
  <c r="CT115" i="1" s="1"/>
  <c r="DS187" i="1"/>
  <c r="DS189" i="1" s="1"/>
  <c r="BY105" i="1"/>
  <c r="BY146" i="1"/>
  <c r="BN136" i="1"/>
  <c r="BN140" i="1" s="1"/>
  <c r="BN142" i="1" s="1"/>
  <c r="CE146" i="1"/>
  <c r="DG105" i="1"/>
  <c r="DG170" i="1"/>
  <c r="DG174" i="1" s="1"/>
  <c r="DC105" i="1"/>
  <c r="BJ97" i="1"/>
  <c r="BK4" i="4" s="1"/>
  <c r="DG108" i="1"/>
  <c r="DG115" i="1" s="1"/>
  <c r="DG187" i="1"/>
  <c r="DG244" i="1" s="1"/>
  <c r="DC170" i="1"/>
  <c r="DC174" i="1" s="1"/>
  <c r="DG97" i="1"/>
  <c r="DH4" i="4" s="1"/>
  <c r="FG102" i="1"/>
  <c r="FG104" i="1" s="1"/>
  <c r="CM105" i="1"/>
  <c r="CM144" i="1"/>
  <c r="CT136" i="1"/>
  <c r="CT140" i="1" s="1"/>
  <c r="CT142" i="1" s="1"/>
  <c r="FC187" i="1"/>
  <c r="FC244" i="1" s="1"/>
  <c r="CT97" i="1"/>
  <c r="CU4" i="4" s="1"/>
  <c r="FI108" i="1"/>
  <c r="FI112" i="1" s="1"/>
  <c r="FG97" i="1"/>
  <c r="FH4" i="4" s="1"/>
  <c r="DW105" i="1"/>
  <c r="CM108" i="1"/>
  <c r="CM112" i="1" s="1"/>
  <c r="CM170" i="1"/>
  <c r="CM180" i="1" s="1"/>
  <c r="FI187" i="1"/>
  <c r="FI189" i="1" s="1"/>
  <c r="FG152" i="1"/>
  <c r="CM97" i="1"/>
  <c r="CN4" i="4" s="1"/>
  <c r="CM187" i="1"/>
  <c r="CM189" i="1" s="1"/>
  <c r="BW108" i="1"/>
  <c r="BW115" i="1" s="1"/>
  <c r="BU170" i="1"/>
  <c r="BU97" i="1"/>
  <c r="BV4" i="4" s="1"/>
  <c r="BU102" i="1"/>
  <c r="BU104" i="1" s="1"/>
  <c r="BC194" i="1"/>
  <c r="AS120" i="1"/>
  <c r="AS96" i="1"/>
  <c r="AS170" i="1" s="1"/>
  <c r="AO146" i="1"/>
  <c r="V97" i="1"/>
  <c r="W4" i="4" s="1"/>
  <c r="M146" i="1"/>
  <c r="M148" i="1" s="1"/>
  <c r="M102" i="1"/>
  <c r="M104" i="1" s="1"/>
  <c r="M170" i="1"/>
  <c r="M180" i="1" s="1"/>
  <c r="M108" i="1"/>
  <c r="M112" i="1" s="1"/>
  <c r="M187" i="1"/>
  <c r="M244" i="1" s="1"/>
  <c r="M97" i="1"/>
  <c r="N4" i="4" s="1"/>
  <c r="I105" i="1"/>
  <c r="I146" i="1"/>
  <c r="I138" i="1"/>
  <c r="I108" i="1"/>
  <c r="I112" i="1" s="1"/>
  <c r="I187" i="1"/>
  <c r="I189" i="1" s="1"/>
  <c r="E102" i="1"/>
  <c r="E104" i="1" s="1"/>
  <c r="E146" i="1"/>
  <c r="E105" i="1"/>
  <c r="E187" i="1"/>
  <c r="E189" i="1" s="1"/>
  <c r="E194" i="1"/>
  <c r="E136" i="1"/>
  <c r="BO170" i="1"/>
  <c r="BO174" i="1" s="1"/>
  <c r="FG146" i="1"/>
  <c r="BW97" i="1"/>
  <c r="BX4" i="4" s="1"/>
  <c r="EM105" i="1"/>
  <c r="EM170" i="1"/>
  <c r="EM180" i="1" s="1"/>
  <c r="CC97" i="1"/>
  <c r="CD4" i="4" s="1"/>
  <c r="R102" i="1"/>
  <c r="R104" i="1" s="1"/>
  <c r="CT146" i="1"/>
  <c r="BS108" i="1"/>
  <c r="BS115" i="1" s="1"/>
  <c r="BS170" i="1"/>
  <c r="BS174" i="1" s="1"/>
  <c r="AO187" i="1"/>
  <c r="AO189" i="1" s="1"/>
  <c r="BO187" i="1"/>
  <c r="BO244" i="1" s="1"/>
  <c r="BW187" i="1"/>
  <c r="BW244" i="1" s="1"/>
  <c r="DW102" i="1"/>
  <c r="DW104" i="1" s="1"/>
  <c r="EM108" i="1"/>
  <c r="EM115" i="1" s="1"/>
  <c r="DI146" i="1"/>
  <c r="R105" i="1"/>
  <c r="BS97" i="1"/>
  <c r="BT4" i="4" s="1"/>
  <c r="BS187" i="1"/>
  <c r="BS189" i="1" s="1"/>
  <c r="AO105" i="1"/>
  <c r="DU97" i="1"/>
  <c r="DV4" i="4" s="1"/>
  <c r="DU138" i="1"/>
  <c r="EP102" i="1"/>
  <c r="EP104" i="1" s="1"/>
  <c r="AO108" i="1"/>
  <c r="AO112" i="1" s="1"/>
  <c r="F108" i="1"/>
  <c r="F115" i="1" s="1"/>
  <c r="FI97" i="1"/>
  <c r="FJ4" i="4" s="1"/>
  <c r="FI144" i="1"/>
  <c r="K102" i="1"/>
  <c r="K104" i="1" s="1"/>
  <c r="CE105" i="1"/>
  <c r="CE170" i="1"/>
  <c r="CE172" i="1" s="1"/>
  <c r="DS102" i="1"/>
  <c r="DS104" i="1" s="1"/>
  <c r="DS146" i="1"/>
  <c r="BO146" i="1"/>
  <c r="F187" i="1"/>
  <c r="F189" i="1" s="1"/>
  <c r="BA105" i="1"/>
  <c r="FI170" i="1"/>
  <c r="FI180" i="1" s="1"/>
  <c r="CE108" i="1"/>
  <c r="CE112" i="1" s="1"/>
  <c r="CE187" i="1"/>
  <c r="CE244" i="1" s="1"/>
  <c r="FG105" i="1"/>
  <c r="FG150" i="1"/>
  <c r="FG170" i="1"/>
  <c r="BW102" i="1"/>
  <c r="BW104" i="1" s="1"/>
  <c r="BW144" i="1"/>
  <c r="DW108" i="1"/>
  <c r="DW115" i="1" s="1"/>
  <c r="DW187" i="1"/>
  <c r="DW244" i="1" s="1"/>
  <c r="FC102" i="1"/>
  <c r="FC104" i="1" s="1"/>
  <c r="FC144" i="1"/>
  <c r="Q108" i="1"/>
  <c r="Q115" i="1" s="1"/>
  <c r="R108" i="1"/>
  <c r="R115" i="1" s="1"/>
  <c r="R187" i="1"/>
  <c r="R244" i="1" s="1"/>
  <c r="CT102" i="1"/>
  <c r="CT104" i="1" s="1"/>
  <c r="CT170" i="1"/>
  <c r="CT174" i="1" s="1"/>
  <c r="DS105" i="1"/>
  <c r="DS144" i="1"/>
  <c r="AO97" i="1"/>
  <c r="AP4" i="4" s="1"/>
  <c r="AO144" i="1"/>
  <c r="DU170" i="1"/>
  <c r="BJ105" i="1"/>
  <c r="BJ187" i="1"/>
  <c r="BJ189" i="1" s="1"/>
  <c r="EL97" i="1"/>
  <c r="EM4" i="4" s="1"/>
  <c r="AO138" i="1"/>
  <c r="AO140" i="1" s="1"/>
  <c r="AO142" i="1" s="1"/>
  <c r="FC97" i="1"/>
  <c r="FD4" i="4" s="1"/>
  <c r="BJ102" i="1"/>
  <c r="BJ104" i="1" s="1"/>
  <c r="BJ144" i="1"/>
  <c r="EU136" i="1"/>
  <c r="EU140" i="1" s="1"/>
  <c r="EU142" i="1" s="1"/>
  <c r="BO102" i="1"/>
  <c r="BO104" i="1" s="1"/>
  <c r="FI102" i="1"/>
  <c r="FI104" i="1" s="1"/>
  <c r="K146" i="1"/>
  <c r="BO105" i="1"/>
  <c r="BO144" i="1"/>
  <c r="FI105" i="1"/>
  <c r="FG108" i="1"/>
  <c r="FG115" i="1" s="1"/>
  <c r="FG154" i="1"/>
  <c r="AQ187" i="1"/>
  <c r="AQ244" i="1" s="1"/>
  <c r="BW105" i="1"/>
  <c r="DW97" i="1"/>
  <c r="DX4" i="4" s="1"/>
  <c r="FC105" i="1"/>
  <c r="R97" i="1"/>
  <c r="S4" i="4" s="1"/>
  <c r="CT105" i="1"/>
  <c r="CT187" i="1"/>
  <c r="CT189" i="1" s="1"/>
  <c r="DS108" i="1"/>
  <c r="DS112" i="1" s="1"/>
  <c r="DS170" i="1"/>
  <c r="DS174" i="1" s="1"/>
  <c r="AO102" i="1"/>
  <c r="AO104" i="1" s="1"/>
  <c r="AO170" i="1"/>
  <c r="AO174" i="1" s="1"/>
  <c r="BJ108" i="1"/>
  <c r="BJ115" i="1" s="1"/>
  <c r="BO136" i="1"/>
  <c r="BO140" i="1" s="1"/>
  <c r="BO142" i="1" s="1"/>
  <c r="DU102" i="1"/>
  <c r="DU104" i="1" s="1"/>
  <c r="DU146" i="1"/>
  <c r="EL102" i="1"/>
  <c r="EL104" i="1" s="1"/>
  <c r="DU105" i="1"/>
  <c r="DU187" i="1"/>
  <c r="DU189" i="1" s="1"/>
  <c r="EL105" i="1"/>
  <c r="EL187" i="1"/>
  <c r="EL244" i="1" s="1"/>
  <c r="DU108" i="1"/>
  <c r="DU115" i="1" s="1"/>
  <c r="EL108" i="1"/>
  <c r="EL115" i="1" s="1"/>
  <c r="CE138" i="1"/>
  <c r="CE136" i="1"/>
  <c r="EU97" i="1"/>
  <c r="EV4" i="4" s="1"/>
  <c r="BB105" i="1"/>
  <c r="CQ105" i="1"/>
  <c r="CI105" i="1"/>
  <c r="EU187" i="1"/>
  <c r="EU189" i="1" s="1"/>
  <c r="F102" i="1"/>
  <c r="F104" i="1" s="1"/>
  <c r="F144" i="1"/>
  <c r="BB170" i="1"/>
  <c r="BB180" i="1" s="1"/>
  <c r="CQ170" i="1"/>
  <c r="CQ180" i="1" s="1"/>
  <c r="DE105" i="1"/>
  <c r="F97" i="1"/>
  <c r="G4" i="4" s="1"/>
  <c r="CI144" i="1"/>
  <c r="CI148" i="1" s="1"/>
  <c r="F105" i="1"/>
  <c r="AQ108" i="1"/>
  <c r="AQ115" i="1" s="1"/>
  <c r="M138" i="1"/>
  <c r="M136" i="1"/>
  <c r="CI108" i="1"/>
  <c r="CI115" i="1" s="1"/>
  <c r="CI170" i="1"/>
  <c r="CI174" i="1" s="1"/>
  <c r="EU102" i="1"/>
  <c r="EU104" i="1" s="1"/>
  <c r="EU146" i="1"/>
  <c r="BA108" i="1"/>
  <c r="BA112" i="1" s="1"/>
  <c r="BA187" i="1"/>
  <c r="BA244" i="1" s="1"/>
  <c r="K105" i="1"/>
  <c r="K170" i="1"/>
  <c r="AQ97" i="1"/>
  <c r="AR4" i="4" s="1"/>
  <c r="BB108" i="1"/>
  <c r="BB115" i="1" s="1"/>
  <c r="BB187" i="1"/>
  <c r="BB189" i="1" s="1"/>
  <c r="CQ108" i="1"/>
  <c r="CQ115" i="1" s="1"/>
  <c r="Q144" i="1"/>
  <c r="DI187" i="1"/>
  <c r="DI244" i="1" s="1"/>
  <c r="EO97" i="1"/>
  <c r="EP4" i="4" s="1"/>
  <c r="DC146" i="1"/>
  <c r="BI108" i="1"/>
  <c r="BI112" i="1" s="1"/>
  <c r="DE187" i="1"/>
  <c r="DE189" i="1" s="1"/>
  <c r="AT97" i="1"/>
  <c r="AU4" i="4" s="1"/>
  <c r="DE138" i="1"/>
  <c r="BA144" i="1"/>
  <c r="K187" i="1"/>
  <c r="K189" i="1" s="1"/>
  <c r="AQ102" i="1"/>
  <c r="AQ104" i="1" s="1"/>
  <c r="AQ146" i="1"/>
  <c r="BB97" i="1"/>
  <c r="BC4" i="4" s="1"/>
  <c r="CQ146" i="1"/>
  <c r="Q97" i="1"/>
  <c r="R4" i="4" s="1"/>
  <c r="Q170" i="1"/>
  <c r="Q180" i="1" s="1"/>
  <c r="DI105" i="1"/>
  <c r="EO108" i="1"/>
  <c r="EO112" i="1" s="1"/>
  <c r="AU102" i="1"/>
  <c r="AU104" i="1" s="1"/>
  <c r="DC150" i="1"/>
  <c r="BI97" i="1"/>
  <c r="BJ4" i="4" s="1"/>
  <c r="BI170" i="1"/>
  <c r="BI174" i="1" s="1"/>
  <c r="AT102" i="1"/>
  <c r="AT104" i="1" s="1"/>
  <c r="AT144" i="1"/>
  <c r="R138" i="1"/>
  <c r="R136" i="1"/>
  <c r="CI97" i="1"/>
  <c r="CJ4" i="4" s="1"/>
  <c r="CI187" i="1"/>
  <c r="CI244" i="1" s="1"/>
  <c r="EU105" i="1"/>
  <c r="EU144" i="1"/>
  <c r="BA97" i="1"/>
  <c r="BB4" i="4" s="1"/>
  <c r="K108" i="1"/>
  <c r="K115" i="1" s="1"/>
  <c r="CI102" i="1"/>
  <c r="CI104" i="1" s="1"/>
  <c r="EU108" i="1"/>
  <c r="EU115" i="1" s="1"/>
  <c r="EU170" i="1"/>
  <c r="EU174" i="1" s="1"/>
  <c r="BA102" i="1"/>
  <c r="BA104" i="1" s="1"/>
  <c r="K97" i="1"/>
  <c r="L4" i="4" s="1"/>
  <c r="AQ105" i="1"/>
  <c r="BB102" i="1"/>
  <c r="BB104" i="1" s="1"/>
  <c r="CQ102" i="1"/>
  <c r="CQ104" i="1" s="1"/>
  <c r="CQ144" i="1"/>
  <c r="Q102" i="1"/>
  <c r="Q104" i="1" s="1"/>
  <c r="Q187" i="1"/>
  <c r="Q244" i="1" s="1"/>
  <c r="DI108" i="1"/>
  <c r="DI112" i="1" s="1"/>
  <c r="AU97" i="1"/>
  <c r="AV4" i="4" s="1"/>
  <c r="DC102" i="1"/>
  <c r="DC104" i="1" s="1"/>
  <c r="DC152" i="1"/>
  <c r="BI102" i="1"/>
  <c r="BI104" i="1" s="1"/>
  <c r="BI146" i="1"/>
  <c r="AT105" i="1"/>
  <c r="BI138" i="1"/>
  <c r="FV138" i="1"/>
  <c r="FV136" i="1"/>
  <c r="BS136" i="1"/>
  <c r="K136" i="1"/>
  <c r="K140" i="1" s="1"/>
  <c r="K142" i="1" s="1"/>
  <c r="CQ97" i="1"/>
  <c r="CR4" i="4" s="1"/>
  <c r="Q105" i="1"/>
  <c r="DI97" i="1"/>
  <c r="DJ4" i="4" s="1"/>
  <c r="DI144" i="1"/>
  <c r="EO102" i="1"/>
  <c r="EO104" i="1" s="1"/>
  <c r="AU105" i="1"/>
  <c r="AU170" i="1"/>
  <c r="DC108" i="1"/>
  <c r="DC112" i="1" s="1"/>
  <c r="DC154" i="1"/>
  <c r="DC187" i="1"/>
  <c r="DC244" i="1" s="1"/>
  <c r="DE108" i="1"/>
  <c r="DE112" i="1" s="1"/>
  <c r="N102" i="1"/>
  <c r="N104" i="1" s="1"/>
  <c r="N144" i="1"/>
  <c r="FR102" i="1"/>
  <c r="FR104" i="1" s="1"/>
  <c r="FR187" i="1"/>
  <c r="FR189" i="1" s="1"/>
  <c r="DS138" i="1"/>
  <c r="FR136" i="1"/>
  <c r="DI102" i="1"/>
  <c r="DI104" i="1" s="1"/>
  <c r="EO105" i="1"/>
  <c r="EO170" i="1"/>
  <c r="EO180" i="1" s="1"/>
  <c r="AU108" i="1"/>
  <c r="AU115" i="1" s="1"/>
  <c r="DC97" i="1"/>
  <c r="DD4" i="4" s="1"/>
  <c r="DE97" i="1"/>
  <c r="DF4" i="4" s="1"/>
  <c r="DE170" i="1"/>
  <c r="DE174" i="1" s="1"/>
  <c r="N105" i="1"/>
  <c r="N187" i="1"/>
  <c r="N189" i="1" s="1"/>
  <c r="DE102" i="1"/>
  <c r="DE104" i="1" s="1"/>
  <c r="DE146" i="1"/>
  <c r="N108" i="1"/>
  <c r="N112" i="1" s="1"/>
  <c r="FE140" i="1"/>
  <c r="FE142" i="1" s="1"/>
  <c r="ES136" i="1"/>
  <c r="ES138" i="1"/>
  <c r="CY138" i="1"/>
  <c r="CY136" i="1"/>
  <c r="DM138" i="1"/>
  <c r="DM136" i="1"/>
  <c r="CI138" i="1"/>
  <c r="CI136" i="1"/>
  <c r="BA136" i="1"/>
  <c r="BA138" i="1"/>
  <c r="CC136" i="1"/>
  <c r="CC138" i="1"/>
  <c r="FU138" i="1"/>
  <c r="FU136" i="1"/>
  <c r="CC102" i="1"/>
  <c r="CC104" i="1" s="1"/>
  <c r="CC146" i="1"/>
  <c r="FU105" i="1"/>
  <c r="FU146" i="1"/>
  <c r="EP105" i="1"/>
  <c r="AC97" i="1"/>
  <c r="AD4" i="4" s="1"/>
  <c r="AC144" i="1"/>
  <c r="FI138" i="1"/>
  <c r="FI136" i="1"/>
  <c r="CC105" i="1"/>
  <c r="CC187" i="1"/>
  <c r="CC189" i="1" s="1"/>
  <c r="FU108" i="1"/>
  <c r="FU112" i="1" s="1"/>
  <c r="FU187" i="1"/>
  <c r="FU244" i="1" s="1"/>
  <c r="EP108" i="1"/>
  <c r="EP115" i="1" s="1"/>
  <c r="EP170" i="1"/>
  <c r="EP178" i="1" s="1"/>
  <c r="AC102" i="1"/>
  <c r="AC104" i="1" s="1"/>
  <c r="AC170" i="1"/>
  <c r="AC181" i="1" s="1"/>
  <c r="AC206" i="1" s="1"/>
  <c r="DI136" i="1"/>
  <c r="DI138" i="1"/>
  <c r="CQ138" i="1"/>
  <c r="CQ136" i="1"/>
  <c r="AQ138" i="1"/>
  <c r="AQ136" i="1"/>
  <c r="Q138" i="1"/>
  <c r="AW152" i="1"/>
  <c r="CC108" i="1"/>
  <c r="CC115" i="1" s="1"/>
  <c r="FU97" i="1"/>
  <c r="FV4" i="4" s="1"/>
  <c r="FU144" i="1"/>
  <c r="FU148" i="1" s="1"/>
  <c r="EP97" i="1"/>
  <c r="EQ4" i="4" s="1"/>
  <c r="AC105" i="1"/>
  <c r="EM136" i="1"/>
  <c r="EM138" i="1"/>
  <c r="FW106" i="1"/>
  <c r="FW116" i="1" s="1"/>
  <c r="AL106" i="1"/>
  <c r="AL116" i="1" s="1"/>
  <c r="CX106" i="1"/>
  <c r="CX116" i="1" s="1"/>
  <c r="CS106" i="1"/>
  <c r="CS116" i="1" s="1"/>
  <c r="DB106" i="1"/>
  <c r="DB116" i="1" s="1"/>
  <c r="AE106" i="1"/>
  <c r="AE116" i="1" s="1"/>
  <c r="AI106" i="1"/>
  <c r="AI116" i="1" s="1"/>
  <c r="FJ106" i="1"/>
  <c r="FJ116" i="1" s="1"/>
  <c r="FE106" i="1"/>
  <c r="FE116" i="1" s="1"/>
  <c r="DA106" i="1"/>
  <c r="DA116" i="1" s="1"/>
  <c r="BA180" i="1"/>
  <c r="BA174" i="1"/>
  <c r="DB181" i="1"/>
  <c r="DB206" i="1" s="1"/>
  <c r="DB178" i="1"/>
  <c r="DB174" i="1"/>
  <c r="DB180" i="1"/>
  <c r="DB176" i="1"/>
  <c r="DB172" i="1"/>
  <c r="DN114" i="1"/>
  <c r="DN111" i="1"/>
  <c r="FR114" i="1"/>
  <c r="FR111" i="1"/>
  <c r="AI111" i="1"/>
  <c r="AI114" i="1"/>
  <c r="BO111" i="1"/>
  <c r="BO114" i="1"/>
  <c r="CU111" i="1"/>
  <c r="CU114" i="1"/>
  <c r="EA111" i="1"/>
  <c r="EA114" i="1"/>
  <c r="FG111" i="1"/>
  <c r="FG114" i="1"/>
  <c r="BB114" i="1"/>
  <c r="BB111" i="1"/>
  <c r="DJ114" i="1"/>
  <c r="DJ111" i="1"/>
  <c r="P114" i="1"/>
  <c r="P111" i="1"/>
  <c r="BL114" i="1"/>
  <c r="BL111" i="1"/>
  <c r="CR114" i="1"/>
  <c r="CR111" i="1"/>
  <c r="DX114" i="1"/>
  <c r="DX111" i="1"/>
  <c r="FD114" i="1"/>
  <c r="FD111" i="1"/>
  <c r="AT114" i="1"/>
  <c r="AT111" i="1"/>
  <c r="Y114" i="1"/>
  <c r="Y111" i="1"/>
  <c r="BE114" i="1"/>
  <c r="BE111" i="1"/>
  <c r="DA114" i="1"/>
  <c r="DA111" i="1"/>
  <c r="BK115" i="1"/>
  <c r="BK112" i="1"/>
  <c r="AV187" i="1"/>
  <c r="AV146" i="1"/>
  <c r="AV170" i="1"/>
  <c r="AV108" i="1"/>
  <c r="AV105" i="1"/>
  <c r="AV102" i="1"/>
  <c r="AV104" i="1" s="1"/>
  <c r="AV97" i="1"/>
  <c r="AW4" i="4" s="1"/>
  <c r="AV136" i="1"/>
  <c r="AV138" i="1"/>
  <c r="FK106" i="1"/>
  <c r="FK116" i="1" s="1"/>
  <c r="F181" i="1"/>
  <c r="F206" i="1" s="1"/>
  <c r="F178" i="1"/>
  <c r="F174" i="1"/>
  <c r="F180" i="1"/>
  <c r="F176" i="1"/>
  <c r="F172" i="1"/>
  <c r="BX187" i="1"/>
  <c r="BX146" i="1"/>
  <c r="BX170" i="1"/>
  <c r="BX108" i="1"/>
  <c r="BX105" i="1"/>
  <c r="BX102" i="1"/>
  <c r="BX104" i="1" s="1"/>
  <c r="BX97" i="1"/>
  <c r="BY4" i="4" s="1"/>
  <c r="EJ187" i="1"/>
  <c r="EJ144" i="1"/>
  <c r="EJ170" i="1"/>
  <c r="EJ108" i="1"/>
  <c r="EJ105" i="1"/>
  <c r="EJ102" i="1"/>
  <c r="EJ104" i="1" s="1"/>
  <c r="EJ97" i="1"/>
  <c r="EK4" i="4" s="1"/>
  <c r="EJ136" i="1"/>
  <c r="EJ138" i="1"/>
  <c r="R114" i="1"/>
  <c r="R111" i="1"/>
  <c r="CL114" i="1"/>
  <c r="CL111" i="1"/>
  <c r="FB114" i="1"/>
  <c r="FB111" i="1"/>
  <c r="J114" i="1"/>
  <c r="J111" i="1"/>
  <c r="BV114" i="1"/>
  <c r="BV111" i="1"/>
  <c r="ED114" i="1"/>
  <c r="ED111" i="1"/>
  <c r="G111" i="1"/>
  <c r="G114" i="1"/>
  <c r="W111" i="1"/>
  <c r="W114" i="1"/>
  <c r="AM111" i="1"/>
  <c r="AM114" i="1"/>
  <c r="BC111" i="1"/>
  <c r="BC114" i="1"/>
  <c r="BS111" i="1"/>
  <c r="BS114" i="1"/>
  <c r="CI111" i="1"/>
  <c r="CI114" i="1"/>
  <c r="CY111" i="1"/>
  <c r="CY114" i="1"/>
  <c r="DO111" i="1"/>
  <c r="DO114" i="1"/>
  <c r="EE111" i="1"/>
  <c r="EE114" i="1"/>
  <c r="EU111" i="1"/>
  <c r="EU114" i="1"/>
  <c r="FK111" i="1"/>
  <c r="FK114" i="1"/>
  <c r="F114" i="1"/>
  <c r="F111" i="1"/>
  <c r="BR114" i="1"/>
  <c r="BR111" i="1"/>
  <c r="DV114" i="1"/>
  <c r="DV111" i="1"/>
  <c r="D114" i="1"/>
  <c r="D111" i="1"/>
  <c r="T114" i="1"/>
  <c r="T111" i="1"/>
  <c r="AJ114" i="1"/>
  <c r="AJ111" i="1"/>
  <c r="AZ114" i="1"/>
  <c r="AZ111" i="1"/>
  <c r="BP114" i="1"/>
  <c r="BP111" i="1"/>
  <c r="CF114" i="1"/>
  <c r="CF111" i="1"/>
  <c r="CV114" i="1"/>
  <c r="CV111" i="1"/>
  <c r="DL114" i="1"/>
  <c r="DL111" i="1"/>
  <c r="EB114" i="1"/>
  <c r="EB111" i="1"/>
  <c r="ER114" i="1"/>
  <c r="ER111" i="1"/>
  <c r="FH114" i="1"/>
  <c r="FH111" i="1"/>
  <c r="FX114" i="1"/>
  <c r="FX111" i="1"/>
  <c r="BJ114" i="1"/>
  <c r="BJ111" i="1"/>
  <c r="DR114" i="1"/>
  <c r="DR111" i="1"/>
  <c r="M114" i="1"/>
  <c r="M111" i="1"/>
  <c r="AC114" i="1"/>
  <c r="AC111" i="1"/>
  <c r="AS114" i="1"/>
  <c r="AS111" i="1"/>
  <c r="BI114" i="1"/>
  <c r="BI111" i="1"/>
  <c r="BY114" i="1"/>
  <c r="BY111" i="1"/>
  <c r="CO114" i="1"/>
  <c r="CO111" i="1"/>
  <c r="DE114" i="1"/>
  <c r="DE111" i="1"/>
  <c r="DU114" i="1"/>
  <c r="DU111" i="1"/>
  <c r="EK114" i="1"/>
  <c r="EK111" i="1"/>
  <c r="FA114" i="1"/>
  <c r="FA111" i="1"/>
  <c r="FQ114" i="1"/>
  <c r="FQ111" i="1"/>
  <c r="BK244" i="1"/>
  <c r="BK189" i="1"/>
  <c r="AF187" i="1"/>
  <c r="AF146" i="1"/>
  <c r="AF170" i="1"/>
  <c r="AF108" i="1"/>
  <c r="AF105" i="1"/>
  <c r="AF102" i="1"/>
  <c r="AF104" i="1" s="1"/>
  <c r="AF97" i="1"/>
  <c r="AG4" i="4" s="1"/>
  <c r="AF138" i="1"/>
  <c r="AF136" i="1"/>
  <c r="CR187" i="1"/>
  <c r="CR146" i="1"/>
  <c r="CR170" i="1"/>
  <c r="CR108" i="1"/>
  <c r="CR105" i="1"/>
  <c r="CR102" i="1"/>
  <c r="CR104" i="1" s="1"/>
  <c r="CR97" i="1"/>
  <c r="CS4" i="4" s="1"/>
  <c r="CR138" i="1"/>
  <c r="CR136" i="1"/>
  <c r="FD187" i="1"/>
  <c r="FD146" i="1"/>
  <c r="FD170" i="1"/>
  <c r="FD108" i="1"/>
  <c r="FD105" i="1"/>
  <c r="FD102" i="1"/>
  <c r="FD104" i="1" s="1"/>
  <c r="FD97" i="1"/>
  <c r="FE4" i="4" s="1"/>
  <c r="FD138" i="1"/>
  <c r="FD136" i="1"/>
  <c r="O195" i="1"/>
  <c r="O161" i="1"/>
  <c r="AE195" i="1"/>
  <c r="AE197" i="1" s="1"/>
  <c r="AE161" i="1"/>
  <c r="AU195" i="1"/>
  <c r="AU161" i="1"/>
  <c r="BK195" i="1"/>
  <c r="BK161" i="1"/>
  <c r="CA195" i="1"/>
  <c r="CA161" i="1"/>
  <c r="CQ195" i="1"/>
  <c r="CQ161" i="1"/>
  <c r="DG195" i="1"/>
  <c r="DG161" i="1"/>
  <c r="DW195" i="1"/>
  <c r="DW161" i="1"/>
  <c r="EM195" i="1"/>
  <c r="EM161" i="1"/>
  <c r="FC195" i="1"/>
  <c r="FC161" i="1"/>
  <c r="FS195" i="1"/>
  <c r="FS161" i="1"/>
  <c r="L195" i="1"/>
  <c r="L161" i="1"/>
  <c r="AB195" i="1"/>
  <c r="AB197" i="1" s="1"/>
  <c r="AB205" i="1" s="1"/>
  <c r="AB161" i="1"/>
  <c r="AR195" i="1"/>
  <c r="AR197" i="1" s="1"/>
  <c r="AR161" i="1"/>
  <c r="BH195" i="1"/>
  <c r="BH161" i="1"/>
  <c r="BX195" i="1"/>
  <c r="BX197" i="1" s="1"/>
  <c r="BX161" i="1"/>
  <c r="CN195" i="1"/>
  <c r="CN161" i="1"/>
  <c r="DD195" i="1"/>
  <c r="DD197" i="1" s="1"/>
  <c r="DD161" i="1"/>
  <c r="DT195" i="1"/>
  <c r="DT161" i="1"/>
  <c r="EJ195" i="1"/>
  <c r="EJ161" i="1"/>
  <c r="EZ195" i="1"/>
  <c r="EZ161" i="1"/>
  <c r="FP195" i="1"/>
  <c r="FP197" i="1" s="1"/>
  <c r="FP161" i="1"/>
  <c r="I195" i="1"/>
  <c r="I161" i="1"/>
  <c r="Y195" i="1"/>
  <c r="Y197" i="1" s="1"/>
  <c r="Y161" i="1"/>
  <c r="AO195" i="1"/>
  <c r="AO161" i="1"/>
  <c r="BE195" i="1"/>
  <c r="BE161" i="1"/>
  <c r="BU195" i="1"/>
  <c r="BU161" i="1"/>
  <c r="CK195" i="1"/>
  <c r="CK161" i="1"/>
  <c r="DA195" i="1"/>
  <c r="DA161" i="1"/>
  <c r="DQ195" i="1"/>
  <c r="DQ161" i="1"/>
  <c r="EG195" i="1"/>
  <c r="EG161" i="1"/>
  <c r="EW195" i="1"/>
  <c r="EW161" i="1"/>
  <c r="FM195" i="1"/>
  <c r="FM161" i="1"/>
  <c r="J195" i="1"/>
  <c r="J197" i="1" s="1"/>
  <c r="J161" i="1"/>
  <c r="Z195" i="1"/>
  <c r="Z161" i="1"/>
  <c r="AP195" i="1"/>
  <c r="AP161" i="1"/>
  <c r="BF195" i="1"/>
  <c r="BF161" i="1"/>
  <c r="BV195" i="1"/>
  <c r="BV161" i="1"/>
  <c r="CL195" i="1"/>
  <c r="CL161" i="1"/>
  <c r="DB195" i="1"/>
  <c r="DB197" i="1" s="1"/>
  <c r="DB161" i="1"/>
  <c r="DR195" i="1"/>
  <c r="DR161" i="1"/>
  <c r="EH195" i="1"/>
  <c r="EH197" i="1" s="1"/>
  <c r="EH161" i="1"/>
  <c r="EX195" i="1"/>
  <c r="EX161" i="1"/>
  <c r="FN195" i="1"/>
  <c r="FN161" i="1"/>
  <c r="CC180" i="1"/>
  <c r="CC178" i="1"/>
  <c r="AX181" i="1"/>
  <c r="AX206" i="1" s="1"/>
  <c r="AX178" i="1"/>
  <c r="AX174" i="1"/>
  <c r="AX180" i="1"/>
  <c r="AX176" i="1"/>
  <c r="AX172" i="1"/>
  <c r="DZ115" i="1"/>
  <c r="DZ112" i="1"/>
  <c r="DL187" i="1"/>
  <c r="DL144" i="1"/>
  <c r="DL146" i="1"/>
  <c r="DL170" i="1"/>
  <c r="DL108" i="1"/>
  <c r="DL105" i="1"/>
  <c r="DL102" i="1"/>
  <c r="DL104" i="1" s="1"/>
  <c r="DL97" i="1"/>
  <c r="DM4" i="4" s="1"/>
  <c r="DL138" i="1"/>
  <c r="DL136" i="1"/>
  <c r="FX187" i="1"/>
  <c r="FX152" i="1"/>
  <c r="FX154" i="1"/>
  <c r="FX150" i="1"/>
  <c r="FX146" i="1"/>
  <c r="FX170" i="1"/>
  <c r="FX108" i="1"/>
  <c r="FX105" i="1"/>
  <c r="FX102" i="1"/>
  <c r="FX104" i="1" s="1"/>
  <c r="FX97" i="1"/>
  <c r="FY4" i="4" s="1"/>
  <c r="FO244" i="1"/>
  <c r="FO189" i="1"/>
  <c r="Y112" i="1"/>
  <c r="Y115" i="1"/>
  <c r="Y189" i="1"/>
  <c r="Y244" i="1"/>
  <c r="AC244" i="1"/>
  <c r="AC189" i="1"/>
  <c r="DA112" i="1"/>
  <c r="DA115" i="1"/>
  <c r="DA189" i="1"/>
  <c r="DA244" i="1"/>
  <c r="EW112" i="1"/>
  <c r="EW115" i="1"/>
  <c r="FM112" i="1"/>
  <c r="FM115" i="1"/>
  <c r="AT244" i="1"/>
  <c r="AT189" i="1"/>
  <c r="CP172" i="1"/>
  <c r="BD187" i="1"/>
  <c r="BD144" i="1"/>
  <c r="BD170" i="1"/>
  <c r="BD108" i="1"/>
  <c r="BD105" i="1"/>
  <c r="BD102" i="1"/>
  <c r="BD104" i="1" s="1"/>
  <c r="BD97" i="1"/>
  <c r="BE4" i="4" s="1"/>
  <c r="DP187" i="1"/>
  <c r="DP146" i="1"/>
  <c r="DP170" i="1"/>
  <c r="DP108" i="1"/>
  <c r="DP105" i="1"/>
  <c r="DP102" i="1"/>
  <c r="DP104" i="1" s="1"/>
  <c r="DP97" i="1"/>
  <c r="DQ4" i="4" s="1"/>
  <c r="D187" i="1"/>
  <c r="D144" i="1"/>
  <c r="D170" i="1"/>
  <c r="D108" i="1"/>
  <c r="D105" i="1"/>
  <c r="D102" i="1"/>
  <c r="D104" i="1" s="1"/>
  <c r="D97" i="1"/>
  <c r="E4" i="4" s="1"/>
  <c r="FK115" i="1"/>
  <c r="FK112" i="1"/>
  <c r="FK189" i="1"/>
  <c r="FK244" i="1"/>
  <c r="DM180" i="1"/>
  <c r="DM174" i="1"/>
  <c r="J115" i="1"/>
  <c r="J112" i="1"/>
  <c r="DB244" i="1"/>
  <c r="DB189" i="1"/>
  <c r="AB187" i="1"/>
  <c r="AB144" i="1"/>
  <c r="AB170" i="1"/>
  <c r="AB108" i="1"/>
  <c r="AB105" i="1"/>
  <c r="AB102" i="1"/>
  <c r="AB104" i="1" s="1"/>
  <c r="AB97" i="1"/>
  <c r="AC4" i="4" s="1"/>
  <c r="EZ146" i="1"/>
  <c r="BN114" i="1"/>
  <c r="BN111" i="1"/>
  <c r="EL114" i="1"/>
  <c r="EL111" i="1"/>
  <c r="BF114" i="1"/>
  <c r="BF111" i="1"/>
  <c r="S111" i="1"/>
  <c r="S114" i="1"/>
  <c r="AY111" i="1"/>
  <c r="AY114" i="1"/>
  <c r="CE111" i="1"/>
  <c r="CE114" i="1"/>
  <c r="DK111" i="1"/>
  <c r="DK114" i="1"/>
  <c r="EQ111" i="1"/>
  <c r="EQ114" i="1"/>
  <c r="FW111" i="1"/>
  <c r="FW114" i="1"/>
  <c r="FJ114" i="1"/>
  <c r="FJ111" i="1"/>
  <c r="AF114" i="1"/>
  <c r="AF111" i="1"/>
  <c r="AV114" i="1"/>
  <c r="AV111" i="1"/>
  <c r="CB114" i="1"/>
  <c r="CB111" i="1"/>
  <c r="DH114" i="1"/>
  <c r="DH111" i="1"/>
  <c r="EN114" i="1"/>
  <c r="EN111" i="1"/>
  <c r="FT114" i="1"/>
  <c r="FT111" i="1"/>
  <c r="CX114" i="1"/>
  <c r="CX111" i="1"/>
  <c r="I114" i="1"/>
  <c r="I111" i="1"/>
  <c r="AO114" i="1"/>
  <c r="AO111" i="1"/>
  <c r="BU114" i="1"/>
  <c r="BU111" i="1"/>
  <c r="CK114" i="1"/>
  <c r="CK111" i="1"/>
  <c r="DQ114" i="1"/>
  <c r="DQ111" i="1"/>
  <c r="EG114" i="1"/>
  <c r="EG111" i="1"/>
  <c r="EW114" i="1"/>
  <c r="EW111" i="1"/>
  <c r="FM114" i="1"/>
  <c r="FM111" i="1"/>
  <c r="BK180" i="1"/>
  <c r="ES189" i="1"/>
  <c r="ES244" i="1"/>
  <c r="J106" i="1"/>
  <c r="J116" i="1" s="1"/>
  <c r="J244" i="1"/>
  <c r="J189" i="1"/>
  <c r="J174" i="1"/>
  <c r="J180" i="1"/>
  <c r="BV106" i="1"/>
  <c r="BV116" i="1" s="1"/>
  <c r="BV244" i="1"/>
  <c r="BV189" i="1"/>
  <c r="BV181" i="1"/>
  <c r="BV206" i="1" s="1"/>
  <c r="BV178" i="1"/>
  <c r="BV174" i="1"/>
  <c r="BV180" i="1"/>
  <c r="BV176" i="1"/>
  <c r="BV172" i="1"/>
  <c r="DB115" i="1"/>
  <c r="DB112" i="1"/>
  <c r="BH187" i="1"/>
  <c r="BH144" i="1"/>
  <c r="BH170" i="1"/>
  <c r="BH108" i="1"/>
  <c r="BH105" i="1"/>
  <c r="BH102" i="1"/>
  <c r="BH104" i="1" s="1"/>
  <c r="BH97" i="1"/>
  <c r="BI4" i="4" s="1"/>
  <c r="DT187" i="1"/>
  <c r="DT146" i="1"/>
  <c r="DT170" i="1"/>
  <c r="DT108" i="1"/>
  <c r="DT105" i="1"/>
  <c r="DT102" i="1"/>
  <c r="DT104" i="1" s="1"/>
  <c r="DT97" i="1"/>
  <c r="DU4" i="4" s="1"/>
  <c r="DT136" i="1"/>
  <c r="DT138" i="1"/>
  <c r="H187" i="1"/>
  <c r="H144" i="1"/>
  <c r="H170" i="1"/>
  <c r="H108" i="1"/>
  <c r="H105" i="1"/>
  <c r="H102" i="1"/>
  <c r="H104" i="1" s="1"/>
  <c r="H97" i="1"/>
  <c r="I4" i="4" s="1"/>
  <c r="AH114" i="1"/>
  <c r="AH111" i="1"/>
  <c r="DF114" i="1"/>
  <c r="DF111" i="1"/>
  <c r="FN114" i="1"/>
  <c r="FN111" i="1"/>
  <c r="Z114" i="1"/>
  <c r="Z111" i="1"/>
  <c r="CH114" i="1"/>
  <c r="CH111" i="1"/>
  <c r="ET114" i="1"/>
  <c r="ET111" i="1"/>
  <c r="K111" i="1"/>
  <c r="K114" i="1"/>
  <c r="AA111" i="1"/>
  <c r="AA114" i="1"/>
  <c r="AQ111" i="1"/>
  <c r="AQ114" i="1"/>
  <c r="BG111" i="1"/>
  <c r="BG114" i="1"/>
  <c r="BW111" i="1"/>
  <c r="BW114" i="1"/>
  <c r="CM111" i="1"/>
  <c r="CM114" i="1"/>
  <c r="DC111" i="1"/>
  <c r="DC114" i="1"/>
  <c r="DS111" i="1"/>
  <c r="DS114" i="1"/>
  <c r="EI111" i="1"/>
  <c r="EI114" i="1"/>
  <c r="EY111" i="1"/>
  <c r="EY114" i="1"/>
  <c r="FO111" i="1"/>
  <c r="FO114" i="1"/>
  <c r="V114" i="1"/>
  <c r="V111" i="1"/>
  <c r="CD114" i="1"/>
  <c r="CD111" i="1"/>
  <c r="EH114" i="1"/>
  <c r="EH111" i="1"/>
  <c r="H114" i="1"/>
  <c r="H111" i="1"/>
  <c r="X114" i="1"/>
  <c r="X111" i="1"/>
  <c r="AN114" i="1"/>
  <c r="AN111" i="1"/>
  <c r="BD114" i="1"/>
  <c r="BD111" i="1"/>
  <c r="BT114" i="1"/>
  <c r="BT111" i="1"/>
  <c r="CJ114" i="1"/>
  <c r="CJ111" i="1"/>
  <c r="CZ114" i="1"/>
  <c r="CZ111" i="1"/>
  <c r="DP114" i="1"/>
  <c r="DP111" i="1"/>
  <c r="EF114" i="1"/>
  <c r="EF111" i="1"/>
  <c r="EV114" i="1"/>
  <c r="EV111" i="1"/>
  <c r="FL114" i="1"/>
  <c r="FL111" i="1"/>
  <c r="N114" i="1"/>
  <c r="N111" i="1"/>
  <c r="BZ114" i="1"/>
  <c r="BZ111" i="1"/>
  <c r="EP114" i="1"/>
  <c r="EP111" i="1"/>
  <c r="Q114" i="1"/>
  <c r="Q111" i="1"/>
  <c r="AG114" i="1"/>
  <c r="AG111" i="1"/>
  <c r="AW114" i="1"/>
  <c r="AW111" i="1"/>
  <c r="BM114" i="1"/>
  <c r="BM111" i="1"/>
  <c r="CC114" i="1"/>
  <c r="CC111" i="1"/>
  <c r="CS114" i="1"/>
  <c r="CS111" i="1"/>
  <c r="DI114" i="1"/>
  <c r="DI111" i="1"/>
  <c r="DY114" i="1"/>
  <c r="DY111" i="1"/>
  <c r="EO114" i="1"/>
  <c r="EO111" i="1"/>
  <c r="FE114" i="1"/>
  <c r="FE111" i="1"/>
  <c r="FU114" i="1"/>
  <c r="FU111" i="1"/>
  <c r="AE115" i="1"/>
  <c r="AE112" i="1"/>
  <c r="AE181" i="1"/>
  <c r="AE206" i="1" s="1"/>
  <c r="AE178" i="1"/>
  <c r="AE174" i="1"/>
  <c r="AE172" i="1"/>
  <c r="AE180" i="1"/>
  <c r="AE176" i="1"/>
  <c r="BK106" i="1"/>
  <c r="BK116" i="1" s="1"/>
  <c r="FW115" i="1"/>
  <c r="FW112" i="1"/>
  <c r="AL115" i="1"/>
  <c r="AL112" i="1"/>
  <c r="CX115" i="1"/>
  <c r="CX112" i="1"/>
  <c r="FJ115" i="1"/>
  <c r="FJ112" i="1"/>
  <c r="CB187" i="1"/>
  <c r="CB144" i="1"/>
  <c r="CB170" i="1"/>
  <c r="CB108" i="1"/>
  <c r="CB105" i="1"/>
  <c r="CB102" i="1"/>
  <c r="CB104" i="1" s="1"/>
  <c r="CB97" i="1"/>
  <c r="CC4" i="4" s="1"/>
  <c r="EN187" i="1"/>
  <c r="EN144" i="1"/>
  <c r="EN146" i="1"/>
  <c r="EN170" i="1"/>
  <c r="EN108" i="1"/>
  <c r="EN105" i="1"/>
  <c r="EN102" i="1"/>
  <c r="EN104" i="1" s="1"/>
  <c r="EN97" i="1"/>
  <c r="EO4" i="4" s="1"/>
  <c r="EN138" i="1"/>
  <c r="EN136" i="1"/>
  <c r="S195" i="1"/>
  <c r="S161" i="1"/>
  <c r="AI195" i="1"/>
  <c r="AI197" i="1" s="1"/>
  <c r="AI161" i="1"/>
  <c r="AY195" i="1"/>
  <c r="AY161" i="1"/>
  <c r="BO195" i="1"/>
  <c r="BO161" i="1"/>
  <c r="CE195" i="1"/>
  <c r="CE161" i="1"/>
  <c r="CU195" i="1"/>
  <c r="CU161" i="1"/>
  <c r="DK195" i="1"/>
  <c r="DK161" i="1"/>
  <c r="EA195" i="1"/>
  <c r="EA161" i="1"/>
  <c r="EQ195" i="1"/>
  <c r="EQ161" i="1"/>
  <c r="FG195" i="1"/>
  <c r="FG161" i="1"/>
  <c r="FW195" i="1"/>
  <c r="FW161" i="1"/>
  <c r="P195" i="1"/>
  <c r="P197" i="1" s="1"/>
  <c r="P161" i="1"/>
  <c r="AF195" i="1"/>
  <c r="AF161" i="1"/>
  <c r="AV195" i="1"/>
  <c r="AV161" i="1"/>
  <c r="BL195" i="1"/>
  <c r="BL161" i="1"/>
  <c r="CB195" i="1"/>
  <c r="CB161" i="1"/>
  <c r="CR195" i="1"/>
  <c r="CR161" i="1"/>
  <c r="DH195" i="1"/>
  <c r="DH161" i="1"/>
  <c r="DX195" i="1"/>
  <c r="DX161" i="1"/>
  <c r="EN195" i="1"/>
  <c r="EN161" i="1"/>
  <c r="FD195" i="1"/>
  <c r="FD161" i="1"/>
  <c r="FT195" i="1"/>
  <c r="FT161" i="1"/>
  <c r="M195" i="1"/>
  <c r="M161" i="1"/>
  <c r="AC195" i="1"/>
  <c r="AC161" i="1"/>
  <c r="AS195" i="1"/>
  <c r="AS161" i="1"/>
  <c r="BI195" i="1"/>
  <c r="BI161" i="1"/>
  <c r="BY195" i="1"/>
  <c r="BY161" i="1"/>
  <c r="CO195" i="1"/>
  <c r="CO197" i="1" s="1"/>
  <c r="CO161" i="1"/>
  <c r="DE195" i="1"/>
  <c r="DE161" i="1"/>
  <c r="DU195" i="1"/>
  <c r="DU161" i="1"/>
  <c r="EK195" i="1"/>
  <c r="EK161" i="1"/>
  <c r="FA195" i="1"/>
  <c r="FA161" i="1"/>
  <c r="FQ195" i="1"/>
  <c r="FQ161" i="1"/>
  <c r="N195" i="1"/>
  <c r="N161" i="1"/>
  <c r="AD195" i="1"/>
  <c r="AD161" i="1"/>
  <c r="AT195" i="1"/>
  <c r="AT161" i="1"/>
  <c r="BJ195" i="1"/>
  <c r="BJ161" i="1"/>
  <c r="BZ195" i="1"/>
  <c r="BZ161" i="1"/>
  <c r="CP195" i="1"/>
  <c r="CP197" i="1" s="1"/>
  <c r="CP161" i="1"/>
  <c r="DF195" i="1"/>
  <c r="DF161" i="1"/>
  <c r="DV195" i="1"/>
  <c r="DV161" i="1"/>
  <c r="EL195" i="1"/>
  <c r="EL161" i="1"/>
  <c r="FB195" i="1"/>
  <c r="FB161" i="1"/>
  <c r="FR195" i="1"/>
  <c r="FR161" i="1"/>
  <c r="L187" i="1"/>
  <c r="L144" i="1"/>
  <c r="L146" i="1"/>
  <c r="L170" i="1"/>
  <c r="L108" i="1"/>
  <c r="L105" i="1"/>
  <c r="L102" i="1"/>
  <c r="L104" i="1" s="1"/>
  <c r="L97" i="1"/>
  <c r="M4" i="4" s="1"/>
  <c r="L136" i="1"/>
  <c r="L138" i="1"/>
  <c r="AG180" i="1"/>
  <c r="CS112" i="1"/>
  <c r="CS115" i="1"/>
  <c r="CS244" i="1"/>
  <c r="CS189" i="1"/>
  <c r="DY106" i="1"/>
  <c r="DY116" i="1" s="1"/>
  <c r="FE112" i="1"/>
  <c r="FE115" i="1"/>
  <c r="FE180" i="1"/>
  <c r="FE176" i="1"/>
  <c r="FE172" i="1"/>
  <c r="FE181" i="1"/>
  <c r="FE206" i="1" s="1"/>
  <c r="FE178" i="1"/>
  <c r="FE174" i="1"/>
  <c r="FE244" i="1"/>
  <c r="FE189" i="1"/>
  <c r="AX106" i="1"/>
  <c r="AX116" i="1" s="1"/>
  <c r="AX244" i="1"/>
  <c r="AX189" i="1"/>
  <c r="DZ181" i="1"/>
  <c r="DZ206" i="1" s="1"/>
  <c r="DZ178" i="1"/>
  <c r="DZ174" i="1"/>
  <c r="DZ180" i="1"/>
  <c r="DZ176" i="1"/>
  <c r="DZ172" i="1"/>
  <c r="AJ187" i="1"/>
  <c r="AJ146" i="1"/>
  <c r="AJ170" i="1"/>
  <c r="AJ108" i="1"/>
  <c r="AJ105" i="1"/>
  <c r="AJ102" i="1"/>
  <c r="AJ104" i="1" s="1"/>
  <c r="AJ97" i="1"/>
  <c r="AK4" i="4" s="1"/>
  <c r="AJ138" i="1"/>
  <c r="AJ136" i="1"/>
  <c r="CV187" i="1"/>
  <c r="CV146" i="1"/>
  <c r="CV170" i="1"/>
  <c r="CV108" i="1"/>
  <c r="CV105" i="1"/>
  <c r="CV102" i="1"/>
  <c r="CV104" i="1" s="1"/>
  <c r="CV97" i="1"/>
  <c r="CW4" i="4" s="1"/>
  <c r="FH187" i="1"/>
  <c r="FH146" i="1"/>
  <c r="FH170" i="1"/>
  <c r="FH108" i="1"/>
  <c r="FH105" i="1"/>
  <c r="FH102" i="1"/>
  <c r="FH104" i="1" s="1"/>
  <c r="FH97" i="1"/>
  <c r="FI4" i="4" s="1"/>
  <c r="FH138" i="1"/>
  <c r="FH136" i="1"/>
  <c r="FO106" i="1"/>
  <c r="FO116" i="1" s="1"/>
  <c r="AN187" i="1"/>
  <c r="AN146" i="1"/>
  <c r="AN170" i="1"/>
  <c r="AN108" i="1"/>
  <c r="AN105" i="1"/>
  <c r="AN102" i="1"/>
  <c r="AN104" i="1" s="1"/>
  <c r="AN97" i="1"/>
  <c r="AO4" i="4" s="1"/>
  <c r="AN136" i="1"/>
  <c r="AN138" i="1"/>
  <c r="CZ187" i="1"/>
  <c r="CZ144" i="1"/>
  <c r="CZ146" i="1"/>
  <c r="CZ170" i="1"/>
  <c r="CZ108" i="1"/>
  <c r="CZ105" i="1"/>
  <c r="CZ102" i="1"/>
  <c r="CZ104" i="1" s="1"/>
  <c r="CZ97" i="1"/>
  <c r="DA4" i="4" s="1"/>
  <c r="CZ136" i="1"/>
  <c r="CZ138" i="1"/>
  <c r="FL187" i="1"/>
  <c r="FL144" i="1"/>
  <c r="FL170" i="1"/>
  <c r="FL108" i="1"/>
  <c r="FL105" i="1"/>
  <c r="FL102" i="1"/>
  <c r="FL104" i="1" s="1"/>
  <c r="FL97" i="1"/>
  <c r="FM4" i="4" s="1"/>
  <c r="Z174" i="1"/>
  <c r="Z180" i="1"/>
  <c r="AR187" i="1"/>
  <c r="AR144" i="1"/>
  <c r="AR170" i="1"/>
  <c r="AR108" i="1"/>
  <c r="AR105" i="1"/>
  <c r="AR102" i="1"/>
  <c r="AR104" i="1" s="1"/>
  <c r="AR97" i="1"/>
  <c r="AS4" i="4" s="1"/>
  <c r="DD187" i="1"/>
  <c r="DD146" i="1"/>
  <c r="DD170" i="1"/>
  <c r="DD108" i="1"/>
  <c r="DD105" i="1"/>
  <c r="DD102" i="1"/>
  <c r="DD104" i="1" s="1"/>
  <c r="DD97" i="1"/>
  <c r="DE4" i="4" s="1"/>
  <c r="FP187" i="1"/>
  <c r="FP144" i="1"/>
  <c r="FP146" i="1"/>
  <c r="FP170" i="1"/>
  <c r="FP108" i="1"/>
  <c r="FP105" i="1"/>
  <c r="FP102" i="1"/>
  <c r="FP104" i="1" s="1"/>
  <c r="FP97" i="1"/>
  <c r="FQ4" i="4" s="1"/>
  <c r="FP136" i="1"/>
  <c r="FP138" i="1"/>
  <c r="AX114" i="1"/>
  <c r="AX111" i="1"/>
  <c r="DZ114" i="1"/>
  <c r="DZ111" i="1"/>
  <c r="FV114" i="1"/>
  <c r="FV111" i="1"/>
  <c r="AP114" i="1"/>
  <c r="AP111" i="1"/>
  <c r="DB114" i="1"/>
  <c r="DB111" i="1"/>
  <c r="FF114" i="1"/>
  <c r="FF111" i="1"/>
  <c r="O114" i="1"/>
  <c r="O111" i="1"/>
  <c r="AE114" i="1"/>
  <c r="AE111" i="1"/>
  <c r="AU114" i="1"/>
  <c r="AU111" i="1"/>
  <c r="BK114" i="1"/>
  <c r="BK111" i="1"/>
  <c r="CA114" i="1"/>
  <c r="CA111" i="1"/>
  <c r="CQ114" i="1"/>
  <c r="CQ111" i="1"/>
  <c r="DG114" i="1"/>
  <c r="DG111" i="1"/>
  <c r="DW114" i="1"/>
  <c r="DW111" i="1"/>
  <c r="EM114" i="1"/>
  <c r="EM111" i="1"/>
  <c r="FC114" i="1"/>
  <c r="FC111" i="1"/>
  <c r="FS114" i="1"/>
  <c r="FS111" i="1"/>
  <c r="AL114" i="1"/>
  <c r="AL111" i="1"/>
  <c r="CT114" i="1"/>
  <c r="CT111" i="1"/>
  <c r="EX114" i="1"/>
  <c r="EX111" i="1"/>
  <c r="L114" i="1"/>
  <c r="L111" i="1"/>
  <c r="AB114" i="1"/>
  <c r="AB111" i="1"/>
  <c r="AR114" i="1"/>
  <c r="AR111" i="1"/>
  <c r="BH114" i="1"/>
  <c r="BH111" i="1"/>
  <c r="BX114" i="1"/>
  <c r="BX111" i="1"/>
  <c r="CN114" i="1"/>
  <c r="CN111" i="1"/>
  <c r="DD114" i="1"/>
  <c r="DD111" i="1"/>
  <c r="DT114" i="1"/>
  <c r="DT111" i="1"/>
  <c r="EJ114" i="1"/>
  <c r="EJ111" i="1"/>
  <c r="EZ114" i="1"/>
  <c r="EZ111" i="1"/>
  <c r="FP114" i="1"/>
  <c r="FP111" i="1"/>
  <c r="AD114" i="1"/>
  <c r="AD111" i="1"/>
  <c r="CP114" i="1"/>
  <c r="CP111" i="1"/>
  <c r="E114" i="1"/>
  <c r="E111" i="1"/>
  <c r="U114" i="1"/>
  <c r="U111" i="1"/>
  <c r="AK114" i="1"/>
  <c r="AK111" i="1"/>
  <c r="BA114" i="1"/>
  <c r="BA111" i="1"/>
  <c r="BQ114" i="1"/>
  <c r="BQ111" i="1"/>
  <c r="CG114" i="1"/>
  <c r="CG111" i="1"/>
  <c r="CW114" i="1"/>
  <c r="CW111" i="1"/>
  <c r="DM114" i="1"/>
  <c r="DM111" i="1"/>
  <c r="EC114" i="1"/>
  <c r="EC111" i="1"/>
  <c r="ES114" i="1"/>
  <c r="ES111" i="1"/>
  <c r="FI114" i="1"/>
  <c r="FI111" i="1"/>
  <c r="AE244" i="1"/>
  <c r="AE189" i="1"/>
  <c r="FW244" i="1"/>
  <c r="FW189" i="1"/>
  <c r="AQ174" i="1"/>
  <c r="AQ180" i="1"/>
  <c r="AL174" i="1"/>
  <c r="AL180" i="1"/>
  <c r="AL189" i="1"/>
  <c r="AL244" i="1"/>
  <c r="CX174" i="1"/>
  <c r="CX180" i="1"/>
  <c r="CX189" i="1"/>
  <c r="CX244" i="1"/>
  <c r="FJ181" i="1"/>
  <c r="FJ206" i="1" s="1"/>
  <c r="FJ178" i="1"/>
  <c r="FJ174" i="1"/>
  <c r="FJ180" i="1"/>
  <c r="FJ176" i="1"/>
  <c r="FJ172" i="1"/>
  <c r="FJ189" i="1"/>
  <c r="FJ244" i="1"/>
  <c r="BL187" i="1"/>
  <c r="BL146" i="1"/>
  <c r="BL170" i="1"/>
  <c r="BL108" i="1"/>
  <c r="BL105" i="1"/>
  <c r="BL102" i="1"/>
  <c r="BL104" i="1" s="1"/>
  <c r="BL97" i="1"/>
  <c r="BM4" i="4" s="1"/>
  <c r="BL138" i="1"/>
  <c r="BL136" i="1"/>
  <c r="G195" i="1"/>
  <c r="G161" i="1"/>
  <c r="W195" i="1"/>
  <c r="W161" i="1"/>
  <c r="AM195" i="1"/>
  <c r="AM161" i="1"/>
  <c r="BC195" i="1"/>
  <c r="BC161" i="1"/>
  <c r="BS195" i="1"/>
  <c r="BS161" i="1"/>
  <c r="CI195" i="1"/>
  <c r="CI161" i="1"/>
  <c r="CY195" i="1"/>
  <c r="CY161" i="1"/>
  <c r="DO195" i="1"/>
  <c r="DO197" i="1" s="1"/>
  <c r="DO161" i="1"/>
  <c r="EE195" i="1"/>
  <c r="EE161" i="1"/>
  <c r="EU195" i="1"/>
  <c r="EU161" i="1"/>
  <c r="FK195" i="1"/>
  <c r="FK161" i="1"/>
  <c r="D195" i="1"/>
  <c r="D161" i="1"/>
  <c r="T195" i="1"/>
  <c r="T161" i="1"/>
  <c r="AJ195" i="1"/>
  <c r="AJ161" i="1"/>
  <c r="AZ195" i="1"/>
  <c r="AZ197" i="1" s="1"/>
  <c r="AZ161" i="1"/>
  <c r="BP195" i="1"/>
  <c r="BP161" i="1"/>
  <c r="CF195" i="1"/>
  <c r="CF161" i="1"/>
  <c r="CV195" i="1"/>
  <c r="CV197" i="1" s="1"/>
  <c r="CV161" i="1"/>
  <c r="DL195" i="1"/>
  <c r="DL161" i="1"/>
  <c r="EB195" i="1"/>
  <c r="EB161" i="1"/>
  <c r="ER195" i="1"/>
  <c r="ER197" i="1" s="1"/>
  <c r="ER161" i="1"/>
  <c r="FH195" i="1"/>
  <c r="FH161" i="1"/>
  <c r="FX195" i="1"/>
  <c r="FX161" i="1"/>
  <c r="Q195" i="1"/>
  <c r="Q161" i="1"/>
  <c r="AG195" i="1"/>
  <c r="AG161" i="1"/>
  <c r="AW195" i="1"/>
  <c r="AW161" i="1"/>
  <c r="BM195" i="1"/>
  <c r="BM161" i="1"/>
  <c r="CC195" i="1"/>
  <c r="CC161" i="1"/>
  <c r="CS195" i="1"/>
  <c r="CS161" i="1"/>
  <c r="DI195" i="1"/>
  <c r="DI161" i="1"/>
  <c r="DY195" i="1"/>
  <c r="DY161" i="1"/>
  <c r="EO195" i="1"/>
  <c r="EO161" i="1"/>
  <c r="FE195" i="1"/>
  <c r="FE161" i="1"/>
  <c r="FU195" i="1"/>
  <c r="FU161" i="1"/>
  <c r="R195" i="1"/>
  <c r="R161" i="1"/>
  <c r="AH195" i="1"/>
  <c r="AH161" i="1"/>
  <c r="AX195" i="1"/>
  <c r="AX197" i="1" s="1"/>
  <c r="AX161" i="1"/>
  <c r="BN195" i="1"/>
  <c r="BN161" i="1"/>
  <c r="CD195" i="1"/>
  <c r="CD161" i="1"/>
  <c r="CT195" i="1"/>
  <c r="CT197" i="1" s="1"/>
  <c r="CT161" i="1"/>
  <c r="DJ195" i="1"/>
  <c r="DJ161" i="1"/>
  <c r="DZ195" i="1"/>
  <c r="DZ161" i="1"/>
  <c r="EP195" i="1"/>
  <c r="EP161" i="1"/>
  <c r="FF195" i="1"/>
  <c r="FF161" i="1"/>
  <c r="FV195" i="1"/>
  <c r="FV161" i="1"/>
  <c r="BW181" i="1"/>
  <c r="BW206" i="1" s="1"/>
  <c r="BW178" i="1"/>
  <c r="BW174" i="1"/>
  <c r="BW176" i="1"/>
  <c r="BW172" i="1"/>
  <c r="BW180" i="1"/>
  <c r="FC181" i="1"/>
  <c r="FC206" i="1" s="1"/>
  <c r="FC178" i="1"/>
  <c r="FC174" i="1"/>
  <c r="FC172" i="1"/>
  <c r="FC180" i="1"/>
  <c r="FC176" i="1"/>
  <c r="AI115" i="1"/>
  <c r="AI112" i="1"/>
  <c r="AI174" i="1"/>
  <c r="AI180" i="1"/>
  <c r="DI180" i="1"/>
  <c r="DI174" i="1"/>
  <c r="FU180" i="1"/>
  <c r="FU174" i="1"/>
  <c r="DZ106" i="1"/>
  <c r="DZ116" i="1" s="1"/>
  <c r="DZ244" i="1"/>
  <c r="DZ189" i="1"/>
  <c r="CF187" i="1"/>
  <c r="CF146" i="1"/>
  <c r="CF170" i="1"/>
  <c r="CF108" i="1"/>
  <c r="CF105" i="1"/>
  <c r="CF102" i="1"/>
  <c r="CF104" i="1" s="1"/>
  <c r="CF97" i="1"/>
  <c r="CG4" i="4" s="1"/>
  <c r="CF138" i="1"/>
  <c r="CF136" i="1"/>
  <c r="ER187" i="1"/>
  <c r="ER146" i="1"/>
  <c r="ER170" i="1"/>
  <c r="ER108" i="1"/>
  <c r="ER105" i="1"/>
  <c r="ER102" i="1"/>
  <c r="ER104" i="1" s="1"/>
  <c r="ER97" i="1"/>
  <c r="ES4" i="4" s="1"/>
  <c r="ER138" i="1"/>
  <c r="ER136" i="1"/>
  <c r="Y106" i="1"/>
  <c r="Y116" i="1" s="1"/>
  <c r="BJ181" i="1"/>
  <c r="BJ206" i="1" s="1"/>
  <c r="BJ178" i="1"/>
  <c r="BJ174" i="1"/>
  <c r="BJ180" i="1"/>
  <c r="BJ176" i="1"/>
  <c r="BJ172" i="1"/>
  <c r="EV97" i="1"/>
  <c r="EW4" i="4" s="1"/>
  <c r="BV115" i="1"/>
  <c r="BV112" i="1"/>
  <c r="DH187" i="1"/>
  <c r="DH144" i="1"/>
  <c r="DH170" i="1"/>
  <c r="DH108" i="1"/>
  <c r="DH105" i="1"/>
  <c r="DH102" i="1"/>
  <c r="DH104" i="1" s="1"/>
  <c r="DH97" i="1"/>
  <c r="DI4" i="4" s="1"/>
  <c r="FT187" i="1"/>
  <c r="FT146" i="1"/>
  <c r="FT170" i="1"/>
  <c r="FT108" i="1"/>
  <c r="FT105" i="1"/>
  <c r="FT102" i="1"/>
  <c r="FT104" i="1" s="1"/>
  <c r="FT97" i="1"/>
  <c r="FU4" i="4" s="1"/>
  <c r="FT136" i="1"/>
  <c r="FT138" i="1"/>
  <c r="K195" i="1"/>
  <c r="K161" i="1"/>
  <c r="AA195" i="1"/>
  <c r="AA161" i="1"/>
  <c r="AQ195" i="1"/>
  <c r="AQ161" i="1"/>
  <c r="BG195" i="1"/>
  <c r="BG161" i="1"/>
  <c r="BW195" i="1"/>
  <c r="BW161" i="1"/>
  <c r="CM195" i="1"/>
  <c r="CM161" i="1"/>
  <c r="DC195" i="1"/>
  <c r="DC161" i="1"/>
  <c r="DS195" i="1"/>
  <c r="DS161" i="1"/>
  <c r="EI195" i="1"/>
  <c r="EI161" i="1"/>
  <c r="EY195" i="1"/>
  <c r="EY161" i="1"/>
  <c r="FO195" i="1"/>
  <c r="FO197" i="1" s="1"/>
  <c r="FO161" i="1"/>
  <c r="H195" i="1"/>
  <c r="H161" i="1"/>
  <c r="X195" i="1"/>
  <c r="X161" i="1"/>
  <c r="AN195" i="1"/>
  <c r="AN161" i="1"/>
  <c r="BD195" i="1"/>
  <c r="BD161" i="1"/>
  <c r="BT195" i="1"/>
  <c r="BT161" i="1"/>
  <c r="CJ195" i="1"/>
  <c r="CJ161" i="1"/>
  <c r="CZ195" i="1"/>
  <c r="CZ161" i="1"/>
  <c r="DP195" i="1"/>
  <c r="DP197" i="1" s="1"/>
  <c r="DP161" i="1"/>
  <c r="EF195" i="1"/>
  <c r="EF161" i="1"/>
  <c r="EV195" i="1"/>
  <c r="EV161" i="1"/>
  <c r="FL195" i="1"/>
  <c r="FL161" i="1"/>
  <c r="E195" i="1"/>
  <c r="E161" i="1"/>
  <c r="U195" i="1"/>
  <c r="U161" i="1"/>
  <c r="AK195" i="1"/>
  <c r="AK161" i="1"/>
  <c r="BA195" i="1"/>
  <c r="BA161" i="1"/>
  <c r="BQ195" i="1"/>
  <c r="BQ161" i="1"/>
  <c r="CG195" i="1"/>
  <c r="CG161" i="1"/>
  <c r="CW195" i="1"/>
  <c r="CW161" i="1"/>
  <c r="DM195" i="1"/>
  <c r="DM161" i="1"/>
  <c r="EC195" i="1"/>
  <c r="EC161" i="1"/>
  <c r="ES195" i="1"/>
  <c r="ES161" i="1"/>
  <c r="FI195" i="1"/>
  <c r="FI161" i="1"/>
  <c r="F195" i="1"/>
  <c r="F161" i="1"/>
  <c r="V195" i="1"/>
  <c r="V161" i="1"/>
  <c r="AL195" i="1"/>
  <c r="AL161" i="1"/>
  <c r="BB195" i="1"/>
  <c r="BB161" i="1"/>
  <c r="BR195" i="1"/>
  <c r="BR161" i="1"/>
  <c r="CH195" i="1"/>
  <c r="CH161" i="1"/>
  <c r="CX195" i="1"/>
  <c r="CX161" i="1"/>
  <c r="DN195" i="1"/>
  <c r="DN161" i="1"/>
  <c r="ED195" i="1"/>
  <c r="ED161" i="1"/>
  <c r="ET195" i="1"/>
  <c r="ET161" i="1"/>
  <c r="FJ195" i="1"/>
  <c r="FJ161" i="1"/>
  <c r="CQ244" i="1"/>
  <c r="CQ189" i="1"/>
  <c r="EM244" i="1"/>
  <c r="EM189" i="1"/>
  <c r="AI244" i="1"/>
  <c r="AI189" i="1"/>
  <c r="BM115" i="1"/>
  <c r="BM244" i="1"/>
  <c r="BM189" i="1"/>
  <c r="DY112" i="1"/>
  <c r="DY115" i="1"/>
  <c r="DY180" i="1"/>
  <c r="DY176" i="1"/>
  <c r="DY181" i="1"/>
  <c r="DY206" i="1" s="1"/>
  <c r="DY172" i="1"/>
  <c r="DY178" i="1"/>
  <c r="DY174" i="1"/>
  <c r="DY189" i="1"/>
  <c r="DY244" i="1"/>
  <c r="AX115" i="1"/>
  <c r="AX112" i="1"/>
  <c r="EP244" i="1"/>
  <c r="EB187" i="1"/>
  <c r="EB144" i="1"/>
  <c r="EB146" i="1"/>
  <c r="EB170" i="1"/>
  <c r="EB108" i="1"/>
  <c r="EB105" i="1"/>
  <c r="EB102" i="1"/>
  <c r="EB104" i="1" s="1"/>
  <c r="EB97" i="1"/>
  <c r="EC4" i="4" s="1"/>
  <c r="EB138" i="1"/>
  <c r="EB136" i="1"/>
  <c r="P187" i="1"/>
  <c r="P146" i="1"/>
  <c r="P170" i="1"/>
  <c r="P108" i="1"/>
  <c r="P105" i="1"/>
  <c r="P102" i="1"/>
  <c r="P104" i="1" s="1"/>
  <c r="P97" i="1"/>
  <c r="Q4" i="4" s="1"/>
  <c r="P136" i="1"/>
  <c r="P138" i="1"/>
  <c r="AU189" i="1"/>
  <c r="FO115" i="1"/>
  <c r="FO112" i="1"/>
  <c r="N181" i="1"/>
  <c r="N206" i="1" s="1"/>
  <c r="N178" i="1"/>
  <c r="N174" i="1"/>
  <c r="N180" i="1"/>
  <c r="N176" i="1"/>
  <c r="N172" i="1"/>
  <c r="EL181" i="1"/>
  <c r="EL206" i="1" s="1"/>
  <c r="EL178" i="1"/>
  <c r="EL174" i="1"/>
  <c r="EL180" i="1"/>
  <c r="EL176" i="1"/>
  <c r="EL172" i="1"/>
  <c r="CS205" i="1" l="1"/>
  <c r="FX205" i="1"/>
  <c r="FB205" i="1"/>
  <c r="BJ205" i="1"/>
  <c r="BJ197" i="1"/>
  <c r="BY197" i="1"/>
  <c r="BY205" i="1" s="1"/>
  <c r="M197" i="1"/>
  <c r="M205" i="1" s="1"/>
  <c r="EQ205" i="1"/>
  <c r="ED197" i="1"/>
  <c r="ED205" i="1" s="1"/>
  <c r="CX205" i="1"/>
  <c r="DM205" i="1"/>
  <c r="CZ205" i="1"/>
  <c r="CM205" i="1"/>
  <c r="FM197" i="1"/>
  <c r="FM205" i="1" s="1"/>
  <c r="BU197" i="1"/>
  <c r="BU205" i="1" s="1"/>
  <c r="AO205" i="1"/>
  <c r="I197" i="1"/>
  <c r="I205" i="1" s="1"/>
  <c r="BH205" i="1"/>
  <c r="FS197" i="1"/>
  <c r="FS205" i="1" s="1"/>
  <c r="EM197" i="1"/>
  <c r="EM205" i="1" s="1"/>
  <c r="DG197" i="1"/>
  <c r="DG205" i="1" s="1"/>
  <c r="CA205" i="1"/>
  <c r="AU205" i="1"/>
  <c r="AK197" i="1"/>
  <c r="DQ197" i="1"/>
  <c r="BQ197" i="1"/>
  <c r="BQ205" i="1" s="1"/>
  <c r="CU197" i="1"/>
  <c r="Z197" i="1"/>
  <c r="EA197" i="1"/>
  <c r="EX197" i="1"/>
  <c r="D197" i="1"/>
  <c r="D205" i="1" s="1"/>
  <c r="BR197" i="1"/>
  <c r="EZ197" i="1"/>
  <c r="G197" i="1"/>
  <c r="G205" i="1" s="1"/>
  <c r="AN197" i="1"/>
  <c r="AG197" i="1"/>
  <c r="DX197" i="1"/>
  <c r="AY197" i="1"/>
  <c r="CJ197" i="1"/>
  <c r="CJ205" i="1" s="1"/>
  <c r="FB197" i="1"/>
  <c r="CA197" i="1"/>
  <c r="CM197" i="1"/>
  <c r="DT197" i="1"/>
  <c r="DT205" i="1" s="1"/>
  <c r="DR197" i="1"/>
  <c r="DR205" i="1" s="1"/>
  <c r="CS197" i="1"/>
  <c r="EP197" i="1"/>
  <c r="EP205" i="1" s="1"/>
  <c r="AX205" i="1"/>
  <c r="CF205" i="1"/>
  <c r="CP205" i="1"/>
  <c r="DE197" i="1"/>
  <c r="DE205" i="1" s="1"/>
  <c r="FW205" i="1"/>
  <c r="CE205" i="1"/>
  <c r="S197" i="1"/>
  <c r="S205" i="1" s="1"/>
  <c r="CT205" i="1"/>
  <c r="BN197" i="1"/>
  <c r="BN205" i="1" s="1"/>
  <c r="AH205" i="1"/>
  <c r="AH197" i="1"/>
  <c r="FU197" i="1"/>
  <c r="FU205" i="1" s="1"/>
  <c r="EO205" i="1"/>
  <c r="EO197" i="1"/>
  <c r="DI197" i="1"/>
  <c r="DI205" i="1" s="1"/>
  <c r="CC205" i="1"/>
  <c r="CC197" i="1"/>
  <c r="Q197" i="1"/>
  <c r="Q205" i="1" s="1"/>
  <c r="CV205" i="1"/>
  <c r="AJ205" i="1"/>
  <c r="EU197" i="1"/>
  <c r="EU205" i="1" s="1"/>
  <c r="DO205" i="1"/>
  <c r="FR197" i="1"/>
  <c r="FR205" i="1" s="1"/>
  <c r="BZ205" i="1"/>
  <c r="AT197" i="1"/>
  <c r="AT205" i="1" s="1"/>
  <c r="N197" i="1"/>
  <c r="N205" i="1" s="1"/>
  <c r="FA205" i="1"/>
  <c r="DU205" i="1"/>
  <c r="DU197" i="1"/>
  <c r="CO205" i="1"/>
  <c r="BI197" i="1"/>
  <c r="BI205" i="1" s="1"/>
  <c r="AC197" i="1"/>
  <c r="AC205" i="1" s="1"/>
  <c r="P205" i="1"/>
  <c r="FG205" i="1"/>
  <c r="AI205" i="1"/>
  <c r="E197" i="1"/>
  <c r="E205" i="1" s="1"/>
  <c r="BC197" i="1"/>
  <c r="BC205" i="1" s="1"/>
  <c r="AM197" i="1"/>
  <c r="DL197" i="1"/>
  <c r="EC197" i="1"/>
  <c r="CG197" i="1"/>
  <c r="O197" i="1"/>
  <c r="DN197" i="1"/>
  <c r="BF197" i="1"/>
  <c r="BF205" i="1" s="1"/>
  <c r="CW197" i="1"/>
  <c r="CW205" i="1" s="1"/>
  <c r="EN197" i="1"/>
  <c r="BP197" i="1"/>
  <c r="CR197" i="1"/>
  <c r="CR205" i="1" s="1"/>
  <c r="BG197" i="1"/>
  <c r="BG205" i="1" s="1"/>
  <c r="BZ197" i="1"/>
  <c r="CL197" i="1"/>
  <c r="CL205" i="1" s="1"/>
  <c r="DS197" i="1"/>
  <c r="DS205" i="1" s="1"/>
  <c r="EB197" i="1"/>
  <c r="EB205" i="1" s="1"/>
  <c r="DF197" i="1"/>
  <c r="DF205" i="1" s="1"/>
  <c r="DA197" i="1"/>
  <c r="DA205" i="1" s="1"/>
  <c r="AO197" i="1"/>
  <c r="CI197" i="1"/>
  <c r="CI205" i="1" s="1"/>
  <c r="FE197" i="1"/>
  <c r="FE205" i="1" s="1"/>
  <c r="AJ197" i="1"/>
  <c r="BA197" i="1"/>
  <c r="BA205" i="1" s="1"/>
  <c r="FH197" i="1"/>
  <c r="FH205" i="1" s="1"/>
  <c r="FA197" i="1"/>
  <c r="FJ197" i="1"/>
  <c r="FJ205" i="1" s="1"/>
  <c r="DM197" i="1"/>
  <c r="DH197" i="1"/>
  <c r="DH205" i="1" s="1"/>
  <c r="CH197" i="1"/>
  <c r="CH205" i="1" s="1"/>
  <c r="BB197" i="1"/>
  <c r="BB205" i="1" s="1"/>
  <c r="V197" i="1"/>
  <c r="V205" i="1" s="1"/>
  <c r="FI205" i="1"/>
  <c r="DP205" i="1"/>
  <c r="X197" i="1"/>
  <c r="X205" i="1" s="1"/>
  <c r="FO205" i="1"/>
  <c r="DC197" i="1"/>
  <c r="DC205" i="1" s="1"/>
  <c r="AQ197" i="1"/>
  <c r="AQ205" i="1" s="1"/>
  <c r="K205" i="1"/>
  <c r="K197" i="1"/>
  <c r="EH205" i="1"/>
  <c r="DB205" i="1"/>
  <c r="J205" i="1"/>
  <c r="EW197" i="1"/>
  <c r="EW205" i="1" s="1"/>
  <c r="Y205" i="1"/>
  <c r="FP205" i="1"/>
  <c r="DD205" i="1"/>
  <c r="BX205" i="1"/>
  <c r="AR205" i="1"/>
  <c r="FC197" i="1"/>
  <c r="FC205" i="1" s="1"/>
  <c r="DW197" i="1"/>
  <c r="DW205" i="1" s="1"/>
  <c r="CQ197" i="1"/>
  <c r="CQ205" i="1" s="1"/>
  <c r="AE205" i="1"/>
  <c r="DJ197" i="1"/>
  <c r="DV197" i="1"/>
  <c r="AP197" i="1"/>
  <c r="AP205" i="1" s="1"/>
  <c r="EE197" i="1"/>
  <c r="EE205" i="1" s="1"/>
  <c r="CN197" i="1"/>
  <c r="DK197" i="1"/>
  <c r="U197" i="1"/>
  <c r="AA197" i="1"/>
  <c r="AA205" i="1" s="1"/>
  <c r="EQ197" i="1"/>
  <c r="R197" i="1"/>
  <c r="R205" i="1" s="1"/>
  <c r="EF197" i="1"/>
  <c r="EF205" i="1" s="1"/>
  <c r="FF197" i="1"/>
  <c r="FF205" i="1" s="1"/>
  <c r="AL197" i="1"/>
  <c r="AL205" i="1" s="1"/>
  <c r="AU197" i="1"/>
  <c r="FT197" i="1"/>
  <c r="FT205" i="1" s="1"/>
  <c r="EL197" i="1"/>
  <c r="EL205" i="1" s="1"/>
  <c r="CK197" i="1"/>
  <c r="CK205" i="1" s="1"/>
  <c r="FW197" i="1"/>
  <c r="CE197" i="1"/>
  <c r="ES197" i="1"/>
  <c r="ES205" i="1" s="1"/>
  <c r="BW197" i="1"/>
  <c r="BW205" i="1" s="1"/>
  <c r="BL197" i="1"/>
  <c r="BL205" i="1" s="1"/>
  <c r="T197" i="1"/>
  <c r="T205" i="1" s="1"/>
  <c r="BO197" i="1"/>
  <c r="BO205" i="1" s="1"/>
  <c r="CY197" i="1"/>
  <c r="CY205" i="1" s="1"/>
  <c r="CF197" i="1"/>
  <c r="BH197" i="1"/>
  <c r="BE197" i="1"/>
  <c r="BE205" i="1" s="1"/>
  <c r="BV197" i="1"/>
  <c r="BV205" i="1" s="1"/>
  <c r="FI197" i="1"/>
  <c r="FL197" i="1"/>
  <c r="FL205" i="1" s="1"/>
  <c r="AF197" i="1"/>
  <c r="AF205" i="1" s="1"/>
  <c r="CD197" i="1"/>
  <c r="CD205" i="1" s="1"/>
  <c r="ER205" i="1"/>
  <c r="AZ205" i="1"/>
  <c r="BS197" i="1"/>
  <c r="BS205" i="1" s="1"/>
  <c r="FQ205" i="1"/>
  <c r="FQ197" i="1"/>
  <c r="L197" i="1"/>
  <c r="ET197" i="1"/>
  <c r="ET205" i="1" s="1"/>
  <c r="EV197" i="1"/>
  <c r="EV205" i="1" s="1"/>
  <c r="BM197" i="1"/>
  <c r="EG197" i="1"/>
  <c r="FD197" i="1"/>
  <c r="EK197" i="1"/>
  <c r="EK205" i="1" s="1"/>
  <c r="AD197" i="1"/>
  <c r="AD205" i="1" s="1"/>
  <c r="BT197" i="1"/>
  <c r="BT205" i="1" s="1"/>
  <c r="BK197" i="1"/>
  <c r="BK205" i="1" s="1"/>
  <c r="BD197" i="1"/>
  <c r="BD205" i="1" s="1"/>
  <c r="AV197" i="1"/>
  <c r="AV205" i="1" s="1"/>
  <c r="AW197" i="1"/>
  <c r="AW205" i="1" s="1"/>
  <c r="EI197" i="1"/>
  <c r="EI205" i="1" s="1"/>
  <c r="DZ197" i="1"/>
  <c r="DZ205" i="1" s="1"/>
  <c r="F197" i="1"/>
  <c r="F205" i="1" s="1"/>
  <c r="CX197" i="1"/>
  <c r="CZ197" i="1"/>
  <c r="H197" i="1"/>
  <c r="H205" i="1" s="1"/>
  <c r="FN197" i="1"/>
  <c r="FN205" i="1" s="1"/>
  <c r="FV197" i="1"/>
  <c r="FV205" i="1" s="1"/>
  <c r="DY197" i="1"/>
  <c r="DY205" i="1" s="1"/>
  <c r="CB197" i="1"/>
  <c r="CB205" i="1" s="1"/>
  <c r="W197" i="1"/>
  <c r="W205" i="1" s="1"/>
  <c r="AS197" i="1"/>
  <c r="AS205" i="1" s="1"/>
  <c r="FG197" i="1"/>
  <c r="FK197" i="1"/>
  <c r="FK205" i="1" s="1"/>
  <c r="FX197" i="1"/>
  <c r="EJ197" i="1"/>
  <c r="EJ205" i="1" s="1"/>
  <c r="EH140" i="1"/>
  <c r="EH142" i="1" s="1"/>
  <c r="CP181" i="1"/>
  <c r="CP206" i="1" s="1"/>
  <c r="FI148" i="1"/>
  <c r="L205" i="1"/>
  <c r="AZ105" i="1"/>
  <c r="EF102" i="1"/>
  <c r="EF104" i="1" s="1"/>
  <c r="E140" i="1"/>
  <c r="E142" i="1" s="1"/>
  <c r="I140" i="1"/>
  <c r="I142" i="1" s="1"/>
  <c r="AT112" i="1"/>
  <c r="U176" i="1"/>
  <c r="AZ144" i="1"/>
  <c r="AZ138" i="1"/>
  <c r="BM174" i="1"/>
  <c r="AZ136" i="1"/>
  <c r="AZ108" i="1"/>
  <c r="AZ115" i="1" s="1"/>
  <c r="AZ187" i="1"/>
  <c r="AZ189" i="1" s="1"/>
  <c r="EA105" i="1"/>
  <c r="EN205" i="1"/>
  <c r="AZ170" i="1"/>
  <c r="AZ97" i="1"/>
  <c r="BA4" i="4" s="1"/>
  <c r="AO148" i="1"/>
  <c r="DW174" i="1"/>
  <c r="FR172" i="1"/>
  <c r="CP176" i="1"/>
  <c r="BI244" i="1"/>
  <c r="AZ102" i="1"/>
  <c r="AZ104" i="1" s="1"/>
  <c r="BF174" i="1"/>
  <c r="CO187" i="1"/>
  <c r="CO189" i="1" s="1"/>
  <c r="CO213" i="1" s="1"/>
  <c r="CJ108" i="1"/>
  <c r="CJ112" i="1" s="1"/>
  <c r="DV244" i="1"/>
  <c r="FG189" i="1"/>
  <c r="FG213" i="1" s="1"/>
  <c r="AP115" i="1"/>
  <c r="AP117" i="1" s="1"/>
  <c r="CC172" i="1"/>
  <c r="CO97" i="1"/>
  <c r="CP4" i="4" s="1"/>
  <c r="CC181" i="1"/>
  <c r="CC206" i="1" s="1"/>
  <c r="CC174" i="1"/>
  <c r="FS181" i="1"/>
  <c r="FS206" i="1" s="1"/>
  <c r="CB140" i="1"/>
  <c r="CB142" i="1" s="1"/>
  <c r="FS180" i="1"/>
  <c r="AG172" i="1"/>
  <c r="FS172" i="1"/>
  <c r="AG178" i="1"/>
  <c r="DQ176" i="1"/>
  <c r="FS174" i="1"/>
  <c r="AG181" i="1"/>
  <c r="AG206" i="1" s="1"/>
  <c r="EW176" i="1"/>
  <c r="BQ180" i="1"/>
  <c r="FS176" i="1"/>
  <c r="AG174" i="1"/>
  <c r="DS140" i="1"/>
  <c r="DS142" i="1" s="1"/>
  <c r="BI140" i="1"/>
  <c r="BI142" i="1" s="1"/>
  <c r="AC140" i="1"/>
  <c r="AC142" i="1" s="1"/>
  <c r="DA172" i="1"/>
  <c r="DA176" i="1"/>
  <c r="U140" i="1"/>
  <c r="U142" i="1" s="1"/>
  <c r="FO180" i="1"/>
  <c r="BK174" i="1"/>
  <c r="DA181" i="1"/>
  <c r="DA206" i="1" s="1"/>
  <c r="FW172" i="1"/>
  <c r="BK172" i="1"/>
  <c r="BK178" i="1"/>
  <c r="DA174" i="1"/>
  <c r="DR148" i="1"/>
  <c r="DA180" i="1"/>
  <c r="Y180" i="1"/>
  <c r="FW178" i="1"/>
  <c r="BK176" i="1"/>
  <c r="Y140" i="1"/>
  <c r="Y142" i="1" s="1"/>
  <c r="FR140" i="1"/>
  <c r="FR142" i="1" s="1"/>
  <c r="CM148" i="1"/>
  <c r="DK108" i="1"/>
  <c r="DK115" i="1" s="1"/>
  <c r="EF146" i="1"/>
  <c r="DW180" i="1"/>
  <c r="EO189" i="1"/>
  <c r="EO213" i="1" s="1"/>
  <c r="AY180" i="1"/>
  <c r="DV140" i="1"/>
  <c r="DV142" i="1" s="1"/>
  <c r="EX244" i="1"/>
  <c r="AP174" i="1"/>
  <c r="AD144" i="1"/>
  <c r="DW172" i="1"/>
  <c r="DW178" i="1"/>
  <c r="DI148" i="1"/>
  <c r="DE140" i="1"/>
  <c r="DE142" i="1" s="1"/>
  <c r="DK136" i="1"/>
  <c r="DK187" i="1"/>
  <c r="DK244" i="1" s="1"/>
  <c r="DH140" i="1"/>
  <c r="DH142" i="1" s="1"/>
  <c r="DW176" i="1"/>
  <c r="O205" i="1"/>
  <c r="CH112" i="1"/>
  <c r="CG138" i="1"/>
  <c r="DK138" i="1"/>
  <c r="DU140" i="1"/>
  <c r="DU142" i="1" s="1"/>
  <c r="BU106" i="1"/>
  <c r="BU116" i="1" s="1"/>
  <c r="CG136" i="1"/>
  <c r="CG140" i="1" s="1"/>
  <c r="CG142" i="1" s="1"/>
  <c r="CG108" i="1"/>
  <c r="CG115" i="1" s="1"/>
  <c r="FQ106" i="1"/>
  <c r="FQ116" i="1" s="1"/>
  <c r="DK170" i="1"/>
  <c r="CZ148" i="1"/>
  <c r="AZ148" i="1"/>
  <c r="CA170" i="1"/>
  <c r="CA181" i="1" s="1"/>
  <c r="CA206" i="1" s="1"/>
  <c r="CA148" i="1"/>
  <c r="BT170" i="1"/>
  <c r="BT181" i="1" s="1"/>
  <c r="BT206" i="1" s="1"/>
  <c r="BT148" i="1"/>
  <c r="EC102" i="1"/>
  <c r="EC104" i="1" s="1"/>
  <c r="EC148" i="1"/>
  <c r="CU102" i="1"/>
  <c r="CU104" i="1" s="1"/>
  <c r="CU148" i="1"/>
  <c r="AW154" i="1"/>
  <c r="AW148" i="1"/>
  <c r="EB148" i="1"/>
  <c r="CQ148" i="1"/>
  <c r="BO148" i="1"/>
  <c r="FP148" i="1"/>
  <c r="L148" i="1"/>
  <c r="EU148" i="1"/>
  <c r="DS148" i="1"/>
  <c r="EN148" i="1"/>
  <c r="BN148" i="1"/>
  <c r="I148" i="1"/>
  <c r="AH148" i="1"/>
  <c r="AP148" i="1"/>
  <c r="DL148" i="1"/>
  <c r="DO148" i="1"/>
  <c r="S148" i="1"/>
  <c r="BS148" i="1"/>
  <c r="CS172" i="1"/>
  <c r="FK180" i="1"/>
  <c r="BE187" i="1"/>
  <c r="BE189" i="1" s="1"/>
  <c r="DK105" i="1"/>
  <c r="DK146" i="1"/>
  <c r="DK97" i="1"/>
  <c r="DL4" i="4" s="1"/>
  <c r="AY106" i="1"/>
  <c r="AY116" i="1" s="1"/>
  <c r="EO140" i="1"/>
  <c r="EO142" i="1" s="1"/>
  <c r="CS178" i="1"/>
  <c r="CS180" i="1"/>
  <c r="FK172" i="1"/>
  <c r="FK176" i="1" s="1"/>
  <c r="FK178" i="1" s="1"/>
  <c r="FK181" i="1" s="1"/>
  <c r="FK206" i="1" s="1"/>
  <c r="CS181" i="1"/>
  <c r="CS206" i="1" s="1"/>
  <c r="CS174" i="1"/>
  <c r="DO140" i="1"/>
  <c r="DO142" i="1" s="1"/>
  <c r="DX140" i="1"/>
  <c r="DX142" i="1" s="1"/>
  <c r="CM140" i="1"/>
  <c r="CM142" i="1" s="1"/>
  <c r="O181" i="1"/>
  <c r="O206" i="1" s="1"/>
  <c r="BQ140" i="1"/>
  <c r="BQ142" i="1" s="1"/>
  <c r="DA140" i="1"/>
  <c r="DA142" i="1" s="1"/>
  <c r="EW140" i="1"/>
  <c r="EW142" i="1" s="1"/>
  <c r="AG189" i="1"/>
  <c r="AG213" i="1" s="1"/>
  <c r="DX205" i="1"/>
  <c r="CO112" i="1"/>
  <c r="CO105" i="1"/>
  <c r="CO144" i="1"/>
  <c r="CO170" i="1"/>
  <c r="CO172" i="1" s="1"/>
  <c r="CA180" i="1"/>
  <c r="CO102" i="1"/>
  <c r="CO104" i="1" s="1"/>
  <c r="CO106" i="1" s="1"/>
  <c r="CO116" i="1" s="1"/>
  <c r="CO117" i="1" s="1"/>
  <c r="M106" i="1"/>
  <c r="M116" i="1" s="1"/>
  <c r="FM140" i="1"/>
  <c r="FM142" i="1" s="1"/>
  <c r="CS140" i="1"/>
  <c r="CS142" i="1" s="1"/>
  <c r="AA140" i="1"/>
  <c r="AA142" i="1" s="1"/>
  <c r="C12" i="1"/>
  <c r="BU140" i="1"/>
  <c r="BU142" i="1" s="1"/>
  <c r="AU140" i="1"/>
  <c r="AU142" i="1" s="1"/>
  <c r="AB140" i="1"/>
  <c r="AB142" i="1" s="1"/>
  <c r="CN140" i="1"/>
  <c r="CN142" i="1" s="1"/>
  <c r="AR140" i="1"/>
  <c r="AR142" i="1" s="1"/>
  <c r="DQ140" i="1"/>
  <c r="DQ142" i="1" s="1"/>
  <c r="DC140" i="1"/>
  <c r="DC142" i="1" s="1"/>
  <c r="DD140" i="1"/>
  <c r="DD142" i="1" s="1"/>
  <c r="H140" i="1"/>
  <c r="H142" i="1" s="1"/>
  <c r="AW140" i="1"/>
  <c r="AW142" i="1" s="1"/>
  <c r="FC140" i="1"/>
  <c r="FC142" i="1" s="1"/>
  <c r="BW140" i="1"/>
  <c r="BW142" i="1" s="1"/>
  <c r="X140" i="1"/>
  <c r="X142" i="1" s="1"/>
  <c r="EQ140" i="1"/>
  <c r="EQ142" i="1" s="1"/>
  <c r="FW181" i="1"/>
  <c r="FW206" i="1" s="1"/>
  <c r="FW176" i="1"/>
  <c r="AU178" i="1"/>
  <c r="BS140" i="1"/>
  <c r="BS142" i="1" s="1"/>
  <c r="AS172" i="1"/>
  <c r="FM172" i="1"/>
  <c r="EC140" i="1"/>
  <c r="EC142" i="1" s="1"/>
  <c r="CA140" i="1"/>
  <c r="CA142" i="1" s="1"/>
  <c r="G140" i="1"/>
  <c r="G142" i="1" s="1"/>
  <c r="FK140" i="1"/>
  <c r="FK142" i="1" s="1"/>
  <c r="X178" i="1"/>
  <c r="X180" i="1"/>
  <c r="X174" i="1"/>
  <c r="X176" i="1"/>
  <c r="X172" i="1"/>
  <c r="X181" i="1"/>
  <c r="X206" i="1" s="1"/>
  <c r="FG181" i="1"/>
  <c r="FG206" i="1" s="1"/>
  <c r="FW180" i="1"/>
  <c r="BU180" i="1"/>
  <c r="BH140" i="1"/>
  <c r="BH142" i="1" s="1"/>
  <c r="BX140" i="1"/>
  <c r="BX142" i="1" s="1"/>
  <c r="CU140" i="1"/>
  <c r="CU142" i="1" s="1"/>
  <c r="DG140" i="1"/>
  <c r="DG142" i="1" s="1"/>
  <c r="FG140" i="1"/>
  <c r="FG142" i="1" s="1"/>
  <c r="DW140" i="1"/>
  <c r="DW142" i="1" s="1"/>
  <c r="BB140" i="1"/>
  <c r="BB142" i="1" s="1"/>
  <c r="FQ140" i="1"/>
  <c r="FQ142" i="1" s="1"/>
  <c r="CW136" i="1"/>
  <c r="CW138" i="1"/>
  <c r="D247" i="8"/>
  <c r="D250" i="8" s="1"/>
  <c r="D8" i="10" s="1"/>
  <c r="C275" i="8"/>
  <c r="H44" i="8"/>
  <c r="CG102" i="1"/>
  <c r="CG104" i="1" s="1"/>
  <c r="CG97" i="1"/>
  <c r="CH4" i="4" s="1"/>
  <c r="CG170" i="1"/>
  <c r="CG181" i="1" s="1"/>
  <c r="CG206" i="1" s="1"/>
  <c r="CG187" i="1"/>
  <c r="CG189" i="1" s="1"/>
  <c r="CG213" i="1" s="1"/>
  <c r="CG105" i="1"/>
  <c r="BF106" i="1"/>
  <c r="BF116" i="1" s="1"/>
  <c r="CD176" i="1"/>
  <c r="CN105" i="1"/>
  <c r="CP178" i="1"/>
  <c r="BY180" i="1"/>
  <c r="DN146" i="1"/>
  <c r="DN102" i="1"/>
  <c r="DN104" i="1" s="1"/>
  <c r="U106" i="1"/>
  <c r="U116" i="1" s="1"/>
  <c r="DJ105" i="1"/>
  <c r="DJ138" i="1"/>
  <c r="DJ136" i="1"/>
  <c r="DG189" i="1"/>
  <c r="DG213" i="1" s="1"/>
  <c r="T146" i="1"/>
  <c r="EV146" i="1"/>
  <c r="DL205" i="1"/>
  <c r="AG115" i="1"/>
  <c r="AG117" i="1" s="1"/>
  <c r="BF189" i="1"/>
  <c r="BF213" i="1" s="1"/>
  <c r="AY112" i="1"/>
  <c r="AY117" i="1" s="1"/>
  <c r="EA138" i="1"/>
  <c r="EA140" i="1" s="1"/>
  <c r="EA142" i="1" s="1"/>
  <c r="EA170" i="1"/>
  <c r="EA174" i="1" s="1"/>
  <c r="BN180" i="1"/>
  <c r="EX115" i="1"/>
  <c r="EA108" i="1"/>
  <c r="EA112" i="1" s="1"/>
  <c r="BF180" i="1"/>
  <c r="EA102" i="1"/>
  <c r="EA104" i="1" s="1"/>
  <c r="AP189" i="1"/>
  <c r="AP213" i="1" s="1"/>
  <c r="EV102" i="1"/>
  <c r="EV104" i="1" s="1"/>
  <c r="EV187" i="1"/>
  <c r="EV189" i="1" s="1"/>
  <c r="CN108" i="1"/>
  <c r="CN115" i="1" s="1"/>
  <c r="BR205" i="1"/>
  <c r="AN205" i="1"/>
  <c r="EV105" i="1"/>
  <c r="CD181" i="1"/>
  <c r="CD206" i="1" s="1"/>
  <c r="BF112" i="1"/>
  <c r="FD205" i="1"/>
  <c r="AY244" i="1"/>
  <c r="CN187" i="1"/>
  <c r="CN189" i="1" s="1"/>
  <c r="BF172" i="1"/>
  <c r="BF178" i="1"/>
  <c r="EQ172" i="1"/>
  <c r="AW150" i="1"/>
  <c r="AW108" i="1"/>
  <c r="AW115" i="1" s="1"/>
  <c r="EA187" i="1"/>
  <c r="EA244" i="1" s="1"/>
  <c r="AD105" i="1"/>
  <c r="DV106" i="1"/>
  <c r="DV116" i="1" s="1"/>
  <c r="CD174" i="1"/>
  <c r="AW102" i="1"/>
  <c r="AW104" i="1" s="1"/>
  <c r="AW146" i="1"/>
  <c r="CW105" i="1"/>
  <c r="T102" i="1"/>
  <c r="T104" i="1" s="1"/>
  <c r="EV138" i="1"/>
  <c r="EV170" i="1"/>
  <c r="EV180" i="1" s="1"/>
  <c r="CD172" i="1"/>
  <c r="U115" i="1"/>
  <c r="BF176" i="1"/>
  <c r="CY178" i="1"/>
  <c r="EQ144" i="1"/>
  <c r="EA97" i="1"/>
  <c r="EB4" i="4" s="1"/>
  <c r="EA144" i="1"/>
  <c r="EV136" i="1"/>
  <c r="CD178" i="1"/>
  <c r="CN97" i="1"/>
  <c r="CO4" i="4" s="1"/>
  <c r="CN170" i="1"/>
  <c r="CN176" i="1" s="1"/>
  <c r="CK244" i="1"/>
  <c r="BN112" i="1"/>
  <c r="Q112" i="1"/>
  <c r="DN138" i="1"/>
  <c r="DN140" i="1" s="1"/>
  <c r="DN142" i="1" s="1"/>
  <c r="DN170" i="1"/>
  <c r="DN174" i="1" s="1"/>
  <c r="AW97" i="1"/>
  <c r="AX4" i="4" s="1"/>
  <c r="DN187" i="1"/>
  <c r="DN189" i="1" s="1"/>
  <c r="DN213" i="1" s="1"/>
  <c r="AW187" i="1"/>
  <c r="AW189" i="1" s="1"/>
  <c r="AW213" i="1" s="1"/>
  <c r="AY140" i="1"/>
  <c r="AY142" i="1" s="1"/>
  <c r="AY205" i="1"/>
  <c r="CN102" i="1"/>
  <c r="CN104" i="1" s="1"/>
  <c r="DN105" i="1"/>
  <c r="DN97" i="1"/>
  <c r="DO4" i="4" s="1"/>
  <c r="EG108" i="1"/>
  <c r="EG112" i="1" s="1"/>
  <c r="DF97" i="1"/>
  <c r="DG4" i="4" s="1"/>
  <c r="AW170" i="1"/>
  <c r="AW181" i="1" s="1"/>
  <c r="AW206" i="1" s="1"/>
  <c r="AW105" i="1"/>
  <c r="DN144" i="1"/>
  <c r="DN148" i="1" s="1"/>
  <c r="CW102" i="1"/>
  <c r="CW104" i="1" s="1"/>
  <c r="DN108" i="1"/>
  <c r="DN115" i="1" s="1"/>
  <c r="FR176" i="1"/>
  <c r="FQ115" i="1"/>
  <c r="DF144" i="1"/>
  <c r="EG187" i="1"/>
  <c r="EG189" i="1" s="1"/>
  <c r="EG213" i="1" s="1"/>
  <c r="EG138" i="1"/>
  <c r="EG140" i="1" s="1"/>
  <c r="EG142" i="1" s="1"/>
  <c r="FR178" i="1"/>
  <c r="CD115" i="1"/>
  <c r="CD117" i="1" s="1"/>
  <c r="DQ181" i="1"/>
  <c r="DQ206" i="1" s="1"/>
  <c r="EP106" i="1"/>
  <c r="EP116" i="1" s="1"/>
  <c r="CT172" i="1"/>
  <c r="AM205" i="1"/>
  <c r="EX178" i="1"/>
  <c r="FR181" i="1"/>
  <c r="FR206" i="1" s="1"/>
  <c r="DQ180" i="1"/>
  <c r="EG146" i="1"/>
  <c r="BM140" i="1"/>
  <c r="BM142" i="1" s="1"/>
  <c r="O172" i="1"/>
  <c r="CA174" i="1"/>
  <c r="DN205" i="1"/>
  <c r="DR115" i="1"/>
  <c r="O105" i="1"/>
  <c r="BR115" i="1"/>
  <c r="O174" i="1"/>
  <c r="CA178" i="1"/>
  <c r="ED115" i="1"/>
  <c r="BN189" i="1"/>
  <c r="BN213" i="1" s="1"/>
  <c r="BP205" i="1"/>
  <c r="FR180" i="1"/>
  <c r="DK205" i="1"/>
  <c r="U172" i="1"/>
  <c r="BU174" i="1"/>
  <c r="DQ205" i="1"/>
  <c r="BR244" i="1"/>
  <c r="AM136" i="1"/>
  <c r="W187" i="1"/>
  <c r="W244" i="1" s="1"/>
  <c r="CA187" i="1"/>
  <c r="CA244" i="1" s="1"/>
  <c r="AM146" i="1"/>
  <c r="I115" i="1"/>
  <c r="U205" i="1"/>
  <c r="U181" i="1"/>
  <c r="U206" i="1" s="1"/>
  <c r="EZ102" i="1"/>
  <c r="EZ104" i="1" s="1"/>
  <c r="EH112" i="1"/>
  <c r="FQ180" i="1"/>
  <c r="CY172" i="1"/>
  <c r="W136" i="1"/>
  <c r="GB11" i="4"/>
  <c r="CT178" i="1"/>
  <c r="CP112" i="1"/>
  <c r="BU178" i="1"/>
  <c r="EQ174" i="1"/>
  <c r="EQ105" i="1"/>
  <c r="EQ102" i="1"/>
  <c r="EQ104" i="1" s="1"/>
  <c r="CU105" i="1"/>
  <c r="EQ108" i="1"/>
  <c r="EQ115" i="1" s="1"/>
  <c r="AD102" i="1"/>
  <c r="AD104" i="1" s="1"/>
  <c r="FS106" i="1"/>
  <c r="FS116" i="1" s="1"/>
  <c r="EX106" i="1"/>
  <c r="EX116" i="1" s="1"/>
  <c r="BM106" i="1"/>
  <c r="BM116" i="1" s="1"/>
  <c r="BM117" i="1" s="1"/>
  <c r="BM172" i="1" s="1"/>
  <c r="BM176" i="1" s="1"/>
  <c r="BM178" i="1" s="1"/>
  <c r="BM181" i="1" s="1"/>
  <c r="BM206" i="1" s="1"/>
  <c r="EF138" i="1"/>
  <c r="EF105" i="1"/>
  <c r="EF144" i="1"/>
  <c r="EF148" i="1" s="1"/>
  <c r="O176" i="1"/>
  <c r="O178" i="1"/>
  <c r="EF136" i="1"/>
  <c r="EF108" i="1"/>
  <c r="EF115" i="1" s="1"/>
  <c r="EF187" i="1"/>
  <c r="EF189" i="1" s="1"/>
  <c r="O180" i="1"/>
  <c r="Z189" i="1"/>
  <c r="Z213" i="1" s="1"/>
  <c r="EA205" i="1"/>
  <c r="CH174" i="1"/>
  <c r="FQ189" i="1"/>
  <c r="FQ213" i="1" s="1"/>
  <c r="EQ176" i="1"/>
  <c r="EQ178" i="1"/>
  <c r="DM115" i="1"/>
  <c r="O108" i="1"/>
  <c r="O115" i="1" s="1"/>
  <c r="EQ97" i="1"/>
  <c r="ER4" i="4" s="1"/>
  <c r="CN205" i="1"/>
  <c r="EF97" i="1"/>
  <c r="EG4" i="4" s="1"/>
  <c r="AG205" i="1"/>
  <c r="EX205" i="1"/>
  <c r="Z205" i="1"/>
  <c r="EG205" i="1"/>
  <c r="EQ180" i="1"/>
  <c r="O102" i="1"/>
  <c r="O104" i="1" s="1"/>
  <c r="EQ187" i="1"/>
  <c r="EQ244" i="1" s="1"/>
  <c r="AA115" i="1"/>
  <c r="AA112" i="1"/>
  <c r="DG172" i="1"/>
  <c r="U174" i="1"/>
  <c r="U180" i="1"/>
  <c r="EZ138" i="1"/>
  <c r="EZ105" i="1"/>
  <c r="EZ187" i="1"/>
  <c r="EZ244" i="1" s="1"/>
  <c r="FQ174" i="1"/>
  <c r="DQ174" i="1"/>
  <c r="BE244" i="1"/>
  <c r="Z112" i="1"/>
  <c r="W138" i="1"/>
  <c r="AM138" i="1"/>
  <c r="O187" i="1"/>
  <c r="O189" i="1" s="1"/>
  <c r="O213" i="1" s="1"/>
  <c r="FB102" i="1"/>
  <c r="FB104" i="1" s="1"/>
  <c r="W108" i="1"/>
  <c r="W115" i="1" s="1"/>
  <c r="CW97" i="1"/>
  <c r="CX4" i="4" s="1"/>
  <c r="W170" i="1"/>
  <c r="W174" i="1" s="1"/>
  <c r="CW170" i="1"/>
  <c r="CW174" i="1" s="1"/>
  <c r="AH106" i="1"/>
  <c r="AH116" i="1" s="1"/>
  <c r="BN106" i="1"/>
  <c r="BN116" i="1" s="1"/>
  <c r="BE105" i="1"/>
  <c r="BE106" i="1" s="1"/>
  <c r="BE116" i="1" s="1"/>
  <c r="S180" i="1"/>
  <c r="DG178" i="1"/>
  <c r="FI244" i="1"/>
  <c r="EZ136" i="1"/>
  <c r="EZ108" i="1"/>
  <c r="EZ112" i="1" s="1"/>
  <c r="BA189" i="1"/>
  <c r="BA213" i="1" s="1"/>
  <c r="FM176" i="1"/>
  <c r="DQ178" i="1"/>
  <c r="BU112" i="1"/>
  <c r="BU117" i="1" s="1"/>
  <c r="DJ144" i="1"/>
  <c r="DJ97" i="1"/>
  <c r="DK4" i="4" s="1"/>
  <c r="AM170" i="1"/>
  <c r="AM180" i="1" s="1"/>
  <c r="FB146" i="1"/>
  <c r="FB105" i="1"/>
  <c r="DQ108" i="1"/>
  <c r="DQ112" i="1" s="1"/>
  <c r="W102" i="1"/>
  <c r="W104" i="1" s="1"/>
  <c r="DQ105" i="1"/>
  <c r="W146" i="1"/>
  <c r="V106" i="1"/>
  <c r="V116" i="1" s="1"/>
  <c r="BE170" i="1"/>
  <c r="BE176" i="1" s="1"/>
  <c r="DM106" i="1"/>
  <c r="DM116" i="1" s="1"/>
  <c r="CQ174" i="1"/>
  <c r="BB112" i="1"/>
  <c r="CH180" i="1"/>
  <c r="V180" i="1"/>
  <c r="EZ97" i="1"/>
  <c r="FA4" i="4" s="1"/>
  <c r="DQ172" i="1"/>
  <c r="O144" i="1"/>
  <c r="O97" i="1"/>
  <c r="P4" i="4" s="1"/>
  <c r="AM97" i="1"/>
  <c r="AN4" i="4" s="1"/>
  <c r="AM105" i="1"/>
  <c r="FB97" i="1"/>
  <c r="FC4" i="4" s="1"/>
  <c r="DQ102" i="1"/>
  <c r="DQ104" i="1" s="1"/>
  <c r="DQ97" i="1"/>
  <c r="DR4" i="4" s="1"/>
  <c r="CW146" i="1"/>
  <c r="CW108" i="1"/>
  <c r="CW112" i="1" s="1"/>
  <c r="CW187" i="1"/>
  <c r="CW189" i="1" s="1"/>
  <c r="CW213" i="1" s="1"/>
  <c r="DQ187" i="1"/>
  <c r="DQ189" i="1" s="1"/>
  <c r="DQ213" i="1" s="1"/>
  <c r="W105" i="1"/>
  <c r="DK106" i="1"/>
  <c r="DK116" i="1" s="1"/>
  <c r="AO106" i="1"/>
  <c r="AO116" i="1" s="1"/>
  <c r="CK102" i="1"/>
  <c r="CK104" i="1" s="1"/>
  <c r="BC170" i="1"/>
  <c r="BC174" i="1" s="1"/>
  <c r="EG102" i="1"/>
  <c r="EG104" i="1" s="1"/>
  <c r="EG105" i="1"/>
  <c r="T138" i="1"/>
  <c r="EX181" i="1"/>
  <c r="EX206" i="1" s="1"/>
  <c r="EH174" i="1"/>
  <c r="E115" i="1"/>
  <c r="T136" i="1"/>
  <c r="T140" i="1" s="1"/>
  <c r="T142" i="1" s="1"/>
  <c r="T108" i="1"/>
  <c r="T112" i="1" s="1"/>
  <c r="CG205" i="1"/>
  <c r="FS115" i="1"/>
  <c r="EX176" i="1"/>
  <c r="AT178" i="1"/>
  <c r="G244" i="1"/>
  <c r="BO115" i="1"/>
  <c r="FA105" i="1"/>
  <c r="FA106" i="1" s="1"/>
  <c r="FA116" i="1" s="1"/>
  <c r="AK108" i="1"/>
  <c r="AK112" i="1" s="1"/>
  <c r="CK97" i="1"/>
  <c r="CL4" i="4" s="1"/>
  <c r="EG170" i="1"/>
  <c r="EG180" i="1" s="1"/>
  <c r="T105" i="1"/>
  <c r="T187" i="1"/>
  <c r="T244" i="1" s="1"/>
  <c r="S189" i="1"/>
  <c r="S213" i="1" s="1"/>
  <c r="EX172" i="1"/>
  <c r="T97" i="1"/>
  <c r="U4" i="4" s="1"/>
  <c r="N244" i="1"/>
  <c r="EX174" i="1"/>
  <c r="N115" i="1"/>
  <c r="G102" i="1"/>
  <c r="G104" i="1" s="1"/>
  <c r="CK105" i="1"/>
  <c r="DF170" i="1"/>
  <c r="DF174" i="1" s="1"/>
  <c r="DF108" i="1"/>
  <c r="DF115" i="1" s="1"/>
  <c r="EG97" i="1"/>
  <c r="EH4" i="4" s="1"/>
  <c r="CD106" i="1"/>
  <c r="CD116" i="1" s="1"/>
  <c r="BR106" i="1"/>
  <c r="BR116" i="1" s="1"/>
  <c r="BR117" i="1" s="1"/>
  <c r="BR146" i="1" s="1"/>
  <c r="BR148" i="1" s="1"/>
  <c r="CY176" i="1"/>
  <c r="CY181" i="1"/>
  <c r="CY206" i="1" s="1"/>
  <c r="BZ108" i="1"/>
  <c r="BZ115" i="1" s="1"/>
  <c r="DR106" i="1"/>
  <c r="DR116" i="1" s="1"/>
  <c r="EZ205" i="1"/>
  <c r="BP102" i="1"/>
  <c r="BP104" i="1" s="1"/>
  <c r="U189" i="1"/>
  <c r="EE172" i="1"/>
  <c r="DC180" i="1"/>
  <c r="BP146" i="1"/>
  <c r="FS189" i="1"/>
  <c r="FS213" i="1" s="1"/>
  <c r="AK205" i="1"/>
  <c r="DX146" i="1"/>
  <c r="CY112" i="1"/>
  <c r="BJ244" i="1"/>
  <c r="ES112" i="1"/>
  <c r="ED244" i="1"/>
  <c r="EE178" i="1"/>
  <c r="CY180" i="1"/>
  <c r="EW106" i="1"/>
  <c r="EW116" i="1" s="1"/>
  <c r="EW117" i="1" s="1"/>
  <c r="EC97" i="1"/>
  <c r="ED4" i="4" s="1"/>
  <c r="BT102" i="1"/>
  <c r="BT104" i="1" s="1"/>
  <c r="CP189" i="1"/>
  <c r="CP213" i="1" s="1"/>
  <c r="CJ187" i="1"/>
  <c r="CJ189" i="1" s="1"/>
  <c r="DX102" i="1"/>
  <c r="DX104" i="1" s="1"/>
  <c r="BT187" i="1"/>
  <c r="BT244" i="1" s="1"/>
  <c r="DV180" i="1"/>
  <c r="DC178" i="1"/>
  <c r="CJ136" i="1"/>
  <c r="DX152" i="1"/>
  <c r="DR189" i="1"/>
  <c r="DR213" i="1" s="1"/>
  <c r="DM244" i="1"/>
  <c r="FN146" i="1"/>
  <c r="EI170" i="1"/>
  <c r="EI174" i="1" s="1"/>
  <c r="BZ170" i="1"/>
  <c r="BZ178" i="1" s="1"/>
  <c r="BZ138" i="1"/>
  <c r="BZ140" i="1" s="1"/>
  <c r="BZ142" i="1" s="1"/>
  <c r="CH106" i="1"/>
  <c r="CH116" i="1" s="1"/>
  <c r="S106" i="1"/>
  <c r="S116" i="1" s="1"/>
  <c r="FM106" i="1"/>
  <c r="FM116" i="1" s="1"/>
  <c r="FM117" i="1" s="1"/>
  <c r="D140" i="1"/>
  <c r="D142" i="1" s="1"/>
  <c r="I180" i="1"/>
  <c r="CK108" i="1"/>
  <c r="CK112" i="1" s="1"/>
  <c r="CK144" i="1"/>
  <c r="I106" i="1"/>
  <c r="I116" i="1" s="1"/>
  <c r="DC172" i="1"/>
  <c r="DC181" i="1"/>
  <c r="DC206" i="1" s="1"/>
  <c r="BP136" i="1"/>
  <c r="BP187" i="1"/>
  <c r="BP244" i="1" s="1"/>
  <c r="CJ97" i="1"/>
  <c r="CK4" i="4" s="1"/>
  <c r="DG181" i="1"/>
  <c r="DG206" i="1" s="1"/>
  <c r="FR244" i="1"/>
  <c r="EE176" i="1"/>
  <c r="EE136" i="1"/>
  <c r="FN97" i="1"/>
  <c r="FO4" i="4" s="1"/>
  <c r="EI108" i="1"/>
  <c r="EI115" i="1" s="1"/>
  <c r="EE108" i="1"/>
  <c r="EE112" i="1" s="1"/>
  <c r="EI144" i="1"/>
  <c r="FN187" i="1"/>
  <c r="FN244" i="1" s="1"/>
  <c r="BT105" i="1"/>
  <c r="BP105" i="1"/>
  <c r="CJ170" i="1"/>
  <c r="CJ180" i="1" s="1"/>
  <c r="DG176" i="1"/>
  <c r="DX105" i="1"/>
  <c r="DX187" i="1"/>
  <c r="DX189" i="1" s="1"/>
  <c r="DK112" i="1"/>
  <c r="EH244" i="1"/>
  <c r="FM244" i="1"/>
  <c r="BU244" i="1"/>
  <c r="EE181" i="1"/>
  <c r="EE206" i="1" s="1"/>
  <c r="BT108" i="1"/>
  <c r="BT115" i="1" s="1"/>
  <c r="I244" i="1"/>
  <c r="DC176" i="1"/>
  <c r="BS180" i="1"/>
  <c r="BP138" i="1"/>
  <c r="BP108" i="1"/>
  <c r="BP112" i="1" s="1"/>
  <c r="FV112" i="1"/>
  <c r="EC205" i="1"/>
  <c r="CJ102" i="1"/>
  <c r="CJ104" i="1" s="1"/>
  <c r="CJ146" i="1"/>
  <c r="CJ148" i="1" s="1"/>
  <c r="DV172" i="1"/>
  <c r="DV178" i="1"/>
  <c r="DS244" i="1"/>
  <c r="R180" i="1"/>
  <c r="S115" i="1"/>
  <c r="DG180" i="1"/>
  <c r="BM205" i="1"/>
  <c r="DX108" i="1"/>
  <c r="DX112" i="1" s="1"/>
  <c r="DX154" i="1"/>
  <c r="DK189" i="1"/>
  <c r="DK213" i="1" s="1"/>
  <c r="AT172" i="1"/>
  <c r="ES178" i="1"/>
  <c r="AM189" i="1"/>
  <c r="AM213" i="1" s="1"/>
  <c r="DO180" i="1"/>
  <c r="DV112" i="1"/>
  <c r="CP180" i="1"/>
  <c r="BR180" i="1"/>
  <c r="EE180" i="1"/>
  <c r="DO244" i="1"/>
  <c r="CY244" i="1"/>
  <c r="EE138" i="1"/>
  <c r="G108" i="1"/>
  <c r="G115" i="1" s="1"/>
  <c r="EE105" i="1"/>
  <c r="EE102" i="1"/>
  <c r="EE104" i="1" s="1"/>
  <c r="DJ102" i="1"/>
  <c r="DJ104" i="1" s="1"/>
  <c r="G170" i="1"/>
  <c r="G172" i="1" s="1"/>
  <c r="FN170" i="1"/>
  <c r="FN174" i="1" s="1"/>
  <c r="FN138" i="1"/>
  <c r="FN140" i="1" s="1"/>
  <c r="FN142" i="1" s="1"/>
  <c r="FN144" i="1"/>
  <c r="EE97" i="1"/>
  <c r="EF4" i="4" s="1"/>
  <c r="EI105" i="1"/>
  <c r="EI146" i="1"/>
  <c r="G97" i="1"/>
  <c r="H4" i="4" s="1"/>
  <c r="DF187" i="1"/>
  <c r="DF244" i="1" s="1"/>
  <c r="FB108" i="1"/>
  <c r="DF102" i="1"/>
  <c r="DF104" i="1" s="1"/>
  <c r="FB136" i="1"/>
  <c r="FB140" i="1" s="1"/>
  <c r="FB142" i="1" s="1"/>
  <c r="EI97" i="1"/>
  <c r="EJ4" i="4" s="1"/>
  <c r="CA146" i="1"/>
  <c r="DV174" i="1"/>
  <c r="DX150" i="1"/>
  <c r="EE146" i="1"/>
  <c r="BT97" i="1"/>
  <c r="BU4" i="4" s="1"/>
  <c r="BP97" i="1"/>
  <c r="BQ4" i="4" s="1"/>
  <c r="CJ138" i="1"/>
  <c r="CJ105" i="1"/>
  <c r="DV176" i="1"/>
  <c r="CM244" i="1"/>
  <c r="DX97" i="1"/>
  <c r="DY4" i="4" s="1"/>
  <c r="DX170" i="1"/>
  <c r="DX178" i="1" s="1"/>
  <c r="AT174" i="1"/>
  <c r="DS115" i="1"/>
  <c r="V244" i="1"/>
  <c r="EK181" i="1"/>
  <c r="EK206" i="1" s="1"/>
  <c r="AH189" i="1"/>
  <c r="AH213" i="1" s="1"/>
  <c r="BI106" i="1"/>
  <c r="BI116" i="1" s="1"/>
  <c r="G105" i="1"/>
  <c r="FN108" i="1"/>
  <c r="FN115" i="1" s="1"/>
  <c r="G144" i="1"/>
  <c r="FN105" i="1"/>
  <c r="EI136" i="1"/>
  <c r="EI140" i="1" s="1"/>
  <c r="EI142" i="1" s="1"/>
  <c r="FN102" i="1"/>
  <c r="FN104" i="1" s="1"/>
  <c r="EI102" i="1"/>
  <c r="EI104" i="1" s="1"/>
  <c r="DF136" i="1"/>
  <c r="DF140" i="1" s="1"/>
  <c r="DF142" i="1" s="1"/>
  <c r="DF105" i="1"/>
  <c r="FB170" i="1"/>
  <c r="FB180" i="1" s="1"/>
  <c r="DF146" i="1"/>
  <c r="CK170" i="1"/>
  <c r="CK176" i="1" s="1"/>
  <c r="EI187" i="1"/>
  <c r="FB187" i="1"/>
  <c r="FB244" i="1" s="1"/>
  <c r="CM106" i="1"/>
  <c r="CM116" i="1" s="1"/>
  <c r="CA105" i="1"/>
  <c r="EE187" i="1"/>
  <c r="CA102" i="1"/>
  <c r="CA104" i="1" s="1"/>
  <c r="CA97" i="1"/>
  <c r="CB4" i="4" s="1"/>
  <c r="CA108" i="1"/>
  <c r="CY106" i="1"/>
  <c r="CY116" i="1" s="1"/>
  <c r="Z106" i="1"/>
  <c r="Z116" i="1" s="1"/>
  <c r="AA187" i="1"/>
  <c r="AA144" i="1"/>
  <c r="AA170" i="1"/>
  <c r="AA102" i="1"/>
  <c r="AA104" i="1" s="1"/>
  <c r="AA97" i="1"/>
  <c r="AB4" i="4" s="1"/>
  <c r="AA105" i="1"/>
  <c r="BQ144" i="1"/>
  <c r="BS106" i="1"/>
  <c r="BS116" i="1" s="1"/>
  <c r="FV106" i="1"/>
  <c r="FV116" i="1" s="1"/>
  <c r="CP106" i="1"/>
  <c r="CP116" i="1" s="1"/>
  <c r="AM102" i="1"/>
  <c r="AM104" i="1" s="1"/>
  <c r="AM108" i="1"/>
  <c r="AK136" i="1"/>
  <c r="BZ97" i="1"/>
  <c r="CA4" i="4" s="1"/>
  <c r="BZ105" i="1"/>
  <c r="ET136" i="1"/>
  <c r="ET140" i="1" s="1"/>
  <c r="ET142" i="1" s="1"/>
  <c r="ET187" i="1"/>
  <c r="ET189" i="1" s="1"/>
  <c r="ET213" i="1" s="1"/>
  <c r="ET146" i="1"/>
  <c r="CE106" i="1"/>
  <c r="CE116" i="1" s="1"/>
  <c r="AK187" i="1"/>
  <c r="BC136" i="1"/>
  <c r="CU108" i="1"/>
  <c r="CU115" i="1" s="1"/>
  <c r="EC170" i="1"/>
  <c r="FU189" i="1"/>
  <c r="FU213" i="1" s="1"/>
  <c r="FV244" i="1"/>
  <c r="V112" i="1"/>
  <c r="FA97" i="1"/>
  <c r="FB4" i="4" s="1"/>
  <c r="FR112" i="1"/>
  <c r="CD189" i="1"/>
  <c r="CD213" i="1" s="1"/>
  <c r="AH180" i="1"/>
  <c r="FC112" i="1"/>
  <c r="AT176" i="1"/>
  <c r="AT181" i="1"/>
  <c r="AT206" i="1" s="1"/>
  <c r="CH172" i="1"/>
  <c r="CH178" i="1"/>
  <c r="CI180" i="1"/>
  <c r="K244" i="1"/>
  <c r="BA115" i="1"/>
  <c r="EK172" i="1"/>
  <c r="DE115" i="1"/>
  <c r="ED181" i="1"/>
  <c r="ED206" i="1" s="1"/>
  <c r="DR180" i="1"/>
  <c r="AK138" i="1"/>
  <c r="DC106" i="1"/>
  <c r="DC116" i="1" s="1"/>
  <c r="ET108" i="1"/>
  <c r="ET115" i="1" s="1"/>
  <c r="AK97" i="1"/>
  <c r="AL4" i="4" s="1"/>
  <c r="BZ187" i="1"/>
  <c r="ET105" i="1"/>
  <c r="CU97" i="1"/>
  <c r="CV4" i="4" s="1"/>
  <c r="ET170" i="1"/>
  <c r="ET181" i="1" s="1"/>
  <c r="ET206" i="1" s="1"/>
  <c r="BC97" i="1"/>
  <c r="BD4" i="4" s="1"/>
  <c r="CU170" i="1"/>
  <c r="CU178" i="1" s="1"/>
  <c r="CU187" i="1"/>
  <c r="CU244" i="1" s="1"/>
  <c r="BZ102" i="1"/>
  <c r="BZ104" i="1" s="1"/>
  <c r="ET97" i="1"/>
  <c r="EU4" i="4" s="1"/>
  <c r="EC105" i="1"/>
  <c r="R112" i="1"/>
  <c r="CU205" i="1"/>
  <c r="ED176" i="1"/>
  <c r="DV205" i="1"/>
  <c r="CH176" i="1"/>
  <c r="FM181" i="1"/>
  <c r="FM206" i="1" s="1"/>
  <c r="EK180" i="1"/>
  <c r="BQ178" i="1"/>
  <c r="FA108" i="1"/>
  <c r="FA112" i="1" s="1"/>
  <c r="FA187" i="1"/>
  <c r="FA189" i="1" s="1"/>
  <c r="FA213" i="1" s="1"/>
  <c r="BZ146" i="1"/>
  <c r="ET102" i="1"/>
  <c r="ET104" i="1" s="1"/>
  <c r="BC102" i="1"/>
  <c r="BC104" i="1" s="1"/>
  <c r="BC106" i="1" s="1"/>
  <c r="BC116" i="1" s="1"/>
  <c r="BE108" i="1"/>
  <c r="BE97" i="1"/>
  <c r="BF4" i="4" s="1"/>
  <c r="BE144" i="1"/>
  <c r="AD187" i="1"/>
  <c r="AD170" i="1"/>
  <c r="AD108" i="1"/>
  <c r="FF187" i="1"/>
  <c r="FF97" i="1"/>
  <c r="FG4" i="4" s="1"/>
  <c r="CL170" i="1"/>
  <c r="CL108" i="1"/>
  <c r="CL144" i="1"/>
  <c r="CL105" i="1"/>
  <c r="CL97" i="1"/>
  <c r="CM4" i="4" s="1"/>
  <c r="CL187" i="1"/>
  <c r="CL102" i="1"/>
  <c r="CL104" i="1" s="1"/>
  <c r="FM174" i="1"/>
  <c r="FM180" i="1"/>
  <c r="EK174" i="1"/>
  <c r="BY112" i="1"/>
  <c r="ED180" i="1"/>
  <c r="BQ181" i="1"/>
  <c r="BQ206" i="1" s="1"/>
  <c r="FF146" i="1"/>
  <c r="EK105" i="1"/>
  <c r="FF102" i="1"/>
  <c r="FF104" i="1" s="1"/>
  <c r="FF106" i="1" s="1"/>
  <c r="FF116" i="1" s="1"/>
  <c r="BQ97" i="1"/>
  <c r="BR4" i="4" s="1"/>
  <c r="FM178" i="1"/>
  <c r="EK178" i="1"/>
  <c r="DE244" i="1"/>
  <c r="ED174" i="1"/>
  <c r="BQ172" i="1"/>
  <c r="BQ176" i="1"/>
  <c r="EK102" i="1"/>
  <c r="EK104" i="1" s="1"/>
  <c r="EK144" i="1"/>
  <c r="EK108" i="1"/>
  <c r="EK115" i="1" s="1"/>
  <c r="EK187" i="1"/>
  <c r="EK244" i="1" s="1"/>
  <c r="FF108" i="1"/>
  <c r="FF115" i="1" s="1"/>
  <c r="FF136" i="1"/>
  <c r="FF170" i="1"/>
  <c r="BQ102" i="1"/>
  <c r="BQ104" i="1" s="1"/>
  <c r="BQ105" i="1"/>
  <c r="ED172" i="1"/>
  <c r="BQ174" i="1"/>
  <c r="EK97" i="1"/>
  <c r="EL4" i="4" s="1"/>
  <c r="FF138" i="1"/>
  <c r="BQ187" i="1"/>
  <c r="BQ108" i="1"/>
  <c r="EC187" i="1"/>
  <c r="EC108" i="1"/>
  <c r="BC187" i="1"/>
  <c r="BC189" i="1" s="1"/>
  <c r="BC213" i="1" s="1"/>
  <c r="AS174" i="1"/>
  <c r="AS176" i="1"/>
  <c r="AS102" i="1"/>
  <c r="AS104" i="1" s="1"/>
  <c r="AS178" i="1"/>
  <c r="AS108" i="1"/>
  <c r="AS112" i="1" s="1"/>
  <c r="E106" i="1"/>
  <c r="E116" i="1" s="1"/>
  <c r="BJ106" i="1"/>
  <c r="BJ116" i="1" s="1"/>
  <c r="DG106" i="1"/>
  <c r="DG116" i="1" s="1"/>
  <c r="BY106" i="1"/>
  <c r="BY116" i="1" s="1"/>
  <c r="BG102" i="1"/>
  <c r="BG104" i="1" s="1"/>
  <c r="R106" i="1"/>
  <c r="R116" i="1" s="1"/>
  <c r="EM106" i="1"/>
  <c r="EM116" i="1" s="1"/>
  <c r="EH106" i="1"/>
  <c r="EH116" i="1" s="1"/>
  <c r="ES106" i="1"/>
  <c r="ES116" i="1" s="1"/>
  <c r="FR106" i="1"/>
  <c r="FR116" i="1" s="1"/>
  <c r="BC138" i="1"/>
  <c r="BC146" i="1"/>
  <c r="BC108" i="1"/>
  <c r="FA144" i="1"/>
  <c r="FA170" i="1"/>
  <c r="DO106" i="1"/>
  <c r="DO116" i="1" s="1"/>
  <c r="CM174" i="1"/>
  <c r="CH189" i="1"/>
  <c r="CH213" i="1" s="1"/>
  <c r="ES181" i="1"/>
  <c r="ES206" i="1" s="1"/>
  <c r="BB174" i="1"/>
  <c r="BJ112" i="1"/>
  <c r="BY189" i="1"/>
  <c r="BY213" i="1" s="1"/>
  <c r="AO180" i="1"/>
  <c r="BG187" i="1"/>
  <c r="BG244" i="1" s="1"/>
  <c r="BG170" i="1"/>
  <c r="BG144" i="1"/>
  <c r="DJ170" i="1"/>
  <c r="DJ187" i="1"/>
  <c r="DJ108" i="1"/>
  <c r="BS112" i="1"/>
  <c r="R189" i="1"/>
  <c r="R213" i="1" s="1"/>
  <c r="AH112" i="1"/>
  <c r="DW112" i="1"/>
  <c r="DJ205" i="1"/>
  <c r="FI174" i="1"/>
  <c r="ES172" i="1"/>
  <c r="ES176" i="1"/>
  <c r="BO189" i="1"/>
  <c r="BO213" i="1" s="1"/>
  <c r="EW174" i="1"/>
  <c r="AO115" i="1"/>
  <c r="AC174" i="1"/>
  <c r="E174" i="1"/>
  <c r="F244" i="1"/>
  <c r="AC106" i="1"/>
  <c r="AC116" i="1" s="1"/>
  <c r="F106" i="1"/>
  <c r="F116" i="1" s="1"/>
  <c r="BW106" i="1"/>
  <c r="BW116" i="1" s="1"/>
  <c r="BG97" i="1"/>
  <c r="BH4" i="4" s="1"/>
  <c r="BG108" i="1"/>
  <c r="ES174" i="1"/>
  <c r="EW180" i="1"/>
  <c r="FV180" i="1"/>
  <c r="R140" i="1"/>
  <c r="R142" i="1" s="1"/>
  <c r="DU106" i="1"/>
  <c r="DU116" i="1" s="1"/>
  <c r="DS106" i="1"/>
  <c r="DS116" i="1" s="1"/>
  <c r="BG146" i="1"/>
  <c r="BG138" i="1"/>
  <c r="BG140" i="1" s="1"/>
  <c r="BG142" i="1" s="1"/>
  <c r="BG105" i="1"/>
  <c r="ED106" i="1"/>
  <c r="ED116" i="1" s="1"/>
  <c r="AK170" i="1"/>
  <c r="AK102" i="1"/>
  <c r="AK104" i="1" s="1"/>
  <c r="AK106" i="1" s="1"/>
  <c r="AK116" i="1" s="1"/>
  <c r="AK146" i="1"/>
  <c r="EP176" i="1"/>
  <c r="FI115" i="1"/>
  <c r="CM115" i="1"/>
  <c r="EW244" i="1"/>
  <c r="EW178" i="1"/>
  <c r="FU106" i="1"/>
  <c r="FU116" i="1" s="1"/>
  <c r="EP181" i="1"/>
  <c r="EP206" i="1" s="1"/>
  <c r="DO112" i="1"/>
  <c r="EW172" i="1"/>
  <c r="DI115" i="1"/>
  <c r="EW181" i="1"/>
  <c r="EW206" i="1" s="1"/>
  <c r="EO172" i="1"/>
  <c r="BO106" i="1"/>
  <c r="BO116" i="1" s="1"/>
  <c r="DC115" i="1"/>
  <c r="EM174" i="1"/>
  <c r="EH172" i="1"/>
  <c r="EH178" i="1"/>
  <c r="AC112" i="1"/>
  <c r="EH176" i="1"/>
  <c r="EH181" i="1"/>
  <c r="EH206" i="1" s="1"/>
  <c r="FG106" i="1"/>
  <c r="FG116" i="1" s="1"/>
  <c r="EU180" i="1"/>
  <c r="CT112" i="1"/>
  <c r="CC112" i="1"/>
  <c r="K106" i="1"/>
  <c r="K116" i="1" s="1"/>
  <c r="EU106" i="1"/>
  <c r="EU116" i="1" s="1"/>
  <c r="EL106" i="1"/>
  <c r="EL116" i="1" s="1"/>
  <c r="FC106" i="1"/>
  <c r="FC116" i="1" s="1"/>
  <c r="EL189" i="1"/>
  <c r="EL213" i="1" s="1"/>
  <c r="AU112" i="1"/>
  <c r="FU115" i="1"/>
  <c r="CQ112" i="1"/>
  <c r="BW112" i="1"/>
  <c r="AQ112" i="1"/>
  <c r="CG244" i="1"/>
  <c r="BI115" i="1"/>
  <c r="M174" i="1"/>
  <c r="FG112" i="1"/>
  <c r="FI106" i="1"/>
  <c r="FI116" i="1" s="1"/>
  <c r="CI112" i="1"/>
  <c r="DU180" i="1"/>
  <c r="M115" i="1"/>
  <c r="AU176" i="1"/>
  <c r="AU181" i="1"/>
  <c r="AU206" i="1" s="1"/>
  <c r="CT176" i="1"/>
  <c r="CT181" i="1"/>
  <c r="CT206" i="1" s="1"/>
  <c r="BB244" i="1"/>
  <c r="AU180" i="1"/>
  <c r="EP180" i="1"/>
  <c r="DG112" i="1"/>
  <c r="EL112" i="1"/>
  <c r="DS180" i="1"/>
  <c r="DU112" i="1"/>
  <c r="BS244" i="1"/>
  <c r="EO115" i="1"/>
  <c r="CE189" i="1"/>
  <c r="CE213" i="1" s="1"/>
  <c r="BO180" i="1"/>
  <c r="F112" i="1"/>
  <c r="EO106" i="1"/>
  <c r="EO116" i="1" s="1"/>
  <c r="BB106" i="1"/>
  <c r="BB116" i="1" s="1"/>
  <c r="DW106" i="1"/>
  <c r="DW116" i="1" s="1"/>
  <c r="CT180" i="1"/>
  <c r="FC189" i="1"/>
  <c r="FC213" i="1" s="1"/>
  <c r="DW189" i="1"/>
  <c r="DW213" i="1" s="1"/>
  <c r="AU174" i="1"/>
  <c r="EP174" i="1"/>
  <c r="DU174" i="1"/>
  <c r="CT244" i="1"/>
  <c r="E244" i="1"/>
  <c r="AU172" i="1"/>
  <c r="EP172" i="1"/>
  <c r="CC244" i="1"/>
  <c r="BA106" i="1"/>
  <c r="BA116" i="1" s="1"/>
  <c r="CE174" i="1"/>
  <c r="CE178" i="1"/>
  <c r="FG180" i="1"/>
  <c r="DE106" i="1"/>
  <c r="DE116" i="1" s="1"/>
  <c r="EM112" i="1"/>
  <c r="EU244" i="1"/>
  <c r="DI189" i="1"/>
  <c r="DI213" i="1" s="1"/>
  <c r="EU112" i="1"/>
  <c r="CE115" i="1"/>
  <c r="CE176" i="1"/>
  <c r="DU244" i="1"/>
  <c r="CC106" i="1"/>
  <c r="CC116" i="1" s="1"/>
  <c r="BW189" i="1"/>
  <c r="BW213" i="1" s="1"/>
  <c r="BU172" i="1"/>
  <c r="BU176" i="1"/>
  <c r="BU181" i="1"/>
  <c r="BU206" i="1" s="1"/>
  <c r="AS181" i="1"/>
  <c r="AS206" i="1" s="1"/>
  <c r="AS180" i="1"/>
  <c r="AS144" i="1"/>
  <c r="AS187" i="1"/>
  <c r="AS97" i="1"/>
  <c r="AT4" i="4" s="1"/>
  <c r="AS105" i="1"/>
  <c r="AO244" i="1"/>
  <c r="M189" i="1"/>
  <c r="M213" i="1" s="1"/>
  <c r="CT106" i="1"/>
  <c r="CT116" i="1" s="1"/>
  <c r="DI106" i="1"/>
  <c r="DI116" i="1" s="1"/>
  <c r="AU106" i="1"/>
  <c r="AU116" i="1" s="1"/>
  <c r="Q189" i="1"/>
  <c r="Q213" i="1" s="1"/>
  <c r="FG174" i="1"/>
  <c r="AQ189" i="1"/>
  <c r="AQ213" i="1" s="1"/>
  <c r="K112" i="1"/>
  <c r="CE180" i="1"/>
  <c r="CE181" i="1"/>
  <c r="CE206" i="1" s="1"/>
  <c r="BI180" i="1"/>
  <c r="FG172" i="1"/>
  <c r="FG178" i="1"/>
  <c r="AQ106" i="1"/>
  <c r="AQ116" i="1" s="1"/>
  <c r="CI106" i="1"/>
  <c r="CI116" i="1" s="1"/>
  <c r="FG176" i="1"/>
  <c r="M140" i="1"/>
  <c r="M142" i="1" s="1"/>
  <c r="AT106" i="1"/>
  <c r="AT116" i="1" s="1"/>
  <c r="AT117" i="1" s="1"/>
  <c r="CQ106" i="1"/>
  <c r="CQ116" i="1" s="1"/>
  <c r="CE140" i="1"/>
  <c r="CE142" i="1" s="1"/>
  <c r="K174" i="1"/>
  <c r="EP112" i="1"/>
  <c r="AC178" i="1"/>
  <c r="AC176" i="1"/>
  <c r="EO181" i="1"/>
  <c r="EO206" i="1" s="1"/>
  <c r="CI189" i="1"/>
  <c r="CI213" i="1" s="1"/>
  <c r="K180" i="1"/>
  <c r="AC172" i="1"/>
  <c r="AC180" i="1"/>
  <c r="EO174" i="1"/>
  <c r="EO176" i="1"/>
  <c r="K172" i="1"/>
  <c r="K176" i="1" s="1"/>
  <c r="K178" i="1" s="1"/>
  <c r="K181" i="1" s="1"/>
  <c r="K206" i="1" s="1"/>
  <c r="EO178" i="1"/>
  <c r="Q106" i="1"/>
  <c r="Q116" i="1" s="1"/>
  <c r="Q174" i="1"/>
  <c r="FV140" i="1"/>
  <c r="FV142" i="1" s="1"/>
  <c r="BA140" i="1"/>
  <c r="BA142" i="1" s="1"/>
  <c r="N106" i="1"/>
  <c r="N116" i="1" s="1"/>
  <c r="DE180" i="1"/>
  <c r="CY140" i="1"/>
  <c r="CY142" i="1" s="1"/>
  <c r="DC189" i="1"/>
  <c r="DC213" i="1" s="1"/>
  <c r="AQ140" i="1"/>
  <c r="AQ142" i="1" s="1"/>
  <c r="CQ140" i="1"/>
  <c r="CQ142" i="1" s="1"/>
  <c r="FU140" i="1"/>
  <c r="FU142" i="1" s="1"/>
  <c r="DM140" i="1"/>
  <c r="DM142" i="1" s="1"/>
  <c r="FI140" i="1"/>
  <c r="FI142" i="1" s="1"/>
  <c r="AB106" i="1"/>
  <c r="AB116" i="1" s="1"/>
  <c r="D106" i="1"/>
  <c r="D116" i="1" s="1"/>
  <c r="EM140" i="1"/>
  <c r="EM142" i="1" s="1"/>
  <c r="Q140" i="1"/>
  <c r="Q142" i="1" s="1"/>
  <c r="DI140" i="1"/>
  <c r="DI142" i="1" s="1"/>
  <c r="CC140" i="1"/>
  <c r="CC142" i="1" s="1"/>
  <c r="CI140" i="1"/>
  <c r="CI142" i="1" s="1"/>
  <c r="ES140" i="1"/>
  <c r="ES142" i="1" s="1"/>
  <c r="EJ106" i="1"/>
  <c r="EJ116" i="1" s="1"/>
  <c r="X117" i="1"/>
  <c r="X121" i="1" s="1"/>
  <c r="X200" i="1" s="1"/>
  <c r="FH106" i="1"/>
  <c r="FH116" i="1" s="1"/>
  <c r="CB106" i="1"/>
  <c r="CB116" i="1" s="1"/>
  <c r="FP140" i="1"/>
  <c r="FP142" i="1" s="1"/>
  <c r="L140" i="1"/>
  <c r="L142" i="1" s="1"/>
  <c r="DB117" i="1"/>
  <c r="BD106" i="1"/>
  <c r="BD116" i="1" s="1"/>
  <c r="CR106" i="1"/>
  <c r="CR116" i="1" s="1"/>
  <c r="FE117" i="1"/>
  <c r="FE144" i="1" s="1"/>
  <c r="FE148" i="1" s="1"/>
  <c r="AF106" i="1"/>
  <c r="AF116" i="1" s="1"/>
  <c r="FT140" i="1"/>
  <c r="FT142" i="1" s="1"/>
  <c r="EB140" i="1"/>
  <c r="EB142" i="1" s="1"/>
  <c r="DT140" i="1"/>
  <c r="DT142" i="1" s="1"/>
  <c r="FT106" i="1"/>
  <c r="FT116" i="1" s="1"/>
  <c r="DD106" i="1"/>
  <c r="DD116" i="1" s="1"/>
  <c r="FD106" i="1"/>
  <c r="FD116" i="1" s="1"/>
  <c r="T180" i="1"/>
  <c r="T176" i="1"/>
  <c r="T181" i="1"/>
  <c r="T206" i="1" s="1"/>
  <c r="T178" i="1"/>
  <c r="T174" i="1"/>
  <c r="T172" i="1"/>
  <c r="AU213" i="1"/>
  <c r="ER115" i="1"/>
  <c r="ER112" i="1"/>
  <c r="ER244" i="1"/>
  <c r="ER189" i="1"/>
  <c r="CF115" i="1"/>
  <c r="CF112" i="1"/>
  <c r="FV162" i="1"/>
  <c r="FV165" i="1"/>
  <c r="DJ162" i="1"/>
  <c r="DJ165" i="1"/>
  <c r="AX162" i="1"/>
  <c r="AX165" i="1"/>
  <c r="FE162" i="1"/>
  <c r="FE165" i="1"/>
  <c r="CS162" i="1"/>
  <c r="CS165" i="1"/>
  <c r="BM162" i="1"/>
  <c r="BM165" i="1"/>
  <c r="FX162" i="1"/>
  <c r="FX165" i="1"/>
  <c r="ER162" i="1"/>
  <c r="ER165" i="1"/>
  <c r="CF162" i="1"/>
  <c r="CF165" i="1"/>
  <c r="T162" i="1"/>
  <c r="T165" i="1"/>
  <c r="EE162" i="1"/>
  <c r="EE165" i="1"/>
  <c r="CY162" i="1"/>
  <c r="CY165" i="1"/>
  <c r="AM162" i="1"/>
  <c r="AM165" i="1"/>
  <c r="BL180" i="1"/>
  <c r="BL176" i="1"/>
  <c r="BL181" i="1"/>
  <c r="BL206" i="1" s="1"/>
  <c r="BL178" i="1"/>
  <c r="BL174" i="1"/>
  <c r="BL172" i="1"/>
  <c r="FW213" i="1"/>
  <c r="FP244" i="1"/>
  <c r="FP189" i="1"/>
  <c r="AR115" i="1"/>
  <c r="AR112" i="1"/>
  <c r="AR244" i="1"/>
  <c r="AR189" i="1"/>
  <c r="P106" i="1"/>
  <c r="P116" i="1" s="1"/>
  <c r="EB106" i="1"/>
  <c r="EB116" i="1" s="1"/>
  <c r="EP213" i="1"/>
  <c r="EM213" i="1"/>
  <c r="FJ162" i="1"/>
  <c r="FJ165" i="1"/>
  <c r="ED162" i="1"/>
  <c r="ED165" i="1"/>
  <c r="CX162" i="1"/>
  <c r="CX165" i="1"/>
  <c r="BR162" i="1"/>
  <c r="BR165" i="1"/>
  <c r="AL162" i="1"/>
  <c r="AL165" i="1"/>
  <c r="F162" i="1"/>
  <c r="F165" i="1"/>
  <c r="ES162" i="1"/>
  <c r="ES165" i="1"/>
  <c r="DM162" i="1"/>
  <c r="DM165" i="1"/>
  <c r="CG162" i="1"/>
  <c r="CG165" i="1"/>
  <c r="BA162" i="1"/>
  <c r="BA165" i="1"/>
  <c r="U162" i="1"/>
  <c r="U165" i="1"/>
  <c r="FL162" i="1"/>
  <c r="FL165" i="1"/>
  <c r="EF162" i="1"/>
  <c r="EF165" i="1"/>
  <c r="CZ162" i="1"/>
  <c r="CZ165" i="1"/>
  <c r="BT162" i="1"/>
  <c r="BT165" i="1"/>
  <c r="AN162" i="1"/>
  <c r="AN165" i="1"/>
  <c r="H162" i="1"/>
  <c r="H165" i="1"/>
  <c r="EY162" i="1"/>
  <c r="EY165" i="1"/>
  <c r="DS162" i="1"/>
  <c r="DS165" i="1"/>
  <c r="CM162" i="1"/>
  <c r="CM165" i="1"/>
  <c r="BG162" i="1"/>
  <c r="BG165" i="1"/>
  <c r="AA162" i="1"/>
  <c r="AA165" i="1"/>
  <c r="DH180" i="1"/>
  <c r="DH174" i="1"/>
  <c r="DH172" i="1"/>
  <c r="DH176" i="1" s="1"/>
  <c r="DH178" i="1" s="1"/>
  <c r="DH181" i="1" s="1"/>
  <c r="DH206" i="1" s="1"/>
  <c r="ER180" i="1"/>
  <c r="ER174" i="1"/>
  <c r="CF180" i="1"/>
  <c r="CF176" i="1"/>
  <c r="CF181" i="1"/>
  <c r="CF206" i="1" s="1"/>
  <c r="CF178" i="1"/>
  <c r="CF174" i="1"/>
  <c r="CF172" i="1"/>
  <c r="BL106" i="1"/>
  <c r="BL116" i="1" s="1"/>
  <c r="CX213" i="1"/>
  <c r="FP180" i="1"/>
  <c r="FP174" i="1"/>
  <c r="AR180" i="1"/>
  <c r="AR176" i="1"/>
  <c r="AR181" i="1"/>
  <c r="AR206" i="1" s="1"/>
  <c r="AR178" i="1"/>
  <c r="AR174" i="1"/>
  <c r="AR172" i="1"/>
  <c r="FL115" i="1"/>
  <c r="FL112" i="1"/>
  <c r="FL189" i="1"/>
  <c r="FL244" i="1"/>
  <c r="CZ140" i="1"/>
  <c r="CZ142" i="1" s="1"/>
  <c r="CZ115" i="1"/>
  <c r="CZ112" i="1"/>
  <c r="CZ189" i="1"/>
  <c r="CZ244" i="1"/>
  <c r="AN140" i="1"/>
  <c r="AN142" i="1" s="1"/>
  <c r="AN115" i="1"/>
  <c r="AN112" i="1"/>
  <c r="AN189" i="1"/>
  <c r="AN244" i="1"/>
  <c r="FH140" i="1"/>
  <c r="FH142" i="1" s="1"/>
  <c r="CV180" i="1"/>
  <c r="CV176" i="1"/>
  <c r="CV181" i="1"/>
  <c r="CV206" i="1" s="1"/>
  <c r="CV178" i="1"/>
  <c r="CV174" i="1"/>
  <c r="CV172" i="1"/>
  <c r="AJ180" i="1"/>
  <c r="AJ176" i="1"/>
  <c r="AJ181" i="1"/>
  <c r="AJ206" i="1" s="1"/>
  <c r="AJ178" i="1"/>
  <c r="AJ174" i="1"/>
  <c r="AJ172" i="1"/>
  <c r="AX213" i="1"/>
  <c r="FE213" i="1"/>
  <c r="L180" i="1"/>
  <c r="L174" i="1"/>
  <c r="FR162" i="1"/>
  <c r="FR165" i="1"/>
  <c r="EL162" i="1"/>
  <c r="EL165" i="1"/>
  <c r="DF162" i="1"/>
  <c r="DF165" i="1"/>
  <c r="BZ162" i="1"/>
  <c r="BZ165" i="1"/>
  <c r="AT162" i="1"/>
  <c r="AT165" i="1"/>
  <c r="N162" i="1"/>
  <c r="N165" i="1"/>
  <c r="FA162" i="1"/>
  <c r="FA165" i="1"/>
  <c r="DU162" i="1"/>
  <c r="DU165" i="1"/>
  <c r="CO162" i="1"/>
  <c r="CO165" i="1"/>
  <c r="BI162" i="1"/>
  <c r="BI165" i="1"/>
  <c r="AC162" i="1"/>
  <c r="AC165" i="1"/>
  <c r="FT162" i="1"/>
  <c r="FT165" i="1"/>
  <c r="EN162" i="1"/>
  <c r="EN165" i="1"/>
  <c r="DH162" i="1"/>
  <c r="DH165" i="1"/>
  <c r="CB162" i="1"/>
  <c r="CB165" i="1"/>
  <c r="AV162" i="1"/>
  <c r="AV165" i="1"/>
  <c r="P162" i="1"/>
  <c r="P165" i="1"/>
  <c r="FG162" i="1"/>
  <c r="FG165" i="1"/>
  <c r="EA162" i="1"/>
  <c r="EA165" i="1"/>
  <c r="CU162" i="1"/>
  <c r="CU165" i="1"/>
  <c r="BO162" i="1"/>
  <c r="BO165" i="1"/>
  <c r="AI162" i="1"/>
  <c r="AI165" i="1"/>
  <c r="EN180" i="1"/>
  <c r="EN174" i="1"/>
  <c r="H106" i="1"/>
  <c r="H116" i="1" s="1"/>
  <c r="DT106" i="1"/>
  <c r="DT116" i="1" s="1"/>
  <c r="BH115" i="1"/>
  <c r="BH112" i="1"/>
  <c r="BH244" i="1"/>
  <c r="BH189" i="1"/>
  <c r="AY213" i="1"/>
  <c r="CX117" i="1"/>
  <c r="CX144" i="1" s="1"/>
  <c r="CX148" i="1" s="1"/>
  <c r="EZ115" i="1"/>
  <c r="K213" i="1"/>
  <c r="DP180" i="1"/>
  <c r="DP176" i="1"/>
  <c r="DP181" i="1"/>
  <c r="DP206" i="1" s="1"/>
  <c r="DP178" i="1"/>
  <c r="DP174" i="1"/>
  <c r="DP172" i="1"/>
  <c r="BS213" i="1"/>
  <c r="FX106" i="1"/>
  <c r="FX116" i="1" s="1"/>
  <c r="DL106" i="1"/>
  <c r="DL116" i="1" s="1"/>
  <c r="AZ106" i="1"/>
  <c r="AZ116" i="1" s="1"/>
  <c r="CT213" i="1"/>
  <c r="FN162" i="1"/>
  <c r="FN165" i="1"/>
  <c r="EH162" i="1"/>
  <c r="EH165" i="1"/>
  <c r="DB162" i="1"/>
  <c r="DB165" i="1"/>
  <c r="BV162" i="1"/>
  <c r="BV165" i="1"/>
  <c r="AP162" i="1"/>
  <c r="AP165" i="1"/>
  <c r="J162" i="1"/>
  <c r="J165" i="1"/>
  <c r="EW162" i="1"/>
  <c r="EW165" i="1"/>
  <c r="DQ162" i="1"/>
  <c r="DQ165" i="1"/>
  <c r="CK162" i="1"/>
  <c r="CK165" i="1"/>
  <c r="BE162" i="1"/>
  <c r="BE165" i="1"/>
  <c r="Y162" i="1"/>
  <c r="Y165" i="1"/>
  <c r="FP162" i="1"/>
  <c r="FP165" i="1"/>
  <c r="EJ162" i="1"/>
  <c r="EJ165" i="1"/>
  <c r="DD162" i="1"/>
  <c r="DD165" i="1"/>
  <c r="BX162" i="1"/>
  <c r="BX165" i="1"/>
  <c r="AR162" i="1"/>
  <c r="AR165" i="1"/>
  <c r="L162" i="1"/>
  <c r="L165" i="1"/>
  <c r="FC162" i="1"/>
  <c r="FC165" i="1"/>
  <c r="DW162" i="1"/>
  <c r="DW165" i="1"/>
  <c r="CQ162" i="1"/>
  <c r="CQ165" i="1"/>
  <c r="BK162" i="1"/>
  <c r="BK165" i="1"/>
  <c r="AE162" i="1"/>
  <c r="AE165" i="1"/>
  <c r="FQ117" i="1"/>
  <c r="FQ172" i="1" s="1"/>
  <c r="BV117" i="1"/>
  <c r="BX180" i="1"/>
  <c r="BX176" i="1"/>
  <c r="BX181" i="1"/>
  <c r="BX206" i="1" s="1"/>
  <c r="BX178" i="1"/>
  <c r="BX174" i="1"/>
  <c r="BX172" i="1"/>
  <c r="DO213" i="1"/>
  <c r="AV140" i="1"/>
  <c r="AV142" i="1" s="1"/>
  <c r="AV115" i="1"/>
  <c r="AV112" i="1"/>
  <c r="AV189" i="1"/>
  <c r="AV244" i="1"/>
  <c r="DA117" i="1"/>
  <c r="Y117" i="1"/>
  <c r="DM213" i="1"/>
  <c r="CY213" i="1"/>
  <c r="BM213" i="1"/>
  <c r="DH189" i="1"/>
  <c r="DH244" i="1"/>
  <c r="BT176" i="1"/>
  <c r="DY213" i="1"/>
  <c r="AI213" i="1"/>
  <c r="FT115" i="1"/>
  <c r="FT112" i="1"/>
  <c r="FT189" i="1"/>
  <c r="FT244" i="1"/>
  <c r="DH106" i="1"/>
  <c r="DH116" i="1" s="1"/>
  <c r="CM213" i="1"/>
  <c r="ER106" i="1"/>
  <c r="ER116" i="1" s="1"/>
  <c r="CF106" i="1"/>
  <c r="CF116" i="1" s="1"/>
  <c r="FF162" i="1"/>
  <c r="FF165" i="1"/>
  <c r="DZ162" i="1"/>
  <c r="DZ165" i="1"/>
  <c r="CT162" i="1"/>
  <c r="CT165" i="1"/>
  <c r="BN162" i="1"/>
  <c r="BN165" i="1"/>
  <c r="AH162" i="1"/>
  <c r="AH165" i="1"/>
  <c r="FU162" i="1"/>
  <c r="FU165" i="1"/>
  <c r="EO162" i="1"/>
  <c r="EO165" i="1"/>
  <c r="DI162" i="1"/>
  <c r="DI165" i="1"/>
  <c r="CC162" i="1"/>
  <c r="CC165" i="1"/>
  <c r="AW162" i="1"/>
  <c r="AW165" i="1"/>
  <c r="Q162" i="1"/>
  <c r="Q165" i="1"/>
  <c r="FH162" i="1"/>
  <c r="FH165" i="1"/>
  <c r="EB162" i="1"/>
  <c r="EB165" i="1"/>
  <c r="CV162" i="1"/>
  <c r="CV165" i="1"/>
  <c r="BP162" i="1"/>
  <c r="BP165" i="1"/>
  <c r="AJ162" i="1"/>
  <c r="AJ165" i="1"/>
  <c r="D162" i="1"/>
  <c r="D165" i="1"/>
  <c r="EU162" i="1"/>
  <c r="EU165" i="1"/>
  <c r="DO162" i="1"/>
  <c r="DO165" i="1"/>
  <c r="CI162" i="1"/>
  <c r="CI165" i="1"/>
  <c r="BC162" i="1"/>
  <c r="BC165" i="1"/>
  <c r="W162" i="1"/>
  <c r="W165" i="1"/>
  <c r="BL140" i="1"/>
  <c r="BL142" i="1" s="1"/>
  <c r="FJ213" i="1"/>
  <c r="AL117" i="1"/>
  <c r="AL172" i="1" s="1"/>
  <c r="AL176" i="1" s="1"/>
  <c r="AL178" i="1" s="1"/>
  <c r="AL181" i="1" s="1"/>
  <c r="AL206" i="1" s="1"/>
  <c r="BK117" i="1"/>
  <c r="AE117" i="1"/>
  <c r="DZ117" i="1"/>
  <c r="FP106" i="1"/>
  <c r="FP116" i="1" s="1"/>
  <c r="DD115" i="1"/>
  <c r="DD112" i="1"/>
  <c r="DD244" i="1"/>
  <c r="DD189" i="1"/>
  <c r="AR106" i="1"/>
  <c r="AR116" i="1" s="1"/>
  <c r="FL180" i="1"/>
  <c r="FL176" i="1"/>
  <c r="FL172" i="1"/>
  <c r="FL181" i="1"/>
  <c r="FL206" i="1" s="1"/>
  <c r="FL178" i="1"/>
  <c r="FL174" i="1"/>
  <c r="CZ180" i="1"/>
  <c r="CZ174" i="1"/>
  <c r="AN180" i="1"/>
  <c r="AN174" i="1"/>
  <c r="FH115" i="1"/>
  <c r="FH112" i="1"/>
  <c r="FH244" i="1"/>
  <c r="FH189" i="1"/>
  <c r="CV106" i="1"/>
  <c r="CV116" i="1" s="1"/>
  <c r="AJ106" i="1"/>
  <c r="AJ116" i="1" s="1"/>
  <c r="FV213" i="1"/>
  <c r="L106" i="1"/>
  <c r="L116" i="1" s="1"/>
  <c r="EN106" i="1"/>
  <c r="EN116" i="1" s="1"/>
  <c r="CB115" i="1"/>
  <c r="CB112" i="1"/>
  <c r="CB189" i="1"/>
  <c r="CB244" i="1"/>
  <c r="BH180" i="1"/>
  <c r="BH176" i="1"/>
  <c r="BH181" i="1"/>
  <c r="BH206" i="1" s="1"/>
  <c r="BH178" i="1"/>
  <c r="BH174" i="1"/>
  <c r="BH172" i="1"/>
  <c r="FW117" i="1"/>
  <c r="EZ180" i="1"/>
  <c r="EZ176" i="1"/>
  <c r="EZ172" i="1"/>
  <c r="EZ181" i="1"/>
  <c r="EZ206" i="1" s="1"/>
  <c r="EZ178" i="1"/>
  <c r="EZ174" i="1"/>
  <c r="AB115" i="1"/>
  <c r="AB112" i="1"/>
  <c r="AB244" i="1"/>
  <c r="AB189" i="1"/>
  <c r="D115" i="1"/>
  <c r="D112" i="1"/>
  <c r="D244" i="1"/>
  <c r="D189" i="1"/>
  <c r="DP106" i="1"/>
  <c r="DP116" i="1" s="1"/>
  <c r="BD115" i="1"/>
  <c r="BD112" i="1"/>
  <c r="BD189" i="1"/>
  <c r="BD244" i="1"/>
  <c r="AT213" i="1"/>
  <c r="FM213" i="1"/>
  <c r="EW213" i="1"/>
  <c r="DA213" i="1"/>
  <c r="CK213" i="1"/>
  <c r="BU213" i="1"/>
  <c r="BE213" i="1"/>
  <c r="AO213" i="1"/>
  <c r="Y213" i="1"/>
  <c r="DL140" i="1"/>
  <c r="DL142" i="1" s="1"/>
  <c r="FD140" i="1"/>
  <c r="FD142" i="1" s="1"/>
  <c r="CR140" i="1"/>
  <c r="CR142" i="1" s="1"/>
  <c r="AF140" i="1"/>
  <c r="AF142" i="1" s="1"/>
  <c r="BK213" i="1"/>
  <c r="FK117" i="1"/>
  <c r="EJ140" i="1"/>
  <c r="EJ142" i="1" s="1"/>
  <c r="EJ115" i="1"/>
  <c r="EJ112" i="1"/>
  <c r="EJ244" i="1"/>
  <c r="EJ189" i="1"/>
  <c r="BX106" i="1"/>
  <c r="BX116" i="1" s="1"/>
  <c r="AV180" i="1"/>
  <c r="AV174" i="1"/>
  <c r="EF180" i="1"/>
  <c r="EF174" i="1"/>
  <c r="I213" i="1"/>
  <c r="T115" i="1"/>
  <c r="P140" i="1"/>
  <c r="P142" i="1" s="1"/>
  <c r="P115" i="1"/>
  <c r="P112" i="1"/>
  <c r="P189" i="1"/>
  <c r="P244" i="1"/>
  <c r="EB115" i="1"/>
  <c r="EB112" i="1"/>
  <c r="EB244" i="1"/>
  <c r="EB189" i="1"/>
  <c r="BP115" i="1"/>
  <c r="CQ213" i="1"/>
  <c r="ET162" i="1"/>
  <c r="ET165" i="1"/>
  <c r="DN162" i="1"/>
  <c r="DN165" i="1"/>
  <c r="CH162" i="1"/>
  <c r="CH165" i="1"/>
  <c r="BB162" i="1"/>
  <c r="BB165" i="1"/>
  <c r="V162" i="1"/>
  <c r="V165" i="1"/>
  <c r="FI162" i="1"/>
  <c r="FI165" i="1"/>
  <c r="EC162" i="1"/>
  <c r="EC165" i="1"/>
  <c r="CW162" i="1"/>
  <c r="CW165" i="1"/>
  <c r="BQ162" i="1"/>
  <c r="BQ165" i="1"/>
  <c r="AK162" i="1"/>
  <c r="AK165" i="1"/>
  <c r="E162" i="1"/>
  <c r="E165" i="1"/>
  <c r="EV162" i="1"/>
  <c r="EV165" i="1"/>
  <c r="DP162" i="1"/>
  <c r="DP165" i="1"/>
  <c r="CJ162" i="1"/>
  <c r="CJ165" i="1"/>
  <c r="BD162" i="1"/>
  <c r="BD165" i="1"/>
  <c r="X162" i="1"/>
  <c r="X165" i="1"/>
  <c r="FO162" i="1"/>
  <c r="FO165" i="1"/>
  <c r="EI162" i="1"/>
  <c r="EI165" i="1"/>
  <c r="DC162" i="1"/>
  <c r="DC165" i="1"/>
  <c r="BW162" i="1"/>
  <c r="BW165" i="1"/>
  <c r="AQ162" i="1"/>
  <c r="AQ165" i="1"/>
  <c r="K162" i="1"/>
  <c r="K165" i="1"/>
  <c r="FT180" i="1"/>
  <c r="FT176" i="1"/>
  <c r="FT172" i="1"/>
  <c r="FT181" i="1"/>
  <c r="FT206" i="1" s="1"/>
  <c r="FT178" i="1"/>
  <c r="FT174" i="1"/>
  <c r="BB213" i="1"/>
  <c r="EU213" i="1"/>
  <c r="EV115" i="1"/>
  <c r="EV112" i="1"/>
  <c r="CJ115" i="1"/>
  <c r="N213" i="1"/>
  <c r="DS213" i="1"/>
  <c r="ER140" i="1"/>
  <c r="ER142" i="1" s="1"/>
  <c r="CF140" i="1"/>
  <c r="CF142" i="1" s="1"/>
  <c r="DZ213" i="1"/>
  <c r="BL115" i="1"/>
  <c r="BL112" i="1"/>
  <c r="BL189" i="1"/>
  <c r="BL244" i="1"/>
  <c r="AE213" i="1"/>
  <c r="DD180" i="1"/>
  <c r="DD176" i="1"/>
  <c r="DD181" i="1"/>
  <c r="DD206" i="1" s="1"/>
  <c r="DD178" i="1"/>
  <c r="DD174" i="1"/>
  <c r="DD172" i="1"/>
  <c r="EX213" i="1"/>
  <c r="FI213" i="1"/>
  <c r="FL106" i="1"/>
  <c r="FL116" i="1" s="1"/>
  <c r="CZ106" i="1"/>
  <c r="CZ116" i="1" s="1"/>
  <c r="AN106" i="1"/>
  <c r="AN116" i="1" s="1"/>
  <c r="DV213" i="1"/>
  <c r="BJ213" i="1"/>
  <c r="FH180" i="1"/>
  <c r="FH176" i="1"/>
  <c r="FH172" i="1"/>
  <c r="FH181" i="1"/>
  <c r="FH206" i="1" s="1"/>
  <c r="FH178" i="1"/>
  <c r="FH174" i="1"/>
  <c r="AJ140" i="1"/>
  <c r="AJ142" i="1" s="1"/>
  <c r="FB162" i="1"/>
  <c r="FB165" i="1"/>
  <c r="DV162" i="1"/>
  <c r="DV165" i="1"/>
  <c r="CP162" i="1"/>
  <c r="CP165" i="1"/>
  <c r="BJ162" i="1"/>
  <c r="BJ165" i="1"/>
  <c r="AD162" i="1"/>
  <c r="AD165" i="1"/>
  <c r="FQ162" i="1"/>
  <c r="FQ165" i="1"/>
  <c r="EK162" i="1"/>
  <c r="EK165" i="1"/>
  <c r="DE162" i="1"/>
  <c r="DE165" i="1"/>
  <c r="BY162" i="1"/>
  <c r="BY165" i="1"/>
  <c r="AS162" i="1"/>
  <c r="AS165" i="1"/>
  <c r="M162" i="1"/>
  <c r="M165" i="1"/>
  <c r="FD162" i="1"/>
  <c r="FD165" i="1"/>
  <c r="DX162" i="1"/>
  <c r="DX165" i="1"/>
  <c r="CR162" i="1"/>
  <c r="CR165" i="1"/>
  <c r="BL162" i="1"/>
  <c r="BL165" i="1"/>
  <c r="AF162" i="1"/>
  <c r="AF165" i="1"/>
  <c r="FW162" i="1"/>
  <c r="FW165" i="1"/>
  <c r="EQ162" i="1"/>
  <c r="EQ165" i="1"/>
  <c r="DK162" i="1"/>
  <c r="DK165" i="1"/>
  <c r="CE162" i="1"/>
  <c r="CE165" i="1"/>
  <c r="AY162" i="1"/>
  <c r="AY165" i="1"/>
  <c r="S162" i="1"/>
  <c r="S165" i="1"/>
  <c r="EN140" i="1"/>
  <c r="EN142" i="1" s="1"/>
  <c r="CB180" i="1"/>
  <c r="CB176" i="1"/>
  <c r="CB181" i="1"/>
  <c r="CB206" i="1" s="1"/>
  <c r="CB178" i="1"/>
  <c r="CB174" i="1"/>
  <c r="CB172" i="1"/>
  <c r="U213" i="1"/>
  <c r="FO117" i="1"/>
  <c r="FO172" i="1" s="1"/>
  <c r="FO176" i="1" s="1"/>
  <c r="FO178" i="1" s="1"/>
  <c r="H115" i="1"/>
  <c r="H112" i="1"/>
  <c r="H189" i="1"/>
  <c r="H244" i="1"/>
  <c r="DT115" i="1"/>
  <c r="DT112" i="1"/>
  <c r="DT244" i="1"/>
  <c r="DT189" i="1"/>
  <c r="BH106" i="1"/>
  <c r="BH116" i="1" s="1"/>
  <c r="EH213" i="1"/>
  <c r="BV213" i="1"/>
  <c r="J213" i="1"/>
  <c r="ES213" i="1"/>
  <c r="FJ117" i="1"/>
  <c r="AB180" i="1"/>
  <c r="AB176" i="1"/>
  <c r="AB181" i="1"/>
  <c r="AB206" i="1" s="1"/>
  <c r="AB178" i="1"/>
  <c r="AB174" i="1"/>
  <c r="AB172" i="1"/>
  <c r="DB213" i="1"/>
  <c r="FK213" i="1"/>
  <c r="D180" i="1"/>
  <c r="D174" i="1"/>
  <c r="D172" i="1"/>
  <c r="BD180" i="1"/>
  <c r="BD176" i="1"/>
  <c r="BD181" i="1"/>
  <c r="BD206" i="1" s="1"/>
  <c r="BD178" i="1"/>
  <c r="BD174" i="1"/>
  <c r="BD172" i="1"/>
  <c r="FR213" i="1"/>
  <c r="DU213" i="1"/>
  <c r="DE213" i="1"/>
  <c r="BI213" i="1"/>
  <c r="AC213" i="1"/>
  <c r="FX115" i="1"/>
  <c r="FX112" i="1"/>
  <c r="FX244" i="1"/>
  <c r="FX189" i="1"/>
  <c r="DL115" i="1"/>
  <c r="DL112" i="1"/>
  <c r="DL244" i="1"/>
  <c r="DL189" i="1"/>
  <c r="AZ112" i="1"/>
  <c r="CC213" i="1"/>
  <c r="EX162" i="1"/>
  <c r="EX165" i="1"/>
  <c r="DR162" i="1"/>
  <c r="DR165" i="1"/>
  <c r="CL162" i="1"/>
  <c r="CL165" i="1"/>
  <c r="BF162" i="1"/>
  <c r="BF165" i="1"/>
  <c r="Z162" i="1"/>
  <c r="Z165" i="1"/>
  <c r="FM162" i="1"/>
  <c r="FM165" i="1"/>
  <c r="EG162" i="1"/>
  <c r="EG165" i="1"/>
  <c r="DA162" i="1"/>
  <c r="DA165" i="1"/>
  <c r="BU162" i="1"/>
  <c r="BU165" i="1"/>
  <c r="AO162" i="1"/>
  <c r="AO165" i="1"/>
  <c r="I162" i="1"/>
  <c r="I165" i="1"/>
  <c r="EZ162" i="1"/>
  <c r="EZ165" i="1"/>
  <c r="DT162" i="1"/>
  <c r="DT165" i="1"/>
  <c r="CN162" i="1"/>
  <c r="CN165" i="1"/>
  <c r="BH162" i="1"/>
  <c r="BH165" i="1"/>
  <c r="AB162" i="1"/>
  <c r="AB165" i="1"/>
  <c r="FS162" i="1"/>
  <c r="FS165" i="1"/>
  <c r="EM162" i="1"/>
  <c r="EM165" i="1"/>
  <c r="DG162" i="1"/>
  <c r="DG165" i="1"/>
  <c r="CA162" i="1"/>
  <c r="CA165" i="1"/>
  <c r="AU162" i="1"/>
  <c r="AU165" i="1"/>
  <c r="O162" i="1"/>
  <c r="O165" i="1"/>
  <c r="FD115" i="1"/>
  <c r="FD112" i="1"/>
  <c r="FD189" i="1"/>
  <c r="FD244" i="1"/>
  <c r="CR115" i="1"/>
  <c r="CR112" i="1"/>
  <c r="CR189" i="1"/>
  <c r="CR244" i="1"/>
  <c r="AF115" i="1"/>
  <c r="AF112" i="1"/>
  <c r="AF189" i="1"/>
  <c r="AF244" i="1"/>
  <c r="ED213" i="1"/>
  <c r="BR213" i="1"/>
  <c r="E213" i="1"/>
  <c r="J117" i="1"/>
  <c r="EJ180" i="1"/>
  <c r="EJ174" i="1"/>
  <c r="AV106" i="1"/>
  <c r="AV116" i="1" s="1"/>
  <c r="P180" i="1"/>
  <c r="P176" i="1"/>
  <c r="P181" i="1"/>
  <c r="P206" i="1" s="1"/>
  <c r="P178" i="1"/>
  <c r="P174" i="1"/>
  <c r="P172" i="1"/>
  <c r="EB180" i="1"/>
  <c r="EB174" i="1"/>
  <c r="BP180" i="1"/>
  <c r="BP176" i="1"/>
  <c r="BP181" i="1"/>
  <c r="BP206" i="1" s="1"/>
  <c r="BP178" i="1"/>
  <c r="BP174" i="1"/>
  <c r="BP172" i="1"/>
  <c r="DH115" i="1"/>
  <c r="DH112" i="1"/>
  <c r="CF244" i="1"/>
  <c r="CF189" i="1"/>
  <c r="EP162" i="1"/>
  <c r="EP165" i="1"/>
  <c r="CD162" i="1"/>
  <c r="CD165" i="1"/>
  <c r="R162" i="1"/>
  <c r="R165" i="1"/>
  <c r="DY162" i="1"/>
  <c r="DY165" i="1"/>
  <c r="AG162" i="1"/>
  <c r="AG165" i="1"/>
  <c r="DL162" i="1"/>
  <c r="DL165" i="1"/>
  <c r="AZ162" i="1"/>
  <c r="AZ165" i="1"/>
  <c r="FK162" i="1"/>
  <c r="FK165" i="1"/>
  <c r="BS162" i="1"/>
  <c r="BS165" i="1"/>
  <c r="G162" i="1"/>
  <c r="G165" i="1"/>
  <c r="AL213" i="1"/>
  <c r="AX117" i="1"/>
  <c r="FP115" i="1"/>
  <c r="FP112" i="1"/>
  <c r="CV115" i="1"/>
  <c r="CV112" i="1"/>
  <c r="CV244" i="1"/>
  <c r="CV189" i="1"/>
  <c r="AJ115" i="1"/>
  <c r="AJ112" i="1"/>
  <c r="AJ244" i="1"/>
  <c r="AJ189" i="1"/>
  <c r="CS213" i="1"/>
  <c r="L115" i="1"/>
  <c r="L112" i="1"/>
  <c r="L244" i="1"/>
  <c r="L189" i="1"/>
  <c r="EN115" i="1"/>
  <c r="EN112" i="1"/>
  <c r="EN189" i="1"/>
  <c r="EN244" i="1"/>
  <c r="V213" i="1"/>
  <c r="G213" i="1"/>
  <c r="DY117" i="1"/>
  <c r="CS117" i="1"/>
  <c r="H180" i="1"/>
  <c r="H176" i="1"/>
  <c r="H181" i="1"/>
  <c r="H206" i="1" s="1"/>
  <c r="H178" i="1"/>
  <c r="H174" i="1"/>
  <c r="H172" i="1"/>
  <c r="DT180" i="1"/>
  <c r="DT176" i="1"/>
  <c r="DT181" i="1"/>
  <c r="DT206" i="1" s="1"/>
  <c r="DT178" i="1"/>
  <c r="DT174" i="1"/>
  <c r="DT172" i="1"/>
  <c r="DP115" i="1"/>
  <c r="DP112" i="1"/>
  <c r="DP189" i="1"/>
  <c r="DP244" i="1"/>
  <c r="FO213" i="1"/>
  <c r="FX180" i="1"/>
  <c r="FX176" i="1"/>
  <c r="FX172" i="1"/>
  <c r="FX181" i="1"/>
  <c r="FX206" i="1" s="1"/>
  <c r="FX178" i="1"/>
  <c r="FX174" i="1"/>
  <c r="DL180" i="1"/>
  <c r="DL174" i="1"/>
  <c r="AZ180" i="1"/>
  <c r="AZ174" i="1"/>
  <c r="FD180" i="1"/>
  <c r="FD174" i="1"/>
  <c r="CR180" i="1"/>
  <c r="CR176" i="1"/>
  <c r="CR181" i="1"/>
  <c r="CR206" i="1" s="1"/>
  <c r="CR178" i="1"/>
  <c r="CR174" i="1"/>
  <c r="CR172" i="1"/>
  <c r="AF180" i="1"/>
  <c r="AF176" i="1"/>
  <c r="AF181" i="1"/>
  <c r="AF206" i="1" s="1"/>
  <c r="AF178" i="1"/>
  <c r="AF174" i="1"/>
  <c r="AF172" i="1"/>
  <c r="BX115" i="1"/>
  <c r="BX112" i="1"/>
  <c r="BX244" i="1"/>
  <c r="BX189" i="1"/>
  <c r="F213" i="1"/>
  <c r="AI117" i="1"/>
  <c r="AI172" i="1" s="1"/>
  <c r="AI176" i="1" s="1"/>
  <c r="AI178" i="1" s="1"/>
  <c r="AI181" i="1" s="1"/>
  <c r="AI206" i="1" s="1"/>
  <c r="EF244" i="1" l="1"/>
  <c r="BE180" i="1"/>
  <c r="EC106" i="1"/>
  <c r="EC116" i="1" s="1"/>
  <c r="BE174" i="1"/>
  <c r="CA176" i="1"/>
  <c r="CA172" i="1"/>
  <c r="EA106" i="1"/>
  <c r="EA116" i="1" s="1"/>
  <c r="Q117" i="1"/>
  <c r="Q172" i="1" s="1"/>
  <c r="Q176" i="1" s="1"/>
  <c r="Q178" i="1" s="1"/>
  <c r="T189" i="1"/>
  <c r="CN244" i="1"/>
  <c r="AK115" i="1"/>
  <c r="DN244" i="1"/>
  <c r="BZ172" i="1"/>
  <c r="CH117" i="1"/>
  <c r="EF106" i="1"/>
  <c r="EF116" i="1" s="1"/>
  <c r="DN106" i="1"/>
  <c r="DN116" i="1" s="1"/>
  <c r="AZ244" i="1"/>
  <c r="DK140" i="1"/>
  <c r="DK142" i="1" s="1"/>
  <c r="AZ140" i="1"/>
  <c r="AZ142" i="1" s="1"/>
  <c r="CO176" i="1"/>
  <c r="EV181" i="1"/>
  <c r="EV206" i="1" s="1"/>
  <c r="CG176" i="1"/>
  <c r="BT172" i="1"/>
  <c r="CO178" i="1"/>
  <c r="EF112" i="1"/>
  <c r="CN112" i="1"/>
  <c r="CO244" i="1"/>
  <c r="CG112" i="1"/>
  <c r="CO180" i="1"/>
  <c r="CO174" i="1"/>
  <c r="CG174" i="1"/>
  <c r="DJ106" i="1"/>
  <c r="DJ116" i="1" s="1"/>
  <c r="CN174" i="1"/>
  <c r="BT174" i="1"/>
  <c r="BT180" i="1"/>
  <c r="M117" i="1"/>
  <c r="M172" i="1" s="1"/>
  <c r="M176" i="1" s="1"/>
  <c r="M178" i="1" s="1"/>
  <c r="EG174" i="1"/>
  <c r="AW176" i="1"/>
  <c r="BO117" i="1"/>
  <c r="BO150" i="1" s="1"/>
  <c r="FN148" i="1"/>
  <c r="DK180" i="1"/>
  <c r="DK174" i="1"/>
  <c r="CN180" i="1"/>
  <c r="BT178" i="1"/>
  <c r="FQ176" i="1"/>
  <c r="FQ178" i="1" s="1"/>
  <c r="DF180" i="1"/>
  <c r="AO117" i="1"/>
  <c r="AO172" i="1" s="1"/>
  <c r="AO176" i="1" s="1"/>
  <c r="AO178" i="1" s="1"/>
  <c r="E117" i="1"/>
  <c r="E144" i="1" s="1"/>
  <c r="E148" i="1" s="1"/>
  <c r="I117" i="1"/>
  <c r="EG244" i="1"/>
  <c r="CU106" i="1"/>
  <c r="CU116" i="1" s="1"/>
  <c r="C136" i="1"/>
  <c r="C138" i="1"/>
  <c r="C171" i="1"/>
  <c r="C146" i="1"/>
  <c r="BG148" i="1"/>
  <c r="EI148" i="1"/>
  <c r="DF148" i="1"/>
  <c r="CO181" i="1"/>
  <c r="CO206" i="1" s="1"/>
  <c r="BC180" i="1"/>
  <c r="CG178" i="1"/>
  <c r="CG172" i="1"/>
  <c r="BE178" i="1"/>
  <c r="BE181" i="1"/>
  <c r="BE206" i="1" s="1"/>
  <c r="T106" i="1"/>
  <c r="T116" i="1" s="1"/>
  <c r="O106" i="1"/>
  <c r="O116" i="1" s="1"/>
  <c r="CG180" i="1"/>
  <c r="EH117" i="1"/>
  <c r="EH144" i="1" s="1"/>
  <c r="BE172" i="1"/>
  <c r="AM106" i="1"/>
  <c r="AM116" i="1" s="1"/>
  <c r="G106" i="1"/>
  <c r="G116" i="1" s="1"/>
  <c r="BW117" i="1"/>
  <c r="BW121" i="1" s="1"/>
  <c r="BW200" i="1" s="1"/>
  <c r="CN106" i="1"/>
  <c r="CN116" i="1" s="1"/>
  <c r="CG106" i="1"/>
  <c r="CG116" i="1" s="1"/>
  <c r="CJ174" i="1"/>
  <c r="CN178" i="1"/>
  <c r="EV172" i="1"/>
  <c r="BZ176" i="1"/>
  <c r="AW178" i="1"/>
  <c r="EX117" i="1"/>
  <c r="EX121" i="1" s="1"/>
  <c r="EX200" i="1" s="1"/>
  <c r="CN181" i="1"/>
  <c r="CN206" i="1" s="1"/>
  <c r="EV174" i="1"/>
  <c r="EV176" i="1"/>
  <c r="CN172" i="1"/>
  <c r="EV178" i="1"/>
  <c r="AW172" i="1"/>
  <c r="BZ174" i="1"/>
  <c r="AW174" i="1"/>
  <c r="DQ115" i="1"/>
  <c r="BZ181" i="1"/>
  <c r="BZ206" i="1" s="1"/>
  <c r="AW180" i="1"/>
  <c r="AW244" i="1"/>
  <c r="AD106" i="1"/>
  <c r="AD116" i="1" s="1"/>
  <c r="CW140" i="1"/>
  <c r="CW142" i="1" s="1"/>
  <c r="CW106" i="1"/>
  <c r="CW116" i="1" s="1"/>
  <c r="BF117" i="1"/>
  <c r="BF121" i="1" s="1"/>
  <c r="BF200" i="1" s="1"/>
  <c r="AW112" i="1"/>
  <c r="EA115" i="1"/>
  <c r="EA117" i="1" s="1"/>
  <c r="EZ106" i="1"/>
  <c r="EZ116" i="1" s="1"/>
  <c r="EZ189" i="1"/>
  <c r="EZ213" i="1" s="1"/>
  <c r="CP117" i="1"/>
  <c r="CP146" i="1" s="1"/>
  <c r="DV117" i="1"/>
  <c r="DV121" i="1" s="1"/>
  <c r="DV200" i="1" s="1"/>
  <c r="I41" i="8"/>
  <c r="D266" i="8"/>
  <c r="D268" i="8" s="1"/>
  <c r="I44" i="8" s="1"/>
  <c r="D257" i="8"/>
  <c r="D261" i="8" s="1"/>
  <c r="D10" i="10" s="1"/>
  <c r="D21" i="10" s="1"/>
  <c r="D34" i="10" s="1"/>
  <c r="D308" i="8"/>
  <c r="H48" i="8"/>
  <c r="C278" i="8"/>
  <c r="C282" i="8"/>
  <c r="C297" i="8" s="1"/>
  <c r="H49" i="8" s="1"/>
  <c r="DJ140" i="1"/>
  <c r="DJ142" i="1" s="1"/>
  <c r="X144" i="1"/>
  <c r="DK117" i="1"/>
  <c r="DK144" i="1" s="1"/>
  <c r="DK148" i="1" s="1"/>
  <c r="W189" i="1"/>
  <c r="W213" i="1" s="1"/>
  <c r="U117" i="1"/>
  <c r="U121" i="1" s="1"/>
  <c r="U200" i="1" s="1"/>
  <c r="EV106" i="1"/>
  <c r="EV116" i="1" s="1"/>
  <c r="AY172" i="1"/>
  <c r="AY176" i="1" s="1"/>
  <c r="AY178" i="1" s="1"/>
  <c r="AY144" i="1"/>
  <c r="CA106" i="1"/>
  <c r="CA116" i="1" s="1"/>
  <c r="BP106" i="1"/>
  <c r="BP116" i="1" s="1"/>
  <c r="BP117" i="1" s="1"/>
  <c r="BP121" i="1" s="1"/>
  <c r="BP200" i="1" s="1"/>
  <c r="CY117" i="1"/>
  <c r="CY144" i="1" s="1"/>
  <c r="CY148" i="1" s="1"/>
  <c r="EP117" i="1"/>
  <c r="EP121" i="1" s="1"/>
  <c r="EP200" i="1" s="1"/>
  <c r="EQ112" i="1"/>
  <c r="DN180" i="1"/>
  <c r="EV244" i="1"/>
  <c r="BT189" i="1"/>
  <c r="BT213" i="1" s="1"/>
  <c r="EA180" i="1"/>
  <c r="FV117" i="1"/>
  <c r="FV150" i="1" s="1"/>
  <c r="EQ106" i="1"/>
  <c r="EQ116" i="1" s="1"/>
  <c r="W112" i="1"/>
  <c r="DC117" i="1"/>
  <c r="DC121" i="1" s="1"/>
  <c r="DC200" i="1" s="1"/>
  <c r="AH117" i="1"/>
  <c r="AH121" i="1" s="1"/>
  <c r="AH200" i="1" s="1"/>
  <c r="W140" i="1"/>
  <c r="W142" i="1" s="1"/>
  <c r="EZ140" i="1"/>
  <c r="EZ142" i="1" s="1"/>
  <c r="D117" i="1"/>
  <c r="D121" i="1" s="1"/>
  <c r="D200" i="1" s="1"/>
  <c r="EV140" i="1"/>
  <c r="EV142" i="1" s="1"/>
  <c r="AW106" i="1"/>
  <c r="AW116" i="1" s="1"/>
  <c r="V117" i="1"/>
  <c r="V172" i="1" s="1"/>
  <c r="V176" i="1" s="1"/>
  <c r="V178" i="1" s="1"/>
  <c r="V181" i="1" s="1"/>
  <c r="V206" i="1" s="1"/>
  <c r="DM117" i="1"/>
  <c r="DM121" i="1" s="1"/>
  <c r="DM200" i="1" s="1"/>
  <c r="DX244" i="1"/>
  <c r="AM174" i="1"/>
  <c r="W180" i="1"/>
  <c r="AC117" i="1"/>
  <c r="AC146" i="1" s="1"/>
  <c r="AC148" i="1" s="1"/>
  <c r="W172" i="1"/>
  <c r="O244" i="1"/>
  <c r="EG115" i="1"/>
  <c r="EE115" i="1"/>
  <c r="FB189" i="1"/>
  <c r="FB213" i="1" s="1"/>
  <c r="CW244" i="1"/>
  <c r="W181" i="1"/>
  <c r="W206" i="1" s="1"/>
  <c r="W178" i="1"/>
  <c r="DF112" i="1"/>
  <c r="BN117" i="1"/>
  <c r="BN150" i="1" s="1"/>
  <c r="EA189" i="1"/>
  <c r="EA213" i="1" s="1"/>
  <c r="DN112" i="1"/>
  <c r="DI117" i="1"/>
  <c r="DI121" i="1" s="1"/>
  <c r="DI200" i="1" s="1"/>
  <c r="FG117" i="1"/>
  <c r="FG121" i="1" s="1"/>
  <c r="FG200" i="1" s="1"/>
  <c r="FB106" i="1"/>
  <c r="FB116" i="1" s="1"/>
  <c r="DQ106" i="1"/>
  <c r="DQ116" i="1" s="1"/>
  <c r="AU117" i="1"/>
  <c r="AU144" i="1" s="1"/>
  <c r="EL117" i="1"/>
  <c r="EL146" i="1" s="1"/>
  <c r="DX106" i="1"/>
  <c r="DX116" i="1" s="1"/>
  <c r="BT106" i="1"/>
  <c r="BT116" i="1" s="1"/>
  <c r="CA189" i="1"/>
  <c r="CA213" i="1" s="1"/>
  <c r="AM140" i="1"/>
  <c r="AM142" i="1" s="1"/>
  <c r="ED117" i="1"/>
  <c r="ED146" i="1" s="1"/>
  <c r="ED148" i="1" s="1"/>
  <c r="ET180" i="1"/>
  <c r="BZ112" i="1"/>
  <c r="BZ180" i="1"/>
  <c r="CJ140" i="1"/>
  <c r="CJ142" i="1" s="1"/>
  <c r="CW115" i="1"/>
  <c r="DR117" i="1"/>
  <c r="DR150" i="1" s="1"/>
  <c r="EF140" i="1"/>
  <c r="EF142" i="1" s="1"/>
  <c r="FS117" i="1"/>
  <c r="FS144" i="1" s="1"/>
  <c r="FS156" i="1" s="1"/>
  <c r="BP140" i="1"/>
  <c r="BP142" i="1" s="1"/>
  <c r="EK189" i="1"/>
  <c r="EK213" i="1" s="1"/>
  <c r="FF140" i="1"/>
  <c r="FF142" i="1" s="1"/>
  <c r="FN189" i="1"/>
  <c r="FN213" i="1" s="1"/>
  <c r="FC117" i="1"/>
  <c r="FC146" i="1" s="1"/>
  <c r="FC148" i="1" s="1"/>
  <c r="O112" i="1"/>
  <c r="O117" i="1" s="1"/>
  <c r="BJ117" i="1"/>
  <c r="BJ146" i="1" s="1"/>
  <c r="BJ148" i="1" s="1"/>
  <c r="CJ244" i="1"/>
  <c r="CJ106" i="1"/>
  <c r="CJ116" i="1" s="1"/>
  <c r="CJ117" i="1" s="1"/>
  <c r="CJ172" i="1" s="1"/>
  <c r="DX115" i="1"/>
  <c r="BB117" i="1"/>
  <c r="BB172" i="1" s="1"/>
  <c r="BB176" i="1" s="1"/>
  <c r="BB178" i="1" s="1"/>
  <c r="CW180" i="1"/>
  <c r="EQ189" i="1"/>
  <c r="EQ213" i="1" s="1"/>
  <c r="DQ244" i="1"/>
  <c r="DX181" i="1"/>
  <c r="DX206" i="1" s="1"/>
  <c r="G178" i="1"/>
  <c r="W176" i="1"/>
  <c r="CK106" i="1"/>
  <c r="CK116" i="1" s="1"/>
  <c r="N117" i="1"/>
  <c r="N121" i="1" s="1"/>
  <c r="N200" i="1" s="1"/>
  <c r="ET172" i="1"/>
  <c r="CW178" i="1"/>
  <c r="Z117" i="1"/>
  <c r="Z172" i="1" s="1"/>
  <c r="Z176" i="1" s="1"/>
  <c r="Z178" i="1" s="1"/>
  <c r="Z181" i="1" s="1"/>
  <c r="Z206" i="1" s="1"/>
  <c r="W106" i="1"/>
  <c r="W116" i="1" s="1"/>
  <c r="EE140" i="1"/>
  <c r="EE142" i="1" s="1"/>
  <c r="CW181" i="1"/>
  <c r="CW206" i="1" s="1"/>
  <c r="CW172" i="1"/>
  <c r="CW176" i="1"/>
  <c r="EG106" i="1"/>
  <c r="EG116" i="1" s="1"/>
  <c r="DX172" i="1"/>
  <c r="DX176" i="1"/>
  <c r="CT117" i="1"/>
  <c r="CT121" i="1" s="1"/>
  <c r="CT200" i="1" s="1"/>
  <c r="CM117" i="1"/>
  <c r="CM121" i="1" s="1"/>
  <c r="CM200" i="1" s="1"/>
  <c r="DX174" i="1"/>
  <c r="DX180" i="1"/>
  <c r="K117" i="1"/>
  <c r="K144" i="1" s="1"/>
  <c r="K148" i="1" s="1"/>
  <c r="BI117" i="1"/>
  <c r="BI172" i="1" s="1"/>
  <c r="BI176" i="1" s="1"/>
  <c r="BI178" i="1" s="1"/>
  <c r="BI181" i="1" s="1"/>
  <c r="BI206" i="1" s="1"/>
  <c r="FN106" i="1"/>
  <c r="FN116" i="1" s="1"/>
  <c r="DS117" i="1"/>
  <c r="DS150" i="1" s="1"/>
  <c r="S117" i="1"/>
  <c r="S150" i="1" s="1"/>
  <c r="BA117" i="1"/>
  <c r="BA172" i="1" s="1"/>
  <c r="BA176" i="1" s="1"/>
  <c r="BA178" i="1" s="1"/>
  <c r="FR117" i="1"/>
  <c r="FR144" i="1" s="1"/>
  <c r="AA106" i="1"/>
  <c r="AA116" i="1" s="1"/>
  <c r="AA117" i="1" s="1"/>
  <c r="AA121" i="1" s="1"/>
  <c r="AA200" i="1" s="1"/>
  <c r="DF106" i="1"/>
  <c r="DF116" i="1" s="1"/>
  <c r="EI180" i="1"/>
  <c r="G180" i="1"/>
  <c r="G181" i="1"/>
  <c r="G206" i="1" s="1"/>
  <c r="CI117" i="1"/>
  <c r="CI150" i="1" s="1"/>
  <c r="G112" i="1"/>
  <c r="DF189" i="1"/>
  <c r="DF213" i="1" s="1"/>
  <c r="BG189" i="1"/>
  <c r="BG213" i="1" s="1"/>
  <c r="FN112" i="1"/>
  <c r="CU181" i="1"/>
  <c r="CU206" i="1" s="1"/>
  <c r="FI117" i="1"/>
  <c r="FI121" i="1" s="1"/>
  <c r="FI200" i="1" s="1"/>
  <c r="ES117" i="1"/>
  <c r="ES121" i="1" s="1"/>
  <c r="ES200" i="1" s="1"/>
  <c r="BY117" i="1"/>
  <c r="BY172" i="1" s="1"/>
  <c r="BY176" i="1" s="1"/>
  <c r="BY178" i="1" s="1"/>
  <c r="CL106" i="1"/>
  <c r="CL116" i="1" s="1"/>
  <c r="ET106" i="1"/>
  <c r="ET116" i="1" s="1"/>
  <c r="DE117" i="1"/>
  <c r="DE172" i="1" s="1"/>
  <c r="DE176" i="1" s="1"/>
  <c r="DE178" i="1" s="1"/>
  <c r="DE181" i="1" s="1"/>
  <c r="DE206" i="1" s="1"/>
  <c r="CK115" i="1"/>
  <c r="CU176" i="1"/>
  <c r="FA115" i="1"/>
  <c r="FA117" i="1" s="1"/>
  <c r="FA146" i="1" s="1"/>
  <c r="FA148" i="1" s="1"/>
  <c r="FF112" i="1"/>
  <c r="FF117" i="1" s="1"/>
  <c r="BS117" i="1"/>
  <c r="BS150" i="1" s="1"/>
  <c r="CU112" i="1"/>
  <c r="FB174" i="1"/>
  <c r="CU174" i="1"/>
  <c r="CU172" i="1"/>
  <c r="EI106" i="1"/>
  <c r="EI116" i="1" s="1"/>
  <c r="EE106" i="1"/>
  <c r="EE116" i="1" s="1"/>
  <c r="D176" i="1"/>
  <c r="D178" i="1" s="1"/>
  <c r="D181" i="1" s="1"/>
  <c r="D206" i="1" s="1"/>
  <c r="AK140" i="1"/>
  <c r="AK142" i="1" s="1"/>
  <c r="BQ106" i="1"/>
  <c r="BQ116" i="1" s="1"/>
  <c r="AS106" i="1"/>
  <c r="AS116" i="1" s="1"/>
  <c r="FB115" i="1"/>
  <c r="FB112" i="1"/>
  <c r="DU117" i="1"/>
  <c r="DU172" i="1" s="1"/>
  <c r="DU176" i="1" s="1"/>
  <c r="DU178" i="1" s="1"/>
  <c r="DU181" i="1" s="1"/>
  <c r="DU206" i="1" s="1"/>
  <c r="FN180" i="1"/>
  <c r="CK180" i="1"/>
  <c r="R117" i="1"/>
  <c r="AA181" i="1"/>
  <c r="AA206" i="1" s="1"/>
  <c r="AA172" i="1"/>
  <c r="AA178" i="1"/>
  <c r="AA180" i="1"/>
  <c r="AA174" i="1"/>
  <c r="AA176" i="1"/>
  <c r="G174" i="1"/>
  <c r="G176" i="1"/>
  <c r="BP189" i="1"/>
  <c r="BP213" i="1" s="1"/>
  <c r="BT112" i="1"/>
  <c r="CK181" i="1"/>
  <c r="CK206" i="1" s="1"/>
  <c r="EM117" i="1"/>
  <c r="EM172" i="1" s="1"/>
  <c r="EM176" i="1" s="1"/>
  <c r="EM178" i="1" s="1"/>
  <c r="EM181" i="1" s="1"/>
  <c r="EM206" i="1" s="1"/>
  <c r="CK174" i="1"/>
  <c r="CK172" i="1"/>
  <c r="EI112" i="1"/>
  <c r="CK178" i="1"/>
  <c r="DO117" i="1"/>
  <c r="DO172" i="1" s="1"/>
  <c r="DO176" i="1" s="1"/>
  <c r="DO178" i="1" s="1"/>
  <c r="AA244" i="1"/>
  <c r="AA189" i="1"/>
  <c r="AA213" i="1" s="1"/>
  <c r="CA115" i="1"/>
  <c r="CA112" i="1"/>
  <c r="EE244" i="1"/>
  <c r="EE189" i="1"/>
  <c r="EE213" i="1" s="1"/>
  <c r="EI189" i="1"/>
  <c r="EI213" i="1" s="1"/>
  <c r="EI244" i="1"/>
  <c r="DG117" i="1"/>
  <c r="DG144" i="1" s="1"/>
  <c r="ET244" i="1"/>
  <c r="CC117" i="1"/>
  <c r="CC144" i="1" s="1"/>
  <c r="ET176" i="1"/>
  <c r="BG106" i="1"/>
  <c r="BG116" i="1" s="1"/>
  <c r="CU180" i="1"/>
  <c r="BC140" i="1"/>
  <c r="BC142" i="1" s="1"/>
  <c r="EK106" i="1"/>
  <c r="EK116" i="1" s="1"/>
  <c r="BZ106" i="1"/>
  <c r="BZ116" i="1" s="1"/>
  <c r="AM115" i="1"/>
  <c r="AM112" i="1"/>
  <c r="DW117" i="1"/>
  <c r="DW144" i="1" s="1"/>
  <c r="FU117" i="1"/>
  <c r="FU150" i="1" s="1"/>
  <c r="EK112" i="1"/>
  <c r="AD174" i="1"/>
  <c r="AD176" i="1"/>
  <c r="AD178" i="1"/>
  <c r="AD172" i="1"/>
  <c r="AD180" i="1"/>
  <c r="AD181" i="1"/>
  <c r="AD206" i="1" s="1"/>
  <c r="BE112" i="1"/>
  <c r="BE115" i="1"/>
  <c r="EC178" i="1"/>
  <c r="EC176" i="1"/>
  <c r="EC181" i="1"/>
  <c r="EC206" i="1" s="1"/>
  <c r="EC180" i="1"/>
  <c r="EC174" i="1"/>
  <c r="EC172" i="1"/>
  <c r="FA244" i="1"/>
  <c r="AD244" i="1"/>
  <c r="AD189" i="1"/>
  <c r="AD213" i="1" s="1"/>
  <c r="CE117" i="1"/>
  <c r="CE121" i="1" s="1"/>
  <c r="CE200" i="1" s="1"/>
  <c r="BZ244" i="1"/>
  <c r="BZ189" i="1"/>
  <c r="BZ213" i="1" s="1"/>
  <c r="BC244" i="1"/>
  <c r="ET112" i="1"/>
  <c r="CU189" i="1"/>
  <c r="CU213" i="1" s="1"/>
  <c r="AD115" i="1"/>
  <c r="AD112" i="1"/>
  <c r="ET174" i="1"/>
  <c r="ET178" i="1"/>
  <c r="AK244" i="1"/>
  <c r="AK189" i="1"/>
  <c r="AK213" i="1" s="1"/>
  <c r="BQ112" i="1"/>
  <c r="BQ115" i="1"/>
  <c r="FF178" i="1"/>
  <c r="FF172" i="1"/>
  <c r="FF176" i="1"/>
  <c r="FF174" i="1"/>
  <c r="FF180" i="1"/>
  <c r="FF181" i="1"/>
  <c r="FF206" i="1" s="1"/>
  <c r="CL244" i="1"/>
  <c r="CL189" i="1"/>
  <c r="CL213" i="1" s="1"/>
  <c r="CL115" i="1"/>
  <c r="CL112" i="1"/>
  <c r="BQ189" i="1"/>
  <c r="BQ213" i="1" s="1"/>
  <c r="BQ244" i="1"/>
  <c r="CL174" i="1"/>
  <c r="CL178" i="1"/>
  <c r="CL172" i="1"/>
  <c r="CL180" i="1"/>
  <c r="CL181" i="1"/>
  <c r="CL206" i="1" s="1"/>
  <c r="CL176" i="1"/>
  <c r="EC115" i="1"/>
  <c r="EC112" i="1"/>
  <c r="EC244" i="1"/>
  <c r="EC189" i="1"/>
  <c r="EC213" i="1" s="1"/>
  <c r="FF244" i="1"/>
  <c r="FF189" i="1"/>
  <c r="FF213" i="1" s="1"/>
  <c r="AS115" i="1"/>
  <c r="F117" i="1"/>
  <c r="F121" i="1" s="1"/>
  <c r="F200" i="1" s="1"/>
  <c r="AV117" i="1"/>
  <c r="AV172" i="1" s="1"/>
  <c r="AV176" i="1" s="1"/>
  <c r="AV178" i="1" s="1"/>
  <c r="AV181" i="1" s="1"/>
  <c r="AV206" i="1" s="1"/>
  <c r="CQ117" i="1"/>
  <c r="CQ150" i="1" s="1"/>
  <c r="AQ117" i="1"/>
  <c r="AQ172" i="1" s="1"/>
  <c r="AQ176" i="1" s="1"/>
  <c r="AQ178" i="1" s="1"/>
  <c r="AQ181" i="1" s="1"/>
  <c r="AQ206" i="1" s="1"/>
  <c r="BC115" i="1"/>
  <c r="BC112" i="1"/>
  <c r="FA174" i="1"/>
  <c r="FA180" i="1"/>
  <c r="FA181" i="1"/>
  <c r="FA206" i="1" s="1"/>
  <c r="FA176" i="1"/>
  <c r="FA178" i="1"/>
  <c r="FA172" i="1"/>
  <c r="AU146" i="1"/>
  <c r="DJ112" i="1"/>
  <c r="DJ115" i="1"/>
  <c r="BG174" i="1"/>
  <c r="BG180" i="1"/>
  <c r="CS146" i="1"/>
  <c r="BU146" i="1"/>
  <c r="DW146" i="1"/>
  <c r="EC146" i="1"/>
  <c r="BG112" i="1"/>
  <c r="BG115" i="1"/>
  <c r="DJ244" i="1"/>
  <c r="DJ189" i="1"/>
  <c r="DJ213" i="1" s="1"/>
  <c r="DY146" i="1"/>
  <c r="DB144" i="1"/>
  <c r="DB146" i="1"/>
  <c r="DM172" i="1"/>
  <c r="DM176" i="1" s="1"/>
  <c r="DM178" i="1" s="1"/>
  <c r="DM181" i="1" s="1"/>
  <c r="DM206" i="1" s="1"/>
  <c r="EP146" i="1"/>
  <c r="DJ174" i="1"/>
  <c r="DJ180" i="1"/>
  <c r="AK117" i="1"/>
  <c r="AK121" i="1" s="1"/>
  <c r="AK200" i="1" s="1"/>
  <c r="AK180" i="1"/>
  <c r="AK174" i="1"/>
  <c r="AK176" i="1"/>
  <c r="AK172" i="1"/>
  <c r="AK181" i="1"/>
  <c r="AK206" i="1" s="1"/>
  <c r="AK178" i="1"/>
  <c r="EU117" i="1"/>
  <c r="EU172" i="1" s="1"/>
  <c r="EU176" i="1" s="1"/>
  <c r="EU178" i="1" s="1"/>
  <c r="BD117" i="1"/>
  <c r="BD121" i="1" s="1"/>
  <c r="BD200" i="1" s="1"/>
  <c r="EO117" i="1"/>
  <c r="EO121" i="1" s="1"/>
  <c r="EO200" i="1" s="1"/>
  <c r="FE121" i="1"/>
  <c r="FE200" i="1" s="1"/>
  <c r="FL117" i="1"/>
  <c r="FL121" i="1" s="1"/>
  <c r="FL200" i="1" s="1"/>
  <c r="ER117" i="1"/>
  <c r="ER144" i="1" s="1"/>
  <c r="ER148" i="1" s="1"/>
  <c r="FT117" i="1"/>
  <c r="FT144" i="1" s="1"/>
  <c r="FT148" i="1" s="1"/>
  <c r="AS244" i="1"/>
  <c r="AS189" i="1"/>
  <c r="AS213" i="1" s="1"/>
  <c r="BH117" i="1"/>
  <c r="BH146" i="1" s="1"/>
  <c r="BH148" i="1" s="1"/>
  <c r="AN117" i="1"/>
  <c r="EJ117" i="1"/>
  <c r="AB117" i="1"/>
  <c r="AB121" i="1" s="1"/>
  <c r="AB200" i="1" s="1"/>
  <c r="CF117" i="1"/>
  <c r="CF121" i="1" s="1"/>
  <c r="CF200" i="1" s="1"/>
  <c r="CZ117" i="1"/>
  <c r="CZ172" i="1" s="1"/>
  <c r="CZ176" i="1" s="1"/>
  <c r="CZ178" i="1" s="1"/>
  <c r="AY121" i="1"/>
  <c r="AY200" i="1" s="1"/>
  <c r="T167" i="1"/>
  <c r="T203" i="1" s="1"/>
  <c r="BM167" i="1"/>
  <c r="BM203" i="1" s="1"/>
  <c r="DJ167" i="1"/>
  <c r="DJ203" i="1" s="1"/>
  <c r="AZ117" i="1"/>
  <c r="AZ150" i="1" s="1"/>
  <c r="DL117" i="1"/>
  <c r="DL172" i="1" s="1"/>
  <c r="DL176" i="1" s="1"/>
  <c r="DL178" i="1" s="1"/>
  <c r="FX117" i="1"/>
  <c r="FX144" i="1" s="1"/>
  <c r="FX156" i="1" s="1"/>
  <c r="T117" i="1"/>
  <c r="T121" i="1" s="1"/>
  <c r="T200" i="1" s="1"/>
  <c r="BC167" i="1"/>
  <c r="BC203" i="1" s="1"/>
  <c r="DO167" i="1"/>
  <c r="DO203" i="1" s="1"/>
  <c r="D167" i="1"/>
  <c r="D203" i="1" s="1"/>
  <c r="AJ117" i="1"/>
  <c r="AJ144" i="1" s="1"/>
  <c r="AJ148" i="1" s="1"/>
  <c r="CV117" i="1"/>
  <c r="CV121" i="1" s="1"/>
  <c r="CV200" i="1" s="1"/>
  <c r="BP167" i="1"/>
  <c r="BP203" i="1" s="1"/>
  <c r="EB167" i="1"/>
  <c r="EB203" i="1" s="1"/>
  <c r="BG167" i="1"/>
  <c r="BG203" i="1" s="1"/>
  <c r="H167" i="1"/>
  <c r="H203" i="1" s="1"/>
  <c r="EF167" i="1"/>
  <c r="EF203" i="1" s="1"/>
  <c r="CG167" i="1"/>
  <c r="CG203" i="1" s="1"/>
  <c r="AL167" i="1"/>
  <c r="AL203" i="1" s="1"/>
  <c r="FJ167" i="1"/>
  <c r="FJ203" i="1" s="1"/>
  <c r="DP117" i="1"/>
  <c r="DP144" i="1" s="1"/>
  <c r="EA167" i="1"/>
  <c r="EA203" i="1" s="1"/>
  <c r="CB167" i="1"/>
  <c r="CB203" i="1" s="1"/>
  <c r="AC167" i="1"/>
  <c r="AC203" i="1" s="1"/>
  <c r="FA167" i="1"/>
  <c r="FA203" i="1" s="1"/>
  <c r="DF167" i="1"/>
  <c r="DF203" i="1" s="1"/>
  <c r="DB121" i="1"/>
  <c r="DB200" i="1" s="1"/>
  <c r="BX117" i="1"/>
  <c r="BX121" i="1" s="1"/>
  <c r="BX200" i="1" s="1"/>
  <c r="CE167" i="1"/>
  <c r="CE203" i="1" s="1"/>
  <c r="AF167" i="1"/>
  <c r="AF203" i="1" s="1"/>
  <c r="FD167" i="1"/>
  <c r="FD203" i="1" s="1"/>
  <c r="DE167" i="1"/>
  <c r="DE203" i="1" s="1"/>
  <c r="BJ167" i="1"/>
  <c r="BJ203" i="1" s="1"/>
  <c r="BL117" i="1"/>
  <c r="BL121" i="1" s="1"/>
  <c r="BL200" i="1" s="1"/>
  <c r="EV117" i="1"/>
  <c r="EV144" i="1" s="1"/>
  <c r="EV148" i="1" s="1"/>
  <c r="AQ167" i="1"/>
  <c r="AQ203" i="1" s="1"/>
  <c r="DC167" i="1"/>
  <c r="DC203" i="1" s="1"/>
  <c r="FO167" i="1"/>
  <c r="FO203" i="1" s="1"/>
  <c r="BD167" i="1"/>
  <c r="BD203" i="1" s="1"/>
  <c r="DP167" i="1"/>
  <c r="DP203" i="1" s="1"/>
  <c r="E167" i="1"/>
  <c r="E203" i="1" s="1"/>
  <c r="BQ167" i="1"/>
  <c r="BQ203" i="1" s="1"/>
  <c r="EC167" i="1"/>
  <c r="EC203" i="1" s="1"/>
  <c r="V167" i="1"/>
  <c r="V203" i="1" s="1"/>
  <c r="CH167" i="1"/>
  <c r="CH203" i="1" s="1"/>
  <c r="EB117" i="1"/>
  <c r="EB121" i="1" s="1"/>
  <c r="EB200" i="1" s="1"/>
  <c r="P117" i="1"/>
  <c r="P144" i="1" s="1"/>
  <c r="P148" i="1" s="1"/>
  <c r="CB117" i="1"/>
  <c r="CB146" i="1" s="1"/>
  <c r="CB148" i="1" s="1"/>
  <c r="CL167" i="1"/>
  <c r="CL203" i="1" s="1"/>
  <c r="DG167" i="1"/>
  <c r="DG203" i="1" s="1"/>
  <c r="I167" i="1"/>
  <c r="I203" i="1" s="1"/>
  <c r="EG167" i="1"/>
  <c r="EG203" i="1" s="1"/>
  <c r="EN117" i="1"/>
  <c r="EN121" i="1" s="1"/>
  <c r="EN200" i="1" s="1"/>
  <c r="L117" i="1"/>
  <c r="L121" i="1" s="1"/>
  <c r="L200" i="1" s="1"/>
  <c r="DH117" i="1"/>
  <c r="DH146" i="1" s="1"/>
  <c r="DH148" i="1" s="1"/>
  <c r="BH167" i="1"/>
  <c r="BH203" i="1" s="1"/>
  <c r="ET167" i="1"/>
  <c r="ET203" i="1" s="1"/>
  <c r="FK167" i="1"/>
  <c r="FK203" i="1" s="1"/>
  <c r="DY167" i="1"/>
  <c r="DY203" i="1" s="1"/>
  <c r="CU167" i="1"/>
  <c r="CU203" i="1" s="1"/>
  <c r="AV167" i="1"/>
  <c r="AV203" i="1" s="1"/>
  <c r="FT167" i="1"/>
  <c r="FT203" i="1" s="1"/>
  <c r="DU167" i="1"/>
  <c r="DU203" i="1" s="1"/>
  <c r="BZ167" i="1"/>
  <c r="BZ203" i="1" s="1"/>
  <c r="AY167" i="1"/>
  <c r="AY203" i="1" s="1"/>
  <c r="FW167" i="1"/>
  <c r="FW203" i="1" s="1"/>
  <c r="DX167" i="1"/>
  <c r="DX203" i="1" s="1"/>
  <c r="BY167" i="1"/>
  <c r="BY203" i="1" s="1"/>
  <c r="AD167" i="1"/>
  <c r="AD203" i="1" s="1"/>
  <c r="FB167" i="1"/>
  <c r="FB203" i="1" s="1"/>
  <c r="K167" i="1"/>
  <c r="K203" i="1" s="1"/>
  <c r="EI167" i="1"/>
  <c r="EI203" i="1" s="1"/>
  <c r="CJ167" i="1"/>
  <c r="CJ203" i="1" s="1"/>
  <c r="AK167" i="1"/>
  <c r="AK203" i="1" s="1"/>
  <c r="FI167" i="1"/>
  <c r="FI203" i="1" s="1"/>
  <c r="DN167" i="1"/>
  <c r="DN203" i="1" s="1"/>
  <c r="EF117" i="1"/>
  <c r="EF121" i="1" s="1"/>
  <c r="EF200" i="1" s="1"/>
  <c r="FH117" i="1"/>
  <c r="FH121" i="1" s="1"/>
  <c r="FH200" i="1" s="1"/>
  <c r="W167" i="1"/>
  <c r="W203" i="1" s="1"/>
  <c r="EU167" i="1"/>
  <c r="EU203" i="1" s="1"/>
  <c r="CV167" i="1"/>
  <c r="CV203" i="1" s="1"/>
  <c r="AW167" i="1"/>
  <c r="AW203" i="1" s="1"/>
  <c r="FU167" i="1"/>
  <c r="FU203" i="1" s="1"/>
  <c r="DZ167" i="1"/>
  <c r="DZ203" i="1" s="1"/>
  <c r="DW167" i="1"/>
  <c r="DW203" i="1" s="1"/>
  <c r="BX167" i="1"/>
  <c r="BX203" i="1" s="1"/>
  <c r="Y167" i="1"/>
  <c r="Y203" i="1" s="1"/>
  <c r="EW167" i="1"/>
  <c r="EW203" i="1" s="1"/>
  <c r="DB167" i="1"/>
  <c r="DB203" i="1" s="1"/>
  <c r="EZ117" i="1"/>
  <c r="EZ121" i="1" s="1"/>
  <c r="EZ200" i="1" s="1"/>
  <c r="AA167" i="1"/>
  <c r="AA203" i="1" s="1"/>
  <c r="EY167" i="1"/>
  <c r="EY203" i="1" s="1"/>
  <c r="CZ167" i="1"/>
  <c r="CZ203" i="1" s="1"/>
  <c r="BA167" i="1"/>
  <c r="BA203" i="1" s="1"/>
  <c r="F167" i="1"/>
  <c r="F203" i="1" s="1"/>
  <c r="ED167" i="1"/>
  <c r="ED203" i="1" s="1"/>
  <c r="AM167" i="1"/>
  <c r="AM203" i="1" s="1"/>
  <c r="CF167" i="1"/>
  <c r="CF203" i="1" s="1"/>
  <c r="CS167" i="1"/>
  <c r="CS203" i="1" s="1"/>
  <c r="FV167" i="1"/>
  <c r="FV203" i="1" s="1"/>
  <c r="FP117" i="1"/>
  <c r="FP150" i="1" s="1"/>
  <c r="AF117" i="1"/>
  <c r="AF121" i="1" s="1"/>
  <c r="AF200" i="1" s="1"/>
  <c r="CR117" i="1"/>
  <c r="CR121" i="1" s="1"/>
  <c r="CR200" i="1" s="1"/>
  <c r="FD117" i="1"/>
  <c r="DT117" i="1"/>
  <c r="DT144" i="1" s="1"/>
  <c r="DT148" i="1" s="1"/>
  <c r="H117" i="1"/>
  <c r="H121" i="1" s="1"/>
  <c r="H200" i="1" s="1"/>
  <c r="FZ165" i="1"/>
  <c r="DD117" i="1"/>
  <c r="DD121" i="1" s="1"/>
  <c r="DD200" i="1" s="1"/>
  <c r="AR117" i="1"/>
  <c r="AR121" i="1" s="1"/>
  <c r="AR200" i="1" s="1"/>
  <c r="Q167" i="1"/>
  <c r="Q203" i="1" s="1"/>
  <c r="EO167" i="1"/>
  <c r="EO203" i="1" s="1"/>
  <c r="CT167" i="1"/>
  <c r="CT203" i="1" s="1"/>
  <c r="CQ167" i="1"/>
  <c r="CQ203" i="1" s="1"/>
  <c r="AR167" i="1"/>
  <c r="AR203" i="1" s="1"/>
  <c r="FP167" i="1"/>
  <c r="FP203" i="1" s="1"/>
  <c r="DQ167" i="1"/>
  <c r="DQ203" i="1" s="1"/>
  <c r="BV167" i="1"/>
  <c r="BV203" i="1" s="1"/>
  <c r="BM121" i="1"/>
  <c r="BM200" i="1" s="1"/>
  <c r="BM144" i="1"/>
  <c r="BM148" i="1" s="1"/>
  <c r="AG167" i="1"/>
  <c r="AG203" i="1" s="1"/>
  <c r="DV144" i="1"/>
  <c r="BX213" i="1"/>
  <c r="DY121" i="1"/>
  <c r="DY200" i="1" s="1"/>
  <c r="DY144" i="1"/>
  <c r="G167" i="1"/>
  <c r="G203" i="1" s="1"/>
  <c r="DL167" i="1"/>
  <c r="DL203" i="1" s="1"/>
  <c r="CD167" i="1"/>
  <c r="CD203" i="1" s="1"/>
  <c r="J121" i="1"/>
  <c r="J200" i="1" s="1"/>
  <c r="J150" i="1"/>
  <c r="J172" i="1"/>
  <c r="J176" i="1" s="1"/>
  <c r="J178" i="1" s="1"/>
  <c r="AU167" i="1"/>
  <c r="AU203" i="1" s="1"/>
  <c r="FS167" i="1"/>
  <c r="FS203" i="1" s="1"/>
  <c r="DT167" i="1"/>
  <c r="DT203" i="1" s="1"/>
  <c r="BU167" i="1"/>
  <c r="BU203" i="1" s="1"/>
  <c r="Z167" i="1"/>
  <c r="Z203" i="1" s="1"/>
  <c r="EX167" i="1"/>
  <c r="EX203" i="1" s="1"/>
  <c r="BU144" i="1"/>
  <c r="BU121" i="1"/>
  <c r="BU200" i="1" s="1"/>
  <c r="DT213" i="1"/>
  <c r="DK167" i="1"/>
  <c r="DK203" i="1" s="1"/>
  <c r="BL167" i="1"/>
  <c r="BL203" i="1" s="1"/>
  <c r="M167" i="1"/>
  <c r="M203" i="1" s="1"/>
  <c r="EK167" i="1"/>
  <c r="EK203" i="1" s="1"/>
  <c r="CP167" i="1"/>
  <c r="CP203" i="1" s="1"/>
  <c r="CJ213" i="1"/>
  <c r="EV213" i="1"/>
  <c r="BW167" i="1"/>
  <c r="BW203" i="1" s="1"/>
  <c r="X167" i="1"/>
  <c r="X203" i="1" s="1"/>
  <c r="EV167" i="1"/>
  <c r="EV203" i="1" s="1"/>
  <c r="CW167" i="1"/>
  <c r="CW203" i="1" s="1"/>
  <c r="BB167" i="1"/>
  <c r="BB203" i="1" s="1"/>
  <c r="FZ162" i="1"/>
  <c r="FK121" i="1"/>
  <c r="FK200" i="1" s="1"/>
  <c r="FK146" i="1"/>
  <c r="FK148" i="1" s="1"/>
  <c r="FH213" i="1"/>
  <c r="CI167" i="1"/>
  <c r="CI203" i="1" s="1"/>
  <c r="AJ167" i="1"/>
  <c r="AJ203" i="1" s="1"/>
  <c r="FH167" i="1"/>
  <c r="FH203" i="1" s="1"/>
  <c r="DI167" i="1"/>
  <c r="DI203" i="1" s="1"/>
  <c r="BN167" i="1"/>
  <c r="BN203" i="1" s="1"/>
  <c r="BB146" i="1"/>
  <c r="BB148" i="1" s="1"/>
  <c r="Y150" i="1"/>
  <c r="Y121" i="1"/>
  <c r="Y200" i="1" s="1"/>
  <c r="Y172" i="1"/>
  <c r="Y176" i="1" s="1"/>
  <c r="Y178" i="1" s="1"/>
  <c r="Y182" i="1" s="1"/>
  <c r="BR150" i="1"/>
  <c r="BR121" i="1"/>
  <c r="BR200" i="1" s="1"/>
  <c r="BR172" i="1"/>
  <c r="BR176" i="1" s="1"/>
  <c r="BR178" i="1" s="1"/>
  <c r="BK167" i="1"/>
  <c r="BK203" i="1" s="1"/>
  <c r="L167" i="1"/>
  <c r="L203" i="1" s="1"/>
  <c r="EJ167" i="1"/>
  <c r="EJ203" i="1" s="1"/>
  <c r="CK167" i="1"/>
  <c r="CK203" i="1" s="1"/>
  <c r="AP167" i="1"/>
  <c r="AP203" i="1" s="1"/>
  <c r="FN167" i="1"/>
  <c r="FN203" i="1" s="1"/>
  <c r="BO167" i="1"/>
  <c r="BO203" i="1" s="1"/>
  <c r="P167" i="1"/>
  <c r="P203" i="1" s="1"/>
  <c r="EN167" i="1"/>
  <c r="EN203" i="1" s="1"/>
  <c r="CO167" i="1"/>
  <c r="CO203" i="1" s="1"/>
  <c r="AT167" i="1"/>
  <c r="AT203" i="1" s="1"/>
  <c r="FR167" i="1"/>
  <c r="FR203" i="1" s="1"/>
  <c r="CZ213" i="1"/>
  <c r="DS167" i="1"/>
  <c r="DS203" i="1" s="1"/>
  <c r="BT167" i="1"/>
  <c r="BT203" i="1" s="1"/>
  <c r="U167" i="1"/>
  <c r="U203" i="1" s="1"/>
  <c r="ES167" i="1"/>
  <c r="ES203" i="1" s="1"/>
  <c r="CX167" i="1"/>
  <c r="CX203" i="1" s="1"/>
  <c r="EE167" i="1"/>
  <c r="EE203" i="1" s="1"/>
  <c r="FX167" i="1"/>
  <c r="FX203" i="1" s="1"/>
  <c r="AX167" i="1"/>
  <c r="AX203" i="1" s="1"/>
  <c r="FE150" i="1"/>
  <c r="EN213" i="1"/>
  <c r="EH150" i="1"/>
  <c r="CS144" i="1"/>
  <c r="CS121" i="1"/>
  <c r="CS200" i="1" s="1"/>
  <c r="BS167" i="1"/>
  <c r="BS203" i="1" s="1"/>
  <c r="EP167" i="1"/>
  <c r="EP203" i="1" s="1"/>
  <c r="AI144" i="1"/>
  <c r="AI148" i="1" s="1"/>
  <c r="AI121" i="1"/>
  <c r="AI200" i="1" s="1"/>
  <c r="DP213" i="1"/>
  <c r="V121" i="1"/>
  <c r="V200" i="1" s="1"/>
  <c r="AG146" i="1"/>
  <c r="AG148" i="1" s="1"/>
  <c r="AG121" i="1"/>
  <c r="AG200" i="1" s="1"/>
  <c r="L213" i="1"/>
  <c r="AJ213" i="1"/>
  <c r="CV213" i="1"/>
  <c r="AZ167" i="1"/>
  <c r="AZ203" i="1" s="1"/>
  <c r="R167" i="1"/>
  <c r="R203" i="1" s="1"/>
  <c r="CF213" i="1"/>
  <c r="AT146" i="1"/>
  <c r="AT148" i="1" s="1"/>
  <c r="AT121" i="1"/>
  <c r="AT200" i="1" s="1"/>
  <c r="EJ172" i="1"/>
  <c r="EJ176" i="1" s="1"/>
  <c r="EJ178" i="1" s="1"/>
  <c r="ED121" i="1"/>
  <c r="ED200" i="1" s="1"/>
  <c r="CO146" i="1"/>
  <c r="CO148" i="1" s="1"/>
  <c r="CO121" i="1"/>
  <c r="CO200" i="1" s="1"/>
  <c r="AF213" i="1"/>
  <c r="CR213" i="1"/>
  <c r="FD213" i="1"/>
  <c r="O167" i="1"/>
  <c r="O203" i="1" s="1"/>
  <c r="EM167" i="1"/>
  <c r="EM203" i="1" s="1"/>
  <c r="CN167" i="1"/>
  <c r="CN203" i="1" s="1"/>
  <c r="AO167" i="1"/>
  <c r="AO203" i="1" s="1"/>
  <c r="FM167" i="1"/>
  <c r="FM203" i="1" s="1"/>
  <c r="DR167" i="1"/>
  <c r="DR203" i="1" s="1"/>
  <c r="H213" i="1"/>
  <c r="FO121" i="1"/>
  <c r="FO200" i="1" s="1"/>
  <c r="FO146" i="1"/>
  <c r="FO148" i="1" s="1"/>
  <c r="EF213" i="1"/>
  <c r="T213" i="1"/>
  <c r="CH144" i="1"/>
  <c r="CH148" i="1" s="1"/>
  <c r="CH121" i="1"/>
  <c r="CH200" i="1" s="1"/>
  <c r="CB213" i="1"/>
  <c r="DD213" i="1"/>
  <c r="AE121" i="1"/>
  <c r="AE200" i="1" s="1"/>
  <c r="AE144" i="1"/>
  <c r="AE148" i="1" s="1"/>
  <c r="CC167" i="1"/>
  <c r="CC203" i="1" s="1"/>
  <c r="AH167" i="1"/>
  <c r="AH203" i="1" s="1"/>
  <c r="FF167" i="1"/>
  <c r="FF203" i="1" s="1"/>
  <c r="DA144" i="1"/>
  <c r="DA156" i="1" s="1"/>
  <c r="DA324" i="1" s="1"/>
  <c r="DA121" i="1"/>
  <c r="DA200" i="1" s="1"/>
  <c r="FQ121" i="1"/>
  <c r="FQ200" i="1" s="1"/>
  <c r="FQ146" i="1"/>
  <c r="FQ148" i="1" s="1"/>
  <c r="AE167" i="1"/>
  <c r="AE203" i="1" s="1"/>
  <c r="FC167" i="1"/>
  <c r="FC203" i="1" s="1"/>
  <c r="DD167" i="1"/>
  <c r="DD203" i="1" s="1"/>
  <c r="BE167" i="1"/>
  <c r="BE203" i="1" s="1"/>
  <c r="J167" i="1"/>
  <c r="J203" i="1" s="1"/>
  <c r="EH167" i="1"/>
  <c r="EH203" i="1" s="1"/>
  <c r="CX121" i="1"/>
  <c r="CX200" i="1" s="1"/>
  <c r="CX150" i="1"/>
  <c r="CX172" i="1"/>
  <c r="CX176" i="1" s="1"/>
  <c r="CX178" i="1" s="1"/>
  <c r="FM146" i="1"/>
  <c r="FM148" i="1" s="1"/>
  <c r="FM121" i="1"/>
  <c r="FM200" i="1" s="1"/>
  <c r="AI167" i="1"/>
  <c r="AI203" i="1" s="1"/>
  <c r="FG167" i="1"/>
  <c r="FG203" i="1" s="1"/>
  <c r="DH167" i="1"/>
  <c r="DH203" i="1" s="1"/>
  <c r="BI167" i="1"/>
  <c r="BI203" i="1" s="1"/>
  <c r="N167" i="1"/>
  <c r="N203" i="1" s="1"/>
  <c r="EL167" i="1"/>
  <c r="EL203" i="1" s="1"/>
  <c r="FL213" i="1"/>
  <c r="CM167" i="1"/>
  <c r="CM203" i="1" s="1"/>
  <c r="AN167" i="1"/>
  <c r="AN203" i="1" s="1"/>
  <c r="FL167" i="1"/>
  <c r="FL203" i="1" s="1"/>
  <c r="DM167" i="1"/>
  <c r="DM203" i="1" s="1"/>
  <c r="BR167" i="1"/>
  <c r="BR203" i="1" s="1"/>
  <c r="CY167" i="1"/>
  <c r="CY203" i="1" s="1"/>
  <c r="ER167" i="1"/>
  <c r="ER203" i="1" s="1"/>
  <c r="FE167" i="1"/>
  <c r="FE203" i="1" s="1"/>
  <c r="EW121" i="1"/>
  <c r="EW200" i="1" s="1"/>
  <c r="EW146" i="1"/>
  <c r="EW148" i="1" s="1"/>
  <c r="BL213" i="1"/>
  <c r="DX213" i="1"/>
  <c r="EB213" i="1"/>
  <c r="EA172" i="1"/>
  <c r="EA176" i="1" s="1"/>
  <c r="EA178" i="1" s="1"/>
  <c r="EJ213" i="1"/>
  <c r="BD213" i="1"/>
  <c r="D213" i="1"/>
  <c r="AB213" i="1"/>
  <c r="DK172" i="1"/>
  <c r="DK176" i="1" s="1"/>
  <c r="DK178" i="1" s="1"/>
  <c r="DK181" i="1" s="1"/>
  <c r="DK206" i="1" s="1"/>
  <c r="CD144" i="1"/>
  <c r="CD148" i="1" s="1"/>
  <c r="CD121" i="1"/>
  <c r="CD200" i="1" s="1"/>
  <c r="Q121" i="1"/>
  <c r="Q200" i="1" s="1"/>
  <c r="DZ146" i="1"/>
  <c r="DZ148" i="1" s="1"/>
  <c r="DZ121" i="1"/>
  <c r="DZ200" i="1" s="1"/>
  <c r="BK146" i="1"/>
  <c r="BK148" i="1" s="1"/>
  <c r="BK121" i="1"/>
  <c r="BK200" i="1" s="1"/>
  <c r="AL121" i="1"/>
  <c r="AL200" i="1" s="1"/>
  <c r="AL144" i="1"/>
  <c r="AL148" i="1" s="1"/>
  <c r="DH213" i="1"/>
  <c r="BH213" i="1"/>
  <c r="AR213" i="1"/>
  <c r="FP213" i="1"/>
  <c r="ER213" i="1"/>
  <c r="AX144" i="1"/>
  <c r="AX148" i="1" s="1"/>
  <c r="AX121" i="1"/>
  <c r="AX200" i="1" s="1"/>
  <c r="CA167" i="1"/>
  <c r="CA203" i="1" s="1"/>
  <c r="AB167" i="1"/>
  <c r="AB203" i="1" s="1"/>
  <c r="EZ167" i="1"/>
  <c r="EZ203" i="1" s="1"/>
  <c r="DA167" i="1"/>
  <c r="DA203" i="1" s="1"/>
  <c r="BF167" i="1"/>
  <c r="BF203" i="1" s="1"/>
  <c r="AZ213" i="1"/>
  <c r="DL213" i="1"/>
  <c r="FX213" i="1"/>
  <c r="FJ146" i="1"/>
  <c r="FJ148" i="1" s="1"/>
  <c r="FJ121" i="1"/>
  <c r="FJ200" i="1" s="1"/>
  <c r="I150" i="1"/>
  <c r="I121" i="1"/>
  <c r="I200" i="1" s="1"/>
  <c r="I172" i="1"/>
  <c r="I176" i="1" s="1"/>
  <c r="I178" i="1" s="1"/>
  <c r="S167" i="1"/>
  <c r="S203" i="1" s="1"/>
  <c r="EQ167" i="1"/>
  <c r="EQ203" i="1" s="1"/>
  <c r="CR167" i="1"/>
  <c r="CR203" i="1" s="1"/>
  <c r="AS167" i="1"/>
  <c r="AS203" i="1" s="1"/>
  <c r="FQ167" i="1"/>
  <c r="FQ203" i="1" s="1"/>
  <c r="DV167" i="1"/>
  <c r="DV203" i="1" s="1"/>
  <c r="P213" i="1"/>
  <c r="FW144" i="1"/>
  <c r="FW148" i="1" s="1"/>
  <c r="FW121" i="1"/>
  <c r="FW200" i="1" s="1"/>
  <c r="AP150" i="1"/>
  <c r="AP121" i="1"/>
  <c r="AP200" i="1" s="1"/>
  <c r="AP172" i="1"/>
  <c r="AP176" i="1" s="1"/>
  <c r="AP178" i="1" s="1"/>
  <c r="FT213" i="1"/>
  <c r="AV213" i="1"/>
  <c r="BV121" i="1"/>
  <c r="BV200" i="1" s="1"/>
  <c r="BV146" i="1"/>
  <c r="BV148" i="1" s="1"/>
  <c r="CN213" i="1"/>
  <c r="AN213" i="1"/>
  <c r="DG121" i="1"/>
  <c r="DG200" i="1" s="1"/>
  <c r="DN117" i="1" l="1"/>
  <c r="Q150" i="1"/>
  <c r="AK144" i="1"/>
  <c r="AK148" i="1" s="1"/>
  <c r="AO121" i="1"/>
  <c r="AO200" i="1" s="1"/>
  <c r="DU144" i="1"/>
  <c r="DU148" i="1" s="1"/>
  <c r="CG117" i="1"/>
  <c r="CG144" i="1" s="1"/>
  <c r="CG148" i="1" s="1"/>
  <c r="CG150" i="1" s="1"/>
  <c r="CG152" i="1" s="1"/>
  <c r="CG154" i="1" s="1"/>
  <c r="CG156" i="1" s="1"/>
  <c r="CU117" i="1"/>
  <c r="CU121" i="1" s="1"/>
  <c r="CU200" i="1" s="1"/>
  <c r="CU146" i="1"/>
  <c r="AO150" i="1"/>
  <c r="AO152" i="1" s="1"/>
  <c r="AO154" i="1" s="1"/>
  <c r="AO156" i="1" s="1"/>
  <c r="BO172" i="1"/>
  <c r="BO176" i="1" s="1"/>
  <c r="BO178" i="1" s="1"/>
  <c r="BO181" i="1" s="1"/>
  <c r="BO206" i="1" s="1"/>
  <c r="DC144" i="1"/>
  <c r="DC156" i="1" s="1"/>
  <c r="DC201" i="1" s="1"/>
  <c r="DC202" i="1" s="1"/>
  <c r="DC204" i="1" s="1"/>
  <c r="DC209" i="1" s="1"/>
  <c r="DC214" i="1" s="1"/>
  <c r="BO121" i="1"/>
  <c r="BO200" i="1" s="1"/>
  <c r="CN117" i="1"/>
  <c r="CN146" i="1" s="1"/>
  <c r="CN148" i="1" s="1"/>
  <c r="DS121" i="1"/>
  <c r="DS200" i="1" s="1"/>
  <c r="EX144" i="1"/>
  <c r="M121" i="1"/>
  <c r="M200" i="1" s="1"/>
  <c r="CI121" i="1"/>
  <c r="CI200" i="1" s="1"/>
  <c r="BN121" i="1"/>
  <c r="BN200" i="1" s="1"/>
  <c r="C140" i="1"/>
  <c r="C142" i="1" s="1"/>
  <c r="CQ172" i="1"/>
  <c r="CQ176" i="1" s="1"/>
  <c r="CQ178" i="1" s="1"/>
  <c r="FU172" i="1"/>
  <c r="FU176" i="1" s="1"/>
  <c r="FU178" i="1" s="1"/>
  <c r="FU181" i="1" s="1"/>
  <c r="FU206" i="1" s="1"/>
  <c r="E121" i="1"/>
  <c r="E200" i="1" s="1"/>
  <c r="V144" i="1"/>
  <c r="V148" i="1" s="1"/>
  <c r="V150" i="1" s="1"/>
  <c r="S172" i="1"/>
  <c r="S176" i="1" s="1"/>
  <c r="S178" i="1" s="1"/>
  <c r="BF146" i="1"/>
  <c r="BF148" i="1" s="1"/>
  <c r="BS121" i="1"/>
  <c r="BS200" i="1" s="1"/>
  <c r="AQ144" i="1"/>
  <c r="AQ148" i="1" s="1"/>
  <c r="DQ117" i="1"/>
  <c r="DQ144" i="1" s="1"/>
  <c r="EA146" i="1"/>
  <c r="EA148" i="1" s="1"/>
  <c r="EA150" i="1" s="1"/>
  <c r="EA152" i="1" s="1"/>
  <c r="EA154" i="1" s="1"/>
  <c r="EA156" i="1" s="1"/>
  <c r="EA121" i="1"/>
  <c r="EA200" i="1" s="1"/>
  <c r="E150" i="1"/>
  <c r="BW146" i="1"/>
  <c r="BW148" i="1" s="1"/>
  <c r="BW150" i="1" s="1"/>
  <c r="M150" i="1"/>
  <c r="M152" i="1" s="1"/>
  <c r="M154" i="1" s="1"/>
  <c r="M156" i="1" s="1"/>
  <c r="DK121" i="1"/>
  <c r="DK200" i="1" s="1"/>
  <c r="CY121" i="1"/>
  <c r="CY200" i="1" s="1"/>
  <c r="AH150" i="1"/>
  <c r="E172" i="1"/>
  <c r="E176" i="1" s="1"/>
  <c r="E178" i="1" s="1"/>
  <c r="AU121" i="1"/>
  <c r="AU200" i="1" s="1"/>
  <c r="DI150" i="1"/>
  <c r="DI152" i="1" s="1"/>
  <c r="DI154" i="1" s="1"/>
  <c r="DI156" i="1" s="1"/>
  <c r="Z121" i="1"/>
  <c r="Z200" i="1" s="1"/>
  <c r="BY144" i="1"/>
  <c r="BY148" i="1" s="1"/>
  <c r="BY150" i="1" s="1"/>
  <c r="BY152" i="1" s="1"/>
  <c r="BY154" i="1" s="1"/>
  <c r="BY156" i="1" s="1"/>
  <c r="EL121" i="1"/>
  <c r="EL200" i="1" s="1"/>
  <c r="EL144" i="1"/>
  <c r="EL148" i="1" s="1"/>
  <c r="EL150" i="1" s="1"/>
  <c r="C172" i="1"/>
  <c r="C180" i="1"/>
  <c r="C174" i="1"/>
  <c r="C148" i="1"/>
  <c r="C150" i="1" s="1"/>
  <c r="AY148" i="1"/>
  <c r="AY150" i="1" s="1"/>
  <c r="AY152" i="1" s="1"/>
  <c r="AY154" i="1" s="1"/>
  <c r="AY156" i="1" s="1"/>
  <c r="CP148" i="1"/>
  <c r="CP150" i="1" s="1"/>
  <c r="CP152" i="1" s="1"/>
  <c r="CP154" i="1" s="1"/>
  <c r="CP156" i="1" s="1"/>
  <c r="X148" i="1"/>
  <c r="X150" i="1" s="1"/>
  <c r="X152" i="1" s="1"/>
  <c r="X154" i="1" s="1"/>
  <c r="X156" i="1" s="1"/>
  <c r="EH121" i="1"/>
  <c r="EH200" i="1" s="1"/>
  <c r="G117" i="1"/>
  <c r="G121" i="1" s="1"/>
  <c r="G200" i="1" s="1"/>
  <c r="CF144" i="1"/>
  <c r="CF148" i="1" s="1"/>
  <c r="CF150" i="1" s="1"/>
  <c r="DW121" i="1"/>
  <c r="DW200" i="1" s="1"/>
  <c r="O121" i="1"/>
  <c r="O200" i="1" s="1"/>
  <c r="O146" i="1"/>
  <c r="O148" i="1" s="1"/>
  <c r="O150" i="1" s="1"/>
  <c r="DR172" i="1"/>
  <c r="DR176" i="1" s="1"/>
  <c r="DR178" i="1" s="1"/>
  <c r="DR181" i="1" s="1"/>
  <c r="DR206" i="1" s="1"/>
  <c r="CJ176" i="1"/>
  <c r="CJ178" i="1" s="1"/>
  <c r="CJ181" i="1" s="1"/>
  <c r="CJ206" i="1" s="1"/>
  <c r="FG144" i="1"/>
  <c r="FG156" i="1" s="1"/>
  <c r="FG324" i="1" s="1"/>
  <c r="FI172" i="1"/>
  <c r="FI176" i="1" s="1"/>
  <c r="FI178" i="1" s="1"/>
  <c r="FI181" i="1" s="1"/>
  <c r="FI206" i="1" s="1"/>
  <c r="DR121" i="1"/>
  <c r="DR200" i="1" s="1"/>
  <c r="BN172" i="1"/>
  <c r="BN176" i="1" s="1"/>
  <c r="BN178" i="1" s="1"/>
  <c r="BN181" i="1" s="1"/>
  <c r="BN206" i="1" s="1"/>
  <c r="CZ150" i="1"/>
  <c r="CZ152" i="1" s="1"/>
  <c r="CZ154" i="1" s="1"/>
  <c r="CZ156" i="1" s="1"/>
  <c r="Z144" i="1"/>
  <c r="Z148" i="1" s="1"/>
  <c r="Z150" i="1" s="1"/>
  <c r="EP144" i="1"/>
  <c r="EQ117" i="1"/>
  <c r="EQ146" i="1" s="1"/>
  <c r="DE144" i="1"/>
  <c r="BB121" i="1"/>
  <c r="BB200" i="1" s="1"/>
  <c r="U144" i="1"/>
  <c r="CK117" i="1"/>
  <c r="CK121" i="1" s="1"/>
  <c r="CK200" i="1" s="1"/>
  <c r="EG117" i="1"/>
  <c r="EG121" i="1" s="1"/>
  <c r="EG200" i="1" s="1"/>
  <c r="FN117" i="1"/>
  <c r="FN121" i="1" s="1"/>
  <c r="FN200" i="1" s="1"/>
  <c r="W117" i="1"/>
  <c r="W121" i="1" s="1"/>
  <c r="W200" i="1" s="1"/>
  <c r="BB181" i="1"/>
  <c r="BB206" i="1" s="1"/>
  <c r="FQ181" i="1"/>
  <c r="FQ206" i="1" s="1"/>
  <c r="DE121" i="1"/>
  <c r="DE200" i="1" s="1"/>
  <c r="CQ121" i="1"/>
  <c r="CQ200" i="1" s="1"/>
  <c r="DN150" i="1"/>
  <c r="DN152" i="1" s="1"/>
  <c r="DN154" i="1" s="1"/>
  <c r="DN156" i="1" s="1"/>
  <c r="CT144" i="1"/>
  <c r="AA146" i="1"/>
  <c r="CC121" i="1"/>
  <c r="CC200" i="1" s="1"/>
  <c r="K121" i="1"/>
  <c r="K200" i="1" s="1"/>
  <c r="FV172" i="1"/>
  <c r="FV176" i="1" s="1"/>
  <c r="FV178" i="1" s="1"/>
  <c r="FV181" i="1" s="1"/>
  <c r="FV206" i="1" s="1"/>
  <c r="N146" i="1"/>
  <c r="DM144" i="1"/>
  <c r="BJ121" i="1"/>
  <c r="BJ200" i="1" s="1"/>
  <c r="AH172" i="1"/>
  <c r="AH176" i="1" s="1"/>
  <c r="AH178" i="1" s="1"/>
  <c r="AH181" i="1" s="1"/>
  <c r="AH206" i="1" s="1"/>
  <c r="AC121" i="1"/>
  <c r="AC200" i="1" s="1"/>
  <c r="L150" i="1"/>
  <c r="L152" i="1" s="1"/>
  <c r="L154" i="1" s="1"/>
  <c r="L156" i="1" s="1"/>
  <c r="FS121" i="1"/>
  <c r="FS200" i="1" s="1"/>
  <c r="FV121" i="1"/>
  <c r="FV200" i="1" s="1"/>
  <c r="AW117" i="1"/>
  <c r="AW144" i="1" s="1"/>
  <c r="AW156" i="1" s="1"/>
  <c r="AW324" i="1" s="1"/>
  <c r="DK150" i="1"/>
  <c r="DK152" i="1" s="1"/>
  <c r="DK154" i="1" s="1"/>
  <c r="DK156" i="1" s="1"/>
  <c r="CP121" i="1"/>
  <c r="CP200" i="1" s="1"/>
  <c r="CW117" i="1"/>
  <c r="CW121" i="1" s="1"/>
  <c r="CW200" i="1" s="1"/>
  <c r="D275" i="8"/>
  <c r="I48" i="8" s="1"/>
  <c r="D309" i="8"/>
  <c r="D316" i="8" s="1"/>
  <c r="D279" i="8"/>
  <c r="D293" i="8" s="1"/>
  <c r="I57" i="8" s="1"/>
  <c r="I42" i="8"/>
  <c r="D270" i="8"/>
  <c r="I45" i="8" s="1"/>
  <c r="H50" i="8"/>
  <c r="C287" i="8"/>
  <c r="C281" i="8"/>
  <c r="C284" i="8"/>
  <c r="H51" i="8" s="1"/>
  <c r="DF117" i="1"/>
  <c r="DF150" i="1" s="1"/>
  <c r="DF152" i="1" s="1"/>
  <c r="DF154" i="1" s="1"/>
  <c r="DF156" i="1" s="1"/>
  <c r="BY181" i="1"/>
  <c r="BY206" i="1" s="1"/>
  <c r="FO181" i="1"/>
  <c r="FO206" i="1" s="1"/>
  <c r="FT121" i="1"/>
  <c r="FT200" i="1" s="1"/>
  <c r="DI172" i="1"/>
  <c r="DI176" i="1" s="1"/>
  <c r="DI178" i="1" s="1"/>
  <c r="DI181" i="1" s="1"/>
  <c r="DI206" i="1" s="1"/>
  <c r="BI144" i="1"/>
  <c r="BI148" i="1" s="1"/>
  <c r="BI150" i="1" s="1"/>
  <c r="R121" i="1"/>
  <c r="R200" i="1" s="1"/>
  <c r="R146" i="1"/>
  <c r="EO144" i="1"/>
  <c r="BI121" i="1"/>
  <c r="BI200" i="1" s="1"/>
  <c r="AV121" i="1"/>
  <c r="AV200" i="1" s="1"/>
  <c r="ES144" i="1"/>
  <c r="BZ117" i="1"/>
  <c r="BZ144" i="1" s="1"/>
  <c r="BZ148" i="1" s="1"/>
  <c r="BZ150" i="1" s="1"/>
  <c r="EJ121" i="1"/>
  <c r="EJ200" i="1" s="1"/>
  <c r="EJ146" i="1"/>
  <c r="BA146" i="1"/>
  <c r="EE117" i="1"/>
  <c r="EE121" i="1" s="1"/>
  <c r="EE200" i="1" s="1"/>
  <c r="DQ121" i="1"/>
  <c r="DQ200" i="1" s="1"/>
  <c r="DQ146" i="1"/>
  <c r="BT117" i="1"/>
  <c r="BT121" i="1" s="1"/>
  <c r="BT200" i="1" s="1"/>
  <c r="DO121" i="1"/>
  <c r="DO200" i="1" s="1"/>
  <c r="DO150" i="1"/>
  <c r="DO152" i="1" s="1"/>
  <c r="DO154" i="1" s="1"/>
  <c r="DO156" i="1" s="1"/>
  <c r="BL144" i="1"/>
  <c r="DX117" i="1"/>
  <c r="DX121" i="1" s="1"/>
  <c r="DX200" i="1" s="1"/>
  <c r="FR121" i="1"/>
  <c r="FR200" i="1" s="1"/>
  <c r="FI150" i="1"/>
  <c r="FI152" i="1" s="1"/>
  <c r="FI154" i="1" s="1"/>
  <c r="FI156" i="1" s="1"/>
  <c r="FU121" i="1"/>
  <c r="FU200" i="1" s="1"/>
  <c r="F146" i="1"/>
  <c r="FC121" i="1"/>
  <c r="FC200" i="1" s="1"/>
  <c r="AQ121" i="1"/>
  <c r="AQ200" i="1" s="1"/>
  <c r="S121" i="1"/>
  <c r="S200" i="1" s="1"/>
  <c r="BS172" i="1"/>
  <c r="BS176" i="1" s="1"/>
  <c r="BS178" i="1" s="1"/>
  <c r="BS181" i="1" s="1"/>
  <c r="BS206" i="1" s="1"/>
  <c r="EU150" i="1"/>
  <c r="EU152" i="1" s="1"/>
  <c r="EU154" i="1" s="1"/>
  <c r="EU156" i="1" s="1"/>
  <c r="ET117" i="1"/>
  <c r="ET144" i="1" s="1"/>
  <c r="EG172" i="1"/>
  <c r="EG176" i="1" s="1"/>
  <c r="EG178" i="1" s="1"/>
  <c r="EG181" i="1" s="1"/>
  <c r="EG206" i="1" s="1"/>
  <c r="FB117" i="1"/>
  <c r="CM172" i="1"/>
  <c r="CM176" i="1" s="1"/>
  <c r="CM178" i="1" s="1"/>
  <c r="CM181" i="1" s="1"/>
  <c r="CM206" i="1" s="1"/>
  <c r="BY121" i="1"/>
  <c r="BY200" i="1" s="1"/>
  <c r="CZ121" i="1"/>
  <c r="CZ200" i="1" s="1"/>
  <c r="DU121" i="1"/>
  <c r="DU200" i="1" s="1"/>
  <c r="AV144" i="1"/>
  <c r="BA121" i="1"/>
  <c r="BA200" i="1" s="1"/>
  <c r="EI117" i="1"/>
  <c r="DS172" i="1"/>
  <c r="DS176" i="1" s="1"/>
  <c r="DS178" i="1" s="1"/>
  <c r="DS181" i="1" s="1"/>
  <c r="DS206" i="1" s="1"/>
  <c r="FA121" i="1"/>
  <c r="FA200" i="1" s="1"/>
  <c r="CM150" i="1"/>
  <c r="CM152" i="1" s="1"/>
  <c r="CM154" i="1" s="1"/>
  <c r="CM156" i="1" s="1"/>
  <c r="CI172" i="1"/>
  <c r="CI176" i="1" s="1"/>
  <c r="CI178" i="1" s="1"/>
  <c r="CI181" i="1" s="1"/>
  <c r="CI206" i="1" s="1"/>
  <c r="EM121" i="1"/>
  <c r="EM200" i="1" s="1"/>
  <c r="AB146" i="1"/>
  <c r="FF144" i="1"/>
  <c r="FF121" i="1"/>
  <c r="FF200" i="1" s="1"/>
  <c r="I181" i="1"/>
  <c r="I206" i="1" s="1"/>
  <c r="EM144" i="1"/>
  <c r="BH121" i="1"/>
  <c r="BH200" i="1" s="1"/>
  <c r="R172" i="1"/>
  <c r="R176" i="1" s="1"/>
  <c r="R178" i="1" s="1"/>
  <c r="R181" i="1" s="1"/>
  <c r="R206" i="1" s="1"/>
  <c r="EK117" i="1"/>
  <c r="DL150" i="1"/>
  <c r="DL152" i="1" s="1"/>
  <c r="DL154" i="1" s="1"/>
  <c r="DL156" i="1" s="1"/>
  <c r="DL121" i="1"/>
  <c r="DL200" i="1" s="1"/>
  <c r="EA181" i="1"/>
  <c r="EA206" i="1" s="1"/>
  <c r="CA117" i="1"/>
  <c r="DG150" i="1"/>
  <c r="EX150" i="1"/>
  <c r="DP150" i="1"/>
  <c r="CA150" i="1"/>
  <c r="AS117" i="1"/>
  <c r="AS121" i="1" s="1"/>
  <c r="AS200" i="1" s="1"/>
  <c r="CE144" i="1"/>
  <c r="CE150" i="1" s="1"/>
  <c r="CE152" i="1" s="1"/>
  <c r="CE154" i="1" s="1"/>
  <c r="CE156" i="1" s="1"/>
  <c r="EC117" i="1"/>
  <c r="AM117" i="1"/>
  <c r="BG117" i="1"/>
  <c r="DJ117" i="1"/>
  <c r="DJ172" i="1" s="1"/>
  <c r="DJ176" i="1" s="1"/>
  <c r="DJ178" i="1" s="1"/>
  <c r="DJ181" i="1" s="1"/>
  <c r="DJ206" i="1" s="1"/>
  <c r="CL117" i="1"/>
  <c r="AD117" i="1"/>
  <c r="BE117" i="1"/>
  <c r="BQ117" i="1"/>
  <c r="BQ121" i="1" s="1"/>
  <c r="BQ200" i="1" s="1"/>
  <c r="BC117" i="1"/>
  <c r="BC144" i="1" s="1"/>
  <c r="CZ181" i="1"/>
  <c r="CZ206" i="1" s="1"/>
  <c r="CN121" i="1"/>
  <c r="CN200" i="1" s="1"/>
  <c r="EC150" i="1"/>
  <c r="AU150" i="1"/>
  <c r="DY150" i="1"/>
  <c r="AN121" i="1"/>
  <c r="AN200" i="1" s="1"/>
  <c r="AN172" i="1"/>
  <c r="AN176" i="1" s="1"/>
  <c r="AN178" i="1" s="1"/>
  <c r="AN181" i="1" s="1"/>
  <c r="AN206" i="1" s="1"/>
  <c r="CS150" i="1"/>
  <c r="DW150" i="1"/>
  <c r="BD146" i="1"/>
  <c r="FL146" i="1"/>
  <c r="BT146" i="1"/>
  <c r="DB150" i="1"/>
  <c r="BU150" i="1"/>
  <c r="EP150" i="1"/>
  <c r="ER121" i="1"/>
  <c r="ER200" i="1" s="1"/>
  <c r="ER172" i="1"/>
  <c r="ER176" i="1" s="1"/>
  <c r="ER178" i="1" s="1"/>
  <c r="ER181" i="1" s="1"/>
  <c r="ER206" i="1" s="1"/>
  <c r="EO146" i="1"/>
  <c r="EO150" i="1" s="1"/>
  <c r="CU150" i="1"/>
  <c r="BT150" i="1"/>
  <c r="FD144" i="1"/>
  <c r="FD172" i="1"/>
  <c r="FD176" i="1" s="1"/>
  <c r="FD178" i="1" s="1"/>
  <c r="FD181" i="1" s="1"/>
  <c r="FD206" i="1" s="1"/>
  <c r="EU121" i="1"/>
  <c r="EU200" i="1" s="1"/>
  <c r="BP144" i="1"/>
  <c r="CV144" i="1"/>
  <c r="CV148" i="1" s="1"/>
  <c r="CJ121" i="1"/>
  <c r="CJ200" i="1" s="1"/>
  <c r="AN144" i="1"/>
  <c r="CR144" i="1"/>
  <c r="CJ150" i="1"/>
  <c r="CJ152" i="1" s="1"/>
  <c r="CJ154" i="1" s="1"/>
  <c r="CJ156" i="1" s="1"/>
  <c r="D146" i="1"/>
  <c r="FX121" i="1"/>
  <c r="FX200" i="1" s="1"/>
  <c r="AF144" i="1"/>
  <c r="EJ181" i="1"/>
  <c r="EJ206" i="1" s="1"/>
  <c r="DD144" i="1"/>
  <c r="DO181" i="1"/>
  <c r="DO206" i="1" s="1"/>
  <c r="FP121" i="1"/>
  <c r="FP200" i="1" s="1"/>
  <c r="CQ181" i="1"/>
  <c r="CQ206" i="1" s="1"/>
  <c r="EV121" i="1"/>
  <c r="EV200" i="1" s="1"/>
  <c r="T144" i="1"/>
  <c r="EB172" i="1"/>
  <c r="EB176" i="1" s="1"/>
  <c r="EB178" i="1" s="1"/>
  <c r="EB181" i="1" s="1"/>
  <c r="EB206" i="1" s="1"/>
  <c r="EN150" i="1"/>
  <c r="EN152" i="1" s="1"/>
  <c r="EN154" i="1" s="1"/>
  <c r="EN156" i="1" s="1"/>
  <c r="EB150" i="1"/>
  <c r="EB152" i="1" s="1"/>
  <c r="EB154" i="1" s="1"/>
  <c r="EB156" i="1" s="1"/>
  <c r="BX144" i="1"/>
  <c r="Q181" i="1"/>
  <c r="Q206" i="1" s="1"/>
  <c r="AZ172" i="1"/>
  <c r="AZ176" i="1" s="1"/>
  <c r="AZ178" i="1" s="1"/>
  <c r="AZ181" i="1" s="1"/>
  <c r="AZ206" i="1" s="1"/>
  <c r="FZ167" i="1"/>
  <c r="AZ121" i="1"/>
  <c r="AZ200" i="1" s="1"/>
  <c r="DP121" i="1"/>
  <c r="DP200" i="1" s="1"/>
  <c r="L172" i="1"/>
  <c r="L176" i="1" s="1"/>
  <c r="L178" i="1" s="1"/>
  <c r="L181" i="1" s="1"/>
  <c r="L206" i="1" s="1"/>
  <c r="Y181" i="1"/>
  <c r="Y206" i="1" s="1"/>
  <c r="AJ121" i="1"/>
  <c r="AJ200" i="1" s="1"/>
  <c r="FP172" i="1"/>
  <c r="FP176" i="1" s="1"/>
  <c r="FP178" i="1" s="1"/>
  <c r="FP181" i="1" s="1"/>
  <c r="FP206" i="1" s="1"/>
  <c r="DT121" i="1"/>
  <c r="DT200" i="1" s="1"/>
  <c r="EF150" i="1"/>
  <c r="EF152" i="1" s="1"/>
  <c r="EF154" i="1" s="1"/>
  <c r="EF156" i="1" s="1"/>
  <c r="P121" i="1"/>
  <c r="P200" i="1" s="1"/>
  <c r="CX181" i="1"/>
  <c r="CX206" i="1" s="1"/>
  <c r="EU181" i="1"/>
  <c r="EU206" i="1" s="1"/>
  <c r="AO181" i="1"/>
  <c r="AO206" i="1" s="1"/>
  <c r="CB121" i="1"/>
  <c r="CB200" i="1" s="1"/>
  <c r="EF172" i="1"/>
  <c r="EF176" i="1" s="1"/>
  <c r="EF178" i="1" s="1"/>
  <c r="EF181" i="1" s="1"/>
  <c r="EF206" i="1" s="1"/>
  <c r="E181" i="1"/>
  <c r="E206" i="1" s="1"/>
  <c r="FD121" i="1"/>
  <c r="FD200" i="1" s="1"/>
  <c r="AY181" i="1"/>
  <c r="AY206" i="1" s="1"/>
  <c r="DH121" i="1"/>
  <c r="DH200" i="1" s="1"/>
  <c r="FZ203" i="1"/>
  <c r="FH144" i="1"/>
  <c r="EN172" i="1"/>
  <c r="EN176" i="1" s="1"/>
  <c r="EN178" i="1" s="1"/>
  <c r="EN181" i="1" s="1"/>
  <c r="EN206" i="1" s="1"/>
  <c r="H146" i="1"/>
  <c r="AR146" i="1"/>
  <c r="EZ144" i="1"/>
  <c r="AP181" i="1"/>
  <c r="AP206" i="1" s="1"/>
  <c r="M181" i="1"/>
  <c r="M206" i="1" s="1"/>
  <c r="BA181" i="1"/>
  <c r="BA206" i="1" s="1"/>
  <c r="DS152" i="1"/>
  <c r="DS154" i="1" s="1"/>
  <c r="DS156" i="1" s="1"/>
  <c r="DE150" i="1"/>
  <c r="BJ150" i="1"/>
  <c r="FU152" i="1"/>
  <c r="FU154" i="1" s="1"/>
  <c r="FU156" i="1" s="1"/>
  <c r="AL150" i="1"/>
  <c r="CD150" i="1"/>
  <c r="CY150" i="1"/>
  <c r="FT150" i="1"/>
  <c r="DR152" i="1"/>
  <c r="DR154" i="1" s="1"/>
  <c r="DR156" i="1" s="1"/>
  <c r="DA201" i="1"/>
  <c r="DA202" i="1" s="1"/>
  <c r="DA204" i="1" s="1"/>
  <c r="DA209" i="1" s="1"/>
  <c r="DA214" i="1" s="1"/>
  <c r="FO150" i="1"/>
  <c r="AQ150" i="1"/>
  <c r="AT150" i="1"/>
  <c r="FE152" i="1"/>
  <c r="FE154" i="1" s="1"/>
  <c r="FE156" i="1" s="1"/>
  <c r="BR152" i="1"/>
  <c r="BR154" i="1" s="1"/>
  <c r="BR156" i="1" s="1"/>
  <c r="Y152" i="1"/>
  <c r="Y154" i="1" s="1"/>
  <c r="Y156" i="1" s="1"/>
  <c r="K150" i="1"/>
  <c r="DL181" i="1"/>
  <c r="DL206" i="1" s="1"/>
  <c r="BH150" i="1"/>
  <c r="P150" i="1"/>
  <c r="BK150" i="1"/>
  <c r="Q152" i="1"/>
  <c r="Q154" i="1" s="1"/>
  <c r="Q156" i="1" s="1"/>
  <c r="BF150" i="1"/>
  <c r="FC150" i="1"/>
  <c r="AE150" i="1"/>
  <c r="CH150" i="1"/>
  <c r="BS152" i="1"/>
  <c r="BS154" i="1" s="1"/>
  <c r="BS156" i="1" s="1"/>
  <c r="AG150" i="1"/>
  <c r="AI150" i="1"/>
  <c r="CI152" i="1"/>
  <c r="CI154" i="1" s="1"/>
  <c r="CI156" i="1" s="1"/>
  <c r="J181" i="1"/>
  <c r="J206" i="1" s="1"/>
  <c r="FV152" i="1"/>
  <c r="FV154" i="1" s="1"/>
  <c r="FV156" i="1" s="1"/>
  <c r="S181" i="1"/>
  <c r="S206" i="1" s="1"/>
  <c r="AJ150" i="1"/>
  <c r="FP152" i="1"/>
  <c r="FP154" i="1" s="1"/>
  <c r="FP156" i="1" s="1"/>
  <c r="FJ150" i="1"/>
  <c r="AC150" i="1"/>
  <c r="E152" i="1"/>
  <c r="E154" i="1" s="1"/>
  <c r="E156" i="1" s="1"/>
  <c r="DZ150" i="1"/>
  <c r="EW150" i="1"/>
  <c r="DU150" i="1"/>
  <c r="FM150" i="1"/>
  <c r="CX152" i="1"/>
  <c r="CX154" i="1" s="1"/>
  <c r="CX156" i="1" s="1"/>
  <c r="BO152" i="1"/>
  <c r="BO154" i="1" s="1"/>
  <c r="BO156" i="1" s="1"/>
  <c r="EV150" i="1"/>
  <c r="FS201" i="1"/>
  <c r="BN152" i="1"/>
  <c r="BN154" i="1" s="1"/>
  <c r="BN156" i="1" s="1"/>
  <c r="BR181" i="1"/>
  <c r="BR206" i="1" s="1"/>
  <c r="BB150" i="1"/>
  <c r="CC150" i="1"/>
  <c r="ER150" i="1"/>
  <c r="J152" i="1"/>
  <c r="J154" i="1" s="1"/>
  <c r="J156" i="1" s="1"/>
  <c r="DV150" i="1"/>
  <c r="BM150" i="1"/>
  <c r="FX201" i="1"/>
  <c r="AK150" i="1"/>
  <c r="I152" i="1"/>
  <c r="I154" i="1" s="1"/>
  <c r="I156" i="1" s="1"/>
  <c r="FA150" i="1"/>
  <c r="BV150" i="1"/>
  <c r="FR150" i="1"/>
  <c r="CQ152" i="1"/>
  <c r="CQ154" i="1" s="1"/>
  <c r="CQ156" i="1" s="1"/>
  <c r="AP152" i="1"/>
  <c r="AP154" i="1" s="1"/>
  <c r="AP156" i="1" s="1"/>
  <c r="AH152" i="1"/>
  <c r="AH154" i="1" s="1"/>
  <c r="AH156" i="1" s="1"/>
  <c r="FW150" i="1"/>
  <c r="AX150" i="1"/>
  <c r="FQ150" i="1"/>
  <c r="CO150" i="1"/>
  <c r="ED150" i="1"/>
  <c r="EH152" i="1"/>
  <c r="EH154" i="1" s="1"/>
  <c r="EH156" i="1" s="1"/>
  <c r="FS324" i="1"/>
  <c r="FK150" i="1"/>
  <c r="S152" i="1"/>
  <c r="S154" i="1" s="1"/>
  <c r="S156" i="1" s="1"/>
  <c r="AZ152" i="1"/>
  <c r="AZ154" i="1" s="1"/>
  <c r="AZ156" i="1" s="1"/>
  <c r="CB150" i="1"/>
  <c r="DH150" i="1"/>
  <c r="DT150" i="1"/>
  <c r="FX324" i="1"/>
  <c r="CK146" i="1" l="1"/>
  <c r="FG201" i="1"/>
  <c r="FG202" i="1" s="1"/>
  <c r="FG204" i="1" s="1"/>
  <c r="FG209" i="1" s="1"/>
  <c r="FG214" i="1" s="1"/>
  <c r="DC324" i="1"/>
  <c r="CU144" i="1"/>
  <c r="DN172" i="1"/>
  <c r="DN176" i="1" s="1"/>
  <c r="DN178" i="1" s="1"/>
  <c r="DN181" i="1" s="1"/>
  <c r="DN206" i="1" s="1"/>
  <c r="DN121" i="1"/>
  <c r="DN200" i="1" s="1"/>
  <c r="CG121" i="1"/>
  <c r="CG200" i="1" s="1"/>
  <c r="CN150" i="1"/>
  <c r="FS202" i="1"/>
  <c r="FS204" i="1" s="1"/>
  <c r="FS209" i="1" s="1"/>
  <c r="FS214" i="1" s="1"/>
  <c r="G146" i="1"/>
  <c r="G148" i="1" s="1"/>
  <c r="G150" i="1" s="1"/>
  <c r="G152" i="1" s="1"/>
  <c r="G154" i="1" s="1"/>
  <c r="G156" i="1" s="1"/>
  <c r="C176" i="1"/>
  <c r="C178" i="1" s="1"/>
  <c r="C181" i="1" s="1"/>
  <c r="C206" i="1" s="1"/>
  <c r="W144" i="1"/>
  <c r="W148" i="1" s="1"/>
  <c r="W150" i="1" s="1"/>
  <c r="W152" i="1" s="1"/>
  <c r="W154" i="1" s="1"/>
  <c r="W156" i="1" s="1"/>
  <c r="C152" i="1"/>
  <c r="C154" i="1" s="1"/>
  <c r="C156" i="1" s="1"/>
  <c r="C201" i="1" s="1"/>
  <c r="C202" i="1" s="1"/>
  <c r="C204" i="1" s="1"/>
  <c r="FN150" i="1"/>
  <c r="FN152" i="1" s="1"/>
  <c r="FN154" i="1" s="1"/>
  <c r="FN156" i="1" s="1"/>
  <c r="FN201" i="1" s="1"/>
  <c r="FN202" i="1" s="1"/>
  <c r="FN204" i="1" s="1"/>
  <c r="AY201" i="1"/>
  <c r="AY202" i="1" s="1"/>
  <c r="AY204" i="1" s="1"/>
  <c r="AY324" i="1"/>
  <c r="AR148" i="1"/>
  <c r="AR150" i="1" s="1"/>
  <c r="AR152" i="1" s="1"/>
  <c r="AR154" i="1" s="1"/>
  <c r="AR156" i="1" s="1"/>
  <c r="D148" i="1"/>
  <c r="D150" i="1" s="1"/>
  <c r="D152" i="1" s="1"/>
  <c r="D154" i="1" s="1"/>
  <c r="D156" i="1" s="1"/>
  <c r="BD148" i="1"/>
  <c r="BD150" i="1" s="1"/>
  <c r="BD152" i="1" s="1"/>
  <c r="BD154" i="1" s="1"/>
  <c r="BD156" i="1" s="1"/>
  <c r="FF148" i="1"/>
  <c r="FF150" i="1" s="1"/>
  <c r="FF152" i="1" s="1"/>
  <c r="FF154" i="1" s="1"/>
  <c r="FF156" i="1" s="1"/>
  <c r="ET148" i="1"/>
  <c r="ET150" i="1" s="1"/>
  <c r="ET152" i="1" s="1"/>
  <c r="ET154" i="1" s="1"/>
  <c r="ET156" i="1" s="1"/>
  <c r="BL148" i="1"/>
  <c r="BL150" i="1" s="1"/>
  <c r="BL152" i="1" s="1"/>
  <c r="BL154" i="1" s="1"/>
  <c r="BL156" i="1" s="1"/>
  <c r="DQ148" i="1"/>
  <c r="DQ150" i="1" s="1"/>
  <c r="DQ152" i="1" s="1"/>
  <c r="DQ154" i="1" s="1"/>
  <c r="DQ156" i="1" s="1"/>
  <c r="DM148" i="1"/>
  <c r="DM150" i="1" s="1"/>
  <c r="DM152" i="1" s="1"/>
  <c r="DM154" i="1" s="1"/>
  <c r="DM156" i="1" s="1"/>
  <c r="U148" i="1"/>
  <c r="U150" i="1" s="1"/>
  <c r="U152" i="1" s="1"/>
  <c r="U154" i="1" s="1"/>
  <c r="U156" i="1" s="1"/>
  <c r="EQ148" i="1"/>
  <c r="EQ150" i="1" s="1"/>
  <c r="EQ152" i="1" s="1"/>
  <c r="EQ154" i="1" s="1"/>
  <c r="EQ156" i="1" s="1"/>
  <c r="H148" i="1"/>
  <c r="H150" i="1" s="1"/>
  <c r="H152" i="1" s="1"/>
  <c r="H154" i="1" s="1"/>
  <c r="H156" i="1" s="1"/>
  <c r="FD148" i="1"/>
  <c r="FD150" i="1" s="1"/>
  <c r="FD152" i="1" s="1"/>
  <c r="FD154" i="1" s="1"/>
  <c r="FD156" i="1" s="1"/>
  <c r="EM148" i="1"/>
  <c r="EM150" i="1" s="1"/>
  <c r="EM152" i="1" s="1"/>
  <c r="EM154" i="1" s="1"/>
  <c r="EM156" i="1" s="1"/>
  <c r="AB148" i="1"/>
  <c r="AB150" i="1" s="1"/>
  <c r="AB152" i="1" s="1"/>
  <c r="AB154" i="1" s="1"/>
  <c r="AB156" i="1" s="1"/>
  <c r="AV148" i="1"/>
  <c r="AV150" i="1" s="1"/>
  <c r="AV152" i="1" s="1"/>
  <c r="AV154" i="1" s="1"/>
  <c r="AV156" i="1" s="1"/>
  <c r="BA148" i="1"/>
  <c r="BA150" i="1" s="1"/>
  <c r="BA152" i="1" s="1"/>
  <c r="BA154" i="1" s="1"/>
  <c r="BA156" i="1" s="1"/>
  <c r="ES148" i="1"/>
  <c r="ES150" i="1" s="1"/>
  <c r="ES152" i="1" s="1"/>
  <c r="ES154" i="1" s="1"/>
  <c r="ES156" i="1" s="1"/>
  <c r="R148" i="1"/>
  <c r="R150" i="1" s="1"/>
  <c r="R152" i="1" s="1"/>
  <c r="R154" i="1" s="1"/>
  <c r="R156" i="1" s="1"/>
  <c r="N148" i="1"/>
  <c r="N150" i="1" s="1"/>
  <c r="N152" i="1" s="1"/>
  <c r="N154" i="1" s="1"/>
  <c r="N156" i="1" s="1"/>
  <c r="AA148" i="1"/>
  <c r="AA150" i="1" s="1"/>
  <c r="AA152" i="1" s="1"/>
  <c r="AA154" i="1" s="1"/>
  <c r="AA156" i="1" s="1"/>
  <c r="AF148" i="1"/>
  <c r="AF150" i="1" s="1"/>
  <c r="AF152" i="1" s="1"/>
  <c r="AF154" i="1" s="1"/>
  <c r="AF156" i="1" s="1"/>
  <c r="CR148" i="1"/>
  <c r="CR150" i="1" s="1"/>
  <c r="CR152" i="1" s="1"/>
  <c r="CR154" i="1" s="1"/>
  <c r="CR156" i="1" s="1"/>
  <c r="BP148" i="1"/>
  <c r="BP150" i="1" s="1"/>
  <c r="BP152" i="1" s="1"/>
  <c r="BP154" i="1" s="1"/>
  <c r="BP156" i="1" s="1"/>
  <c r="CK148" i="1"/>
  <c r="CK150" i="1" s="1"/>
  <c r="CK152" i="1" s="1"/>
  <c r="CK154" i="1" s="1"/>
  <c r="CK156" i="1" s="1"/>
  <c r="F148" i="1"/>
  <c r="F150" i="1" s="1"/>
  <c r="F152" i="1" s="1"/>
  <c r="F154" i="1" s="1"/>
  <c r="F156" i="1" s="1"/>
  <c r="EJ148" i="1"/>
  <c r="EJ150" i="1" s="1"/>
  <c r="EJ152" i="1" s="1"/>
  <c r="EJ154" i="1" s="1"/>
  <c r="EJ156" i="1" s="1"/>
  <c r="CT148" i="1"/>
  <c r="CT150" i="1" s="1"/>
  <c r="CT152" i="1" s="1"/>
  <c r="CT154" i="1" s="1"/>
  <c r="CT156" i="1" s="1"/>
  <c r="EZ148" i="1"/>
  <c r="EZ150" i="1" s="1"/>
  <c r="EZ152" i="1" s="1"/>
  <c r="EZ154" i="1" s="1"/>
  <c r="EZ156" i="1" s="1"/>
  <c r="FH148" i="1"/>
  <c r="FH150" i="1" s="1"/>
  <c r="FH152" i="1" s="1"/>
  <c r="FH154" i="1" s="1"/>
  <c r="FH156" i="1" s="1"/>
  <c r="T148" i="1"/>
  <c r="T150" i="1" s="1"/>
  <c r="T152" i="1" s="1"/>
  <c r="T154" i="1" s="1"/>
  <c r="T156" i="1" s="1"/>
  <c r="AN148" i="1"/>
  <c r="AN150" i="1" s="1"/>
  <c r="AN152" i="1" s="1"/>
  <c r="AN154" i="1" s="1"/>
  <c r="AN156" i="1" s="1"/>
  <c r="FL148" i="1"/>
  <c r="FL150" i="1" s="1"/>
  <c r="FL152" i="1" s="1"/>
  <c r="FL154" i="1" s="1"/>
  <c r="FL156" i="1" s="1"/>
  <c r="BC148" i="1"/>
  <c r="BC150" i="1" s="1"/>
  <c r="BC152" i="1" s="1"/>
  <c r="BC154" i="1" s="1"/>
  <c r="BC156" i="1" s="1"/>
  <c r="EG144" i="1"/>
  <c r="FN172" i="1"/>
  <c r="FN176" i="1" s="1"/>
  <c r="FN178" i="1" s="1"/>
  <c r="FN181" i="1" s="1"/>
  <c r="FN206" i="1" s="1"/>
  <c r="EE144" i="1"/>
  <c r="EQ121" i="1"/>
  <c r="EQ200" i="1" s="1"/>
  <c r="D278" i="8"/>
  <c r="I50" i="8" s="1"/>
  <c r="CW144" i="1"/>
  <c r="AW121" i="1"/>
  <c r="AW200" i="1" s="1"/>
  <c r="DF121" i="1"/>
  <c r="DF200" i="1" s="1"/>
  <c r="DF172" i="1"/>
  <c r="DF176" i="1" s="1"/>
  <c r="DF178" i="1" s="1"/>
  <c r="DF181" i="1" s="1"/>
  <c r="DF206" i="1" s="1"/>
  <c r="AW201" i="1"/>
  <c r="BZ121" i="1"/>
  <c r="BZ200" i="1" s="1"/>
  <c r="D302" i="8"/>
  <c r="I63" i="8" s="1"/>
  <c r="D282" i="8"/>
  <c r="D297" i="8" s="1"/>
  <c r="I49" i="8" s="1"/>
  <c r="C290" i="8"/>
  <c r="C295" i="8" s="1"/>
  <c r="H59" i="8" s="1"/>
  <c r="H53" i="8"/>
  <c r="CV150" i="1"/>
  <c r="DX144" i="1"/>
  <c r="DX156" i="1" s="1"/>
  <c r="DX324" i="1" s="1"/>
  <c r="BT144" i="1"/>
  <c r="ET121" i="1"/>
  <c r="ET200" i="1" s="1"/>
  <c r="FB172" i="1"/>
  <c r="FB176" i="1" s="1"/>
  <c r="FB178" i="1" s="1"/>
  <c r="FB181" i="1" s="1"/>
  <c r="FB206" i="1" s="1"/>
  <c r="FB121" i="1"/>
  <c r="FB200" i="1" s="1"/>
  <c r="FB144" i="1"/>
  <c r="EI172" i="1"/>
  <c r="EI176" i="1" s="1"/>
  <c r="EI178" i="1" s="1"/>
  <c r="EI181" i="1" s="1"/>
  <c r="EI206" i="1" s="1"/>
  <c r="EI150" i="1"/>
  <c r="EI152" i="1" s="1"/>
  <c r="EI154" i="1" s="1"/>
  <c r="EI156" i="1" s="1"/>
  <c r="EI201" i="1" s="1"/>
  <c r="EI121" i="1"/>
  <c r="EI200" i="1" s="1"/>
  <c r="CA144" i="1"/>
  <c r="CA121" i="1"/>
  <c r="CA200" i="1" s="1"/>
  <c r="EK121" i="1"/>
  <c r="EK200" i="1" s="1"/>
  <c r="EK146" i="1"/>
  <c r="DD150" i="1"/>
  <c r="CA154" i="1"/>
  <c r="CA152" i="1"/>
  <c r="EX154" i="1"/>
  <c r="EX156" i="1" s="1"/>
  <c r="EX152" i="1"/>
  <c r="DP152" i="1"/>
  <c r="DP154" i="1" s="1"/>
  <c r="DP156" i="1" s="1"/>
  <c r="DG154" i="1"/>
  <c r="DG156" i="1" s="1"/>
  <c r="DG152" i="1"/>
  <c r="BX150" i="1"/>
  <c r="BC172" i="1"/>
  <c r="BC176" i="1" s="1"/>
  <c r="BC178" i="1" s="1"/>
  <c r="BC181" i="1" s="1"/>
  <c r="BC206" i="1" s="1"/>
  <c r="AS146" i="1"/>
  <c r="AD146" i="1"/>
  <c r="AD121" i="1"/>
  <c r="AD200" i="1" s="1"/>
  <c r="AM172" i="1"/>
  <c r="AM176" i="1" s="1"/>
  <c r="AM178" i="1" s="1"/>
  <c r="AM181" i="1" s="1"/>
  <c r="AM206" i="1" s="1"/>
  <c r="AM121" i="1"/>
  <c r="AM200" i="1" s="1"/>
  <c r="AM144" i="1"/>
  <c r="CL121" i="1"/>
  <c r="CL200" i="1" s="1"/>
  <c r="CL146" i="1"/>
  <c r="EC144" i="1"/>
  <c r="EC121" i="1"/>
  <c r="EC200" i="1" s="1"/>
  <c r="DJ146" i="1"/>
  <c r="DJ121" i="1"/>
  <c r="DJ200" i="1" s="1"/>
  <c r="BE146" i="1"/>
  <c r="BE121" i="1"/>
  <c r="BE200" i="1" s="1"/>
  <c r="BG150" i="1"/>
  <c r="BG152" i="1" s="1"/>
  <c r="BG154" i="1" s="1"/>
  <c r="BG156" i="1" s="1"/>
  <c r="BG324" i="1" s="1"/>
  <c r="BG121" i="1"/>
  <c r="BG200" i="1" s="1"/>
  <c r="BG172" i="1"/>
  <c r="BG176" i="1" s="1"/>
  <c r="BG178" i="1" s="1"/>
  <c r="BG181" i="1" s="1"/>
  <c r="BG206" i="1" s="1"/>
  <c r="BC121" i="1"/>
  <c r="BC200" i="1" s="1"/>
  <c r="BQ146" i="1"/>
  <c r="FX202" i="1"/>
  <c r="FX204" i="1" s="1"/>
  <c r="FX209" i="1" s="1"/>
  <c r="FX214" i="1" s="1"/>
  <c r="FX216" i="1" s="1"/>
  <c r="EO152" i="1"/>
  <c r="EO154" i="1" s="1"/>
  <c r="EO156" i="1" s="1"/>
  <c r="EP152" i="1"/>
  <c r="EP154" i="1" s="1"/>
  <c r="EP156" i="1" s="1"/>
  <c r="DB152" i="1"/>
  <c r="DB154" i="1" s="1"/>
  <c r="DB156" i="1" s="1"/>
  <c r="CS154" i="1"/>
  <c r="CS156" i="1" s="1"/>
  <c r="CS152" i="1"/>
  <c r="AU152" i="1"/>
  <c r="AU154" i="1" s="1"/>
  <c r="AU156" i="1" s="1"/>
  <c r="CU152" i="1"/>
  <c r="CU154" i="1" s="1"/>
  <c r="CU156" i="1" s="1"/>
  <c r="BU154" i="1"/>
  <c r="BU156" i="1" s="1"/>
  <c r="BU152" i="1"/>
  <c r="DW152" i="1"/>
  <c r="DW154" i="1" s="1"/>
  <c r="DW156" i="1" s="1"/>
  <c r="DY154" i="1"/>
  <c r="DY156" i="1" s="1"/>
  <c r="DY152" i="1"/>
  <c r="EC152" i="1"/>
  <c r="EC154" i="1" s="1"/>
  <c r="BT152" i="1"/>
  <c r="BT154" i="1" s="1"/>
  <c r="AY209" i="1"/>
  <c r="AY214" i="1" s="1"/>
  <c r="AY216" i="1" s="1"/>
  <c r="CG201" i="1"/>
  <c r="CG202" i="1" s="1"/>
  <c r="CG204" i="1" s="1"/>
  <c r="CG209" i="1" s="1"/>
  <c r="CG214" i="1" s="1"/>
  <c r="CG324" i="1"/>
  <c r="CX201" i="1"/>
  <c r="CX202" i="1" s="1"/>
  <c r="CX204" i="1" s="1"/>
  <c r="CX209" i="1" s="1"/>
  <c r="CX214" i="1" s="1"/>
  <c r="CX324" i="1"/>
  <c r="FP201" i="1"/>
  <c r="FP202" i="1" s="1"/>
  <c r="FP204" i="1" s="1"/>
  <c r="FP209" i="1" s="1"/>
  <c r="FP214" i="1" s="1"/>
  <c r="FP324" i="1"/>
  <c r="FE201" i="1"/>
  <c r="FE202" i="1" s="1"/>
  <c r="FE204" i="1" s="1"/>
  <c r="FE209" i="1" s="1"/>
  <c r="FE214" i="1" s="1"/>
  <c r="FE324" i="1"/>
  <c r="L201" i="1"/>
  <c r="L202" i="1" s="1"/>
  <c r="L204" i="1" s="1"/>
  <c r="L209" i="1" s="1"/>
  <c r="L214" i="1" s="1"/>
  <c r="L324" i="1"/>
  <c r="AO201" i="1"/>
  <c r="AO202" i="1" s="1"/>
  <c r="AO204" i="1" s="1"/>
  <c r="AO209" i="1" s="1"/>
  <c r="AO214" i="1" s="1"/>
  <c r="AO324" i="1"/>
  <c r="FI201" i="1"/>
  <c r="FI202" i="1" s="1"/>
  <c r="FI204" i="1" s="1"/>
  <c r="FI209" i="1" s="1"/>
  <c r="FI214" i="1" s="1"/>
  <c r="FI324" i="1"/>
  <c r="CZ201" i="1"/>
  <c r="CZ202" i="1" s="1"/>
  <c r="CZ204" i="1" s="1"/>
  <c r="CZ209" i="1" s="1"/>
  <c r="CZ214" i="1" s="1"/>
  <c r="CZ324" i="1"/>
  <c r="Q201" i="1"/>
  <c r="Q202" i="1" s="1"/>
  <c r="Q204" i="1" s="1"/>
  <c r="Q209" i="1" s="1"/>
  <c r="Q214" i="1" s="1"/>
  <c r="Q324" i="1"/>
  <c r="DR201" i="1"/>
  <c r="DR202" i="1" s="1"/>
  <c r="DR204" i="1" s="1"/>
  <c r="DR209" i="1" s="1"/>
  <c r="DR214" i="1" s="1"/>
  <c r="DR324" i="1"/>
  <c r="J201" i="1"/>
  <c r="J202" i="1" s="1"/>
  <c r="J204" i="1" s="1"/>
  <c r="J209" i="1" s="1"/>
  <c r="J214" i="1" s="1"/>
  <c r="J324" i="1"/>
  <c r="DO201" i="1"/>
  <c r="DO202" i="1" s="1"/>
  <c r="DO204" i="1" s="1"/>
  <c r="DO209" i="1" s="1"/>
  <c r="DO214" i="1" s="1"/>
  <c r="DO324" i="1"/>
  <c r="FS234" i="1"/>
  <c r="FS216" i="1"/>
  <c r="FS224" i="1"/>
  <c r="FS225" i="1"/>
  <c r="FS222" i="1"/>
  <c r="CJ201" i="1"/>
  <c r="CJ202" i="1" s="1"/>
  <c r="CJ204" i="1" s="1"/>
  <c r="CJ209" i="1" s="1"/>
  <c r="CJ214" i="1" s="1"/>
  <c r="CJ324" i="1"/>
  <c r="DN201" i="1"/>
  <c r="DN202" i="1" s="1"/>
  <c r="DN204" i="1" s="1"/>
  <c r="DN209" i="1" s="1"/>
  <c r="DN214" i="1" s="1"/>
  <c r="DN324" i="1"/>
  <c r="DL201" i="1"/>
  <c r="DL202" i="1" s="1"/>
  <c r="DL204" i="1" s="1"/>
  <c r="DL209" i="1" s="1"/>
  <c r="DL214" i="1" s="1"/>
  <c r="DL324" i="1"/>
  <c r="AZ201" i="1"/>
  <c r="AZ202" i="1" s="1"/>
  <c r="AZ204" i="1" s="1"/>
  <c r="AZ209" i="1" s="1"/>
  <c r="AZ214" i="1" s="1"/>
  <c r="AZ324" i="1"/>
  <c r="BO201" i="1"/>
  <c r="BO202" i="1" s="1"/>
  <c r="BO204" i="1" s="1"/>
  <c r="BO209" i="1" s="1"/>
  <c r="BO214" i="1" s="1"/>
  <c r="BO324" i="1"/>
  <c r="CI201" i="1"/>
  <c r="CI202" i="1" s="1"/>
  <c r="CI204" i="1" s="1"/>
  <c r="CI209" i="1" s="1"/>
  <c r="CI214" i="1" s="1"/>
  <c r="CI324" i="1"/>
  <c r="X201" i="1"/>
  <c r="X202" i="1" s="1"/>
  <c r="X204" i="1" s="1"/>
  <c r="X209" i="1" s="1"/>
  <c r="X214" i="1" s="1"/>
  <c r="X324" i="1"/>
  <c r="BR201" i="1"/>
  <c r="BR202" i="1" s="1"/>
  <c r="BR204" i="1" s="1"/>
  <c r="BR209" i="1" s="1"/>
  <c r="BR214" i="1" s="1"/>
  <c r="BR324" i="1"/>
  <c r="CP201" i="1"/>
  <c r="CP202" i="1" s="1"/>
  <c r="CP204" i="1" s="1"/>
  <c r="CP209" i="1" s="1"/>
  <c r="CP214" i="1" s="1"/>
  <c r="CP324" i="1"/>
  <c r="DS201" i="1"/>
  <c r="DS202" i="1" s="1"/>
  <c r="DS204" i="1" s="1"/>
  <c r="DS209" i="1" s="1"/>
  <c r="DS214" i="1" s="1"/>
  <c r="DS324" i="1"/>
  <c r="FW152" i="1"/>
  <c r="FW154" i="1" s="1"/>
  <c r="FW156" i="1" s="1"/>
  <c r="AP201" i="1"/>
  <c r="AP202" i="1" s="1"/>
  <c r="AP204" i="1" s="1"/>
  <c r="AP209" i="1" s="1"/>
  <c r="AP214" i="1" s="1"/>
  <c r="AP324" i="1"/>
  <c r="EB201" i="1"/>
  <c r="EB202" i="1" s="1"/>
  <c r="EB204" i="1" s="1"/>
  <c r="EB209" i="1" s="1"/>
  <c r="EB214" i="1" s="1"/>
  <c r="EB324" i="1"/>
  <c r="S201" i="1"/>
  <c r="S202" i="1" s="1"/>
  <c r="S204" i="1" s="1"/>
  <c r="S209" i="1" s="1"/>
  <c r="S214" i="1" s="1"/>
  <c r="S324" i="1"/>
  <c r="EH201" i="1"/>
  <c r="EH202" i="1" s="1"/>
  <c r="EH204" i="1" s="1"/>
  <c r="EH209" i="1" s="1"/>
  <c r="EH214" i="1" s="1"/>
  <c r="EH324" i="1"/>
  <c r="O152" i="1"/>
  <c r="O154" i="1" s="1"/>
  <c r="O156" i="1" s="1"/>
  <c r="EA201" i="1"/>
  <c r="EA202" i="1" s="1"/>
  <c r="EA204" i="1" s="1"/>
  <c r="EA209" i="1" s="1"/>
  <c r="EA214" i="1" s="1"/>
  <c r="EA324" i="1"/>
  <c r="CQ201" i="1"/>
  <c r="CQ202" i="1" s="1"/>
  <c r="CQ204" i="1" s="1"/>
  <c r="CQ209" i="1" s="1"/>
  <c r="CQ214" i="1" s="1"/>
  <c r="CQ324" i="1"/>
  <c r="FR152" i="1"/>
  <c r="FR154" i="1" s="1"/>
  <c r="FR156" i="1" s="1"/>
  <c r="I201" i="1"/>
  <c r="I202" i="1" s="1"/>
  <c r="I204" i="1" s="1"/>
  <c r="I209" i="1" s="1"/>
  <c r="I214" i="1" s="1"/>
  <c r="I324" i="1"/>
  <c r="Z152" i="1"/>
  <c r="Z154" i="1" s="1"/>
  <c r="Z156" i="1" s="1"/>
  <c r="FG234" i="1"/>
  <c r="FG216" i="1"/>
  <c r="FG225" i="1"/>
  <c r="FG222" i="1"/>
  <c r="FG224" i="1"/>
  <c r="V152" i="1"/>
  <c r="V154" i="1" s="1"/>
  <c r="V156" i="1" s="1"/>
  <c r="DU152" i="1"/>
  <c r="DU154" i="1" s="1"/>
  <c r="DU156" i="1" s="1"/>
  <c r="AC152" i="1"/>
  <c r="AC154" i="1" s="1"/>
  <c r="AC156" i="1" s="1"/>
  <c r="AJ152" i="1"/>
  <c r="AJ154" i="1" s="1"/>
  <c r="AJ156" i="1" s="1"/>
  <c r="BI152" i="1"/>
  <c r="BI154" i="1" s="1"/>
  <c r="BI156" i="1" s="1"/>
  <c r="FC152" i="1"/>
  <c r="FC154" i="1" s="1"/>
  <c r="FC156" i="1" s="1"/>
  <c r="FO152" i="1"/>
  <c r="FO154" i="1" s="1"/>
  <c r="FO156" i="1" s="1"/>
  <c r="CD152" i="1"/>
  <c r="CD154" i="1" s="1"/>
  <c r="CD156" i="1" s="1"/>
  <c r="FK152" i="1"/>
  <c r="FK154" i="1" s="1"/>
  <c r="FK156" i="1" s="1"/>
  <c r="DK201" i="1"/>
  <c r="DK202" i="1" s="1"/>
  <c r="DK204" i="1" s="1"/>
  <c r="DK209" i="1" s="1"/>
  <c r="DK214" i="1" s="1"/>
  <c r="DK324" i="1"/>
  <c r="DH152" i="1"/>
  <c r="DH154" i="1" s="1"/>
  <c r="DH156" i="1" s="1"/>
  <c r="ED152" i="1"/>
  <c r="ED154" i="1" s="1"/>
  <c r="ED156" i="1" s="1"/>
  <c r="DA216" i="1"/>
  <c r="DA234" i="1"/>
  <c r="DA222" i="1"/>
  <c r="DA224" i="1"/>
  <c r="DA225" i="1"/>
  <c r="FQ152" i="1"/>
  <c r="FQ154" i="1" s="1"/>
  <c r="FQ156" i="1" s="1"/>
  <c r="AH201" i="1"/>
  <c r="AH202" i="1" s="1"/>
  <c r="AH204" i="1" s="1"/>
  <c r="AH209" i="1" s="1"/>
  <c r="AH214" i="1" s="1"/>
  <c r="AH324" i="1"/>
  <c r="CN152" i="1"/>
  <c r="CN154" i="1" s="1"/>
  <c r="CN156" i="1" s="1"/>
  <c r="DV152" i="1"/>
  <c r="DV154" i="1" s="1"/>
  <c r="DV156" i="1" s="1"/>
  <c r="ER152" i="1"/>
  <c r="ER154" i="1" s="1"/>
  <c r="ER156" i="1" s="1"/>
  <c r="BB152" i="1"/>
  <c r="BB154" i="1" s="1"/>
  <c r="BB156" i="1" s="1"/>
  <c r="BN201" i="1"/>
  <c r="BN202" i="1" s="1"/>
  <c r="BN204" i="1" s="1"/>
  <c r="BN209" i="1" s="1"/>
  <c r="BN214" i="1" s="1"/>
  <c r="BN324" i="1"/>
  <c r="DI201" i="1"/>
  <c r="DI202" i="1" s="1"/>
  <c r="DI204" i="1" s="1"/>
  <c r="DI209" i="1" s="1"/>
  <c r="DI214" i="1" s="1"/>
  <c r="DI324" i="1"/>
  <c r="FM152" i="1"/>
  <c r="FM154" i="1" s="1"/>
  <c r="FM156" i="1" s="1"/>
  <c r="EW152" i="1"/>
  <c r="EW154" i="1" s="1"/>
  <c r="EW156" i="1" s="1"/>
  <c r="E201" i="1"/>
  <c r="E202" i="1" s="1"/>
  <c r="E204" i="1" s="1"/>
  <c r="E209" i="1" s="1"/>
  <c r="E214" i="1" s="1"/>
  <c r="E324" i="1"/>
  <c r="EN201" i="1"/>
  <c r="EN202" i="1" s="1"/>
  <c r="EN204" i="1" s="1"/>
  <c r="EN209" i="1" s="1"/>
  <c r="EN214" i="1" s="1"/>
  <c r="EN324" i="1"/>
  <c r="EF201" i="1"/>
  <c r="EF202" i="1" s="1"/>
  <c r="EF204" i="1" s="1"/>
  <c r="EF209" i="1" s="1"/>
  <c r="EF214" i="1" s="1"/>
  <c r="EF324" i="1"/>
  <c r="AG152" i="1"/>
  <c r="AG154" i="1" s="1"/>
  <c r="AG156" i="1" s="1"/>
  <c r="BS201" i="1"/>
  <c r="BS202" i="1" s="1"/>
  <c r="BS204" i="1" s="1"/>
  <c r="BS209" i="1" s="1"/>
  <c r="BS214" i="1" s="1"/>
  <c r="BS324" i="1"/>
  <c r="BK152" i="1"/>
  <c r="BK154" i="1" s="1"/>
  <c r="BK156" i="1" s="1"/>
  <c r="P152" i="1"/>
  <c r="P154" i="1" s="1"/>
  <c r="P156" i="1" s="1"/>
  <c r="DF201" i="1"/>
  <c r="DF202" i="1" s="1"/>
  <c r="DF204" i="1" s="1"/>
  <c r="DF324" i="1"/>
  <c r="K152" i="1"/>
  <c r="K154" i="1" s="1"/>
  <c r="K156" i="1" s="1"/>
  <c r="Y201" i="1"/>
  <c r="Y202" i="1" s="1"/>
  <c r="Y204" i="1" s="1"/>
  <c r="Y209" i="1" s="1"/>
  <c r="Y214" i="1" s="1"/>
  <c r="M201" i="1"/>
  <c r="M202" i="1" s="1"/>
  <c r="M204" i="1" s="1"/>
  <c r="M209" i="1" s="1"/>
  <c r="M214" i="1" s="1"/>
  <c r="M324" i="1"/>
  <c r="AQ152" i="1"/>
  <c r="AQ154" i="1" s="1"/>
  <c r="AQ156" i="1" s="1"/>
  <c r="FT152" i="1"/>
  <c r="FT154" i="1" s="1"/>
  <c r="FT156" i="1" s="1"/>
  <c r="CY152" i="1"/>
  <c r="CY154" i="1" s="1"/>
  <c r="CY156" i="1" s="1"/>
  <c r="FU201" i="1"/>
  <c r="FU202" i="1" s="1"/>
  <c r="FU204" i="1" s="1"/>
  <c r="FU209" i="1" s="1"/>
  <c r="FU214" i="1" s="1"/>
  <c r="FU324" i="1"/>
  <c r="EV152" i="1"/>
  <c r="EV154" i="1" s="1"/>
  <c r="EV156" i="1" s="1"/>
  <c r="BZ152" i="1"/>
  <c r="BZ154" i="1" s="1"/>
  <c r="BZ156" i="1" s="1"/>
  <c r="BW152" i="1"/>
  <c r="BW154" i="1" s="1"/>
  <c r="BW156" i="1" s="1"/>
  <c r="FJ152" i="1"/>
  <c r="FJ154" i="1" s="1"/>
  <c r="FJ156" i="1" s="1"/>
  <c r="FV201" i="1"/>
  <c r="FV202" i="1" s="1"/>
  <c r="FV204" i="1" s="1"/>
  <c r="FV209" i="1" s="1"/>
  <c r="FV214" i="1" s="1"/>
  <c r="FV324" i="1"/>
  <c r="CH152" i="1"/>
  <c r="CH154" i="1" s="1"/>
  <c r="CH156" i="1" s="1"/>
  <c r="AE152" i="1"/>
  <c r="AE154" i="1" s="1"/>
  <c r="AE156" i="1" s="1"/>
  <c r="BH152" i="1"/>
  <c r="BH154" i="1" s="1"/>
  <c r="BH156" i="1" s="1"/>
  <c r="BY201" i="1"/>
  <c r="BY202" i="1" s="1"/>
  <c r="BY204" i="1" s="1"/>
  <c r="BY209" i="1" s="1"/>
  <c r="BY214" i="1" s="1"/>
  <c r="BJ152" i="1"/>
  <c r="BJ154" i="1" s="1"/>
  <c r="BJ156" i="1" s="1"/>
  <c r="CF152" i="1"/>
  <c r="CF154" i="1" s="1"/>
  <c r="CF156" i="1" s="1"/>
  <c r="CM201" i="1"/>
  <c r="CM202" i="1" s="1"/>
  <c r="CM204" i="1" s="1"/>
  <c r="CM209" i="1" s="1"/>
  <c r="CM214" i="1" s="1"/>
  <c r="CM324" i="1"/>
  <c r="FA152" i="1"/>
  <c r="FA154" i="1" s="1"/>
  <c r="FA156" i="1" s="1"/>
  <c r="BM152" i="1"/>
  <c r="BM154" i="1" s="1"/>
  <c r="BM156" i="1" s="1"/>
  <c r="EU201" i="1"/>
  <c r="EU202" i="1" s="1"/>
  <c r="EU204" i="1" s="1"/>
  <c r="EU209" i="1" s="1"/>
  <c r="EU214" i="1" s="1"/>
  <c r="DT152" i="1"/>
  <c r="DT154" i="1" s="1"/>
  <c r="DT156" i="1" s="1"/>
  <c r="CB152" i="1"/>
  <c r="CB154" i="1" s="1"/>
  <c r="CB156" i="1" s="1"/>
  <c r="CO152" i="1"/>
  <c r="CO154" i="1" s="1"/>
  <c r="CO156" i="1" s="1"/>
  <c r="AX152" i="1"/>
  <c r="AX154" i="1" s="1"/>
  <c r="AX156" i="1" s="1"/>
  <c r="BV152" i="1"/>
  <c r="BV154" i="1" s="1"/>
  <c r="BV156" i="1" s="1"/>
  <c r="AK152" i="1"/>
  <c r="AK154" i="1" s="1"/>
  <c r="AK156" i="1" s="1"/>
  <c r="CC152" i="1"/>
  <c r="CC154" i="1" s="1"/>
  <c r="CC156" i="1" s="1"/>
  <c r="EL152" i="1"/>
  <c r="EL154" i="1" s="1"/>
  <c r="EL156" i="1" s="1"/>
  <c r="DZ152" i="1"/>
  <c r="DZ154" i="1" s="1"/>
  <c r="DZ156" i="1" s="1"/>
  <c r="DC234" i="1"/>
  <c r="DC216" i="1"/>
  <c r="DC225" i="1"/>
  <c r="DC222" i="1"/>
  <c r="DC224" i="1"/>
  <c r="AI152" i="1"/>
  <c r="AI154" i="1" s="1"/>
  <c r="AI156" i="1" s="1"/>
  <c r="CE201" i="1"/>
  <c r="CE202" i="1" s="1"/>
  <c r="CE204" i="1" s="1"/>
  <c r="CE209" i="1" s="1"/>
  <c r="CE214" i="1" s="1"/>
  <c r="CE324" i="1"/>
  <c r="BF152" i="1"/>
  <c r="BF154" i="1" s="1"/>
  <c r="BF156" i="1" s="1"/>
  <c r="AT152" i="1"/>
  <c r="AT154" i="1" s="1"/>
  <c r="AT156" i="1" s="1"/>
  <c r="AL152" i="1"/>
  <c r="AL154" i="1" s="1"/>
  <c r="AL156" i="1" s="1"/>
  <c r="DE152" i="1"/>
  <c r="DE154" i="1" s="1"/>
  <c r="DE156" i="1" s="1"/>
  <c r="DF209" i="1" l="1"/>
  <c r="DF214" i="1" s="1"/>
  <c r="FN324" i="1"/>
  <c r="AY224" i="1"/>
  <c r="FN209" i="1"/>
  <c r="FN214" i="1" s="1"/>
  <c r="FN224" i="1" s="1"/>
  <c r="C209" i="1"/>
  <c r="C214" i="1" s="1"/>
  <c r="C216" i="1" s="1"/>
  <c r="AY234" i="1"/>
  <c r="BC201" i="1"/>
  <c r="BC324" i="1"/>
  <c r="R324" i="1"/>
  <c r="R201" i="1"/>
  <c r="R202" i="1" s="1"/>
  <c r="R204" i="1" s="1"/>
  <c r="R209" i="1" s="1"/>
  <c r="R214" i="1" s="1"/>
  <c r="R225" i="1" s="1"/>
  <c r="ES324" i="1"/>
  <c r="ES201" i="1"/>
  <c r="ES202" i="1" s="1"/>
  <c r="ES204" i="1" s="1"/>
  <c r="ES209" i="1" s="1"/>
  <c r="ES214" i="1" s="1"/>
  <c r="ES222" i="1" s="1"/>
  <c r="U324" i="1"/>
  <c r="U201" i="1"/>
  <c r="U202" i="1" s="1"/>
  <c r="U204" i="1" s="1"/>
  <c r="U209" i="1" s="1"/>
  <c r="U214" i="1" s="1"/>
  <c r="U225" i="1" s="1"/>
  <c r="ET201" i="1"/>
  <c r="ET202" i="1" s="1"/>
  <c r="ET204" i="1" s="1"/>
  <c r="ET209" i="1" s="1"/>
  <c r="ET214" i="1" s="1"/>
  <c r="ET225" i="1" s="1"/>
  <c r="ET324" i="1"/>
  <c r="BA324" i="1"/>
  <c r="BA201" i="1"/>
  <c r="BA202" i="1" s="1"/>
  <c r="BA204" i="1" s="1"/>
  <c r="BA209" i="1" s="1"/>
  <c r="BA214" i="1" s="1"/>
  <c r="BA222" i="1" s="1"/>
  <c r="DM201" i="1"/>
  <c r="DM202" i="1" s="1"/>
  <c r="DM204" i="1" s="1"/>
  <c r="DM209" i="1" s="1"/>
  <c r="DM214" i="1" s="1"/>
  <c r="DM234" i="1" s="1"/>
  <c r="DM324" i="1"/>
  <c r="EJ201" i="1"/>
  <c r="EJ202" i="1" s="1"/>
  <c r="EJ204" i="1" s="1"/>
  <c r="EJ209" i="1" s="1"/>
  <c r="EJ214" i="1" s="1"/>
  <c r="EJ234" i="1" s="1"/>
  <c r="EJ324" i="1"/>
  <c r="N201" i="1"/>
  <c r="N202" i="1" s="1"/>
  <c r="N204" i="1" s="1"/>
  <c r="N209" i="1" s="1"/>
  <c r="N214" i="1" s="1"/>
  <c r="N216" i="1" s="1"/>
  <c r="N324" i="1"/>
  <c r="CL148" i="1"/>
  <c r="CL150" i="1" s="1"/>
  <c r="CL152" i="1" s="1"/>
  <c r="CL154" i="1" s="1"/>
  <c r="CL156" i="1" s="1"/>
  <c r="BQ148" i="1"/>
  <c r="BQ150" i="1" s="1"/>
  <c r="BQ152" i="1" s="1"/>
  <c r="BQ154" i="1" s="1"/>
  <c r="BQ156" i="1" s="1"/>
  <c r="DJ148" i="1"/>
  <c r="DJ150" i="1" s="1"/>
  <c r="DJ152" i="1" s="1"/>
  <c r="DJ154" i="1" s="1"/>
  <c r="DJ156" i="1" s="1"/>
  <c r="FB148" i="1"/>
  <c r="FB150" i="1" s="1"/>
  <c r="FB152" i="1" s="1"/>
  <c r="FB154" i="1" s="1"/>
  <c r="FB156" i="1" s="1"/>
  <c r="EG148" i="1"/>
  <c r="EG150" i="1" s="1"/>
  <c r="EG152" i="1" s="1"/>
  <c r="EG154" i="1" s="1"/>
  <c r="EG156" i="1" s="1"/>
  <c r="AM148" i="1"/>
  <c r="AM150" i="1" s="1"/>
  <c r="AM152" i="1" s="1"/>
  <c r="AM154" i="1" s="1"/>
  <c r="AM156" i="1" s="1"/>
  <c r="AD148" i="1"/>
  <c r="AD150" i="1" s="1"/>
  <c r="AD152" i="1" s="1"/>
  <c r="AD154" i="1" s="1"/>
  <c r="AD156" i="1" s="1"/>
  <c r="EK148" i="1"/>
  <c r="EK150" i="1" s="1"/>
  <c r="EK152" i="1" s="1"/>
  <c r="EK154" i="1" s="1"/>
  <c r="EK156" i="1" s="1"/>
  <c r="BE148" i="1"/>
  <c r="BE150" i="1" s="1"/>
  <c r="BE152" i="1" s="1"/>
  <c r="BE154" i="1" s="1"/>
  <c r="BE156" i="1" s="1"/>
  <c r="AS148" i="1"/>
  <c r="AS150" i="1" s="1"/>
  <c r="AS152" i="1" s="1"/>
  <c r="AS154" i="1" s="1"/>
  <c r="AS156" i="1" s="1"/>
  <c r="EI202" i="1"/>
  <c r="EI204" i="1" s="1"/>
  <c r="EI209" i="1" s="1"/>
  <c r="EI214" i="1" s="1"/>
  <c r="EI222" i="1" s="1"/>
  <c r="CW148" i="1"/>
  <c r="CW150" i="1" s="1"/>
  <c r="CW152" i="1" s="1"/>
  <c r="CW154" i="1" s="1"/>
  <c r="CW156" i="1" s="1"/>
  <c r="EE148" i="1"/>
  <c r="EE150" i="1" s="1"/>
  <c r="EE152" i="1" s="1"/>
  <c r="EE154" i="1" s="1"/>
  <c r="EE156" i="1" s="1"/>
  <c r="BT156" i="1"/>
  <c r="BT201" i="1" s="1"/>
  <c r="BT202" i="1" s="1"/>
  <c r="BT204" i="1" s="1"/>
  <c r="BT209" i="1" s="1"/>
  <c r="BT214" i="1" s="1"/>
  <c r="AW202" i="1"/>
  <c r="AW204" i="1" s="1"/>
  <c r="AW209" i="1" s="1"/>
  <c r="AW214" i="1" s="1"/>
  <c r="D281" i="8"/>
  <c r="D48" i="10" s="1"/>
  <c r="AY222" i="1"/>
  <c r="AY225" i="1"/>
  <c r="FX222" i="1"/>
  <c r="D284" i="8"/>
  <c r="I51" i="8" s="1"/>
  <c r="D287" i="8"/>
  <c r="I53" i="8" s="1"/>
  <c r="H55" i="8"/>
  <c r="C292" i="8"/>
  <c r="DX201" i="1"/>
  <c r="DX202" i="1" s="1"/>
  <c r="DX204" i="1" s="1"/>
  <c r="DX209" i="1" s="1"/>
  <c r="DX214" i="1" s="1"/>
  <c r="DX234" i="1" s="1"/>
  <c r="EI324" i="1"/>
  <c r="BA224" i="1"/>
  <c r="CV152" i="1"/>
  <c r="CV154" i="1" s="1"/>
  <c r="CV156" i="1" s="1"/>
  <c r="BG201" i="1"/>
  <c r="BG202" i="1" s="1"/>
  <c r="BG204" i="1" s="1"/>
  <c r="BG209" i="1" s="1"/>
  <c r="BG214" i="1" s="1"/>
  <c r="CA156" i="1"/>
  <c r="CA201" i="1" s="1"/>
  <c r="CA202" i="1" s="1"/>
  <c r="CA204" i="1" s="1"/>
  <c r="CA209" i="1" s="1"/>
  <c r="CA214" i="1" s="1"/>
  <c r="BC202" i="1"/>
  <c r="BC204" i="1" s="1"/>
  <c r="BC209" i="1" s="1"/>
  <c r="BC214" i="1" s="1"/>
  <c r="BC222" i="1" s="1"/>
  <c r="DP201" i="1"/>
  <c r="DP202" i="1" s="1"/>
  <c r="DP204" i="1" s="1"/>
  <c r="DP209" i="1" s="1"/>
  <c r="DP214" i="1" s="1"/>
  <c r="DP225" i="1" s="1"/>
  <c r="DP324" i="1"/>
  <c r="FX224" i="1"/>
  <c r="BX154" i="1"/>
  <c r="BX156" i="1" s="1"/>
  <c r="BX152" i="1"/>
  <c r="FX234" i="1"/>
  <c r="DD154" i="1"/>
  <c r="DD156" i="1" s="1"/>
  <c r="DD152" i="1"/>
  <c r="DG201" i="1"/>
  <c r="DG202" i="1" s="1"/>
  <c r="DG204" i="1" s="1"/>
  <c r="DG209" i="1" s="1"/>
  <c r="DG214" i="1" s="1"/>
  <c r="DG324" i="1"/>
  <c r="EX324" i="1"/>
  <c r="EX201" i="1"/>
  <c r="EX202" i="1" s="1"/>
  <c r="EX204" i="1" s="1"/>
  <c r="EX209" i="1" s="1"/>
  <c r="EX214" i="1" s="1"/>
  <c r="FX225" i="1"/>
  <c r="EC156" i="1"/>
  <c r="CU201" i="1"/>
  <c r="CU202" i="1" s="1"/>
  <c r="CU204" i="1" s="1"/>
  <c r="CU209" i="1" s="1"/>
  <c r="CU214" i="1" s="1"/>
  <c r="CU324" i="1"/>
  <c r="AU324" i="1"/>
  <c r="AU201" i="1"/>
  <c r="AU202" i="1" s="1"/>
  <c r="AU204" i="1" s="1"/>
  <c r="AU209" i="1" s="1"/>
  <c r="AU214" i="1" s="1"/>
  <c r="BT324" i="1"/>
  <c r="EO324" i="1"/>
  <c r="EO201" i="1"/>
  <c r="EO202" i="1" s="1"/>
  <c r="EO204" i="1" s="1"/>
  <c r="EO209" i="1" s="1"/>
  <c r="EO214" i="1" s="1"/>
  <c r="DW324" i="1"/>
  <c r="DW201" i="1"/>
  <c r="DW202" i="1" s="1"/>
  <c r="DW204" i="1" s="1"/>
  <c r="DW209" i="1" s="1"/>
  <c r="DW214" i="1" s="1"/>
  <c r="CS201" i="1"/>
  <c r="CS202" i="1" s="1"/>
  <c r="CS204" i="1" s="1"/>
  <c r="CS209" i="1" s="1"/>
  <c r="CS214" i="1" s="1"/>
  <c r="CS324" i="1"/>
  <c r="EP324" i="1"/>
  <c r="EP201" i="1"/>
  <c r="EP202" i="1" s="1"/>
  <c r="EP204" i="1" s="1"/>
  <c r="EP209" i="1" s="1"/>
  <c r="EP214" i="1" s="1"/>
  <c r="DY324" i="1"/>
  <c r="DY201" i="1"/>
  <c r="DY202" i="1" s="1"/>
  <c r="DY204" i="1" s="1"/>
  <c r="DY209" i="1" s="1"/>
  <c r="DY214" i="1" s="1"/>
  <c r="BU324" i="1"/>
  <c r="BU201" i="1"/>
  <c r="BU202" i="1" s="1"/>
  <c r="BU204" i="1" s="1"/>
  <c r="BU209" i="1" s="1"/>
  <c r="BU214" i="1" s="1"/>
  <c r="DB324" i="1"/>
  <c r="DB201" i="1"/>
  <c r="DB202" i="1" s="1"/>
  <c r="DB204" i="1" s="1"/>
  <c r="DB209" i="1" s="1"/>
  <c r="DB214" i="1" s="1"/>
  <c r="CK201" i="1"/>
  <c r="CK202" i="1" s="1"/>
  <c r="CK204" i="1" s="1"/>
  <c r="CK209" i="1" s="1"/>
  <c r="CK214" i="1" s="1"/>
  <c r="CK324" i="1"/>
  <c r="AV201" i="1"/>
  <c r="AV202" i="1" s="1"/>
  <c r="AV204" i="1" s="1"/>
  <c r="AV209" i="1" s="1"/>
  <c r="AV214" i="1" s="1"/>
  <c r="AV324" i="1"/>
  <c r="BZ201" i="1"/>
  <c r="BZ202" i="1" s="1"/>
  <c r="BZ204" i="1" s="1"/>
  <c r="BZ209" i="1" s="1"/>
  <c r="BZ214" i="1" s="1"/>
  <c r="BZ324" i="1"/>
  <c r="G201" i="1"/>
  <c r="G202" i="1" s="1"/>
  <c r="G204" i="1" s="1"/>
  <c r="G209" i="1" s="1"/>
  <c r="G214" i="1" s="1"/>
  <c r="G324" i="1"/>
  <c r="AB201" i="1"/>
  <c r="AB202" i="1" s="1"/>
  <c r="AB204" i="1" s="1"/>
  <c r="AB209" i="1" s="1"/>
  <c r="AB214" i="1" s="1"/>
  <c r="AB324" i="1"/>
  <c r="CD201" i="1"/>
  <c r="CD202" i="1" s="1"/>
  <c r="CD204" i="1" s="1"/>
  <c r="CD209" i="1" s="1"/>
  <c r="CD214" i="1" s="1"/>
  <c r="CD324" i="1"/>
  <c r="AJ201" i="1"/>
  <c r="AJ202" i="1" s="1"/>
  <c r="AJ204" i="1" s="1"/>
  <c r="AJ209" i="1" s="1"/>
  <c r="AJ214" i="1" s="1"/>
  <c r="AJ324" i="1"/>
  <c r="FL201" i="1"/>
  <c r="FL202" i="1" s="1"/>
  <c r="FL204" i="1" s="1"/>
  <c r="FL209" i="1" s="1"/>
  <c r="FL214" i="1" s="1"/>
  <c r="FL324" i="1"/>
  <c r="FR201" i="1"/>
  <c r="FR202" i="1" s="1"/>
  <c r="FR204" i="1" s="1"/>
  <c r="FR209" i="1" s="1"/>
  <c r="FR214" i="1" s="1"/>
  <c r="FR324" i="1"/>
  <c r="AX201" i="1"/>
  <c r="AX202" i="1" s="1"/>
  <c r="AX204" i="1" s="1"/>
  <c r="AX209" i="1" s="1"/>
  <c r="AX214" i="1" s="1"/>
  <c r="AX324" i="1"/>
  <c r="FD201" i="1"/>
  <c r="FD202" i="1" s="1"/>
  <c r="FD204" i="1" s="1"/>
  <c r="FD209" i="1" s="1"/>
  <c r="FD214" i="1" s="1"/>
  <c r="FD324" i="1"/>
  <c r="CR201" i="1"/>
  <c r="CR202" i="1" s="1"/>
  <c r="CR204" i="1" s="1"/>
  <c r="CR209" i="1" s="1"/>
  <c r="CR214" i="1" s="1"/>
  <c r="CR324" i="1"/>
  <c r="W201" i="1"/>
  <c r="W202" i="1" s="1"/>
  <c r="W204" i="1" s="1"/>
  <c r="W209" i="1" s="1"/>
  <c r="W214" i="1" s="1"/>
  <c r="W324" i="1"/>
  <c r="CB201" i="1"/>
  <c r="CB202" i="1" s="1"/>
  <c r="CB204" i="1" s="1"/>
  <c r="CB209" i="1" s="1"/>
  <c r="CB214" i="1" s="1"/>
  <c r="CB324" i="1"/>
  <c r="FJ201" i="1"/>
  <c r="FJ202" i="1" s="1"/>
  <c r="FJ204" i="1" s="1"/>
  <c r="FJ209" i="1" s="1"/>
  <c r="FJ214" i="1" s="1"/>
  <c r="FJ324" i="1"/>
  <c r="AG201" i="1"/>
  <c r="AG202" i="1" s="1"/>
  <c r="AG204" i="1" s="1"/>
  <c r="AG209" i="1" s="1"/>
  <c r="AG214" i="1" s="1"/>
  <c r="AG324" i="1"/>
  <c r="T201" i="1"/>
  <c r="T202" i="1" s="1"/>
  <c r="T204" i="1" s="1"/>
  <c r="T209" i="1" s="1"/>
  <c r="T214" i="1" s="1"/>
  <c r="T324" i="1"/>
  <c r="BB201" i="1"/>
  <c r="BB202" i="1" s="1"/>
  <c r="BB204" i="1" s="1"/>
  <c r="BB209" i="1" s="1"/>
  <c r="BB214" i="1" s="1"/>
  <c r="BB324" i="1"/>
  <c r="ER201" i="1"/>
  <c r="ER202" i="1" s="1"/>
  <c r="ER204" i="1" s="1"/>
  <c r="ER209" i="1" s="1"/>
  <c r="ER214" i="1" s="1"/>
  <c r="ER324" i="1"/>
  <c r="AR201" i="1"/>
  <c r="AR202" i="1" s="1"/>
  <c r="AR204" i="1" s="1"/>
  <c r="AR209" i="1" s="1"/>
  <c r="AR214" i="1" s="1"/>
  <c r="AR324" i="1"/>
  <c r="ED201" i="1"/>
  <c r="ED202" i="1" s="1"/>
  <c r="ED204" i="1" s="1"/>
  <c r="ED209" i="1" s="1"/>
  <c r="ED214" i="1" s="1"/>
  <c r="ED324" i="1"/>
  <c r="BI201" i="1"/>
  <c r="BI202" i="1" s="1"/>
  <c r="BI204" i="1" s="1"/>
  <c r="BI209" i="1" s="1"/>
  <c r="BI214" i="1" s="1"/>
  <c r="BI324" i="1"/>
  <c r="Z201" i="1"/>
  <c r="Z202" i="1" s="1"/>
  <c r="Z204" i="1" s="1"/>
  <c r="Z209" i="1" s="1"/>
  <c r="Z214" i="1" s="1"/>
  <c r="Z324" i="1"/>
  <c r="CO201" i="1"/>
  <c r="CO202" i="1" s="1"/>
  <c r="CO204" i="1" s="1"/>
  <c r="CO209" i="1" s="1"/>
  <c r="CO214" i="1" s="1"/>
  <c r="CO324" i="1"/>
  <c r="AE201" i="1"/>
  <c r="AE202" i="1" s="1"/>
  <c r="AE204" i="1" s="1"/>
  <c r="AE209" i="1" s="1"/>
  <c r="AE214" i="1" s="1"/>
  <c r="AE324" i="1"/>
  <c r="AI201" i="1"/>
  <c r="AI202" i="1" s="1"/>
  <c r="AI204" i="1" s="1"/>
  <c r="AI209" i="1" s="1"/>
  <c r="AI214" i="1" s="1"/>
  <c r="AI324" i="1"/>
  <c r="DE201" i="1"/>
  <c r="DE202" i="1" s="1"/>
  <c r="DE204" i="1" s="1"/>
  <c r="DE209" i="1" s="1"/>
  <c r="DE214" i="1" s="1"/>
  <c r="DE324" i="1"/>
  <c r="AA201" i="1"/>
  <c r="AA202" i="1" s="1"/>
  <c r="AA204" i="1" s="1"/>
  <c r="AA209" i="1" s="1"/>
  <c r="AA214" i="1" s="1"/>
  <c r="AA324" i="1"/>
  <c r="BV201" i="1"/>
  <c r="BV202" i="1" s="1"/>
  <c r="BV204" i="1" s="1"/>
  <c r="BV209" i="1" s="1"/>
  <c r="BV214" i="1" s="1"/>
  <c r="BV324" i="1"/>
  <c r="BD201" i="1"/>
  <c r="BD202" i="1" s="1"/>
  <c r="BD204" i="1" s="1"/>
  <c r="BD209" i="1" s="1"/>
  <c r="BD214" i="1" s="1"/>
  <c r="BD324" i="1"/>
  <c r="D201" i="1"/>
  <c r="D324" i="1"/>
  <c r="BK201" i="1"/>
  <c r="BK202" i="1" s="1"/>
  <c r="BK204" i="1" s="1"/>
  <c r="BK209" i="1" s="1"/>
  <c r="BK214" i="1" s="1"/>
  <c r="BK324" i="1"/>
  <c r="EW201" i="1"/>
  <c r="EW202" i="1" s="1"/>
  <c r="EW204" i="1" s="1"/>
  <c r="EW209" i="1" s="1"/>
  <c r="EW214" i="1" s="1"/>
  <c r="EW324" i="1"/>
  <c r="FK201" i="1"/>
  <c r="FK202" i="1" s="1"/>
  <c r="FK204" i="1" s="1"/>
  <c r="FK209" i="1" s="1"/>
  <c r="FK214" i="1" s="1"/>
  <c r="FK324" i="1"/>
  <c r="O201" i="1"/>
  <c r="O202" i="1" s="1"/>
  <c r="O204" i="1" s="1"/>
  <c r="O209" i="1" s="1"/>
  <c r="O214" i="1" s="1"/>
  <c r="O324" i="1"/>
  <c r="DZ201" i="1"/>
  <c r="DZ202" i="1" s="1"/>
  <c r="DZ204" i="1" s="1"/>
  <c r="DZ209" i="1" s="1"/>
  <c r="DZ214" i="1" s="1"/>
  <c r="DZ324" i="1"/>
  <c r="BH201" i="1"/>
  <c r="BH202" i="1" s="1"/>
  <c r="BH204" i="1" s="1"/>
  <c r="BH209" i="1" s="1"/>
  <c r="BH214" i="1" s="1"/>
  <c r="BH324" i="1"/>
  <c r="AQ201" i="1"/>
  <c r="AQ202" i="1" s="1"/>
  <c r="AQ204" i="1" s="1"/>
  <c r="AQ209" i="1" s="1"/>
  <c r="AQ214" i="1" s="1"/>
  <c r="AQ324" i="1"/>
  <c r="FQ201" i="1"/>
  <c r="FQ202" i="1" s="1"/>
  <c r="FQ204" i="1" s="1"/>
  <c r="FQ209" i="1" s="1"/>
  <c r="FQ214" i="1" s="1"/>
  <c r="FQ324" i="1"/>
  <c r="AN201" i="1"/>
  <c r="AN202" i="1" s="1"/>
  <c r="AN204" i="1" s="1"/>
  <c r="AN209" i="1" s="1"/>
  <c r="AN214" i="1" s="1"/>
  <c r="AN324" i="1"/>
  <c r="FO201" i="1"/>
  <c r="FO202" i="1" s="1"/>
  <c r="FO204" i="1" s="1"/>
  <c r="FO209" i="1" s="1"/>
  <c r="FO214" i="1" s="1"/>
  <c r="FO324" i="1"/>
  <c r="AC201" i="1"/>
  <c r="AC202" i="1" s="1"/>
  <c r="AC204" i="1" s="1"/>
  <c r="AC209" i="1" s="1"/>
  <c r="AC214" i="1" s="1"/>
  <c r="AC324" i="1"/>
  <c r="V201" i="1"/>
  <c r="V202" i="1" s="1"/>
  <c r="V204" i="1" s="1"/>
  <c r="V209" i="1" s="1"/>
  <c r="V214" i="1" s="1"/>
  <c r="V324" i="1"/>
  <c r="FH201" i="1"/>
  <c r="FH202" i="1" s="1"/>
  <c r="FH204" i="1" s="1"/>
  <c r="FH209" i="1" s="1"/>
  <c r="FH214" i="1" s="1"/>
  <c r="FH324" i="1"/>
  <c r="FW201" i="1"/>
  <c r="FW202" i="1" s="1"/>
  <c r="FW204" i="1" s="1"/>
  <c r="FW209" i="1" s="1"/>
  <c r="FW214" i="1" s="1"/>
  <c r="FW324" i="1"/>
  <c r="BF201" i="1"/>
  <c r="BF202" i="1" s="1"/>
  <c r="BF204" i="1" s="1"/>
  <c r="BF209" i="1" s="1"/>
  <c r="BF214" i="1" s="1"/>
  <c r="BF324" i="1"/>
  <c r="BP201" i="1"/>
  <c r="BP202" i="1" s="1"/>
  <c r="BP204" i="1" s="1"/>
  <c r="BP209" i="1" s="1"/>
  <c r="BP214" i="1" s="1"/>
  <c r="BP324" i="1"/>
  <c r="DT201" i="1"/>
  <c r="DT202" i="1" s="1"/>
  <c r="DT204" i="1" s="1"/>
  <c r="DT209" i="1" s="1"/>
  <c r="DT214" i="1" s="1"/>
  <c r="DT324" i="1"/>
  <c r="EQ201" i="1"/>
  <c r="EQ202" i="1" s="1"/>
  <c r="EQ204" i="1" s="1"/>
  <c r="EQ209" i="1" s="1"/>
  <c r="EQ214" i="1" s="1"/>
  <c r="EQ324" i="1"/>
  <c r="K201" i="1"/>
  <c r="K202" i="1" s="1"/>
  <c r="K204" i="1" s="1"/>
  <c r="K209" i="1" s="1"/>
  <c r="K214" i="1" s="1"/>
  <c r="K324" i="1"/>
  <c r="EU234" i="1"/>
  <c r="EU216" i="1"/>
  <c r="EU222" i="1"/>
  <c r="EU224" i="1"/>
  <c r="EU225" i="1"/>
  <c r="FV216" i="1"/>
  <c r="FV234" i="1"/>
  <c r="FV225" i="1"/>
  <c r="FV222" i="1"/>
  <c r="FV224" i="1"/>
  <c r="R224" i="1"/>
  <c r="DI234" i="1"/>
  <c r="DI216" i="1"/>
  <c r="DI225" i="1"/>
  <c r="DI222" i="1"/>
  <c r="DI224" i="1"/>
  <c r="DA226" i="1"/>
  <c r="DA230" i="1" s="1"/>
  <c r="DA235" i="1" s="1"/>
  <c r="I216" i="1"/>
  <c r="I234" i="1"/>
  <c r="I225" i="1"/>
  <c r="I222" i="1"/>
  <c r="I224" i="1"/>
  <c r="EA234" i="1"/>
  <c r="EA216" i="1"/>
  <c r="EA222" i="1"/>
  <c r="EA224" i="1"/>
  <c r="EA225" i="1"/>
  <c r="EH216" i="1"/>
  <c r="EH234" i="1"/>
  <c r="EH225" i="1"/>
  <c r="EH224" i="1"/>
  <c r="EH222" i="1"/>
  <c r="S234" i="1"/>
  <c r="S216" i="1"/>
  <c r="S222" i="1"/>
  <c r="S224" i="1"/>
  <c r="S225" i="1"/>
  <c r="BR234" i="1"/>
  <c r="BR216" i="1"/>
  <c r="BR224" i="1"/>
  <c r="BR225" i="1"/>
  <c r="BR222" i="1"/>
  <c r="BO234" i="1"/>
  <c r="BO216" i="1"/>
  <c r="BO225" i="1"/>
  <c r="BO222" i="1"/>
  <c r="BO224" i="1"/>
  <c r="CJ216" i="1"/>
  <c r="CJ234" i="1"/>
  <c r="CJ224" i="1"/>
  <c r="CJ225" i="1"/>
  <c r="CJ222" i="1"/>
  <c r="Q234" i="1"/>
  <c r="Q216" i="1"/>
  <c r="Q224" i="1"/>
  <c r="Q225" i="1"/>
  <c r="Q222" i="1"/>
  <c r="L234" i="1"/>
  <c r="L216" i="1"/>
  <c r="L224" i="1"/>
  <c r="L225" i="1"/>
  <c r="L222" i="1"/>
  <c r="FP234" i="1"/>
  <c r="FP216" i="1"/>
  <c r="FP224" i="1"/>
  <c r="FP225" i="1"/>
  <c r="FP222" i="1"/>
  <c r="AL201" i="1"/>
  <c r="AL202" i="1" s="1"/>
  <c r="AL204" i="1" s="1"/>
  <c r="AL209" i="1" s="1"/>
  <c r="AL214" i="1" s="1"/>
  <c r="AL324" i="1"/>
  <c r="AK201" i="1"/>
  <c r="AK202" i="1" s="1"/>
  <c r="AK204" i="1" s="1"/>
  <c r="AK209" i="1" s="1"/>
  <c r="AK214" i="1" s="1"/>
  <c r="AK324" i="1"/>
  <c r="EZ201" i="1"/>
  <c r="EZ202" i="1" s="1"/>
  <c r="EZ204" i="1" s="1"/>
  <c r="EZ209" i="1" s="1"/>
  <c r="EZ214" i="1" s="1"/>
  <c r="EZ324" i="1"/>
  <c r="DC226" i="1"/>
  <c r="DC230" i="1" s="1"/>
  <c r="DC235" i="1" s="1"/>
  <c r="CM234" i="1"/>
  <c r="CM216" i="1"/>
  <c r="CM225" i="1"/>
  <c r="CM222" i="1"/>
  <c r="CM224" i="1"/>
  <c r="Y216" i="1"/>
  <c r="Y234" i="1"/>
  <c r="Y222" i="1"/>
  <c r="Y224" i="1"/>
  <c r="Y225" i="1"/>
  <c r="DQ201" i="1"/>
  <c r="DQ202" i="1" s="1"/>
  <c r="DQ204" i="1" s="1"/>
  <c r="DQ209" i="1" s="1"/>
  <c r="DQ214" i="1" s="1"/>
  <c r="DQ324" i="1"/>
  <c r="E234" i="1"/>
  <c r="E216" i="1"/>
  <c r="E225" i="1"/>
  <c r="E222" i="1"/>
  <c r="E224" i="1"/>
  <c r="FM201" i="1"/>
  <c r="FM202" i="1" s="1"/>
  <c r="FM204" i="1" s="1"/>
  <c r="FM209" i="1" s="1"/>
  <c r="FM214" i="1" s="1"/>
  <c r="FM324" i="1"/>
  <c r="BN216" i="1"/>
  <c r="BN234" i="1"/>
  <c r="BN225" i="1"/>
  <c r="BN222" i="1"/>
  <c r="BN224" i="1"/>
  <c r="AH216" i="1"/>
  <c r="AH234" i="1"/>
  <c r="AH224" i="1"/>
  <c r="AH225" i="1"/>
  <c r="AH222" i="1"/>
  <c r="N234" i="1"/>
  <c r="N224" i="1"/>
  <c r="N225" i="1"/>
  <c r="CQ234" i="1"/>
  <c r="CQ216" i="1"/>
  <c r="CQ225" i="1"/>
  <c r="CQ222" i="1"/>
  <c r="CQ224" i="1"/>
  <c r="AP234" i="1"/>
  <c r="AP216" i="1"/>
  <c r="AP225" i="1"/>
  <c r="AP224" i="1"/>
  <c r="AP222" i="1"/>
  <c r="CP234" i="1"/>
  <c r="CP216" i="1"/>
  <c r="CP225" i="1"/>
  <c r="CP222" i="1"/>
  <c r="CP224" i="1"/>
  <c r="DN234" i="1"/>
  <c r="DN216" i="1"/>
  <c r="DN222" i="1"/>
  <c r="DN224" i="1"/>
  <c r="DN225" i="1"/>
  <c r="FS226" i="1"/>
  <c r="FS230" i="1" s="1"/>
  <c r="FS235" i="1" s="1"/>
  <c r="DR234" i="1"/>
  <c r="DR216" i="1"/>
  <c r="DR222" i="1"/>
  <c r="DR224" i="1"/>
  <c r="DR225" i="1"/>
  <c r="AO216" i="1"/>
  <c r="AO234" i="1"/>
  <c r="AO222" i="1"/>
  <c r="AO224" i="1"/>
  <c r="AO225" i="1"/>
  <c r="EJ225" i="1"/>
  <c r="EL201" i="1"/>
  <c r="EL202" i="1" s="1"/>
  <c r="EL204" i="1" s="1"/>
  <c r="EL209" i="1" s="1"/>
  <c r="EL214" i="1" s="1"/>
  <c r="EL324" i="1"/>
  <c r="BM201" i="1"/>
  <c r="BM202" i="1" s="1"/>
  <c r="BM204" i="1" s="1"/>
  <c r="BM209" i="1" s="1"/>
  <c r="BM214" i="1" s="1"/>
  <c r="BM324" i="1"/>
  <c r="FA201" i="1"/>
  <c r="FA202" i="1" s="1"/>
  <c r="FA204" i="1" s="1"/>
  <c r="FA209" i="1" s="1"/>
  <c r="FA214" i="1" s="1"/>
  <c r="FA324" i="1"/>
  <c r="CF201" i="1"/>
  <c r="CF202" i="1" s="1"/>
  <c r="CF204" i="1" s="1"/>
  <c r="CF209" i="1" s="1"/>
  <c r="CF214" i="1" s="1"/>
  <c r="CF324" i="1"/>
  <c r="BJ201" i="1"/>
  <c r="BJ202" i="1" s="1"/>
  <c r="BJ204" i="1" s="1"/>
  <c r="BJ209" i="1" s="1"/>
  <c r="BJ214" i="1" s="1"/>
  <c r="BJ324" i="1"/>
  <c r="BY216" i="1"/>
  <c r="BY234" i="1"/>
  <c r="BY225" i="1"/>
  <c r="BY222" i="1"/>
  <c r="BY224" i="1"/>
  <c r="CH201" i="1"/>
  <c r="CH202" i="1" s="1"/>
  <c r="CH204" i="1" s="1"/>
  <c r="CH209" i="1" s="1"/>
  <c r="CH214" i="1" s="1"/>
  <c r="CH324" i="1"/>
  <c r="BW201" i="1"/>
  <c r="BW202" i="1" s="1"/>
  <c r="BW204" i="1" s="1"/>
  <c r="BW209" i="1" s="1"/>
  <c r="BW214" i="1" s="1"/>
  <c r="BW324" i="1"/>
  <c r="EV201" i="1"/>
  <c r="EV202" i="1" s="1"/>
  <c r="EV204" i="1" s="1"/>
  <c r="EV209" i="1" s="1"/>
  <c r="EV214" i="1" s="1"/>
  <c r="EV324" i="1"/>
  <c r="FU234" i="1"/>
  <c r="FU216" i="1"/>
  <c r="FU225" i="1"/>
  <c r="FU222" i="1"/>
  <c r="FU224" i="1"/>
  <c r="FT201" i="1"/>
  <c r="FT202" i="1" s="1"/>
  <c r="FT204" i="1" s="1"/>
  <c r="FT209" i="1" s="1"/>
  <c r="FT214" i="1" s="1"/>
  <c r="FT324" i="1"/>
  <c r="DF234" i="1"/>
  <c r="DF216" i="1"/>
  <c r="DF225" i="1"/>
  <c r="DF222" i="1"/>
  <c r="DF224" i="1"/>
  <c r="P201" i="1"/>
  <c r="P202" i="1" s="1"/>
  <c r="P204" i="1" s="1"/>
  <c r="P209" i="1" s="1"/>
  <c r="P214" i="1" s="1"/>
  <c r="P324" i="1"/>
  <c r="EN234" i="1"/>
  <c r="EN216" i="1"/>
  <c r="EN225" i="1"/>
  <c r="EN222" i="1"/>
  <c r="EN224" i="1"/>
  <c r="BL201" i="1"/>
  <c r="BL202" i="1" s="1"/>
  <c r="BL204" i="1" s="1"/>
  <c r="BL209" i="1" s="1"/>
  <c r="BL214" i="1" s="1"/>
  <c r="BL324" i="1"/>
  <c r="DV201" i="1"/>
  <c r="DV202" i="1" s="1"/>
  <c r="DV204" i="1" s="1"/>
  <c r="DV209" i="1" s="1"/>
  <c r="DV214" i="1" s="1"/>
  <c r="DV324" i="1"/>
  <c r="CN201" i="1"/>
  <c r="CN202" i="1" s="1"/>
  <c r="CN204" i="1" s="1"/>
  <c r="CN209" i="1" s="1"/>
  <c r="CN214" i="1" s="1"/>
  <c r="CN324" i="1"/>
  <c r="F201" i="1"/>
  <c r="F202" i="1" s="1"/>
  <c r="F204" i="1" s="1"/>
  <c r="F209" i="1" s="1"/>
  <c r="F214" i="1" s="1"/>
  <c r="F324" i="1"/>
  <c r="CT201" i="1"/>
  <c r="CT202" i="1" s="1"/>
  <c r="CT204" i="1" s="1"/>
  <c r="CT209" i="1" s="1"/>
  <c r="CT214" i="1" s="1"/>
  <c r="CT324" i="1"/>
  <c r="DH201" i="1"/>
  <c r="DH202" i="1" s="1"/>
  <c r="DH204" i="1" s="1"/>
  <c r="DH209" i="1" s="1"/>
  <c r="DH214" i="1" s="1"/>
  <c r="DH324" i="1"/>
  <c r="DK234" i="1"/>
  <c r="DK217" i="1"/>
  <c r="DK216" i="1"/>
  <c r="DK225" i="1"/>
  <c r="DK222" i="1"/>
  <c r="DK224" i="1"/>
  <c r="FC201" i="1"/>
  <c r="FC202" i="1" s="1"/>
  <c r="FC204" i="1" s="1"/>
  <c r="FC209" i="1" s="1"/>
  <c r="FC214" i="1" s="1"/>
  <c r="FC324" i="1"/>
  <c r="FF201" i="1"/>
  <c r="FF202" i="1" s="1"/>
  <c r="FF204" i="1" s="1"/>
  <c r="FF209" i="1" s="1"/>
  <c r="FF214" i="1" s="1"/>
  <c r="FF324" i="1"/>
  <c r="EM201" i="1"/>
  <c r="EM202" i="1" s="1"/>
  <c r="EM204" i="1" s="1"/>
  <c r="EM209" i="1" s="1"/>
  <c r="EM214" i="1" s="1"/>
  <c r="EM324" i="1"/>
  <c r="H201" i="1"/>
  <c r="H202" i="1" s="1"/>
  <c r="H204" i="1" s="1"/>
  <c r="H209" i="1" s="1"/>
  <c r="H214" i="1" s="1"/>
  <c r="H324" i="1"/>
  <c r="DU201" i="1"/>
  <c r="DU202" i="1" s="1"/>
  <c r="DU204" i="1" s="1"/>
  <c r="DU209" i="1" s="1"/>
  <c r="DU214" i="1" s="1"/>
  <c r="DU324" i="1"/>
  <c r="AF201" i="1"/>
  <c r="AF202" i="1" s="1"/>
  <c r="AF204" i="1" s="1"/>
  <c r="AF209" i="1" s="1"/>
  <c r="AF214" i="1" s="1"/>
  <c r="AF324" i="1"/>
  <c r="EB234" i="1"/>
  <c r="EB216" i="1"/>
  <c r="EB224" i="1"/>
  <c r="EB225" i="1"/>
  <c r="EB222" i="1"/>
  <c r="DM225" i="1"/>
  <c r="DM222" i="1"/>
  <c r="DS234" i="1"/>
  <c r="DS216" i="1"/>
  <c r="DS222" i="1"/>
  <c r="DS224" i="1"/>
  <c r="DS225" i="1"/>
  <c r="DL234" i="1"/>
  <c r="DL216" i="1"/>
  <c r="DL225" i="1"/>
  <c r="DL222" i="1"/>
  <c r="DL224" i="1"/>
  <c r="J234" i="1"/>
  <c r="J216" i="1"/>
  <c r="J225" i="1"/>
  <c r="J224" i="1"/>
  <c r="J222" i="1"/>
  <c r="FI234" i="1"/>
  <c r="FI216" i="1"/>
  <c r="FI225" i="1"/>
  <c r="FI222" i="1"/>
  <c r="FI224" i="1"/>
  <c r="U224" i="1"/>
  <c r="CE234" i="1"/>
  <c r="CE216" i="1"/>
  <c r="CE222" i="1"/>
  <c r="CE224" i="1"/>
  <c r="CE225" i="1"/>
  <c r="CC201" i="1"/>
  <c r="CC202" i="1" s="1"/>
  <c r="CC204" i="1" s="1"/>
  <c r="CC209" i="1" s="1"/>
  <c r="CC214" i="1" s="1"/>
  <c r="CC324" i="1"/>
  <c r="AT201" i="1"/>
  <c r="AT202" i="1" s="1"/>
  <c r="AT204" i="1" s="1"/>
  <c r="AT209" i="1" s="1"/>
  <c r="AT214" i="1" s="1"/>
  <c r="AT324" i="1"/>
  <c r="CY201" i="1"/>
  <c r="CY202" i="1" s="1"/>
  <c r="CY204" i="1" s="1"/>
  <c r="CY209" i="1" s="1"/>
  <c r="CY214" i="1" s="1"/>
  <c r="CY324" i="1"/>
  <c r="M216" i="1"/>
  <c r="M234" i="1"/>
  <c r="M225" i="1"/>
  <c r="M222" i="1"/>
  <c r="M224" i="1"/>
  <c r="BS234" i="1"/>
  <c r="BS216" i="1"/>
  <c r="BS225" i="1"/>
  <c r="BS222" i="1"/>
  <c r="BS224" i="1"/>
  <c r="EF216" i="1"/>
  <c r="EF234" i="1"/>
  <c r="EF225" i="1"/>
  <c r="EF222" i="1"/>
  <c r="EF224" i="1"/>
  <c r="FG226" i="1"/>
  <c r="FG230" i="1" s="1"/>
  <c r="FG235" i="1" s="1"/>
  <c r="X216" i="1"/>
  <c r="X234" i="1"/>
  <c r="X225" i="1"/>
  <c r="X222" i="1"/>
  <c r="X224" i="1"/>
  <c r="CI234" i="1"/>
  <c r="CI216" i="1"/>
  <c r="CI222" i="1"/>
  <c r="CI224" i="1"/>
  <c r="CI225" i="1"/>
  <c r="AZ234" i="1"/>
  <c r="AZ216" i="1"/>
  <c r="AZ225" i="1"/>
  <c r="AZ222" i="1"/>
  <c r="AZ224" i="1"/>
  <c r="DO234" i="1"/>
  <c r="DO216" i="1"/>
  <c r="DO222" i="1"/>
  <c r="DO224" i="1"/>
  <c r="DO225" i="1"/>
  <c r="CZ216" i="1"/>
  <c r="CZ234" i="1"/>
  <c r="CZ225" i="1"/>
  <c r="CZ222" i="1"/>
  <c r="CZ224" i="1"/>
  <c r="FE234" i="1"/>
  <c r="FE216" i="1"/>
  <c r="FE222" i="1"/>
  <c r="FE224" i="1"/>
  <c r="FE225" i="1"/>
  <c r="CX234" i="1"/>
  <c r="CX216" i="1"/>
  <c r="CX225" i="1"/>
  <c r="CX222" i="1"/>
  <c r="CX224" i="1"/>
  <c r="CG234" i="1"/>
  <c r="CG216" i="1"/>
  <c r="CG225" i="1"/>
  <c r="CG222" i="1"/>
  <c r="CG224" i="1"/>
  <c r="FN225" i="1" l="1"/>
  <c r="DM216" i="1"/>
  <c r="FN222" i="1"/>
  <c r="FN216" i="1"/>
  <c r="N222" i="1"/>
  <c r="N226" i="1" s="1"/>
  <c r="N230" i="1" s="1"/>
  <c r="N235" i="1" s="1"/>
  <c r="FN234" i="1"/>
  <c r="ES225" i="1"/>
  <c r="DM224" i="1"/>
  <c r="DM226" i="1" s="1"/>
  <c r="DM230" i="1" s="1"/>
  <c r="DM235" i="1" s="1"/>
  <c r="U216" i="1"/>
  <c r="R234" i="1"/>
  <c r="BA216" i="1"/>
  <c r="U222" i="1"/>
  <c r="U226" i="1" s="1"/>
  <c r="U230" i="1" s="1"/>
  <c r="U235" i="1" s="1"/>
  <c r="U234" i="1"/>
  <c r="R222" i="1"/>
  <c r="R226" i="1" s="1"/>
  <c r="R230" i="1" s="1"/>
  <c r="R235" i="1" s="1"/>
  <c r="R216" i="1"/>
  <c r="BA234" i="1"/>
  <c r="BA225" i="1"/>
  <c r="ES216" i="1"/>
  <c r="ES224" i="1"/>
  <c r="ES234" i="1"/>
  <c r="EJ224" i="1"/>
  <c r="EJ216" i="1"/>
  <c r="EJ222" i="1"/>
  <c r="DX224" i="1"/>
  <c r="FB201" i="1"/>
  <c r="FB202" i="1" s="1"/>
  <c r="FB204" i="1" s="1"/>
  <c r="FB209" i="1" s="1"/>
  <c r="FB214" i="1" s="1"/>
  <c r="FB234" i="1" s="1"/>
  <c r="FB324" i="1"/>
  <c r="DJ201" i="1"/>
  <c r="DJ202" i="1" s="1"/>
  <c r="DJ204" i="1" s="1"/>
  <c r="DJ209" i="1" s="1"/>
  <c r="DJ214" i="1" s="1"/>
  <c r="DJ324" i="1"/>
  <c r="EE201" i="1"/>
  <c r="EE202" i="1" s="1"/>
  <c r="EE204" i="1" s="1"/>
  <c r="EE209" i="1" s="1"/>
  <c r="EE214" i="1" s="1"/>
  <c r="EE225" i="1" s="1"/>
  <c r="EE324" i="1"/>
  <c r="AS201" i="1"/>
  <c r="AS202" i="1" s="1"/>
  <c r="AS204" i="1" s="1"/>
  <c r="AS209" i="1" s="1"/>
  <c r="AS214" i="1" s="1"/>
  <c r="AS324" i="1"/>
  <c r="AM201" i="1"/>
  <c r="AM202" i="1" s="1"/>
  <c r="AM204" i="1" s="1"/>
  <c r="AM209" i="1" s="1"/>
  <c r="AM214" i="1" s="1"/>
  <c r="AM225" i="1" s="1"/>
  <c r="AM324" i="1"/>
  <c r="BQ201" i="1"/>
  <c r="BQ202" i="1" s="1"/>
  <c r="BQ204" i="1" s="1"/>
  <c r="BQ209" i="1" s="1"/>
  <c r="BQ214" i="1" s="1"/>
  <c r="BQ324" i="1"/>
  <c r="EK201" i="1"/>
  <c r="EK202" i="1" s="1"/>
  <c r="EK204" i="1" s="1"/>
  <c r="EK209" i="1" s="1"/>
  <c r="EK214" i="1" s="1"/>
  <c r="EK222" i="1" s="1"/>
  <c r="EK324" i="1"/>
  <c r="AD201" i="1"/>
  <c r="AD202" i="1" s="1"/>
  <c r="AD204" i="1" s="1"/>
  <c r="AD209" i="1" s="1"/>
  <c r="AD214" i="1" s="1"/>
  <c r="AD324" i="1"/>
  <c r="BE324" i="1"/>
  <c r="BE201" i="1"/>
  <c r="BE202" i="1" s="1"/>
  <c r="BE204" i="1" s="1"/>
  <c r="BE209" i="1" s="1"/>
  <c r="BE214" i="1" s="1"/>
  <c r="BE222" i="1" s="1"/>
  <c r="EG324" i="1"/>
  <c r="EG201" i="1"/>
  <c r="EG202" i="1" s="1"/>
  <c r="EG204" i="1" s="1"/>
  <c r="EG209" i="1" s="1"/>
  <c r="EG214" i="1" s="1"/>
  <c r="EG234" i="1" s="1"/>
  <c r="CL201" i="1"/>
  <c r="CL202" i="1" s="1"/>
  <c r="CL204" i="1" s="1"/>
  <c r="CL209" i="1" s="1"/>
  <c r="CL214" i="1" s="1"/>
  <c r="CL216" i="1" s="1"/>
  <c r="CL324" i="1"/>
  <c r="AY226" i="1"/>
  <c r="AY230" i="1" s="1"/>
  <c r="AY235" i="1" s="1"/>
  <c r="AW222" i="1"/>
  <c r="AW234" i="1"/>
  <c r="AW224" i="1"/>
  <c r="AW216" i="1"/>
  <c r="AW225" i="1"/>
  <c r="BC225" i="1"/>
  <c r="ET222" i="1"/>
  <c r="ET216" i="1"/>
  <c r="ET224" i="1"/>
  <c r="ET234" i="1"/>
  <c r="D290" i="8"/>
  <c r="D295" i="8" s="1"/>
  <c r="I59" i="8" s="1"/>
  <c r="H56" i="8"/>
  <c r="C300" i="8"/>
  <c r="H61" i="8" s="1"/>
  <c r="DX225" i="1"/>
  <c r="BC216" i="1"/>
  <c r="BC224" i="1"/>
  <c r="BC234" i="1"/>
  <c r="BA226" i="1"/>
  <c r="BA230" i="1" s="1"/>
  <c r="BA235" i="1" s="1"/>
  <c r="DX216" i="1"/>
  <c r="DX222" i="1"/>
  <c r="CA324" i="1"/>
  <c r="EI216" i="1"/>
  <c r="CV324" i="1"/>
  <c r="CV201" i="1"/>
  <c r="CV202" i="1" s="1"/>
  <c r="CV204" i="1" s="1"/>
  <c r="CV209" i="1" s="1"/>
  <c r="CV214" i="1" s="1"/>
  <c r="BG222" i="1"/>
  <c r="BG234" i="1"/>
  <c r="BG224" i="1"/>
  <c r="BG225" i="1"/>
  <c r="BG216" i="1"/>
  <c r="EI234" i="1"/>
  <c r="EI224" i="1"/>
  <c r="CW201" i="1"/>
  <c r="CW202" i="1" s="1"/>
  <c r="CW204" i="1" s="1"/>
  <c r="CW209" i="1" s="1"/>
  <c r="CW214" i="1" s="1"/>
  <c r="CW324" i="1"/>
  <c r="EI225" i="1"/>
  <c r="DP222" i="1"/>
  <c r="FX226" i="1"/>
  <c r="FX230" i="1" s="1"/>
  <c r="FX235" i="1" s="1"/>
  <c r="FS236" i="1"/>
  <c r="DC236" i="1"/>
  <c r="DC265" i="1" s="1"/>
  <c r="FG236" i="1"/>
  <c r="DA236" i="1"/>
  <c r="DA265" i="1" s="1"/>
  <c r="EC201" i="1"/>
  <c r="EC202" i="1" s="1"/>
  <c r="EC204" i="1" s="1"/>
  <c r="EC209" i="1" s="1"/>
  <c r="EC214" i="1" s="1"/>
  <c r="EC222" i="1" s="1"/>
  <c r="DP224" i="1"/>
  <c r="DP234" i="1"/>
  <c r="CA234" i="1"/>
  <c r="CA224" i="1"/>
  <c r="CA216" i="1"/>
  <c r="CA225" i="1"/>
  <c r="CA222" i="1"/>
  <c r="DD324" i="1"/>
  <c r="DD201" i="1"/>
  <c r="DD202" i="1" s="1"/>
  <c r="DD204" i="1" s="1"/>
  <c r="DD209" i="1" s="1"/>
  <c r="DD214" i="1" s="1"/>
  <c r="DP216" i="1"/>
  <c r="EX224" i="1"/>
  <c r="EX216" i="1"/>
  <c r="EX222" i="1"/>
  <c r="EX234" i="1"/>
  <c r="EX225" i="1"/>
  <c r="DG224" i="1"/>
  <c r="DG225" i="1"/>
  <c r="DG234" i="1"/>
  <c r="DG222" i="1"/>
  <c r="DG216" i="1"/>
  <c r="BX324" i="1"/>
  <c r="BX201" i="1"/>
  <c r="BX202" i="1" s="1"/>
  <c r="BX204" i="1" s="1"/>
  <c r="BX209" i="1" s="1"/>
  <c r="BX214" i="1" s="1"/>
  <c r="EC324" i="1"/>
  <c r="DB222" i="1"/>
  <c r="DB224" i="1"/>
  <c r="DB234" i="1"/>
  <c r="DB216" i="1"/>
  <c r="DB225" i="1"/>
  <c r="BT225" i="1"/>
  <c r="BT216" i="1"/>
  <c r="BT222" i="1"/>
  <c r="BT234" i="1"/>
  <c r="BT224" i="1"/>
  <c r="DY222" i="1"/>
  <c r="DY234" i="1"/>
  <c r="DY224" i="1"/>
  <c r="DY216" i="1"/>
  <c r="DY225" i="1"/>
  <c r="EP225" i="1"/>
  <c r="EP222" i="1"/>
  <c r="EP234" i="1"/>
  <c r="EP216" i="1"/>
  <c r="EP224" i="1"/>
  <c r="CS234" i="1"/>
  <c r="CS225" i="1"/>
  <c r="CS216" i="1"/>
  <c r="CS222" i="1"/>
  <c r="CS224" i="1"/>
  <c r="EO234" i="1"/>
  <c r="EO222" i="1"/>
  <c r="EO216" i="1"/>
  <c r="EO224" i="1"/>
  <c r="EO225" i="1"/>
  <c r="BU216" i="1"/>
  <c r="BU225" i="1"/>
  <c r="BU234" i="1"/>
  <c r="BU222" i="1"/>
  <c r="BU224" i="1"/>
  <c r="DW222" i="1"/>
  <c r="DW234" i="1"/>
  <c r="DW224" i="1"/>
  <c r="DW216" i="1"/>
  <c r="DW225" i="1"/>
  <c r="AU234" i="1"/>
  <c r="AU224" i="1"/>
  <c r="AU216" i="1"/>
  <c r="AU225" i="1"/>
  <c r="AU222" i="1"/>
  <c r="CU222" i="1"/>
  <c r="CU234" i="1"/>
  <c r="CU224" i="1"/>
  <c r="CU216" i="1"/>
  <c r="CU225" i="1"/>
  <c r="DI226" i="1"/>
  <c r="DI230" i="1" s="1"/>
  <c r="DI235" i="1" s="1"/>
  <c r="I226" i="1"/>
  <c r="I230" i="1" s="1"/>
  <c r="I235" i="1" s="1"/>
  <c r="S226" i="1"/>
  <c r="S230" i="1" s="1"/>
  <c r="S235" i="1" s="1"/>
  <c r="CZ226" i="1"/>
  <c r="CZ230" i="1" s="1"/>
  <c r="CZ235" i="1" s="1"/>
  <c r="X226" i="1"/>
  <c r="X230" i="1" s="1"/>
  <c r="X235" i="1" s="1"/>
  <c r="ES226" i="1"/>
  <c r="ES230" i="1" s="1"/>
  <c r="ES235" i="1" s="1"/>
  <c r="CX226" i="1"/>
  <c r="CX230" i="1" s="1"/>
  <c r="CX235" i="1" s="1"/>
  <c r="AZ226" i="1"/>
  <c r="AZ230" i="1" s="1"/>
  <c r="AZ235" i="1" s="1"/>
  <c r="EF226" i="1"/>
  <c r="EF230" i="1" s="1"/>
  <c r="EF235" i="1" s="1"/>
  <c r="DF226" i="1"/>
  <c r="DF230" i="1" s="1"/>
  <c r="DF235" i="1" s="1"/>
  <c r="FU226" i="1"/>
  <c r="FU230" i="1" s="1"/>
  <c r="FU235" i="1" s="1"/>
  <c r="CQ226" i="1"/>
  <c r="CQ230" i="1" s="1"/>
  <c r="CQ235" i="1" s="1"/>
  <c r="FV226" i="1"/>
  <c r="FV230" i="1" s="1"/>
  <c r="FV235" i="1" s="1"/>
  <c r="CE226" i="1"/>
  <c r="CE230" i="1" s="1"/>
  <c r="CE235" i="1" s="1"/>
  <c r="BY226" i="1"/>
  <c r="BY230" i="1" s="1"/>
  <c r="BY235" i="1" s="1"/>
  <c r="AO226" i="1"/>
  <c r="AO230" i="1" s="1"/>
  <c r="AO235" i="1" s="1"/>
  <c r="DN226" i="1"/>
  <c r="DN230" i="1" s="1"/>
  <c r="DN235" i="1" s="1"/>
  <c r="FN226" i="1"/>
  <c r="FN230" i="1" s="1"/>
  <c r="FN235" i="1" s="1"/>
  <c r="CM226" i="1"/>
  <c r="CM230" i="1" s="1"/>
  <c r="CM235" i="1" s="1"/>
  <c r="L226" i="1"/>
  <c r="L230" i="1" s="1"/>
  <c r="L235" i="1" s="1"/>
  <c r="CJ226" i="1"/>
  <c r="CJ230" i="1" s="1"/>
  <c r="CJ235" i="1" s="1"/>
  <c r="FE226" i="1"/>
  <c r="FE230" i="1" s="1"/>
  <c r="FE235" i="1" s="1"/>
  <c r="J226" i="1"/>
  <c r="J230" i="1" s="1"/>
  <c r="J235" i="1" s="1"/>
  <c r="DS226" i="1"/>
  <c r="DS230" i="1" s="1"/>
  <c r="DS235" i="1" s="1"/>
  <c r="CG226" i="1"/>
  <c r="CG230" i="1" s="1"/>
  <c r="CG235" i="1" s="1"/>
  <c r="CY234" i="1"/>
  <c r="CY216" i="1"/>
  <c r="CY222" i="1"/>
  <c r="CY224" i="1"/>
  <c r="CY225" i="1"/>
  <c r="H216" i="1"/>
  <c r="H234" i="1"/>
  <c r="H225" i="1"/>
  <c r="H222" i="1"/>
  <c r="H224" i="1"/>
  <c r="AD234" i="1"/>
  <c r="AD216" i="1"/>
  <c r="AD222" i="1"/>
  <c r="AD224" i="1"/>
  <c r="AD225" i="1"/>
  <c r="CT216" i="1"/>
  <c r="CT234" i="1"/>
  <c r="CT225" i="1"/>
  <c r="CT222" i="1"/>
  <c r="CT224" i="1"/>
  <c r="CN234" i="1"/>
  <c r="CN216" i="1"/>
  <c r="CN224" i="1"/>
  <c r="CN225" i="1"/>
  <c r="CN222" i="1"/>
  <c r="BL234" i="1"/>
  <c r="BL216" i="1"/>
  <c r="BL224" i="1"/>
  <c r="BL225" i="1"/>
  <c r="BL222" i="1"/>
  <c r="BW234" i="1"/>
  <c r="BW216" i="1"/>
  <c r="BW222" i="1"/>
  <c r="BW224" i="1"/>
  <c r="BW225" i="1"/>
  <c r="BM234" i="1"/>
  <c r="BM216" i="1"/>
  <c r="BM225" i="1"/>
  <c r="BM222" i="1"/>
  <c r="BM224" i="1"/>
  <c r="CP226" i="1"/>
  <c r="CP230" i="1" s="1"/>
  <c r="CP235" i="1" s="1"/>
  <c r="AP226" i="1"/>
  <c r="AP230" i="1" s="1"/>
  <c r="AP235" i="1" s="1"/>
  <c r="FM216" i="1"/>
  <c r="FM234" i="1"/>
  <c r="FM222" i="1"/>
  <c r="FM224" i="1"/>
  <c r="FM225" i="1"/>
  <c r="DQ216" i="1"/>
  <c r="DQ234" i="1"/>
  <c r="DQ222" i="1"/>
  <c r="DQ224" i="1"/>
  <c r="DQ225" i="1"/>
  <c r="EZ234" i="1"/>
  <c r="EZ216" i="1"/>
  <c r="EZ225" i="1"/>
  <c r="EZ222" i="1"/>
  <c r="EZ224" i="1"/>
  <c r="FP226" i="1"/>
  <c r="FP230" i="1" s="1"/>
  <c r="FP235" i="1" s="1"/>
  <c r="BO226" i="1"/>
  <c r="BO230" i="1" s="1"/>
  <c r="BO235" i="1" s="1"/>
  <c r="BR226" i="1"/>
  <c r="BR230" i="1" s="1"/>
  <c r="BR235" i="1" s="1"/>
  <c r="EH226" i="1"/>
  <c r="EH230" i="1" s="1"/>
  <c r="EH235" i="1" s="1"/>
  <c r="EU226" i="1"/>
  <c r="EU230" i="1" s="1"/>
  <c r="EU235" i="1" s="1"/>
  <c r="DT234" i="1"/>
  <c r="DT216" i="1"/>
  <c r="DT225" i="1"/>
  <c r="DT222" i="1"/>
  <c r="DT224" i="1"/>
  <c r="V234" i="1"/>
  <c r="V216" i="1"/>
  <c r="V222" i="1"/>
  <c r="V225" i="1"/>
  <c r="V224" i="1"/>
  <c r="EK225" i="1"/>
  <c r="FK234" i="1"/>
  <c r="FK216" i="1"/>
  <c r="FK225" i="1"/>
  <c r="FK222" i="1"/>
  <c r="FK224" i="1"/>
  <c r="BV234" i="1"/>
  <c r="BV216" i="1"/>
  <c r="BV225" i="1"/>
  <c r="BV224" i="1"/>
  <c r="BV222" i="1"/>
  <c r="AE234" i="1"/>
  <c r="AE216" i="1"/>
  <c r="AE225" i="1"/>
  <c r="AE222" i="1"/>
  <c r="AE224" i="1"/>
  <c r="BI216" i="1"/>
  <c r="BI234" i="1"/>
  <c r="BI225" i="1"/>
  <c r="BI222" i="1"/>
  <c r="BI224" i="1"/>
  <c r="BB234" i="1"/>
  <c r="BB216" i="1"/>
  <c r="BB222" i="1"/>
  <c r="BB224" i="1"/>
  <c r="BB225" i="1"/>
  <c r="FJ234" i="1"/>
  <c r="FJ216" i="1"/>
  <c r="FJ224" i="1"/>
  <c r="FJ225" i="1"/>
  <c r="FJ222" i="1"/>
  <c r="FD234" i="1"/>
  <c r="FD216" i="1"/>
  <c r="FD224" i="1"/>
  <c r="FD225" i="1"/>
  <c r="FD222" i="1"/>
  <c r="FR216" i="1"/>
  <c r="FR234" i="1"/>
  <c r="FR222" i="1"/>
  <c r="FR224" i="1"/>
  <c r="FR225" i="1"/>
  <c r="AB234" i="1"/>
  <c r="AB216" i="1"/>
  <c r="AB224" i="1"/>
  <c r="AB225" i="1"/>
  <c r="AB222" i="1"/>
  <c r="BE234" i="1"/>
  <c r="DU216" i="1"/>
  <c r="DU234" i="1"/>
  <c r="DU225" i="1"/>
  <c r="DU222" i="1"/>
  <c r="DU224" i="1"/>
  <c r="DH234" i="1"/>
  <c r="DH216" i="1"/>
  <c r="DH222" i="1"/>
  <c r="DH224" i="1"/>
  <c r="DH225" i="1"/>
  <c r="F234" i="1"/>
  <c r="F216" i="1"/>
  <c r="F225" i="1"/>
  <c r="F222" i="1"/>
  <c r="F224" i="1"/>
  <c r="P234" i="1"/>
  <c r="P216" i="1"/>
  <c r="P224" i="1"/>
  <c r="P225" i="1"/>
  <c r="P222" i="1"/>
  <c r="FT234" i="1"/>
  <c r="FT216" i="1"/>
  <c r="FT224" i="1"/>
  <c r="FT225" i="1"/>
  <c r="FT222" i="1"/>
  <c r="EV216" i="1"/>
  <c r="EV234" i="1"/>
  <c r="EV224" i="1"/>
  <c r="EV225" i="1"/>
  <c r="EV222" i="1"/>
  <c r="FA216" i="1"/>
  <c r="FA234" i="1"/>
  <c r="FA225" i="1"/>
  <c r="FA222" i="1"/>
  <c r="FA224" i="1"/>
  <c r="CL224" i="1"/>
  <c r="K234" i="1"/>
  <c r="K216" i="1"/>
  <c r="K222" i="1"/>
  <c r="K224" i="1"/>
  <c r="K225" i="1"/>
  <c r="EQ234" i="1"/>
  <c r="EQ216" i="1"/>
  <c r="EQ222" i="1"/>
  <c r="EQ225" i="1"/>
  <c r="EQ224" i="1"/>
  <c r="FH234" i="1"/>
  <c r="FH216" i="1"/>
  <c r="FH222" i="1"/>
  <c r="FH224" i="1"/>
  <c r="FH225" i="1"/>
  <c r="AN216" i="1"/>
  <c r="AN234" i="1"/>
  <c r="AN225" i="1"/>
  <c r="AN222" i="1"/>
  <c r="AN224" i="1"/>
  <c r="BH234" i="1"/>
  <c r="BH216" i="1"/>
  <c r="BH224" i="1"/>
  <c r="BH225" i="1"/>
  <c r="BH222" i="1"/>
  <c r="BD216" i="1"/>
  <c r="BD234" i="1"/>
  <c r="BD224" i="1"/>
  <c r="BD225" i="1"/>
  <c r="BD222" i="1"/>
  <c r="AI234" i="1"/>
  <c r="AI216" i="1"/>
  <c r="AI222" i="1"/>
  <c r="AI224" i="1"/>
  <c r="AI225" i="1"/>
  <c r="Z234" i="1"/>
  <c r="Z216" i="1"/>
  <c r="Z224" i="1"/>
  <c r="Z222" i="1"/>
  <c r="Z225" i="1"/>
  <c r="ER234" i="1"/>
  <c r="ER216" i="1"/>
  <c r="ER222" i="1"/>
  <c r="ER224" i="1"/>
  <c r="ER225" i="1"/>
  <c r="FB222" i="1"/>
  <c r="CR234" i="1"/>
  <c r="CR216" i="1"/>
  <c r="CR224" i="1"/>
  <c r="CR225" i="1"/>
  <c r="CR222" i="1"/>
  <c r="CD216" i="1"/>
  <c r="CD234" i="1"/>
  <c r="CD225" i="1"/>
  <c r="CD222" i="1"/>
  <c r="CD224" i="1"/>
  <c r="AV234" i="1"/>
  <c r="AV216" i="1"/>
  <c r="AV224" i="1"/>
  <c r="AV225" i="1"/>
  <c r="AV222" i="1"/>
  <c r="BQ234" i="1"/>
  <c r="BQ216" i="1"/>
  <c r="BQ222" i="1"/>
  <c r="BQ224" i="1"/>
  <c r="BQ225" i="1"/>
  <c r="FC234" i="1"/>
  <c r="FC216" i="1"/>
  <c r="FC222" i="1"/>
  <c r="FC224" i="1"/>
  <c r="FC225" i="1"/>
  <c r="DO226" i="1"/>
  <c r="DO230" i="1" s="1"/>
  <c r="DO235" i="1" s="1"/>
  <c r="BS226" i="1"/>
  <c r="BS230" i="1" s="1"/>
  <c r="BS235" i="1" s="1"/>
  <c r="M226" i="1"/>
  <c r="M230" i="1" s="1"/>
  <c r="M235" i="1" s="1"/>
  <c r="CC234" i="1"/>
  <c r="CC216" i="1"/>
  <c r="CC225" i="1"/>
  <c r="CC222" i="1"/>
  <c r="CC224" i="1"/>
  <c r="FI226" i="1"/>
  <c r="FI230" i="1" s="1"/>
  <c r="FI235" i="1" s="1"/>
  <c r="DL226" i="1"/>
  <c r="DL230" i="1" s="1"/>
  <c r="DL235" i="1" s="1"/>
  <c r="AF234" i="1"/>
  <c r="AF216" i="1"/>
  <c r="AF224" i="1"/>
  <c r="AF225" i="1"/>
  <c r="AF222" i="1"/>
  <c r="FF216" i="1"/>
  <c r="FF234" i="1"/>
  <c r="FF224" i="1"/>
  <c r="FF225" i="1"/>
  <c r="FF222" i="1"/>
  <c r="DK226" i="1"/>
  <c r="DK230" i="1" s="1"/>
  <c r="DK235" i="1" s="1"/>
  <c r="EN226" i="1"/>
  <c r="EN230" i="1" s="1"/>
  <c r="EN235" i="1" s="1"/>
  <c r="CF234" i="1"/>
  <c r="CF216" i="1"/>
  <c r="CF225" i="1"/>
  <c r="CF222" i="1"/>
  <c r="CF224" i="1"/>
  <c r="EL216" i="1"/>
  <c r="EL234" i="1"/>
  <c r="EL222" i="1"/>
  <c r="EL224" i="1"/>
  <c r="EL225" i="1"/>
  <c r="DR226" i="1"/>
  <c r="DR230" i="1" s="1"/>
  <c r="DR235" i="1" s="1"/>
  <c r="AH226" i="1"/>
  <c r="AH230" i="1" s="1"/>
  <c r="AH235" i="1" s="1"/>
  <c r="BN226" i="1"/>
  <c r="BN230" i="1" s="1"/>
  <c r="BN235" i="1" s="1"/>
  <c r="E226" i="1"/>
  <c r="E230" i="1" s="1"/>
  <c r="E235" i="1" s="1"/>
  <c r="AL234" i="1"/>
  <c r="AL216" i="1"/>
  <c r="AL225" i="1"/>
  <c r="AL222" i="1"/>
  <c r="AL224" i="1"/>
  <c r="Q226" i="1"/>
  <c r="Q230" i="1" s="1"/>
  <c r="Q235" i="1" s="1"/>
  <c r="FW234" i="1"/>
  <c r="FW216" i="1"/>
  <c r="FW222" i="1"/>
  <c r="FW224" i="1"/>
  <c r="FW225" i="1"/>
  <c r="FO234" i="1"/>
  <c r="FO216" i="1"/>
  <c r="FO225" i="1"/>
  <c r="FO222" i="1"/>
  <c r="FO224" i="1"/>
  <c r="AQ234" i="1"/>
  <c r="AQ216" i="1"/>
  <c r="AQ222" i="1"/>
  <c r="AQ224" i="1"/>
  <c r="AQ225" i="1"/>
  <c r="O234" i="1"/>
  <c r="O216" i="1"/>
  <c r="O224" i="1"/>
  <c r="O225" i="1"/>
  <c r="O222" i="1"/>
  <c r="BK234" i="1"/>
  <c r="BK216" i="1"/>
  <c r="BK225" i="1"/>
  <c r="BK222" i="1"/>
  <c r="BK224" i="1"/>
  <c r="D202" i="1"/>
  <c r="DE216" i="1"/>
  <c r="DE234" i="1"/>
  <c r="DE225" i="1"/>
  <c r="DE222" i="1"/>
  <c r="DE224" i="1"/>
  <c r="CO216" i="1"/>
  <c r="CO234" i="1"/>
  <c r="CO225" i="1"/>
  <c r="CO222" i="1"/>
  <c r="CO224" i="1"/>
  <c r="AR234" i="1"/>
  <c r="AR216" i="1"/>
  <c r="AR224" i="1"/>
  <c r="AR225" i="1"/>
  <c r="AR222" i="1"/>
  <c r="AG234" i="1"/>
  <c r="AG216" i="1"/>
  <c r="AG225" i="1"/>
  <c r="AG222" i="1"/>
  <c r="AG224" i="1"/>
  <c r="W234" i="1"/>
  <c r="W216" i="1"/>
  <c r="W225" i="1"/>
  <c r="W222" i="1"/>
  <c r="W224" i="1"/>
  <c r="AJ234" i="1"/>
  <c r="AJ216" i="1"/>
  <c r="AJ225" i="1"/>
  <c r="AJ222" i="1"/>
  <c r="AJ224" i="1"/>
  <c r="BZ234" i="1"/>
  <c r="BZ216" i="1"/>
  <c r="BZ222" i="1"/>
  <c r="BZ224" i="1"/>
  <c r="BZ225" i="1"/>
  <c r="CI226" i="1"/>
  <c r="CI230" i="1" s="1"/>
  <c r="CI235" i="1" s="1"/>
  <c r="AT234" i="1"/>
  <c r="AT216" i="1"/>
  <c r="AT225" i="1"/>
  <c r="AT222" i="1"/>
  <c r="AT224" i="1"/>
  <c r="EB226" i="1"/>
  <c r="EB230" i="1" s="1"/>
  <c r="EB235" i="1" s="1"/>
  <c r="EM234" i="1"/>
  <c r="EM216" i="1"/>
  <c r="EM224" i="1"/>
  <c r="EM225" i="1"/>
  <c r="EM222" i="1"/>
  <c r="DV234" i="1"/>
  <c r="DV216" i="1"/>
  <c r="DV224" i="1"/>
  <c r="DV225" i="1"/>
  <c r="DV222" i="1"/>
  <c r="CH234" i="1"/>
  <c r="CH216" i="1"/>
  <c r="CH222" i="1"/>
  <c r="CH224" i="1"/>
  <c r="CH225" i="1"/>
  <c r="BJ234" i="1"/>
  <c r="BJ216" i="1"/>
  <c r="BJ224" i="1"/>
  <c r="BJ225" i="1"/>
  <c r="BJ222" i="1"/>
  <c r="AS216" i="1"/>
  <c r="AS234" i="1"/>
  <c r="AS225" i="1"/>
  <c r="AS222" i="1"/>
  <c r="AS224" i="1"/>
  <c r="Y226" i="1"/>
  <c r="Y230" i="1" s="1"/>
  <c r="Y235" i="1" s="1"/>
  <c r="AK234" i="1"/>
  <c r="AK216" i="1"/>
  <c r="AK225" i="1"/>
  <c r="AK222" i="1"/>
  <c r="AK224" i="1"/>
  <c r="EA226" i="1"/>
  <c r="EA230" i="1" s="1"/>
  <c r="EA235" i="1" s="1"/>
  <c r="DJ234" i="1"/>
  <c r="DJ216" i="1"/>
  <c r="DJ225" i="1"/>
  <c r="DJ222" i="1"/>
  <c r="DJ224" i="1"/>
  <c r="BP234" i="1"/>
  <c r="BP216" i="1"/>
  <c r="BP224" i="1"/>
  <c r="BP225" i="1"/>
  <c r="BP222" i="1"/>
  <c r="BF234" i="1"/>
  <c r="BF216" i="1"/>
  <c r="BF222" i="1"/>
  <c r="BF224" i="1"/>
  <c r="BF225" i="1"/>
  <c r="AC216" i="1"/>
  <c r="AC234" i="1"/>
  <c r="AC225" i="1"/>
  <c r="AC222" i="1"/>
  <c r="AC224" i="1"/>
  <c r="FQ216" i="1"/>
  <c r="FQ234" i="1"/>
  <c r="FQ225" i="1"/>
  <c r="FQ222" i="1"/>
  <c r="FQ224" i="1"/>
  <c r="DZ216" i="1"/>
  <c r="DZ234" i="1"/>
  <c r="DZ225" i="1"/>
  <c r="DZ222" i="1"/>
  <c r="DZ224" i="1"/>
  <c r="EW216" i="1"/>
  <c r="EW234" i="1"/>
  <c r="EW222" i="1"/>
  <c r="EW224" i="1"/>
  <c r="EW225" i="1"/>
  <c r="AA234" i="1"/>
  <c r="AA216" i="1"/>
  <c r="AA224" i="1"/>
  <c r="AA225" i="1"/>
  <c r="AA222" i="1"/>
  <c r="AM216" i="1"/>
  <c r="ED234" i="1"/>
  <c r="ED216" i="1"/>
  <c r="ED224" i="1"/>
  <c r="ED225" i="1"/>
  <c r="ED222" i="1"/>
  <c r="T234" i="1"/>
  <c r="T216" i="1"/>
  <c r="T225" i="1"/>
  <c r="T222" i="1"/>
  <c r="T224" i="1"/>
  <c r="CB234" i="1"/>
  <c r="CB216" i="1"/>
  <c r="CB225" i="1"/>
  <c r="CB222" i="1"/>
  <c r="CB224" i="1"/>
  <c r="AX234" i="1"/>
  <c r="AX216" i="1"/>
  <c r="AX225" i="1"/>
  <c r="AX222" i="1"/>
  <c r="AX224" i="1"/>
  <c r="FL216" i="1"/>
  <c r="FL234" i="1"/>
  <c r="FL225" i="1"/>
  <c r="FL222" i="1"/>
  <c r="FL224" i="1"/>
  <c r="G234" i="1"/>
  <c r="G216" i="1"/>
  <c r="G225" i="1"/>
  <c r="G222" i="1"/>
  <c r="G224" i="1"/>
  <c r="CK216" i="1"/>
  <c r="CK234" i="1"/>
  <c r="CK222" i="1"/>
  <c r="CK224" i="1"/>
  <c r="CK225" i="1"/>
  <c r="EJ226" i="1" l="1"/>
  <c r="EJ230" i="1" s="1"/>
  <c r="EJ235" i="1" s="1"/>
  <c r="AM222" i="1"/>
  <c r="AM234" i="1"/>
  <c r="AM224" i="1"/>
  <c r="FB216" i="1"/>
  <c r="CL234" i="1"/>
  <c r="FB225" i="1"/>
  <c r="CL225" i="1"/>
  <c r="EE224" i="1"/>
  <c r="EG225" i="1"/>
  <c r="EG216" i="1"/>
  <c r="BA236" i="1"/>
  <c r="BA241" i="1" s="1"/>
  <c r="BA344" i="1" s="1"/>
  <c r="FB224" i="1"/>
  <c r="CL222" i="1"/>
  <c r="EE216" i="1"/>
  <c r="EK234" i="1"/>
  <c r="AY236" i="1"/>
  <c r="AY265" i="1" s="1"/>
  <c r="AY323" i="1" s="1"/>
  <c r="EE222" i="1"/>
  <c r="EE234" i="1"/>
  <c r="EK216" i="1"/>
  <c r="EK224" i="1"/>
  <c r="EK226" i="1" s="1"/>
  <c r="EK230" i="1" s="1"/>
  <c r="EK235" i="1" s="1"/>
  <c r="BE225" i="1"/>
  <c r="BE216" i="1"/>
  <c r="BE224" i="1"/>
  <c r="BE226" i="1" s="1"/>
  <c r="BE230" i="1" s="1"/>
  <c r="BE235" i="1" s="1"/>
  <c r="FG241" i="1"/>
  <c r="FG344" i="1" s="1"/>
  <c r="FG265" i="1"/>
  <c r="FS241" i="1"/>
  <c r="FS344" i="1" s="1"/>
  <c r="FS265" i="1"/>
  <c r="FS272" i="1" s="1"/>
  <c r="FS332" i="1" s="1"/>
  <c r="EG224" i="1"/>
  <c r="EG226" i="1" s="1"/>
  <c r="EG230" i="1" s="1"/>
  <c r="EG235" i="1" s="1"/>
  <c r="EG222" i="1"/>
  <c r="EI226" i="1"/>
  <c r="EI230" i="1" s="1"/>
  <c r="EI235" i="1" s="1"/>
  <c r="DA241" i="1"/>
  <c r="DA344" i="1" s="1"/>
  <c r="AW226" i="1"/>
  <c r="AW230" i="1" s="1"/>
  <c r="AW235" i="1" s="1"/>
  <c r="BC226" i="1"/>
  <c r="BC230" i="1" s="1"/>
  <c r="BC235" i="1" s="1"/>
  <c r="BC236" i="1" s="1"/>
  <c r="BC265" i="1" s="1"/>
  <c r="ET226" i="1"/>
  <c r="ET230" i="1" s="1"/>
  <c r="ET235" i="1" s="1"/>
  <c r="ET236" i="1" s="1"/>
  <c r="ET265" i="1" s="1"/>
  <c r="BY236" i="1"/>
  <c r="CQ236" i="1"/>
  <c r="CQ265" i="1" s="1"/>
  <c r="EC234" i="1"/>
  <c r="I55" i="8"/>
  <c r="D292" i="8"/>
  <c r="C301" i="8"/>
  <c r="S236" i="1"/>
  <c r="DX226" i="1"/>
  <c r="DX230" i="1" s="1"/>
  <c r="DX235" i="1" s="1"/>
  <c r="DX236" i="1" s="1"/>
  <c r="DX265" i="1" s="1"/>
  <c r="EC225" i="1"/>
  <c r="X236" i="1"/>
  <c r="X265" i="1" s="1"/>
  <c r="DP226" i="1"/>
  <c r="DP230" i="1" s="1"/>
  <c r="DP235" i="1" s="1"/>
  <c r="FX236" i="1"/>
  <c r="FX265" i="1" s="1"/>
  <c r="FX323" i="1" s="1"/>
  <c r="BG226" i="1"/>
  <c r="BG230" i="1" s="1"/>
  <c r="BG235" i="1" s="1"/>
  <c r="CW216" i="1"/>
  <c r="CW234" i="1"/>
  <c r="CW224" i="1"/>
  <c r="CW225" i="1"/>
  <c r="CW222" i="1"/>
  <c r="DC241" i="1"/>
  <c r="DC344" i="1" s="1"/>
  <c r="CV222" i="1"/>
  <c r="CV225" i="1"/>
  <c r="CV234" i="1"/>
  <c r="CV224" i="1"/>
  <c r="CV216" i="1"/>
  <c r="BO236" i="1"/>
  <c r="EA236" i="1"/>
  <c r="EA265" i="1" s="1"/>
  <c r="BN236" i="1"/>
  <c r="DR236" i="1"/>
  <c r="DR265" i="1" s="1"/>
  <c r="EN236" i="1"/>
  <c r="M236" i="1"/>
  <c r="EU236" i="1"/>
  <c r="FP236" i="1"/>
  <c r="FP265" i="1" s="1"/>
  <c r="AP236" i="1"/>
  <c r="AP265" i="1" s="1"/>
  <c r="DS236" i="1"/>
  <c r="CM236" i="1"/>
  <c r="CM265" i="1" s="1"/>
  <c r="AO236" i="1"/>
  <c r="FV236" i="1"/>
  <c r="ES236" i="1"/>
  <c r="EB236" i="1"/>
  <c r="EB265" i="1" s="1"/>
  <c r="Q236" i="1"/>
  <c r="Q265" i="1" s="1"/>
  <c r="AH236" i="1"/>
  <c r="AH265" i="1" s="1"/>
  <c r="EJ236" i="1"/>
  <c r="EJ265" i="1" s="1"/>
  <c r="DL236" i="1"/>
  <c r="DL265" i="1" s="1"/>
  <c r="BS236" i="1"/>
  <c r="BS265" i="1" s="1"/>
  <c r="EH236" i="1"/>
  <c r="EH265" i="1" s="1"/>
  <c r="CP236" i="1"/>
  <c r="CP265" i="1" s="1"/>
  <c r="U236" i="1"/>
  <c r="J236" i="1"/>
  <c r="EF236" i="1"/>
  <c r="EF265" i="1" s="1"/>
  <c r="I236" i="1"/>
  <c r="I265" i="1" s="1"/>
  <c r="Y236" i="1"/>
  <c r="N236" i="1"/>
  <c r="DK236" i="1"/>
  <c r="DK265" i="1" s="1"/>
  <c r="FI236" i="1"/>
  <c r="DO236" i="1"/>
  <c r="DO265" i="1" s="1"/>
  <c r="BR236" i="1"/>
  <c r="BR265" i="1" s="1"/>
  <c r="CJ236" i="1"/>
  <c r="FN236" i="1"/>
  <c r="DM236" i="1"/>
  <c r="FU236" i="1"/>
  <c r="AZ236" i="1"/>
  <c r="AZ265" i="1" s="1"/>
  <c r="CZ236" i="1"/>
  <c r="DI236" i="1"/>
  <c r="CI236" i="1"/>
  <c r="CI265" i="1" s="1"/>
  <c r="E236" i="1"/>
  <c r="CG236" i="1"/>
  <c r="FE236" i="1"/>
  <c r="FE265" i="1" s="1"/>
  <c r="L236" i="1"/>
  <c r="L265" i="1" s="1"/>
  <c r="DN236" i="1"/>
  <c r="DN265" i="1" s="1"/>
  <c r="CE236" i="1"/>
  <c r="CE265" i="1" s="1"/>
  <c r="DF236" i="1"/>
  <c r="DF265" i="1" s="1"/>
  <c r="CX236" i="1"/>
  <c r="CX265" i="1" s="1"/>
  <c r="R236" i="1"/>
  <c r="EC224" i="1"/>
  <c r="EC216" i="1"/>
  <c r="CA226" i="1"/>
  <c r="CA230" i="1" s="1"/>
  <c r="CA235" i="1" s="1"/>
  <c r="EX226" i="1"/>
  <c r="EX230" i="1" s="1"/>
  <c r="EX235" i="1" s="1"/>
  <c r="DG226" i="1"/>
  <c r="DG230" i="1" s="1"/>
  <c r="DG235" i="1" s="1"/>
  <c r="BX225" i="1"/>
  <c r="BX222" i="1"/>
  <c r="BX234" i="1"/>
  <c r="BX224" i="1"/>
  <c r="BX216" i="1"/>
  <c r="DD216" i="1"/>
  <c r="DD225" i="1"/>
  <c r="DD222" i="1"/>
  <c r="DD234" i="1"/>
  <c r="DD224" i="1"/>
  <c r="DB226" i="1"/>
  <c r="DB230" i="1" s="1"/>
  <c r="DB235" i="1" s="1"/>
  <c r="EO226" i="1"/>
  <c r="EO230" i="1" s="1"/>
  <c r="EO235" i="1" s="1"/>
  <c r="CS226" i="1"/>
  <c r="CS230" i="1" s="1"/>
  <c r="CS235" i="1" s="1"/>
  <c r="EP226" i="1"/>
  <c r="EP230" i="1" s="1"/>
  <c r="EP235" i="1" s="1"/>
  <c r="BT226" i="1"/>
  <c r="BT230" i="1" s="1"/>
  <c r="BT235" i="1" s="1"/>
  <c r="CU226" i="1"/>
  <c r="CU230" i="1" s="1"/>
  <c r="CU235" i="1" s="1"/>
  <c r="BU226" i="1"/>
  <c r="BU230" i="1" s="1"/>
  <c r="BU235" i="1" s="1"/>
  <c r="DY226" i="1"/>
  <c r="DY230" i="1" s="1"/>
  <c r="DY235" i="1" s="1"/>
  <c r="AU226" i="1"/>
  <c r="AU230" i="1" s="1"/>
  <c r="AU235" i="1" s="1"/>
  <c r="DW226" i="1"/>
  <c r="DW230" i="1" s="1"/>
  <c r="DW235" i="1" s="1"/>
  <c r="CR226" i="1"/>
  <c r="CR230" i="1" s="1"/>
  <c r="CR235" i="1" s="1"/>
  <c r="ER226" i="1"/>
  <c r="ER230" i="1" s="1"/>
  <c r="ER235" i="1" s="1"/>
  <c r="Z226" i="1"/>
  <c r="Z230" i="1" s="1"/>
  <c r="Z235" i="1" s="1"/>
  <c r="EQ226" i="1"/>
  <c r="EQ230" i="1" s="1"/>
  <c r="EQ235" i="1" s="1"/>
  <c r="CB226" i="1"/>
  <c r="CB230" i="1" s="1"/>
  <c r="CB235" i="1" s="1"/>
  <c r="EL226" i="1"/>
  <c r="EL230" i="1" s="1"/>
  <c r="EL235" i="1" s="1"/>
  <c r="CF226" i="1"/>
  <c r="CF230" i="1" s="1"/>
  <c r="CF235" i="1" s="1"/>
  <c r="V226" i="1"/>
  <c r="V230" i="1" s="1"/>
  <c r="V235" i="1" s="1"/>
  <c r="AQ226" i="1"/>
  <c r="AQ230" i="1" s="1"/>
  <c r="AQ235" i="1" s="1"/>
  <c r="BB226" i="1"/>
  <c r="BB230" i="1" s="1"/>
  <c r="BB235" i="1" s="1"/>
  <c r="FM226" i="1"/>
  <c r="FM230" i="1" s="1"/>
  <c r="FM235" i="1" s="1"/>
  <c r="FO226" i="1"/>
  <c r="FO230" i="1" s="1"/>
  <c r="FO235" i="1" s="1"/>
  <c r="DV226" i="1"/>
  <c r="DV230" i="1" s="1"/>
  <c r="DV235" i="1" s="1"/>
  <c r="AF226" i="1"/>
  <c r="AF230" i="1" s="1"/>
  <c r="AF235" i="1" s="1"/>
  <c r="CC226" i="1"/>
  <c r="CC230" i="1" s="1"/>
  <c r="CC235" i="1" s="1"/>
  <c r="FJ226" i="1"/>
  <c r="FJ230" i="1" s="1"/>
  <c r="FJ235" i="1" s="1"/>
  <c r="AE226" i="1"/>
  <c r="AE230" i="1" s="1"/>
  <c r="AE235" i="1" s="1"/>
  <c r="BV226" i="1"/>
  <c r="BV230" i="1" s="1"/>
  <c r="BV235" i="1" s="1"/>
  <c r="CT226" i="1"/>
  <c r="CT230" i="1" s="1"/>
  <c r="CT235" i="1" s="1"/>
  <c r="AC226" i="1"/>
  <c r="AC230" i="1" s="1"/>
  <c r="AC235" i="1" s="1"/>
  <c r="DJ226" i="1"/>
  <c r="DJ230" i="1" s="1"/>
  <c r="DJ235" i="1" s="1"/>
  <c r="FH226" i="1"/>
  <c r="FH230" i="1" s="1"/>
  <c r="FH235" i="1" s="1"/>
  <c r="BL226" i="1"/>
  <c r="BL230" i="1" s="1"/>
  <c r="BL235" i="1" s="1"/>
  <c r="CK226" i="1"/>
  <c r="CK230" i="1" s="1"/>
  <c r="CK235" i="1" s="1"/>
  <c r="G226" i="1"/>
  <c r="G230" i="1" s="1"/>
  <c r="G235" i="1" s="1"/>
  <c r="T226" i="1"/>
  <c r="T230" i="1" s="1"/>
  <c r="T235" i="1" s="1"/>
  <c r="ED226" i="1"/>
  <c r="ED230" i="1" s="1"/>
  <c r="ED235" i="1" s="1"/>
  <c r="BP226" i="1"/>
  <c r="BP230" i="1" s="1"/>
  <c r="BP235" i="1" s="1"/>
  <c r="BJ226" i="1"/>
  <c r="BJ230" i="1" s="1"/>
  <c r="BJ235" i="1" s="1"/>
  <c r="CH226" i="1"/>
  <c r="CH230" i="1" s="1"/>
  <c r="CH235" i="1" s="1"/>
  <c r="EM226" i="1"/>
  <c r="EM230" i="1" s="1"/>
  <c r="EM235" i="1" s="1"/>
  <c r="BZ226" i="1"/>
  <c r="BZ230" i="1" s="1"/>
  <c r="BZ235" i="1" s="1"/>
  <c r="AJ226" i="1"/>
  <c r="AJ230" i="1" s="1"/>
  <c r="AJ235" i="1" s="1"/>
  <c r="CO226" i="1"/>
  <c r="CO230" i="1" s="1"/>
  <c r="CO235" i="1" s="1"/>
  <c r="BK226" i="1"/>
  <c r="BK230" i="1" s="1"/>
  <c r="BK235" i="1" s="1"/>
  <c r="O226" i="1"/>
  <c r="O230" i="1" s="1"/>
  <c r="O235" i="1" s="1"/>
  <c r="AL226" i="1"/>
  <c r="AL230" i="1" s="1"/>
  <c r="AL235" i="1" s="1"/>
  <c r="FC226" i="1"/>
  <c r="FC230" i="1" s="1"/>
  <c r="FC235" i="1" s="1"/>
  <c r="CD226" i="1"/>
  <c r="CD230" i="1" s="1"/>
  <c r="CD235" i="1" s="1"/>
  <c r="BD226" i="1"/>
  <c r="BD230" i="1" s="1"/>
  <c r="BD235" i="1" s="1"/>
  <c r="AN226" i="1"/>
  <c r="AN230" i="1" s="1"/>
  <c r="AN235" i="1" s="1"/>
  <c r="K226" i="1"/>
  <c r="K230" i="1" s="1"/>
  <c r="K235" i="1" s="1"/>
  <c r="DA323" i="1"/>
  <c r="DA272" i="1"/>
  <c r="DA332" i="1" s="1"/>
  <c r="DA75" i="1"/>
  <c r="FA226" i="1"/>
  <c r="FA230" i="1" s="1"/>
  <c r="FA235" i="1" s="1"/>
  <c r="EV226" i="1"/>
  <c r="EV230" i="1" s="1"/>
  <c r="EV235" i="1" s="1"/>
  <c r="DH226" i="1"/>
  <c r="DH230" i="1" s="1"/>
  <c r="DH235" i="1" s="1"/>
  <c r="DU226" i="1"/>
  <c r="DU230" i="1" s="1"/>
  <c r="DU235" i="1" s="1"/>
  <c r="BW226" i="1"/>
  <c r="BW230" i="1" s="1"/>
  <c r="BW235" i="1" s="1"/>
  <c r="CE241" i="1"/>
  <c r="CE344" i="1" s="1"/>
  <c r="DC323" i="1"/>
  <c r="DC272" i="1"/>
  <c r="DC332" i="1" s="1"/>
  <c r="DC75" i="1"/>
  <c r="AS226" i="1"/>
  <c r="AS230" i="1" s="1"/>
  <c r="AS235" i="1" s="1"/>
  <c r="FL226" i="1"/>
  <c r="FL230" i="1" s="1"/>
  <c r="FL235" i="1" s="1"/>
  <c r="EW226" i="1"/>
  <c r="EW230" i="1" s="1"/>
  <c r="EW235" i="1" s="1"/>
  <c r="DZ226" i="1"/>
  <c r="DZ230" i="1" s="1"/>
  <c r="DZ235" i="1" s="1"/>
  <c r="BF226" i="1"/>
  <c r="BF230" i="1" s="1"/>
  <c r="BF235" i="1" s="1"/>
  <c r="AT226" i="1"/>
  <c r="AT230" i="1" s="1"/>
  <c r="AT235" i="1" s="1"/>
  <c r="W226" i="1"/>
  <c r="W230" i="1" s="1"/>
  <c r="W235" i="1" s="1"/>
  <c r="DE226" i="1"/>
  <c r="DE230" i="1" s="1"/>
  <c r="DE235" i="1" s="1"/>
  <c r="FW226" i="1"/>
  <c r="FW230" i="1" s="1"/>
  <c r="FW235" i="1" s="1"/>
  <c r="BQ226" i="1"/>
  <c r="BQ230" i="1" s="1"/>
  <c r="BQ235" i="1" s="1"/>
  <c r="AI226" i="1"/>
  <c r="AI230" i="1" s="1"/>
  <c r="AI235" i="1" s="1"/>
  <c r="FT226" i="1"/>
  <c r="FT230" i="1" s="1"/>
  <c r="FT235" i="1" s="1"/>
  <c r="FR226" i="1"/>
  <c r="FR230" i="1" s="1"/>
  <c r="FR235" i="1" s="1"/>
  <c r="EZ226" i="1"/>
  <c r="EZ230" i="1" s="1"/>
  <c r="EZ235" i="1" s="1"/>
  <c r="DQ226" i="1"/>
  <c r="DQ230" i="1" s="1"/>
  <c r="DQ235" i="1" s="1"/>
  <c r="CN226" i="1"/>
  <c r="CN230" i="1" s="1"/>
  <c r="CN235" i="1" s="1"/>
  <c r="AD226" i="1"/>
  <c r="AD230" i="1" s="1"/>
  <c r="AD235" i="1" s="1"/>
  <c r="H226" i="1"/>
  <c r="H230" i="1" s="1"/>
  <c r="H235" i="1" s="1"/>
  <c r="CY226" i="1"/>
  <c r="CY230" i="1" s="1"/>
  <c r="CY235" i="1" s="1"/>
  <c r="AY75" i="1"/>
  <c r="AX226" i="1"/>
  <c r="AX230" i="1" s="1"/>
  <c r="AX235" i="1" s="1"/>
  <c r="AA226" i="1"/>
  <c r="AA230" i="1" s="1"/>
  <c r="AA235" i="1" s="1"/>
  <c r="FQ226" i="1"/>
  <c r="FQ230" i="1" s="1"/>
  <c r="FQ235" i="1" s="1"/>
  <c r="AK226" i="1"/>
  <c r="AK230" i="1" s="1"/>
  <c r="AK235" i="1" s="1"/>
  <c r="AG226" i="1"/>
  <c r="AG230" i="1" s="1"/>
  <c r="AG235" i="1" s="1"/>
  <c r="AR226" i="1"/>
  <c r="AR230" i="1" s="1"/>
  <c r="AR235" i="1" s="1"/>
  <c r="D204" i="1"/>
  <c r="D209" i="1" s="1"/>
  <c r="D214" i="1" s="1"/>
  <c r="FF226" i="1"/>
  <c r="FF230" i="1" s="1"/>
  <c r="FF235" i="1" s="1"/>
  <c r="AV226" i="1"/>
  <c r="AV230" i="1" s="1"/>
  <c r="AV235" i="1" s="1"/>
  <c r="BH226" i="1"/>
  <c r="BH230" i="1" s="1"/>
  <c r="BH235" i="1" s="1"/>
  <c r="P226" i="1"/>
  <c r="P230" i="1" s="1"/>
  <c r="P235" i="1" s="1"/>
  <c r="F226" i="1"/>
  <c r="F230" i="1" s="1"/>
  <c r="F235" i="1" s="1"/>
  <c r="AB226" i="1"/>
  <c r="AB230" i="1" s="1"/>
  <c r="AB235" i="1" s="1"/>
  <c r="FD226" i="1"/>
  <c r="FD230" i="1" s="1"/>
  <c r="FD235" i="1" s="1"/>
  <c r="BI226" i="1"/>
  <c r="BI230" i="1" s="1"/>
  <c r="BI235" i="1" s="1"/>
  <c r="FK226" i="1"/>
  <c r="FK230" i="1" s="1"/>
  <c r="FK235" i="1" s="1"/>
  <c r="DT226" i="1"/>
  <c r="DT230" i="1" s="1"/>
  <c r="DT235" i="1" s="1"/>
  <c r="BM226" i="1"/>
  <c r="BM230" i="1" s="1"/>
  <c r="BM235" i="1" s="1"/>
  <c r="FB226" i="1" l="1"/>
  <c r="FB230" i="1" s="1"/>
  <c r="FB235" i="1" s="1"/>
  <c r="CL226" i="1"/>
  <c r="CL230" i="1" s="1"/>
  <c r="CL235" i="1" s="1"/>
  <c r="FS323" i="1"/>
  <c r="BA265" i="1"/>
  <c r="BA323" i="1" s="1"/>
  <c r="AM226" i="1"/>
  <c r="AM230" i="1" s="1"/>
  <c r="AM235" i="1" s="1"/>
  <c r="EE226" i="1"/>
  <c r="EE230" i="1" s="1"/>
  <c r="EE235" i="1" s="1"/>
  <c r="EE236" i="1" s="1"/>
  <c r="FG247" i="1"/>
  <c r="FG250" i="1" s="1"/>
  <c r="FG251" i="1" s="1"/>
  <c r="AY272" i="1"/>
  <c r="AY332" i="1" s="1"/>
  <c r="AY241" i="1"/>
  <c r="AY344" i="1" s="1"/>
  <c r="FS242" i="1"/>
  <c r="FG242" i="1"/>
  <c r="FS75" i="1"/>
  <c r="CX241" i="1"/>
  <c r="CX344" i="1" s="1"/>
  <c r="BA242" i="1"/>
  <c r="CG241" i="1"/>
  <c r="CG344" i="1" s="1"/>
  <c r="CG265" i="1"/>
  <c r="CG272" i="1" s="1"/>
  <c r="CG332" i="1" s="1"/>
  <c r="CZ241" i="1"/>
  <c r="CZ344" i="1" s="1"/>
  <c r="CZ265" i="1"/>
  <c r="CZ272" i="1" s="1"/>
  <c r="CZ332" i="1" s="1"/>
  <c r="FU241" i="1"/>
  <c r="FU344" i="1" s="1"/>
  <c r="FU265" i="1"/>
  <c r="FN241" i="1"/>
  <c r="FN344" i="1" s="1"/>
  <c r="FN265" i="1"/>
  <c r="FN75" i="1" s="1"/>
  <c r="FI241" i="1"/>
  <c r="FI344" i="1" s="1"/>
  <c r="FI265" i="1"/>
  <c r="FI75" i="1" s="1"/>
  <c r="N241" i="1"/>
  <c r="N344" i="1" s="1"/>
  <c r="N265" i="1"/>
  <c r="BY241" i="1"/>
  <c r="BY344" i="1" s="1"/>
  <c r="BY265" i="1"/>
  <c r="BY323" i="1" s="1"/>
  <c r="BY324" i="1" s="1"/>
  <c r="BA247" i="1"/>
  <c r="BA250" i="1" s="1"/>
  <c r="BA251" i="1" s="1"/>
  <c r="FS247" i="1"/>
  <c r="FS250" i="1" s="1"/>
  <c r="FS251" i="1" s="1"/>
  <c r="J241" i="1"/>
  <c r="J344" i="1" s="1"/>
  <c r="J265" i="1"/>
  <c r="J323" i="1" s="1"/>
  <c r="ES241" i="1"/>
  <c r="ES344" i="1" s="1"/>
  <c r="ES265" i="1"/>
  <c r="ES75" i="1" s="1"/>
  <c r="AO241" i="1"/>
  <c r="AO344" i="1" s="1"/>
  <c r="AO265" i="1"/>
  <c r="AO323" i="1" s="1"/>
  <c r="DS241" i="1"/>
  <c r="DS344" i="1" s="1"/>
  <c r="DS265" i="1"/>
  <c r="DS75" i="1" s="1"/>
  <c r="M241" i="1"/>
  <c r="M344" i="1" s="1"/>
  <c r="M265" i="1"/>
  <c r="M75" i="1" s="1"/>
  <c r="R241" i="1"/>
  <c r="R344" i="1" s="1"/>
  <c r="R265" i="1"/>
  <c r="R75" i="1" s="1"/>
  <c r="E241" i="1"/>
  <c r="E344" i="1" s="1"/>
  <c r="E265" i="1"/>
  <c r="DI241" i="1"/>
  <c r="DI344" i="1" s="1"/>
  <c r="DI265" i="1"/>
  <c r="DM241" i="1"/>
  <c r="DM344" i="1" s="1"/>
  <c r="DM265" i="1"/>
  <c r="CJ241" i="1"/>
  <c r="CJ344" i="1" s="1"/>
  <c r="CJ265" i="1"/>
  <c r="Y241" i="1"/>
  <c r="Y344" i="1" s="1"/>
  <c r="Y265" i="1"/>
  <c r="Y323" i="1" s="1"/>
  <c r="Y324" i="1" s="1"/>
  <c r="BO241" i="1"/>
  <c r="BO344" i="1" s="1"/>
  <c r="BO265" i="1"/>
  <c r="BO272" i="1" s="1"/>
  <c r="BO332" i="1" s="1"/>
  <c r="S241" i="1"/>
  <c r="S344" i="1" s="1"/>
  <c r="S265" i="1"/>
  <c r="S323" i="1" s="1"/>
  <c r="U241" i="1"/>
  <c r="U344" i="1" s="1"/>
  <c r="U265" i="1"/>
  <c r="U323" i="1" s="1"/>
  <c r="FV241" i="1"/>
  <c r="FV344" i="1" s="1"/>
  <c r="FV265" i="1"/>
  <c r="FV323" i="1" s="1"/>
  <c r="EU241" i="1"/>
  <c r="EU344" i="1" s="1"/>
  <c r="EU265" i="1"/>
  <c r="EU272" i="1" s="1"/>
  <c r="EU332" i="1" s="1"/>
  <c r="EN241" i="1"/>
  <c r="EN344" i="1" s="1"/>
  <c r="EN265" i="1"/>
  <c r="BN241" i="1"/>
  <c r="BN344" i="1" s="1"/>
  <c r="BN265" i="1"/>
  <c r="BN323" i="1" s="1"/>
  <c r="BG236" i="1"/>
  <c r="BG265" i="1" s="1"/>
  <c r="BG323" i="1" s="1"/>
  <c r="FX272" i="1"/>
  <c r="FX332" i="1" s="1"/>
  <c r="DX323" i="1"/>
  <c r="I323" i="1"/>
  <c r="FG323" i="1"/>
  <c r="FX75" i="1"/>
  <c r="EI236" i="1"/>
  <c r="EI265" i="1" s="1"/>
  <c r="EI323" i="1" s="1"/>
  <c r="DA242" i="1"/>
  <c r="DA247" i="1"/>
  <c r="DA250" i="1" s="1"/>
  <c r="DA251" i="1" s="1"/>
  <c r="BC241" i="1"/>
  <c r="BC344" i="1" s="1"/>
  <c r="DN241" i="1"/>
  <c r="DN344" i="1" s="1"/>
  <c r="X241" i="1"/>
  <c r="X344" i="1" s="1"/>
  <c r="AW236" i="1"/>
  <c r="AW265" i="1" s="1"/>
  <c r="FG266" i="1"/>
  <c r="FG279" i="1" s="1"/>
  <c r="DC247" i="1"/>
  <c r="DC250" i="1" s="1"/>
  <c r="DC312" i="1" s="1"/>
  <c r="DC338" i="1" s="1"/>
  <c r="DC242" i="1"/>
  <c r="BY242" i="1"/>
  <c r="CE247" i="1"/>
  <c r="CE250" i="1" s="1"/>
  <c r="CE251" i="1" s="1"/>
  <c r="CE242" i="1"/>
  <c r="CX242" i="1"/>
  <c r="AY242" i="1"/>
  <c r="AH241" i="1"/>
  <c r="AH344" i="1" s="1"/>
  <c r="EB241" i="1"/>
  <c r="EB344" i="1" s="1"/>
  <c r="CQ241" i="1"/>
  <c r="CQ344" i="1" s="1"/>
  <c r="FP241" i="1"/>
  <c r="FP344" i="1" s="1"/>
  <c r="FG272" i="1"/>
  <c r="FG332" i="1" s="1"/>
  <c r="EF241" i="1"/>
  <c r="EF344" i="1" s="1"/>
  <c r="EA241" i="1"/>
  <c r="EA344" i="1" s="1"/>
  <c r="DP236" i="1"/>
  <c r="ET241" i="1"/>
  <c r="ET344" i="1" s="1"/>
  <c r="CM241" i="1"/>
  <c r="CM344" i="1" s="1"/>
  <c r="EJ241" i="1"/>
  <c r="EJ344" i="1" s="1"/>
  <c r="BR241" i="1"/>
  <c r="BR344" i="1" s="1"/>
  <c r="I241" i="1"/>
  <c r="I344" i="1" s="1"/>
  <c r="EH241" i="1"/>
  <c r="EH344" i="1" s="1"/>
  <c r="DX241" i="1"/>
  <c r="DX344" i="1" s="1"/>
  <c r="FE241" i="1"/>
  <c r="FE344" i="1" s="1"/>
  <c r="DK241" i="1"/>
  <c r="DK344" i="1" s="1"/>
  <c r="L241" i="1"/>
  <c r="L344" i="1" s="1"/>
  <c r="CP241" i="1"/>
  <c r="CP344" i="1" s="1"/>
  <c r="CI241" i="1"/>
  <c r="CI344" i="1" s="1"/>
  <c r="DR241" i="1"/>
  <c r="DR344" i="1" s="1"/>
  <c r="BS241" i="1"/>
  <c r="BS344" i="1" s="1"/>
  <c r="DO241" i="1"/>
  <c r="DO344" i="1" s="1"/>
  <c r="D300" i="8"/>
  <c r="I61" i="8" s="1"/>
  <c r="I56" i="8"/>
  <c r="H62" i="8"/>
  <c r="C304" i="8"/>
  <c r="H65" i="8" s="1"/>
  <c r="DF241" i="1"/>
  <c r="DF344" i="1" s="1"/>
  <c r="DX75" i="1"/>
  <c r="FX241" i="1"/>
  <c r="FX344" i="1" s="1"/>
  <c r="EC226" i="1"/>
  <c r="EC230" i="1" s="1"/>
  <c r="EC235" i="1" s="1"/>
  <c r="FG75" i="1"/>
  <c r="CV226" i="1"/>
  <c r="CV230" i="1" s="1"/>
  <c r="CV235" i="1" s="1"/>
  <c r="CW226" i="1"/>
  <c r="CW230" i="1" s="1"/>
  <c r="CW235" i="1" s="1"/>
  <c r="DX272" i="1"/>
  <c r="DX332" i="1" s="1"/>
  <c r="Q241" i="1"/>
  <c r="Q344" i="1" s="1"/>
  <c r="AZ241" i="1"/>
  <c r="AZ344" i="1" s="1"/>
  <c r="AP241" i="1"/>
  <c r="AP344" i="1" s="1"/>
  <c r="DL241" i="1"/>
  <c r="DL344" i="1" s="1"/>
  <c r="BV236" i="1"/>
  <c r="BI236" i="1"/>
  <c r="BI265" i="1" s="1"/>
  <c r="BH236" i="1"/>
  <c r="BH265" i="1" s="1"/>
  <c r="AA236" i="1"/>
  <c r="AD236" i="1"/>
  <c r="FR236" i="1"/>
  <c r="FR265" i="1" s="1"/>
  <c r="EW236" i="1"/>
  <c r="EW265" i="1" s="1"/>
  <c r="EV236" i="1"/>
  <c r="AL236" i="1"/>
  <c r="AL265" i="1" s="1"/>
  <c r="DT236" i="1"/>
  <c r="FD236" i="1"/>
  <c r="AV236" i="1"/>
  <c r="AV265" i="1" s="1"/>
  <c r="AX236" i="1"/>
  <c r="AX265" i="1" s="1"/>
  <c r="CN236" i="1"/>
  <c r="EZ236" i="1"/>
  <c r="FT236" i="1"/>
  <c r="AI236" i="1"/>
  <c r="FW236" i="1"/>
  <c r="AM236" i="1"/>
  <c r="AM265" i="1" s="1"/>
  <c r="FA236" i="1"/>
  <c r="FA265" i="1" s="1"/>
  <c r="BD236" i="1"/>
  <c r="BD265" i="1" s="1"/>
  <c r="CO236" i="1"/>
  <c r="CO265" i="1" s="1"/>
  <c r="BJ236" i="1"/>
  <c r="G236" i="1"/>
  <c r="FH236" i="1"/>
  <c r="FH265" i="1" s="1"/>
  <c r="CT236" i="1"/>
  <c r="CT265" i="1" s="1"/>
  <c r="CL236" i="1"/>
  <c r="FO236" i="1"/>
  <c r="FO265" i="1" s="1"/>
  <c r="V236" i="1"/>
  <c r="V265" i="1" s="1"/>
  <c r="CB236" i="1"/>
  <c r="CB265" i="1" s="1"/>
  <c r="ER236" i="1"/>
  <c r="ER265" i="1" s="1"/>
  <c r="DW236" i="1"/>
  <c r="DW265" i="1" s="1"/>
  <c r="CU236" i="1"/>
  <c r="CA236" i="1"/>
  <c r="CA265" i="1" s="1"/>
  <c r="DQ236" i="1"/>
  <c r="BQ236" i="1"/>
  <c r="BQ265" i="1" s="1"/>
  <c r="BF236" i="1"/>
  <c r="BF265" i="1" s="1"/>
  <c r="DU236" i="1"/>
  <c r="DU265" i="1" s="1"/>
  <c r="CK236" i="1"/>
  <c r="FB236" i="1"/>
  <c r="CC236" i="1"/>
  <c r="FM236" i="1"/>
  <c r="BE236" i="1"/>
  <c r="EQ236" i="1"/>
  <c r="AU236" i="1"/>
  <c r="BT236" i="1"/>
  <c r="EO236" i="1"/>
  <c r="BM236" i="1"/>
  <c r="AB236" i="1"/>
  <c r="AR236" i="1"/>
  <c r="CY236" i="1"/>
  <c r="DE236" i="1"/>
  <c r="DE265" i="1" s="1"/>
  <c r="FL236" i="1"/>
  <c r="FL265" i="1" s="1"/>
  <c r="BW236" i="1"/>
  <c r="BW265" i="1" s="1"/>
  <c r="CD236" i="1"/>
  <c r="CD265" i="1" s="1"/>
  <c r="AJ236" i="1"/>
  <c r="AJ265" i="1" s="1"/>
  <c r="BP236" i="1"/>
  <c r="BP265" i="1" s="1"/>
  <c r="FK236" i="1"/>
  <c r="F236" i="1"/>
  <c r="AG236" i="1"/>
  <c r="FQ236" i="1"/>
  <c r="FQ265" i="1" s="1"/>
  <c r="H236" i="1"/>
  <c r="W236" i="1"/>
  <c r="AT236" i="1"/>
  <c r="DZ236" i="1"/>
  <c r="DZ265" i="1" s="1"/>
  <c r="AS236" i="1"/>
  <c r="EK236" i="1"/>
  <c r="EK265" i="1" s="1"/>
  <c r="DH236" i="1"/>
  <c r="K236" i="1"/>
  <c r="K265" i="1" s="1"/>
  <c r="FC236" i="1"/>
  <c r="O236" i="1"/>
  <c r="BZ236" i="1"/>
  <c r="BZ265" i="1" s="1"/>
  <c r="EM236" i="1"/>
  <c r="ED236" i="1"/>
  <c r="CR236" i="1"/>
  <c r="DJ236" i="1"/>
  <c r="AE236" i="1"/>
  <c r="AF236" i="1"/>
  <c r="AF265" i="1" s="1"/>
  <c r="BB236" i="1"/>
  <c r="CF236" i="1"/>
  <c r="EG236" i="1"/>
  <c r="EG265" i="1" s="1"/>
  <c r="DY236" i="1"/>
  <c r="EP236" i="1"/>
  <c r="EP265" i="1" s="1"/>
  <c r="DG236" i="1"/>
  <c r="DG265" i="1" s="1"/>
  <c r="P236" i="1"/>
  <c r="FF236" i="1"/>
  <c r="AK236" i="1"/>
  <c r="AK265" i="1" s="1"/>
  <c r="AN236" i="1"/>
  <c r="AN265" i="1" s="1"/>
  <c r="BK236" i="1"/>
  <c r="CH236" i="1"/>
  <c r="CH265" i="1" s="1"/>
  <c r="T236" i="1"/>
  <c r="BL236" i="1"/>
  <c r="AC236" i="1"/>
  <c r="FJ236" i="1"/>
  <c r="FJ265" i="1" s="1"/>
  <c r="DV236" i="1"/>
  <c r="AQ236" i="1"/>
  <c r="AQ265" i="1" s="1"/>
  <c r="EL236" i="1"/>
  <c r="Z236" i="1"/>
  <c r="Z265" i="1" s="1"/>
  <c r="BU236" i="1"/>
  <c r="BU265" i="1" s="1"/>
  <c r="CS236" i="1"/>
  <c r="DB236" i="1"/>
  <c r="EX236" i="1"/>
  <c r="EX265" i="1" s="1"/>
  <c r="BX226" i="1"/>
  <c r="BX230" i="1" s="1"/>
  <c r="BX235" i="1" s="1"/>
  <c r="DD226" i="1"/>
  <c r="DD230" i="1" s="1"/>
  <c r="DD235" i="1" s="1"/>
  <c r="I75" i="1"/>
  <c r="I272" i="1"/>
  <c r="I332" i="1" s="1"/>
  <c r="EF323" i="1"/>
  <c r="EF272" i="1"/>
  <c r="EF332" i="1" s="1"/>
  <c r="EF75" i="1"/>
  <c r="BY75" i="1"/>
  <c r="FV272" i="1"/>
  <c r="FV332" i="1" s="1"/>
  <c r="CE323" i="1"/>
  <c r="CE272" i="1"/>
  <c r="CE332" i="1" s="1"/>
  <c r="CE75" i="1"/>
  <c r="DF323" i="1"/>
  <c r="DF272" i="1"/>
  <c r="DF332" i="1" s="1"/>
  <c r="DF75" i="1"/>
  <c r="M323" i="1"/>
  <c r="M272" i="1"/>
  <c r="M332" i="1" s="1"/>
  <c r="D234" i="1"/>
  <c r="D216" i="1"/>
  <c r="D224" i="1"/>
  <c r="D225" i="1"/>
  <c r="D222" i="1"/>
  <c r="DN323" i="1"/>
  <c r="DN272" i="1"/>
  <c r="DN332" i="1" s="1"/>
  <c r="DN75" i="1"/>
  <c r="AH323" i="1"/>
  <c r="AH272" i="1"/>
  <c r="AH332" i="1" s="1"/>
  <c r="AH75" i="1"/>
  <c r="J75" i="1"/>
  <c r="BC323" i="1"/>
  <c r="BC272" i="1"/>
  <c r="BC332" i="1" s="1"/>
  <c r="BC75" i="1"/>
  <c r="EH323" i="1"/>
  <c r="EH272" i="1"/>
  <c r="EH332" i="1" s="1"/>
  <c r="EH75" i="1"/>
  <c r="BG272" i="1"/>
  <c r="BG332" i="1" s="1"/>
  <c r="EJ323" i="1"/>
  <c r="EJ272" i="1"/>
  <c r="EJ332" i="1" s="1"/>
  <c r="EJ75" i="1"/>
  <c r="CP323" i="1"/>
  <c r="CP272" i="1"/>
  <c r="CP332" i="1" s="1"/>
  <c r="CP75" i="1"/>
  <c r="DO323" i="1"/>
  <c r="DO272" i="1"/>
  <c r="DO332" i="1" s="1"/>
  <c r="DO75" i="1"/>
  <c r="FP323" i="1"/>
  <c r="FP272" i="1"/>
  <c r="FP332" i="1" s="1"/>
  <c r="FP75" i="1"/>
  <c r="Q323" i="1"/>
  <c r="Q272" i="1"/>
  <c r="Q332" i="1" s="1"/>
  <c r="Q75" i="1"/>
  <c r="EA323" i="1"/>
  <c r="EA272" i="1"/>
  <c r="EA332" i="1" s="1"/>
  <c r="EA75" i="1"/>
  <c r="DR323" i="1"/>
  <c r="DR272" i="1"/>
  <c r="DR332" i="1" s="1"/>
  <c r="DR75" i="1"/>
  <c r="CQ323" i="1"/>
  <c r="CQ272" i="1"/>
  <c r="CQ332" i="1" s="1"/>
  <c r="CQ75" i="1"/>
  <c r="CM323" i="1"/>
  <c r="CM272" i="1"/>
  <c r="CM332" i="1" s="1"/>
  <c r="CM75" i="1"/>
  <c r="AM241" i="1"/>
  <c r="AM344" i="1" s="1"/>
  <c r="AZ323" i="1"/>
  <c r="AZ272" i="1"/>
  <c r="AZ332" i="1" s="1"/>
  <c r="AZ75" i="1"/>
  <c r="DK323" i="1"/>
  <c r="DK272" i="1"/>
  <c r="DK332" i="1" s="1"/>
  <c r="DK75" i="1"/>
  <c r="L323" i="1"/>
  <c r="L272" i="1"/>
  <c r="L332" i="1" s="1"/>
  <c r="L75" i="1"/>
  <c r="CX323" i="1"/>
  <c r="CX272" i="1"/>
  <c r="CX332" i="1" s="1"/>
  <c r="CX75" i="1"/>
  <c r="CG323" i="1"/>
  <c r="ET323" i="1"/>
  <c r="ET272" i="1"/>
  <c r="ET332" i="1" s="1"/>
  <c r="ET75" i="1"/>
  <c r="AO272" i="1"/>
  <c r="AO332" i="1" s="1"/>
  <c r="AO75" i="1"/>
  <c r="S75" i="1"/>
  <c r="FE323" i="1"/>
  <c r="FE272" i="1"/>
  <c r="FE332" i="1" s="1"/>
  <c r="FE75" i="1"/>
  <c r="X323" i="1"/>
  <c r="X272" i="1"/>
  <c r="X332" i="1" s="1"/>
  <c r="X75" i="1"/>
  <c r="BS323" i="1"/>
  <c r="BS272" i="1"/>
  <c r="BS332" i="1" s="1"/>
  <c r="BS75" i="1"/>
  <c r="BR323" i="1"/>
  <c r="BR272" i="1"/>
  <c r="BR332" i="1" s="1"/>
  <c r="BR75" i="1"/>
  <c r="AP323" i="1"/>
  <c r="AP272" i="1"/>
  <c r="AP332" i="1" s="1"/>
  <c r="AP75" i="1"/>
  <c r="CI323" i="1"/>
  <c r="CI272" i="1"/>
  <c r="CI332" i="1" s="1"/>
  <c r="CI75" i="1"/>
  <c r="DL323" i="1"/>
  <c r="DL272" i="1"/>
  <c r="DL332" i="1" s="1"/>
  <c r="DL75" i="1"/>
  <c r="EB323" i="1"/>
  <c r="EB272" i="1"/>
  <c r="EB332" i="1" s="1"/>
  <c r="EB75" i="1"/>
  <c r="CZ75" i="1" l="1"/>
  <c r="BA75" i="1"/>
  <c r="BA272" i="1"/>
  <c r="BA332" i="1" s="1"/>
  <c r="Y242" i="1"/>
  <c r="EU323" i="1"/>
  <c r="EU324" i="1" s="1"/>
  <c r="ES272" i="1"/>
  <c r="ES332" i="1" s="1"/>
  <c r="BG75" i="1"/>
  <c r="FV242" i="1"/>
  <c r="CG242" i="1"/>
  <c r="ES242" i="1"/>
  <c r="EN242" i="1"/>
  <c r="S272" i="1"/>
  <c r="S332" i="1" s="1"/>
  <c r="J272" i="1"/>
  <c r="J332" i="1" s="1"/>
  <c r="DS247" i="1"/>
  <c r="DS250" i="1" s="1"/>
  <c r="DS251" i="1" s="1"/>
  <c r="CO241" i="1"/>
  <c r="CO344" i="1" s="1"/>
  <c r="J242" i="1"/>
  <c r="EI75" i="1"/>
  <c r="BO323" i="1"/>
  <c r="BG241" i="1"/>
  <c r="BG344" i="1" s="1"/>
  <c r="FI242" i="1"/>
  <c r="FU242" i="1"/>
  <c r="FS312" i="1"/>
  <c r="FS338" i="1" s="1"/>
  <c r="CX247" i="1"/>
  <c r="CX250" i="1" s="1"/>
  <c r="CX251" i="1" s="1"/>
  <c r="FG312" i="1"/>
  <c r="FG338" i="1" s="1"/>
  <c r="AY247" i="1"/>
  <c r="AY250" i="1" s="1"/>
  <c r="AY266" i="1" s="1"/>
  <c r="FG257" i="1"/>
  <c r="FG261" i="1" s="1"/>
  <c r="FG270" i="1" s="1"/>
  <c r="ES247" i="1"/>
  <c r="ES250" i="1" s="1"/>
  <c r="ES251" i="1" s="1"/>
  <c r="CZ242" i="1"/>
  <c r="N242" i="1"/>
  <c r="DI242" i="1"/>
  <c r="CZ247" i="1"/>
  <c r="CZ250" i="1" s="1"/>
  <c r="CZ251" i="1" s="1"/>
  <c r="N247" i="1"/>
  <c r="N250" i="1" s="1"/>
  <c r="N251" i="1" s="1"/>
  <c r="R247" i="1"/>
  <c r="R250" i="1" s="1"/>
  <c r="R251" i="1" s="1"/>
  <c r="FN242" i="1"/>
  <c r="BA266" i="1"/>
  <c r="EU242" i="1"/>
  <c r="DM242" i="1"/>
  <c r="BO242" i="1"/>
  <c r="E247" i="1"/>
  <c r="E250" i="1" s="1"/>
  <c r="E251" i="1" s="1"/>
  <c r="DS272" i="1"/>
  <c r="DS332" i="1" s="1"/>
  <c r="FS266" i="1"/>
  <c r="FS279" i="1" s="1"/>
  <c r="FS303" i="1" s="1"/>
  <c r="CZ323" i="1"/>
  <c r="BO75" i="1"/>
  <c r="EC236" i="1"/>
  <c r="EC241" i="1" s="1"/>
  <c r="BN242" i="1"/>
  <c r="EU247" i="1"/>
  <c r="EU250" i="1" s="1"/>
  <c r="EU251" i="1" s="1"/>
  <c r="U242" i="1"/>
  <c r="DI247" i="1"/>
  <c r="DI250" i="1" s="1"/>
  <c r="DI251" i="1" s="1"/>
  <c r="FN247" i="1"/>
  <c r="FN250" i="1" s="1"/>
  <c r="FN251" i="1" s="1"/>
  <c r="CJ242" i="1"/>
  <c r="BA312" i="1"/>
  <c r="BA338" i="1" s="1"/>
  <c r="R257" i="1"/>
  <c r="R261" i="1" s="1"/>
  <c r="R262" i="1" s="1"/>
  <c r="CB241" i="1"/>
  <c r="CB344" i="1" s="1"/>
  <c r="BN247" i="1"/>
  <c r="BN250" i="1" s="1"/>
  <c r="BN251" i="1" s="1"/>
  <c r="U247" i="1"/>
  <c r="U250" i="1" s="1"/>
  <c r="U251" i="1" s="1"/>
  <c r="R242" i="1"/>
  <c r="DS242" i="1"/>
  <c r="FS257" i="1"/>
  <c r="FS261" i="1" s="1"/>
  <c r="FS262" i="1" s="1"/>
  <c r="EI272" i="1"/>
  <c r="EI332" i="1" s="1"/>
  <c r="EN247" i="1"/>
  <c r="EN250" i="1" s="1"/>
  <c r="EN251" i="1" s="1"/>
  <c r="FV247" i="1"/>
  <c r="FV250" i="1" s="1"/>
  <c r="FV251" i="1" s="1"/>
  <c r="FI247" i="1"/>
  <c r="FI250" i="1" s="1"/>
  <c r="FI251" i="1" s="1"/>
  <c r="Y247" i="1"/>
  <c r="Y250" i="1" s="1"/>
  <c r="Y251" i="1" s="1"/>
  <c r="DM247" i="1"/>
  <c r="DM250" i="1" s="1"/>
  <c r="DM312" i="1" s="1"/>
  <c r="DM338" i="1" s="1"/>
  <c r="BY247" i="1"/>
  <c r="BY250" i="1" s="1"/>
  <c r="BY257" i="1" s="1"/>
  <c r="BY261" i="1" s="1"/>
  <c r="BY262" i="1" s="1"/>
  <c r="BO247" i="1"/>
  <c r="BO250" i="1" s="1"/>
  <c r="BO312" i="1" s="1"/>
  <c r="BO338" i="1" s="1"/>
  <c r="FU247" i="1"/>
  <c r="FU250" i="1" s="1"/>
  <c r="FU251" i="1" s="1"/>
  <c r="CG247" i="1"/>
  <c r="CG250" i="1" s="1"/>
  <c r="CG257" i="1" s="1"/>
  <c r="CG261" i="1" s="1"/>
  <c r="J247" i="1"/>
  <c r="J250" i="1" s="1"/>
  <c r="J251" i="1" s="1"/>
  <c r="S242" i="1"/>
  <c r="M242" i="1"/>
  <c r="AO242" i="1"/>
  <c r="S247" i="1"/>
  <c r="S250" i="1" s="1"/>
  <c r="S251" i="1" s="1"/>
  <c r="M247" i="1"/>
  <c r="M250" i="1" s="1"/>
  <c r="M251" i="1" s="1"/>
  <c r="AO247" i="1"/>
  <c r="AO250" i="1" s="1"/>
  <c r="AO251" i="1" s="1"/>
  <c r="E242" i="1"/>
  <c r="AR241" i="1"/>
  <c r="AR344" i="1" s="1"/>
  <c r="AR265" i="1"/>
  <c r="BM241" i="1"/>
  <c r="BM344" i="1" s="1"/>
  <c r="BM265" i="1"/>
  <c r="BT241" i="1"/>
  <c r="BT344" i="1" s="1"/>
  <c r="BT265" i="1"/>
  <c r="EQ241" i="1"/>
  <c r="EQ344" i="1" s="1"/>
  <c r="EQ265" i="1"/>
  <c r="FM241" i="1"/>
  <c r="FM344" i="1" s="1"/>
  <c r="FM265" i="1"/>
  <c r="FB241" i="1"/>
  <c r="FB344" i="1" s="1"/>
  <c r="FB265" i="1"/>
  <c r="EE241" i="1"/>
  <c r="EE344" i="1" s="1"/>
  <c r="EE265" i="1"/>
  <c r="CU241" i="1"/>
  <c r="CU344" i="1" s="1"/>
  <c r="CU265" i="1"/>
  <c r="CL241" i="1"/>
  <c r="CL344" i="1" s="1"/>
  <c r="CL265" i="1"/>
  <c r="CL323" i="1" s="1"/>
  <c r="BJ241" i="1"/>
  <c r="BJ344" i="1" s="1"/>
  <c r="BJ265" i="1"/>
  <c r="AI241" i="1"/>
  <c r="AI344" i="1" s="1"/>
  <c r="AI265" i="1"/>
  <c r="AI75" i="1" s="1"/>
  <c r="EZ241" i="1"/>
  <c r="EZ344" i="1" s="1"/>
  <c r="EZ265" i="1"/>
  <c r="FD241" i="1"/>
  <c r="FD344" i="1" s="1"/>
  <c r="FD265" i="1"/>
  <c r="FD323" i="1" s="1"/>
  <c r="AD241" i="1"/>
  <c r="AD344" i="1" s="1"/>
  <c r="AD265" i="1"/>
  <c r="BV241" i="1"/>
  <c r="BV344" i="1" s="1"/>
  <c r="BV265" i="1"/>
  <c r="BV272" i="1" s="1"/>
  <c r="BV332" i="1" s="1"/>
  <c r="CJ247" i="1"/>
  <c r="CJ250" i="1" s="1"/>
  <c r="CJ251" i="1" s="1"/>
  <c r="BA257" i="1"/>
  <c r="BA261" i="1" s="1"/>
  <c r="BA262" i="1" s="1"/>
  <c r="CF241" i="1"/>
  <c r="CF344" i="1" s="1"/>
  <c r="CF265" i="1"/>
  <c r="CR241" i="1"/>
  <c r="CR344" i="1" s="1"/>
  <c r="CR265" i="1"/>
  <c r="CR323" i="1" s="1"/>
  <c r="EM241" i="1"/>
  <c r="EM344" i="1" s="1"/>
  <c r="EM265" i="1"/>
  <c r="O241" i="1"/>
  <c r="O344" i="1" s="1"/>
  <c r="O265" i="1"/>
  <c r="O272" i="1" s="1"/>
  <c r="O332" i="1" s="1"/>
  <c r="W241" i="1"/>
  <c r="W344" i="1" s="1"/>
  <c r="W265" i="1"/>
  <c r="W273" i="1" s="1"/>
  <c r="F241" i="1"/>
  <c r="F344" i="1" s="1"/>
  <c r="F265" i="1"/>
  <c r="CS241" i="1"/>
  <c r="CS344" i="1" s="1"/>
  <c r="CS265" i="1"/>
  <c r="BL241" i="1"/>
  <c r="BL344" i="1" s="1"/>
  <c r="BL265" i="1"/>
  <c r="DB241" i="1"/>
  <c r="DB344" i="1" s="1"/>
  <c r="DB265" i="1"/>
  <c r="EL241" i="1"/>
  <c r="EL344" i="1" s="1"/>
  <c r="EL265" i="1"/>
  <c r="EL272" i="1" s="1"/>
  <c r="EL332" i="1" s="1"/>
  <c r="DV241" i="1"/>
  <c r="DV344" i="1" s="1"/>
  <c r="DV265" i="1"/>
  <c r="AC241" i="1"/>
  <c r="AC344" i="1" s="1"/>
  <c r="AC265" i="1"/>
  <c r="AC272" i="1" s="1"/>
  <c r="AC332" i="1" s="1"/>
  <c r="T241" i="1"/>
  <c r="T344" i="1" s="1"/>
  <c r="T265" i="1"/>
  <c r="BK241" i="1"/>
  <c r="BK344" i="1" s="1"/>
  <c r="BK265" i="1"/>
  <c r="P241" i="1"/>
  <c r="P344" i="1" s="1"/>
  <c r="P265" i="1"/>
  <c r="BB241" i="1"/>
  <c r="BB344" i="1" s="1"/>
  <c r="BB265" i="1"/>
  <c r="BB75" i="1" s="1"/>
  <c r="AE241" i="1"/>
  <c r="AE344" i="1" s="1"/>
  <c r="AE265" i="1"/>
  <c r="AE323" i="1" s="1"/>
  <c r="CY241" i="1"/>
  <c r="CY344" i="1" s="1"/>
  <c r="CY265" i="1"/>
  <c r="AB241" i="1"/>
  <c r="AB344" i="1" s="1"/>
  <c r="AB265" i="1"/>
  <c r="EO241" i="1"/>
  <c r="EO344" i="1" s="1"/>
  <c r="EO265" i="1"/>
  <c r="AU241" i="1"/>
  <c r="AU344" i="1" s="1"/>
  <c r="AU265" i="1"/>
  <c r="BE241" i="1"/>
  <c r="BE344" i="1" s="1"/>
  <c r="BE265" i="1"/>
  <c r="CC241" i="1"/>
  <c r="CC344" i="1" s="1"/>
  <c r="CC265" i="1"/>
  <c r="CC75" i="1" s="1"/>
  <c r="CK241" i="1"/>
  <c r="CK344" i="1" s="1"/>
  <c r="CK265" i="1"/>
  <c r="DQ241" i="1"/>
  <c r="DQ344" i="1" s="1"/>
  <c r="DQ265" i="1"/>
  <c r="DQ75" i="1" s="1"/>
  <c r="G241" i="1"/>
  <c r="G344" i="1" s="1"/>
  <c r="G265" i="1"/>
  <c r="G272" i="1" s="1"/>
  <c r="G332" i="1" s="1"/>
  <c r="FW241" i="1"/>
  <c r="FW344" i="1" s="1"/>
  <c r="FW265" i="1"/>
  <c r="FT241" i="1"/>
  <c r="FT344" i="1" s="1"/>
  <c r="FT265" i="1"/>
  <c r="CN241" i="1"/>
  <c r="CN344" i="1" s="1"/>
  <c r="CN265" i="1"/>
  <c r="DT241" i="1"/>
  <c r="DT344" i="1" s="1"/>
  <c r="DT265" i="1"/>
  <c r="EV241" i="1"/>
  <c r="EV344" i="1" s="1"/>
  <c r="EV265" i="1"/>
  <c r="AA241" i="1"/>
  <c r="AA344" i="1" s="1"/>
  <c r="AA265" i="1"/>
  <c r="AA75" i="1" s="1"/>
  <c r="DP241" i="1"/>
  <c r="DP344" i="1" s="1"/>
  <c r="DP265" i="1"/>
  <c r="FF241" i="1"/>
  <c r="FF344" i="1" s="1"/>
  <c r="FF265" i="1"/>
  <c r="DY241" i="1"/>
  <c r="DY344" i="1" s="1"/>
  <c r="DY265" i="1"/>
  <c r="DY323" i="1" s="1"/>
  <c r="DJ241" i="1"/>
  <c r="DJ344" i="1" s="1"/>
  <c r="DJ265" i="1"/>
  <c r="DJ323" i="1" s="1"/>
  <c r="ED241" i="1"/>
  <c r="ED344" i="1" s="1"/>
  <c r="ED265" i="1"/>
  <c r="FC241" i="1"/>
  <c r="FC344" i="1" s="1"/>
  <c r="FC265" i="1"/>
  <c r="DH241" i="1"/>
  <c r="DH344" i="1" s="1"/>
  <c r="DH265" i="1"/>
  <c r="DH75" i="1" s="1"/>
  <c r="AS241" i="1"/>
  <c r="AS344" i="1" s="1"/>
  <c r="AS265" i="1"/>
  <c r="AT241" i="1"/>
  <c r="AT344" i="1" s="1"/>
  <c r="AT265" i="1"/>
  <c r="H241" i="1"/>
  <c r="H344" i="1" s="1"/>
  <c r="H265" i="1"/>
  <c r="AG241" i="1"/>
  <c r="AG344" i="1" s="1"/>
  <c r="AG265" i="1"/>
  <c r="AG75" i="1" s="1"/>
  <c r="FK241" i="1"/>
  <c r="FK344" i="1" s="1"/>
  <c r="FK265" i="1"/>
  <c r="FK75" i="1" s="1"/>
  <c r="DN242" i="1"/>
  <c r="CE312" i="1"/>
  <c r="CE338" i="1" s="1"/>
  <c r="Z241" i="1"/>
  <c r="Z344" i="1" s="1"/>
  <c r="BC247" i="1"/>
  <c r="BC250" i="1" s="1"/>
  <c r="BC266" i="1" s="1"/>
  <c r="ES323" i="1"/>
  <c r="DI323" i="1"/>
  <c r="U272" i="1"/>
  <c r="U332" i="1" s="1"/>
  <c r="E323" i="1"/>
  <c r="R323" i="1"/>
  <c r="FN323" i="1"/>
  <c r="DM272" i="1"/>
  <c r="DM332" i="1" s="1"/>
  <c r="BN272" i="1"/>
  <c r="BN332" i="1" s="1"/>
  <c r="DM323" i="1"/>
  <c r="FI272" i="1"/>
  <c r="FI332" i="1" s="1"/>
  <c r="DE241" i="1"/>
  <c r="DE344" i="1" s="1"/>
  <c r="FI323" i="1"/>
  <c r="CG75" i="1"/>
  <c r="EU75" i="1"/>
  <c r="FV75" i="1"/>
  <c r="BY272" i="1"/>
  <c r="BY332" i="1" s="1"/>
  <c r="EN272" i="1"/>
  <c r="EN332" i="1" s="1"/>
  <c r="N75" i="1"/>
  <c r="CJ323" i="1"/>
  <c r="FU323" i="1"/>
  <c r="Y272" i="1"/>
  <c r="Y332" i="1" s="1"/>
  <c r="DS323" i="1"/>
  <c r="BC242" i="1"/>
  <c r="CT241" i="1"/>
  <c r="CT344" i="1" s="1"/>
  <c r="DA312" i="1"/>
  <c r="DA338" i="1" s="1"/>
  <c r="DA266" i="1"/>
  <c r="X242" i="1"/>
  <c r="EI241" i="1"/>
  <c r="EI344" i="1" s="1"/>
  <c r="DA257" i="1"/>
  <c r="DA261" i="1" s="1"/>
  <c r="DA313" i="1" s="1"/>
  <c r="DA339" i="1" s="1"/>
  <c r="N272" i="1"/>
  <c r="N332" i="1" s="1"/>
  <c r="AX241" i="1"/>
  <c r="AX344" i="1" s="1"/>
  <c r="DN247" i="1"/>
  <c r="DN250" i="1" s="1"/>
  <c r="DN251" i="1" s="1"/>
  <c r="BP241" i="1"/>
  <c r="BP344" i="1" s="1"/>
  <c r="R272" i="1"/>
  <c r="R332" i="1" s="1"/>
  <c r="R266" i="1"/>
  <c r="R268" i="1" s="1"/>
  <c r="FN272" i="1"/>
  <c r="FN332" i="1" s="1"/>
  <c r="E75" i="1"/>
  <c r="CE257" i="1"/>
  <c r="CE261" i="1" s="1"/>
  <c r="CE262" i="1" s="1"/>
  <c r="FO241" i="1"/>
  <c r="FO344" i="1" s="1"/>
  <c r="R312" i="1"/>
  <c r="R338" i="1" s="1"/>
  <c r="FA241" i="1"/>
  <c r="FA344" i="1" s="1"/>
  <c r="E272" i="1"/>
  <c r="E332" i="1" s="1"/>
  <c r="CE266" i="1"/>
  <c r="CG266" i="1"/>
  <c r="FS270" i="1"/>
  <c r="CJ75" i="1"/>
  <c r="FU75" i="1"/>
  <c r="N323" i="1"/>
  <c r="X247" i="1"/>
  <c r="X250" i="1" s="1"/>
  <c r="X251" i="1" s="1"/>
  <c r="EN323" i="1"/>
  <c r="AF241" i="1"/>
  <c r="AF344" i="1" s="1"/>
  <c r="CJ272" i="1"/>
  <c r="CJ332" i="1" s="1"/>
  <c r="FU272" i="1"/>
  <c r="FU332" i="1" s="1"/>
  <c r="FG268" i="1"/>
  <c r="AW241" i="1"/>
  <c r="AY257" i="1"/>
  <c r="AY261" i="1" s="1"/>
  <c r="AY270" i="1" s="1"/>
  <c r="FI257" i="1"/>
  <c r="FI261" i="1" s="1"/>
  <c r="FI262" i="1" s="1"/>
  <c r="AY279" i="1"/>
  <c r="AY294" i="1" s="1"/>
  <c r="AY268" i="1"/>
  <c r="FV257" i="1"/>
  <c r="FV261" i="1" s="1"/>
  <c r="FV262" i="1" s="1"/>
  <c r="J257" i="1"/>
  <c r="J261" i="1" s="1"/>
  <c r="J262" i="1" s="1"/>
  <c r="AR247" i="1"/>
  <c r="AR250" i="1" s="1"/>
  <c r="AR251" i="1" s="1"/>
  <c r="AR242" i="1"/>
  <c r="FM247" i="1"/>
  <c r="FM250" i="1" s="1"/>
  <c r="FM266" i="1" s="1"/>
  <c r="FM242" i="1"/>
  <c r="Q247" i="1"/>
  <c r="Q250" i="1" s="1"/>
  <c r="Q242" i="1"/>
  <c r="L247" i="1"/>
  <c r="L250" i="1" s="1"/>
  <c r="L266" i="1" s="1"/>
  <c r="L242" i="1"/>
  <c r="DB247" i="1"/>
  <c r="DB250" i="1" s="1"/>
  <c r="DB251" i="1" s="1"/>
  <c r="FX247" i="1"/>
  <c r="FX250" i="1" s="1"/>
  <c r="FX257" i="1" s="1"/>
  <c r="FX261" i="1" s="1"/>
  <c r="FX262" i="1" s="1"/>
  <c r="FX242" i="1"/>
  <c r="DR247" i="1"/>
  <c r="DR250" i="1" s="1"/>
  <c r="DR242" i="1"/>
  <c r="EH247" i="1"/>
  <c r="EH250" i="1" s="1"/>
  <c r="EH242" i="1"/>
  <c r="AH247" i="1"/>
  <c r="AH250" i="1" s="1"/>
  <c r="AH242" i="1"/>
  <c r="N257" i="1"/>
  <c r="N261" i="1" s="1"/>
  <c r="N262" i="1" s="1"/>
  <c r="T247" i="1"/>
  <c r="T250" i="1" s="1"/>
  <c r="T251" i="1" s="1"/>
  <c r="P242" i="1"/>
  <c r="EM247" i="1"/>
  <c r="EM250" i="1" s="1"/>
  <c r="EM251" i="1" s="1"/>
  <c r="W247" i="1"/>
  <c r="W250" i="1" s="1"/>
  <c r="W251" i="1" s="1"/>
  <c r="W242" i="1"/>
  <c r="AB242" i="1"/>
  <c r="CC247" i="1"/>
  <c r="CC250" i="1" s="1"/>
  <c r="CC251" i="1" s="1"/>
  <c r="CK247" i="1"/>
  <c r="CK250" i="1" s="1"/>
  <c r="CK251" i="1" s="1"/>
  <c r="DQ247" i="1"/>
  <c r="DQ250" i="1" s="1"/>
  <c r="DQ251" i="1" s="1"/>
  <c r="DQ242" i="1"/>
  <c r="AP247" i="1"/>
  <c r="AP250" i="1" s="1"/>
  <c r="AP312" i="1" s="1"/>
  <c r="AP338" i="1" s="1"/>
  <c r="AP242" i="1"/>
  <c r="BS247" i="1"/>
  <c r="BS250" i="1" s="1"/>
  <c r="BS242" i="1"/>
  <c r="CI247" i="1"/>
  <c r="CI250" i="1" s="1"/>
  <c r="CI266" i="1" s="1"/>
  <c r="CI242" i="1"/>
  <c r="FE247" i="1"/>
  <c r="FE250" i="1" s="1"/>
  <c r="FE257" i="1" s="1"/>
  <c r="FE261" i="1" s="1"/>
  <c r="FE242" i="1"/>
  <c r="I247" i="1"/>
  <c r="I250" i="1" s="1"/>
  <c r="I257" i="1" s="1"/>
  <c r="I261" i="1" s="1"/>
  <c r="I242" i="1"/>
  <c r="EF247" i="1"/>
  <c r="EF250" i="1" s="1"/>
  <c r="EF242" i="1"/>
  <c r="CQ247" i="1"/>
  <c r="CQ250" i="1" s="1"/>
  <c r="CQ266" i="1" s="1"/>
  <c r="CQ242" i="1"/>
  <c r="ED247" i="1"/>
  <c r="ED250" i="1" s="1"/>
  <c r="ED251" i="1" s="1"/>
  <c r="ED242" i="1"/>
  <c r="DX247" i="1"/>
  <c r="DX250" i="1" s="1"/>
  <c r="DX251" i="1" s="1"/>
  <c r="DX242" i="1"/>
  <c r="EJ247" i="1"/>
  <c r="EJ250" i="1" s="1"/>
  <c r="EJ242" i="1"/>
  <c r="FP247" i="1"/>
  <c r="FP250" i="1" s="1"/>
  <c r="FP242" i="1"/>
  <c r="DC257" i="1"/>
  <c r="DC261" i="1" s="1"/>
  <c r="DC251" i="1"/>
  <c r="AM247" i="1"/>
  <c r="AM250" i="1" s="1"/>
  <c r="AM251" i="1" s="1"/>
  <c r="AM242" i="1"/>
  <c r="DV247" i="1"/>
  <c r="DV250" i="1" s="1"/>
  <c r="DV251" i="1" s="1"/>
  <c r="DV242" i="1"/>
  <c r="FW247" i="1"/>
  <c r="FW250" i="1" s="1"/>
  <c r="FW251" i="1" s="1"/>
  <c r="CN242" i="1"/>
  <c r="EV247" i="1"/>
  <c r="EV250" i="1" s="1"/>
  <c r="EV251" i="1" s="1"/>
  <c r="DL247" i="1"/>
  <c r="DL250" i="1" s="1"/>
  <c r="DL242" i="1"/>
  <c r="DO247" i="1"/>
  <c r="DO250" i="1" s="1"/>
  <c r="DO242" i="1"/>
  <c r="DK247" i="1"/>
  <c r="DK250" i="1" s="1"/>
  <c r="DK242" i="1"/>
  <c r="DC266" i="1"/>
  <c r="CM247" i="1"/>
  <c r="CM250" i="1" s="1"/>
  <c r="CM242" i="1"/>
  <c r="EA247" i="1"/>
  <c r="EA250" i="1" s="1"/>
  <c r="EA242" i="1"/>
  <c r="DI257" i="1"/>
  <c r="DI261" i="1" s="1"/>
  <c r="DI262" i="1" s="1"/>
  <c r="CF242" i="1"/>
  <c r="CS247" i="1"/>
  <c r="CS250" i="1" s="1"/>
  <c r="CS251" i="1" s="1"/>
  <c r="CS242" i="1"/>
  <c r="AE242" i="1"/>
  <c r="EE247" i="1"/>
  <c r="EE250" i="1" s="1"/>
  <c r="EE251" i="1" s="1"/>
  <c r="CL247" i="1"/>
  <c r="CL250" i="1" s="1"/>
  <c r="CL251" i="1" s="1"/>
  <c r="CL242" i="1"/>
  <c r="AI242" i="1"/>
  <c r="AZ247" i="1"/>
  <c r="AZ250" i="1" s="1"/>
  <c r="AZ257" i="1" s="1"/>
  <c r="AZ261" i="1" s="1"/>
  <c r="AZ242" i="1"/>
  <c r="DF247" i="1"/>
  <c r="DF250" i="1" s="1"/>
  <c r="DF242" i="1"/>
  <c r="CP247" i="1"/>
  <c r="CP250" i="1" s="1"/>
  <c r="CP266" i="1" s="1"/>
  <c r="CP242" i="1"/>
  <c r="BR247" i="1"/>
  <c r="BR250" i="1" s="1"/>
  <c r="BR242" i="1"/>
  <c r="ET247" i="1"/>
  <c r="ET250" i="1" s="1"/>
  <c r="ET266" i="1" s="1"/>
  <c r="ET242" i="1"/>
  <c r="EB247" i="1"/>
  <c r="EB250" i="1" s="1"/>
  <c r="EB242" i="1"/>
  <c r="AY312" i="1"/>
  <c r="AY338" i="1" s="1"/>
  <c r="AY251" i="1"/>
  <c r="EP241" i="1"/>
  <c r="EP344" i="1" s="1"/>
  <c r="EK241" i="1"/>
  <c r="EK344" i="1" s="1"/>
  <c r="DM75" i="1"/>
  <c r="Y75" i="1"/>
  <c r="BN75" i="1"/>
  <c r="EG241" i="1"/>
  <c r="EG344" i="1" s="1"/>
  <c r="D301" i="8"/>
  <c r="U75" i="1"/>
  <c r="FL241" i="1"/>
  <c r="FL344" i="1" s="1"/>
  <c r="BZ241" i="1"/>
  <c r="BZ344" i="1" s="1"/>
  <c r="DI272" i="1"/>
  <c r="DI332" i="1" s="1"/>
  <c r="DI75" i="1"/>
  <c r="AN241" i="1"/>
  <c r="AN344" i="1" s="1"/>
  <c r="V241" i="1"/>
  <c r="V344" i="1" s="1"/>
  <c r="FH241" i="1"/>
  <c r="FH344" i="1" s="1"/>
  <c r="AJ241" i="1"/>
  <c r="AJ344" i="1" s="1"/>
  <c r="FR241" i="1"/>
  <c r="FR344" i="1" s="1"/>
  <c r="FJ241" i="1"/>
  <c r="FJ344" i="1" s="1"/>
  <c r="K241" i="1"/>
  <c r="K344" i="1" s="1"/>
  <c r="EN75" i="1"/>
  <c r="BW241" i="1"/>
  <c r="BW344" i="1" s="1"/>
  <c r="AV241" i="1"/>
  <c r="AV344" i="1" s="1"/>
  <c r="AQ241" i="1"/>
  <c r="AQ344" i="1" s="1"/>
  <c r="CW236" i="1"/>
  <c r="CV236" i="1"/>
  <c r="CV265" i="1" s="1"/>
  <c r="BI241" i="1"/>
  <c r="BI344" i="1" s="1"/>
  <c r="DU241" i="1"/>
  <c r="DU344" i="1" s="1"/>
  <c r="BQ241" i="1"/>
  <c r="BQ344" i="1" s="1"/>
  <c r="DZ241" i="1"/>
  <c r="DZ344" i="1" s="1"/>
  <c r="FQ241" i="1"/>
  <c r="FQ344" i="1" s="1"/>
  <c r="BU241" i="1"/>
  <c r="BU344" i="1" s="1"/>
  <c r="EX241" i="1"/>
  <c r="EX344" i="1" s="1"/>
  <c r="CD241" i="1"/>
  <c r="CD344" i="1" s="1"/>
  <c r="AK241" i="1"/>
  <c r="AK344" i="1" s="1"/>
  <c r="DW241" i="1"/>
  <c r="DW344" i="1" s="1"/>
  <c r="BF241" i="1"/>
  <c r="BF344" i="1" s="1"/>
  <c r="BD241" i="1"/>
  <c r="BD344" i="1" s="1"/>
  <c r="AL241" i="1"/>
  <c r="AL344" i="1" s="1"/>
  <c r="ER241" i="1"/>
  <c r="ER344" i="1" s="1"/>
  <c r="CH241" i="1"/>
  <c r="CH344" i="1" s="1"/>
  <c r="BH241" i="1"/>
  <c r="BH344" i="1" s="1"/>
  <c r="EW241" i="1"/>
  <c r="EW344" i="1" s="1"/>
  <c r="H323" i="1"/>
  <c r="DG241" i="1"/>
  <c r="DG344" i="1" s="1"/>
  <c r="CA241" i="1"/>
  <c r="CA344" i="1" s="1"/>
  <c r="FS294" i="1"/>
  <c r="FG294" i="1"/>
  <c r="FG303" i="1"/>
  <c r="BX236" i="1"/>
  <c r="BX265" i="1" s="1"/>
  <c r="DD236" i="1"/>
  <c r="CA75" i="1"/>
  <c r="CA272" i="1"/>
  <c r="CA332" i="1" s="1"/>
  <c r="CA323" i="1"/>
  <c r="EX323" i="1"/>
  <c r="EX272" i="1"/>
  <c r="EX332" i="1" s="1"/>
  <c r="EX75" i="1"/>
  <c r="DG272" i="1"/>
  <c r="DG332" i="1" s="1"/>
  <c r="DG75" i="1"/>
  <c r="DG323" i="1"/>
  <c r="DY75" i="1"/>
  <c r="EP323" i="1"/>
  <c r="EP272" i="1"/>
  <c r="EP332" i="1" s="1"/>
  <c r="EP75" i="1"/>
  <c r="DW323" i="1"/>
  <c r="DW75" i="1"/>
  <c r="DW272" i="1"/>
  <c r="DW332" i="1" s="1"/>
  <c r="BU75" i="1"/>
  <c r="BU272" i="1"/>
  <c r="BU332" i="1" s="1"/>
  <c r="BU323" i="1"/>
  <c r="D226" i="1"/>
  <c r="D230" i="1" s="1"/>
  <c r="D235" i="1" s="1"/>
  <c r="AQ323" i="1"/>
  <c r="AQ272" i="1"/>
  <c r="AQ332" i="1" s="1"/>
  <c r="AQ75" i="1"/>
  <c r="FA323" i="1"/>
  <c r="FA272" i="1"/>
  <c r="FA332" i="1" s="1"/>
  <c r="FA75" i="1"/>
  <c r="EW323" i="1"/>
  <c r="EW272" i="1"/>
  <c r="EW332" i="1" s="1"/>
  <c r="EW75" i="1"/>
  <c r="AX323" i="1"/>
  <c r="AX272" i="1"/>
  <c r="AX332" i="1" s="1"/>
  <c r="AX75" i="1"/>
  <c r="AK323" i="1"/>
  <c r="AK272" i="1"/>
  <c r="AK332" i="1" s="1"/>
  <c r="AK75" i="1"/>
  <c r="BQ323" i="1"/>
  <c r="BQ272" i="1"/>
  <c r="BQ332" i="1" s="1"/>
  <c r="BQ75" i="1"/>
  <c r="BI323" i="1"/>
  <c r="BI272" i="1"/>
  <c r="BI332" i="1" s="1"/>
  <c r="BI75" i="1"/>
  <c r="FH323" i="1"/>
  <c r="FH272" i="1"/>
  <c r="FH332" i="1" s="1"/>
  <c r="FH75" i="1"/>
  <c r="DQ272" i="1"/>
  <c r="DQ332" i="1" s="1"/>
  <c r="BF323" i="1"/>
  <c r="BF272" i="1"/>
  <c r="BF332" i="1" s="1"/>
  <c r="BF75" i="1"/>
  <c r="BD323" i="1"/>
  <c r="BD272" i="1"/>
  <c r="BD332" i="1" s="1"/>
  <c r="BD75" i="1"/>
  <c r="CB323" i="1"/>
  <c r="CB272" i="1"/>
  <c r="CB332" i="1" s="1"/>
  <c r="CB75" i="1"/>
  <c r="K323" i="1"/>
  <c r="K272" i="1"/>
  <c r="K332" i="1" s="1"/>
  <c r="K75" i="1"/>
  <c r="FR323" i="1"/>
  <c r="FR272" i="1"/>
  <c r="FR332" i="1" s="1"/>
  <c r="FR75" i="1"/>
  <c r="CD323" i="1"/>
  <c r="CD272" i="1"/>
  <c r="CD332" i="1" s="1"/>
  <c r="CD75" i="1"/>
  <c r="AF323" i="1"/>
  <c r="AF272" i="1"/>
  <c r="AF332" i="1" s="1"/>
  <c r="AF75" i="1"/>
  <c r="ER323" i="1"/>
  <c r="ER272" i="1"/>
  <c r="ER332" i="1" s="1"/>
  <c r="ER75" i="1"/>
  <c r="BZ323" i="1"/>
  <c r="BZ272" i="1"/>
  <c r="BZ332" i="1" s="1"/>
  <c r="BZ75" i="1"/>
  <c r="CT323" i="1"/>
  <c r="CT272" i="1"/>
  <c r="CT332" i="1" s="1"/>
  <c r="CT75" i="1"/>
  <c r="EK323" i="1"/>
  <c r="EK272" i="1"/>
  <c r="EK332" i="1" s="1"/>
  <c r="EK75" i="1"/>
  <c r="AL323" i="1"/>
  <c r="AL272" i="1"/>
  <c r="AL332" i="1" s="1"/>
  <c r="AL75" i="1"/>
  <c r="CO323" i="1"/>
  <c r="CO272" i="1"/>
  <c r="CO332" i="1" s="1"/>
  <c r="CO75" i="1"/>
  <c r="V323" i="1"/>
  <c r="V272" i="1"/>
  <c r="V332" i="1" s="1"/>
  <c r="V75" i="1"/>
  <c r="AV323" i="1"/>
  <c r="AV272" i="1"/>
  <c r="AV332" i="1" s="1"/>
  <c r="AV75" i="1"/>
  <c r="DU323" i="1"/>
  <c r="DU272" i="1"/>
  <c r="DU332" i="1" s="1"/>
  <c r="DU75" i="1"/>
  <c r="DZ323" i="1"/>
  <c r="DZ272" i="1"/>
  <c r="DZ332" i="1" s="1"/>
  <c r="DZ75" i="1"/>
  <c r="FQ323" i="1"/>
  <c r="FQ272" i="1"/>
  <c r="FQ332" i="1" s="1"/>
  <c r="FQ75" i="1"/>
  <c r="FO323" i="1"/>
  <c r="FO272" i="1"/>
  <c r="FO332" i="1" s="1"/>
  <c r="FO75" i="1"/>
  <c r="BP323" i="1"/>
  <c r="BP272" i="1"/>
  <c r="BP332" i="1" s="1"/>
  <c r="BP75" i="1"/>
  <c r="AM323" i="1"/>
  <c r="AM273" i="1"/>
  <c r="AM272" i="1"/>
  <c r="AM332" i="1" s="1"/>
  <c r="AM75" i="1"/>
  <c r="FJ323" i="1"/>
  <c r="FJ272" i="1"/>
  <c r="FJ332" i="1" s="1"/>
  <c r="FJ75" i="1"/>
  <c r="AJ323" i="1"/>
  <c r="AJ272" i="1"/>
  <c r="AJ332" i="1" s="1"/>
  <c r="AJ75" i="1"/>
  <c r="AS323" i="1"/>
  <c r="AN323" i="1"/>
  <c r="AN272" i="1"/>
  <c r="AN332" i="1" s="1"/>
  <c r="AN75" i="1"/>
  <c r="Z323" i="1"/>
  <c r="Z272" i="1"/>
  <c r="Z332" i="1" s="1"/>
  <c r="Z75" i="1"/>
  <c r="FL323" i="1"/>
  <c r="FL272" i="1"/>
  <c r="FL332" i="1" s="1"/>
  <c r="FL75" i="1"/>
  <c r="DE323" i="1"/>
  <c r="DE272" i="1"/>
  <c r="DE332" i="1" s="1"/>
  <c r="DE75" i="1"/>
  <c r="CH323" i="1"/>
  <c r="CH272" i="1"/>
  <c r="CH332" i="1" s="1"/>
  <c r="CH75" i="1"/>
  <c r="CC272" i="1"/>
  <c r="CC332" i="1" s="1"/>
  <c r="BH323" i="1"/>
  <c r="BH272" i="1"/>
  <c r="BH332" i="1" s="1"/>
  <c r="BH75" i="1"/>
  <c r="BW323" i="1"/>
  <c r="BW272" i="1"/>
  <c r="BW332" i="1" s="1"/>
  <c r="BW75" i="1"/>
  <c r="EG323" i="1"/>
  <c r="EG272" i="1"/>
  <c r="EG332" i="1" s="1"/>
  <c r="EG75" i="1"/>
  <c r="BJ75" i="1"/>
  <c r="CL75" i="1" l="1"/>
  <c r="BM247" i="1"/>
  <c r="BM250" i="1" s="1"/>
  <c r="BM251" i="1" s="1"/>
  <c r="BV323" i="1"/>
  <c r="CU242" i="1"/>
  <c r="DS257" i="1"/>
  <c r="DS261" i="1" s="1"/>
  <c r="DS262" i="1" s="1"/>
  <c r="EU266" i="1"/>
  <c r="EU279" i="1" s="1"/>
  <c r="CR75" i="1"/>
  <c r="N266" i="1"/>
  <c r="DM266" i="1"/>
  <c r="DM268" i="1" s="1"/>
  <c r="CR272" i="1"/>
  <c r="CR332" i="1" s="1"/>
  <c r="R270" i="1"/>
  <c r="DI312" i="1"/>
  <c r="DI338" i="1" s="1"/>
  <c r="N312" i="1"/>
  <c r="N338" i="1" s="1"/>
  <c r="G323" i="1"/>
  <c r="R313" i="1"/>
  <c r="AA272" i="1"/>
  <c r="AA332" i="1" s="1"/>
  <c r="DI266" i="1"/>
  <c r="EC265" i="1"/>
  <c r="EC75" i="1" s="1"/>
  <c r="AF247" i="1"/>
  <c r="AF250" i="1" s="1"/>
  <c r="AF251" i="1" s="1"/>
  <c r="BJ242" i="1"/>
  <c r="ES257" i="1"/>
  <c r="ES261" i="1" s="1"/>
  <c r="ES262" i="1" s="1"/>
  <c r="AD242" i="1"/>
  <c r="AO312" i="1"/>
  <c r="AO338" i="1" s="1"/>
  <c r="BE247" i="1"/>
  <c r="BE250" i="1" s="1"/>
  <c r="BE251" i="1" s="1"/>
  <c r="G242" i="1"/>
  <c r="FI266" i="1"/>
  <c r="FI279" i="1" s="1"/>
  <c r="FI303" i="1" s="1"/>
  <c r="E312" i="1"/>
  <c r="E338" i="1" s="1"/>
  <c r="H247" i="1"/>
  <c r="H250" i="1" s="1"/>
  <c r="H251" i="1" s="1"/>
  <c r="CY247" i="1"/>
  <c r="CY250" i="1" s="1"/>
  <c r="CY251" i="1" s="1"/>
  <c r="DT242" i="1"/>
  <c r="EZ242" i="1"/>
  <c r="BL242" i="1"/>
  <c r="BN312" i="1"/>
  <c r="BN338" i="1" s="1"/>
  <c r="FB247" i="1"/>
  <c r="FB250" i="1" s="1"/>
  <c r="FB257" i="1" s="1"/>
  <c r="FB261" i="1" s="1"/>
  <c r="FB313" i="1" s="1"/>
  <c r="EO247" i="1"/>
  <c r="EO250" i="1" s="1"/>
  <c r="EO251" i="1" s="1"/>
  <c r="DJ242" i="1"/>
  <c r="FI312" i="1"/>
  <c r="FI338" i="1" s="1"/>
  <c r="BN257" i="1"/>
  <c r="BN261" i="1" s="1"/>
  <c r="BN262" i="1" s="1"/>
  <c r="CC323" i="1"/>
  <c r="CL272" i="1"/>
  <c r="CL332" i="1" s="1"/>
  <c r="DQ323" i="1"/>
  <c r="DY272" i="1"/>
  <c r="DY332" i="1" s="1"/>
  <c r="CZ266" i="1"/>
  <c r="CZ279" i="1" s="1"/>
  <c r="CZ294" i="1" s="1"/>
  <c r="U312" i="1"/>
  <c r="U338" i="1" s="1"/>
  <c r="U257" i="1"/>
  <c r="U261" i="1" s="1"/>
  <c r="U262" i="1" s="1"/>
  <c r="BV75" i="1"/>
  <c r="AE272" i="1"/>
  <c r="AE332" i="1" s="1"/>
  <c r="FD242" i="1"/>
  <c r="AI247" i="1"/>
  <c r="AI250" i="1" s="1"/>
  <c r="AI251" i="1" s="1"/>
  <c r="AE247" i="1"/>
  <c r="AE250" i="1" s="1"/>
  <c r="AE251" i="1" s="1"/>
  <c r="S257" i="1"/>
  <c r="S261" i="1" s="1"/>
  <c r="S262" i="1" s="1"/>
  <c r="CF247" i="1"/>
  <c r="CF250" i="1" s="1"/>
  <c r="CF251" i="1" s="1"/>
  <c r="BG242" i="1"/>
  <c r="CN247" i="1"/>
  <c r="CN250" i="1" s="1"/>
  <c r="CN251" i="1" s="1"/>
  <c r="DY242" i="1"/>
  <c r="S312" i="1"/>
  <c r="S338" i="1" s="1"/>
  <c r="AU242" i="1"/>
  <c r="AB247" i="1"/>
  <c r="AB250" i="1" s="1"/>
  <c r="AB266" i="1" s="1"/>
  <c r="DH247" i="1"/>
  <c r="DH250" i="1" s="1"/>
  <c r="DH251" i="1" s="1"/>
  <c r="P247" i="1"/>
  <c r="P250" i="1" s="1"/>
  <c r="P251" i="1" s="1"/>
  <c r="BN266" i="1"/>
  <c r="BV242" i="1"/>
  <c r="BT242" i="1"/>
  <c r="CO242" i="1"/>
  <c r="EU257" i="1"/>
  <c r="EU261" i="1" s="1"/>
  <c r="EU262" i="1" s="1"/>
  <c r="Y266" i="1"/>
  <c r="Y279" i="1" s="1"/>
  <c r="Y294" i="1" s="1"/>
  <c r="DS266" i="1"/>
  <c r="DS279" i="1" s="1"/>
  <c r="E266" i="1"/>
  <c r="CX266" i="1"/>
  <c r="FU266" i="1"/>
  <c r="M312" i="1"/>
  <c r="M338" i="1" s="1"/>
  <c r="Y257" i="1"/>
  <c r="Y261" i="1" s="1"/>
  <c r="Y262" i="1" s="1"/>
  <c r="ES266" i="1"/>
  <c r="CZ257" i="1"/>
  <c r="CZ261" i="1" s="1"/>
  <c r="CZ262" i="1" s="1"/>
  <c r="CX257" i="1"/>
  <c r="CX261" i="1" s="1"/>
  <c r="CX262" i="1" s="1"/>
  <c r="BA268" i="1"/>
  <c r="FD247" i="1"/>
  <c r="FD250" i="1" s="1"/>
  <c r="FD251" i="1" s="1"/>
  <c r="EE242" i="1"/>
  <c r="CZ312" i="1"/>
  <c r="CZ338" i="1" s="1"/>
  <c r="ES312" i="1"/>
  <c r="ES338" i="1" s="1"/>
  <c r="BG247" i="1"/>
  <c r="BG250" i="1" s="1"/>
  <c r="BG257" i="1" s="1"/>
  <c r="BG261" i="1" s="1"/>
  <c r="EV242" i="1"/>
  <c r="FW242" i="1"/>
  <c r="DY247" i="1"/>
  <c r="DY250" i="1" s="1"/>
  <c r="DY251" i="1" s="1"/>
  <c r="CC242" i="1"/>
  <c r="AU247" i="1"/>
  <c r="AU250" i="1" s="1"/>
  <c r="AU251" i="1" s="1"/>
  <c r="EM242" i="1"/>
  <c r="T242" i="1"/>
  <c r="M266" i="1"/>
  <c r="M268" i="1" s="1"/>
  <c r="BV247" i="1"/>
  <c r="BV250" i="1" s="1"/>
  <c r="BV251" i="1" s="1"/>
  <c r="DB242" i="1"/>
  <c r="Y312" i="1"/>
  <c r="Y338" i="1" s="1"/>
  <c r="BT247" i="1"/>
  <c r="BT250" i="1" s="1"/>
  <c r="BT251" i="1" s="1"/>
  <c r="CO247" i="1"/>
  <c r="CO250" i="1" s="1"/>
  <c r="CO251" i="1" s="1"/>
  <c r="DS312" i="1"/>
  <c r="DS338" i="1" s="1"/>
  <c r="S266" i="1"/>
  <c r="U266" i="1"/>
  <c r="U279" i="1" s="1"/>
  <c r="U303" i="1" s="1"/>
  <c r="E257" i="1"/>
  <c r="E261" i="1" s="1"/>
  <c r="E262" i="1" s="1"/>
  <c r="CX312" i="1"/>
  <c r="CX338" i="1" s="1"/>
  <c r="FU312" i="1"/>
  <c r="FU338" i="1" s="1"/>
  <c r="BA279" i="1"/>
  <c r="AG242" i="1"/>
  <c r="FG262" i="1"/>
  <c r="FG313" i="1"/>
  <c r="G75" i="1"/>
  <c r="EU312" i="1"/>
  <c r="EU338" i="1" s="1"/>
  <c r="J312" i="1"/>
  <c r="J338" i="1" s="1"/>
  <c r="FV266" i="1"/>
  <c r="FV268" i="1" s="1"/>
  <c r="FV312" i="1"/>
  <c r="FV338" i="1" s="1"/>
  <c r="J266" i="1"/>
  <c r="J279" i="1" s="1"/>
  <c r="BY266" i="1"/>
  <c r="BY279" i="1" s="1"/>
  <c r="BY303" i="1" s="1"/>
  <c r="CG262" i="1"/>
  <c r="CG270" i="1"/>
  <c r="AD247" i="1"/>
  <c r="AD250" i="1" s="1"/>
  <c r="AD251" i="1" s="1"/>
  <c r="EZ247" i="1"/>
  <c r="EZ250" i="1" s="1"/>
  <c r="EZ251" i="1" s="1"/>
  <c r="BJ247" i="1"/>
  <c r="BJ250" i="1" s="1"/>
  <c r="BJ251" i="1" s="1"/>
  <c r="CU247" i="1"/>
  <c r="CU250" i="1" s="1"/>
  <c r="CU251" i="1" s="1"/>
  <c r="BL247" i="1"/>
  <c r="BL250" i="1" s="1"/>
  <c r="BL251" i="1" s="1"/>
  <c r="CJ312" i="1"/>
  <c r="CJ338" i="1" s="1"/>
  <c r="EQ242" i="1"/>
  <c r="FK242" i="1"/>
  <c r="AS242" i="1"/>
  <c r="FF242" i="1"/>
  <c r="F242" i="1"/>
  <c r="DJ247" i="1"/>
  <c r="DJ250" i="1" s="1"/>
  <c r="DJ251" i="1" s="1"/>
  <c r="DT247" i="1"/>
  <c r="DT250" i="1" s="1"/>
  <c r="DT251" i="1" s="1"/>
  <c r="G247" i="1"/>
  <c r="G250" i="1" s="1"/>
  <c r="G251" i="1" s="1"/>
  <c r="AT242" i="1"/>
  <c r="FN266" i="1"/>
  <c r="FN279" i="1" s="1"/>
  <c r="FN303" i="1" s="1"/>
  <c r="AO257" i="1"/>
  <c r="AO261" i="1" s="1"/>
  <c r="AO262" i="1" s="1"/>
  <c r="BB242" i="1"/>
  <c r="FN257" i="1"/>
  <c r="FN261" i="1" s="1"/>
  <c r="FN262" i="1" s="1"/>
  <c r="EL242" i="1"/>
  <c r="EQ247" i="1"/>
  <c r="EQ250" i="1" s="1"/>
  <c r="EQ251" i="1" s="1"/>
  <c r="FK247" i="1"/>
  <c r="FK250" i="1" s="1"/>
  <c r="FK251" i="1" s="1"/>
  <c r="AS247" i="1"/>
  <c r="AS250" i="1" s="1"/>
  <c r="AS251" i="1" s="1"/>
  <c r="FF247" i="1"/>
  <c r="FF250" i="1" s="1"/>
  <c r="FF251" i="1" s="1"/>
  <c r="F247" i="1"/>
  <c r="F250" i="1" s="1"/>
  <c r="F251" i="1" s="1"/>
  <c r="O242" i="1"/>
  <c r="CR242" i="1"/>
  <c r="BK242" i="1"/>
  <c r="AO266" i="1"/>
  <c r="AA242" i="1"/>
  <c r="FT242" i="1"/>
  <c r="AC242" i="1"/>
  <c r="FN312" i="1"/>
  <c r="FN338" i="1" s="1"/>
  <c r="FC242" i="1"/>
  <c r="CB242" i="1"/>
  <c r="EN266" i="1"/>
  <c r="EN268" i="1" s="1"/>
  <c r="EN312" i="1"/>
  <c r="EN338" i="1" s="1"/>
  <c r="EN257" i="1"/>
  <c r="EN261" i="1" s="1"/>
  <c r="EN262" i="1" s="1"/>
  <c r="FS268" i="1"/>
  <c r="BB247" i="1"/>
  <c r="BB250" i="1" s="1"/>
  <c r="BB251" i="1" s="1"/>
  <c r="EL247" i="1"/>
  <c r="EL250" i="1" s="1"/>
  <c r="EL251" i="1" s="1"/>
  <c r="FB242" i="1"/>
  <c r="BM242" i="1"/>
  <c r="H242" i="1"/>
  <c r="CK242" i="1"/>
  <c r="BE242" i="1"/>
  <c r="EO242" i="1"/>
  <c r="CY242" i="1"/>
  <c r="O247" i="1"/>
  <c r="O250" i="1" s="1"/>
  <c r="O251" i="1" s="1"/>
  <c r="CR247" i="1"/>
  <c r="CR250" i="1" s="1"/>
  <c r="CR251" i="1" s="1"/>
  <c r="BK247" i="1"/>
  <c r="BK250" i="1" s="1"/>
  <c r="BK251" i="1" s="1"/>
  <c r="CJ266" i="1"/>
  <c r="CJ279" i="1" s="1"/>
  <c r="AA247" i="1"/>
  <c r="AA250" i="1" s="1"/>
  <c r="AA251" i="1" s="1"/>
  <c r="FT247" i="1"/>
  <c r="FT250" i="1" s="1"/>
  <c r="FT251" i="1" s="1"/>
  <c r="AC247" i="1"/>
  <c r="AC250" i="1" s="1"/>
  <c r="AC251" i="1" s="1"/>
  <c r="FC247" i="1"/>
  <c r="FC250" i="1" s="1"/>
  <c r="FC251" i="1" s="1"/>
  <c r="CB247" i="1"/>
  <c r="CB250" i="1" s="1"/>
  <c r="CB251" i="1" s="1"/>
  <c r="CJ257" i="1"/>
  <c r="CJ261" i="1" s="1"/>
  <c r="CJ262" i="1" s="1"/>
  <c r="EC344" i="1"/>
  <c r="EC247" i="1"/>
  <c r="EC250" i="1" s="1"/>
  <c r="EC251" i="1" s="1"/>
  <c r="EC242" i="1"/>
  <c r="M257" i="1"/>
  <c r="M261" i="1" s="1"/>
  <c r="M262" i="1" s="1"/>
  <c r="BA270" i="1"/>
  <c r="DH242" i="1"/>
  <c r="DP242" i="1"/>
  <c r="FS313" i="1"/>
  <c r="FS339" i="1" s="1"/>
  <c r="BO257" i="1"/>
  <c r="BO261" i="1" s="1"/>
  <c r="BO262" i="1" s="1"/>
  <c r="FU257" i="1"/>
  <c r="FU261" i="1" s="1"/>
  <c r="FU262" i="1" s="1"/>
  <c r="AG247" i="1"/>
  <c r="AG250" i="1" s="1"/>
  <c r="AG251" i="1" s="1"/>
  <c r="DP247" i="1"/>
  <c r="DP250" i="1" s="1"/>
  <c r="DP257" i="1" s="1"/>
  <c r="DP261" i="1" s="1"/>
  <c r="DP262" i="1" s="1"/>
  <c r="AT247" i="1"/>
  <c r="AT250" i="1" s="1"/>
  <c r="AT251" i="1" s="1"/>
  <c r="BO251" i="1"/>
  <c r="BO266" i="1"/>
  <c r="BY251" i="1"/>
  <c r="BY312" i="1"/>
  <c r="BY338" i="1" s="1"/>
  <c r="CG251" i="1"/>
  <c r="CG312" i="1"/>
  <c r="CG338" i="1" s="1"/>
  <c r="DM251" i="1"/>
  <c r="DM257" i="1"/>
  <c r="DM261" i="1" s="1"/>
  <c r="DA268" i="1"/>
  <c r="DD241" i="1"/>
  <c r="DD344" i="1" s="1"/>
  <c r="DD265" i="1"/>
  <c r="CW241" i="1"/>
  <c r="CW344" i="1" s="1"/>
  <c r="CW265" i="1"/>
  <c r="BA313" i="1"/>
  <c r="BA339" i="1" s="1"/>
  <c r="CG313" i="1"/>
  <c r="CG339" i="1" s="1"/>
  <c r="DM279" i="1"/>
  <c r="DM294" i="1" s="1"/>
  <c r="DT266" i="1"/>
  <c r="CE268" i="1"/>
  <c r="CE279" i="1"/>
  <c r="CE303" i="1" s="1"/>
  <c r="Z242" i="1"/>
  <c r="DA279" i="1"/>
  <c r="DA294" i="1" s="1"/>
  <c r="BM266" i="1"/>
  <c r="BM268" i="1" s="1"/>
  <c r="AY262" i="1"/>
  <c r="AM257" i="1"/>
  <c r="AM261" i="1" s="1"/>
  <c r="AM262" i="1" s="1"/>
  <c r="CG279" i="1"/>
  <c r="CG294" i="1" s="1"/>
  <c r="CE270" i="1"/>
  <c r="DQ257" i="1"/>
  <c r="DQ261" i="1" s="1"/>
  <c r="DQ262" i="1" s="1"/>
  <c r="T257" i="1"/>
  <c r="T261" i="1" s="1"/>
  <c r="T262" i="1" s="1"/>
  <c r="DH312" i="1"/>
  <c r="DH338" i="1" s="1"/>
  <c r="X257" i="1"/>
  <c r="X261" i="1" s="1"/>
  <c r="X270" i="1" s="1"/>
  <c r="Z247" i="1"/>
  <c r="Z250" i="1" s="1"/>
  <c r="Z251" i="1" s="1"/>
  <c r="EM266" i="1"/>
  <c r="EM279" i="1" s="1"/>
  <c r="T312" i="1"/>
  <c r="T338" i="1" s="1"/>
  <c r="CC312" i="1"/>
  <c r="CC338" i="1" s="1"/>
  <c r="EM312" i="1"/>
  <c r="EM338" i="1" s="1"/>
  <c r="DN266" i="1"/>
  <c r="AF312" i="1"/>
  <c r="AF338" i="1" s="1"/>
  <c r="T266" i="1"/>
  <c r="T279" i="1" s="1"/>
  <c r="CC266" i="1"/>
  <c r="CC279" i="1" s="1"/>
  <c r="DH266" i="1"/>
  <c r="CX313" i="1"/>
  <c r="CX339" i="1" s="1"/>
  <c r="DE242" i="1"/>
  <c r="BY270" i="1"/>
  <c r="DE247" i="1"/>
  <c r="DE250" i="1" s="1"/>
  <c r="DE251" i="1" s="1"/>
  <c r="BP247" i="1"/>
  <c r="BP250" i="1" s="1"/>
  <c r="BC279" i="1"/>
  <c r="BC303" i="1" s="1"/>
  <c r="BC268" i="1"/>
  <c r="BC312" i="1"/>
  <c r="BC338" i="1" s="1"/>
  <c r="BC251" i="1"/>
  <c r="BC257" i="1"/>
  <c r="BC261" i="1" s="1"/>
  <c r="CT242" i="1"/>
  <c r="AM312" i="1"/>
  <c r="AM338" i="1" s="1"/>
  <c r="CZ270" i="1"/>
  <c r="DJ272" i="1"/>
  <c r="DJ332" i="1" s="1"/>
  <c r="BM312" i="1"/>
  <c r="BM338" i="1" s="1"/>
  <c r="H257" i="1"/>
  <c r="H261" i="1" s="1"/>
  <c r="H262" i="1" s="1"/>
  <c r="FD272" i="1"/>
  <c r="FD332" i="1" s="1"/>
  <c r="AY303" i="1"/>
  <c r="FK272" i="1"/>
  <c r="FK332" i="1" s="1"/>
  <c r="BJ272" i="1"/>
  <c r="BJ332" i="1" s="1"/>
  <c r="DI313" i="1"/>
  <c r="DI320" i="1" s="1"/>
  <c r="DS270" i="1"/>
  <c r="BY313" i="1"/>
  <c r="CT247" i="1"/>
  <c r="CT250" i="1" s="1"/>
  <c r="CT251" i="1" s="1"/>
  <c r="FK323" i="1"/>
  <c r="BJ323" i="1"/>
  <c r="DJ75" i="1"/>
  <c r="AF266" i="1"/>
  <c r="AF279" i="1" s="1"/>
  <c r="FD75" i="1"/>
  <c r="AA312" i="1"/>
  <c r="AA338" i="1" s="1"/>
  <c r="DS313" i="1"/>
  <c r="DS320" i="1" s="1"/>
  <c r="X312" i="1"/>
  <c r="X338" i="1" s="1"/>
  <c r="BK323" i="1"/>
  <c r="DB75" i="1"/>
  <c r="CU323" i="1"/>
  <c r="FC272" i="1"/>
  <c r="FC332" i="1" s="1"/>
  <c r="O75" i="1"/>
  <c r="AA323" i="1"/>
  <c r="CS272" i="1"/>
  <c r="CS332" i="1" s="1"/>
  <c r="CY323" i="1"/>
  <c r="H75" i="1"/>
  <c r="EO323" i="1"/>
  <c r="AT75" i="1"/>
  <c r="FM75" i="1"/>
  <c r="P323" i="1"/>
  <c r="EC323" i="1"/>
  <c r="EL75" i="1"/>
  <c r="BL323" i="1"/>
  <c r="BB323" i="1"/>
  <c r="AD323" i="1"/>
  <c r="BT323" i="1"/>
  <c r="FW323" i="1"/>
  <c r="AB75" i="1"/>
  <c r="FT323" i="1"/>
  <c r="AR75" i="1"/>
  <c r="F323" i="1"/>
  <c r="AC75" i="1"/>
  <c r="BM323" i="1"/>
  <c r="W75" i="1"/>
  <c r="AG323" i="1"/>
  <c r="AI323" i="1"/>
  <c r="FB75" i="1"/>
  <c r="DT75" i="1"/>
  <c r="AE75" i="1"/>
  <c r="AS272" i="1"/>
  <c r="AS332" i="1" s="1"/>
  <c r="EE75" i="1"/>
  <c r="AU272" i="1"/>
  <c r="AU332" i="1" s="1"/>
  <c r="CN272" i="1"/>
  <c r="CN332" i="1" s="1"/>
  <c r="BE323" i="1"/>
  <c r="CK323" i="1"/>
  <c r="EM323" i="1"/>
  <c r="ED272" i="1"/>
  <c r="ED332" i="1" s="1"/>
  <c r="T272" i="1"/>
  <c r="T332" i="1" s="1"/>
  <c r="FF323" i="1"/>
  <c r="EQ323" i="1"/>
  <c r="EZ323" i="1"/>
  <c r="DH323" i="1"/>
  <c r="EV75" i="1"/>
  <c r="DV75" i="1"/>
  <c r="CF75" i="1"/>
  <c r="DP272" i="1"/>
  <c r="DP332" i="1" s="1"/>
  <c r="AD75" i="1"/>
  <c r="EL323" i="1"/>
  <c r="BB272" i="1"/>
  <c r="BB332" i="1" s="1"/>
  <c r="CF272" i="1"/>
  <c r="CF332" i="1" s="1"/>
  <c r="DN257" i="1"/>
  <c r="DN261" i="1" s="1"/>
  <c r="DN262" i="1" s="1"/>
  <c r="AD272" i="1"/>
  <c r="AD332" i="1" s="1"/>
  <c r="DP75" i="1"/>
  <c r="P75" i="1"/>
  <c r="CO266" i="1"/>
  <c r="DN312" i="1"/>
  <c r="DN338" i="1" s="1"/>
  <c r="BP242" i="1"/>
  <c r="H266" i="1"/>
  <c r="H279" i="1" s="1"/>
  <c r="EE266" i="1"/>
  <c r="EI242" i="1"/>
  <c r="EI247" i="1"/>
  <c r="EI250" i="1" s="1"/>
  <c r="EI257" i="1" s="1"/>
  <c r="EI261" i="1" s="1"/>
  <c r="CL257" i="1"/>
  <c r="CL261" i="1" s="1"/>
  <c r="CL262" i="1" s="1"/>
  <c r="CE313" i="1"/>
  <c r="CE320" i="1" s="1"/>
  <c r="CG268" i="1"/>
  <c r="AX242" i="1"/>
  <c r="BV257" i="1"/>
  <c r="BV261" i="1" s="1"/>
  <c r="BV262" i="1" s="1"/>
  <c r="AX247" i="1"/>
  <c r="AX250" i="1" s="1"/>
  <c r="AX251" i="1" s="1"/>
  <c r="BK75" i="1"/>
  <c r="DA262" i="1"/>
  <c r="DA270" i="1"/>
  <c r="FW75" i="1"/>
  <c r="EV272" i="1"/>
  <c r="EV332" i="1" s="1"/>
  <c r="CF323" i="1"/>
  <c r="DV272" i="1"/>
  <c r="DV332" i="1" s="1"/>
  <c r="DB266" i="1"/>
  <c r="DP323" i="1"/>
  <c r="R279" i="1"/>
  <c r="R303" i="1" s="1"/>
  <c r="DX266" i="1"/>
  <c r="DX279" i="1" s="1"/>
  <c r="FA242" i="1"/>
  <c r="FO242" i="1"/>
  <c r="G266" i="1"/>
  <c r="G279" i="1" s="1"/>
  <c r="BK272" i="1"/>
  <c r="BK332" i="1" s="1"/>
  <c r="FA247" i="1"/>
  <c r="FA250" i="1" s="1"/>
  <c r="FA251" i="1" s="1"/>
  <c r="FO247" i="1"/>
  <c r="FO250" i="1" s="1"/>
  <c r="FO251" i="1" s="1"/>
  <c r="AY313" i="1"/>
  <c r="AY339" i="1" s="1"/>
  <c r="AF242" i="1"/>
  <c r="X266" i="1"/>
  <c r="X279" i="1" s="1"/>
  <c r="X303" i="1" s="1"/>
  <c r="AW75" i="1"/>
  <c r="AW323" i="1"/>
  <c r="AW272" i="1"/>
  <c r="AW332" i="1" s="1"/>
  <c r="AW344" i="1"/>
  <c r="AW247" i="1"/>
  <c r="AW250" i="1" s="1"/>
  <c r="AW242" i="1"/>
  <c r="DI279" i="1"/>
  <c r="DI294" i="1" s="1"/>
  <c r="E279" i="1"/>
  <c r="E294" i="1" s="1"/>
  <c r="W257" i="1"/>
  <c r="W261" i="1" s="1"/>
  <c r="W262" i="1" s="1"/>
  <c r="CK257" i="1"/>
  <c r="CK261" i="1" s="1"/>
  <c r="CK262" i="1" s="1"/>
  <c r="Z257" i="1"/>
  <c r="Z261" i="1" s="1"/>
  <c r="Z262" i="1" s="1"/>
  <c r="DT312" i="1"/>
  <c r="DT338" i="1" s="1"/>
  <c r="DB257" i="1"/>
  <c r="DB261" i="1" s="1"/>
  <c r="DB262" i="1" s="1"/>
  <c r="AP257" i="1"/>
  <c r="AP261" i="1" s="1"/>
  <c r="AP313" i="1" s="1"/>
  <c r="AP339" i="1" s="1"/>
  <c r="W266" i="1"/>
  <c r="W279" i="1" s="1"/>
  <c r="BE266" i="1"/>
  <c r="BE268" i="1" s="1"/>
  <c r="DS268" i="1"/>
  <c r="DB312" i="1"/>
  <c r="DB338" i="1" s="1"/>
  <c r="EQ257" i="1"/>
  <c r="EQ261" i="1" s="1"/>
  <c r="EQ262" i="1" s="1"/>
  <c r="FX266" i="1"/>
  <c r="FX268" i="1" s="1"/>
  <c r="CI312" i="1"/>
  <c r="CI338" i="1" s="1"/>
  <c r="DA320" i="1"/>
  <c r="CK266" i="1"/>
  <c r="CK279" i="1" s="1"/>
  <c r="CF266" i="1"/>
  <c r="G257" i="1"/>
  <c r="G261" i="1" s="1"/>
  <c r="G262" i="1" s="1"/>
  <c r="W312" i="1"/>
  <c r="W338" i="1" s="1"/>
  <c r="CK312" i="1"/>
  <c r="CK338" i="1" s="1"/>
  <c r="DT257" i="1"/>
  <c r="DT261" i="1" s="1"/>
  <c r="DT262" i="1" s="1"/>
  <c r="CY257" i="1"/>
  <c r="CY261" i="1" s="1"/>
  <c r="CY262" i="1" s="1"/>
  <c r="BE312" i="1"/>
  <c r="BE338" i="1" s="1"/>
  <c r="E268" i="1"/>
  <c r="EQ266" i="1"/>
  <c r="EQ268" i="1" s="1"/>
  <c r="DX312" i="1"/>
  <c r="DX338" i="1" s="1"/>
  <c r="EU268" i="1"/>
  <c r="DV312" i="1"/>
  <c r="DV338" i="1" s="1"/>
  <c r="AD257" i="1"/>
  <c r="AD261" i="1" s="1"/>
  <c r="AD262" i="1" s="1"/>
  <c r="E270" i="1"/>
  <c r="E313" i="1"/>
  <c r="E339" i="1" s="1"/>
  <c r="AR257" i="1"/>
  <c r="AR261" i="1" s="1"/>
  <c r="AR262" i="1" s="1"/>
  <c r="FI270" i="1"/>
  <c r="FI313" i="1"/>
  <c r="FI339" i="1" s="1"/>
  <c r="FC257" i="1"/>
  <c r="FC261" i="1" s="1"/>
  <c r="FC262" i="1" s="1"/>
  <c r="CO312" i="1"/>
  <c r="CO338" i="1" s="1"/>
  <c r="AO270" i="1"/>
  <c r="CL266" i="1"/>
  <c r="CL279" i="1" s="1"/>
  <c r="BV266" i="1"/>
  <c r="BB266" i="1"/>
  <c r="EE312" i="1"/>
  <c r="EE338" i="1" s="1"/>
  <c r="CS266" i="1"/>
  <c r="FC266" i="1"/>
  <c r="FC268" i="1" s="1"/>
  <c r="AO313" i="1"/>
  <c r="AO339" i="1" s="1"/>
  <c r="CL312" i="1"/>
  <c r="CL338" i="1" s="1"/>
  <c r="BV312" i="1"/>
  <c r="BV338" i="1" s="1"/>
  <c r="BB312" i="1"/>
  <c r="BB338" i="1" s="1"/>
  <c r="EC257" i="1"/>
  <c r="EC261" i="1" s="1"/>
  <c r="EC262" i="1" s="1"/>
  <c r="CS312" i="1"/>
  <c r="CS338" i="1" s="1"/>
  <c r="FC312" i="1"/>
  <c r="FC338" i="1" s="1"/>
  <c r="CO257" i="1"/>
  <c r="CO261" i="1" s="1"/>
  <c r="CO262" i="1" s="1"/>
  <c r="DI270" i="1"/>
  <c r="CJ268" i="1"/>
  <c r="EC312" i="1"/>
  <c r="EC338" i="1" s="1"/>
  <c r="AO279" i="1"/>
  <c r="AO294" i="1" s="1"/>
  <c r="BL266" i="1"/>
  <c r="FV270" i="1"/>
  <c r="S270" i="1"/>
  <c r="AR266" i="1"/>
  <c r="AR279" i="1" s="1"/>
  <c r="FM312" i="1"/>
  <c r="FM338" i="1" s="1"/>
  <c r="BL312" i="1"/>
  <c r="BL338" i="1" s="1"/>
  <c r="AD266" i="1"/>
  <c r="J270" i="1"/>
  <c r="DV257" i="1"/>
  <c r="DV261" i="1" s="1"/>
  <c r="DV262" i="1" s="1"/>
  <c r="AD312" i="1"/>
  <c r="AD338" i="1" s="1"/>
  <c r="FV313" i="1"/>
  <c r="FV320" i="1" s="1"/>
  <c r="AR312" i="1"/>
  <c r="AR338" i="1" s="1"/>
  <c r="AZ266" i="1"/>
  <c r="AZ279" i="1" s="1"/>
  <c r="AZ294" i="1" s="1"/>
  <c r="J313" i="1"/>
  <c r="BL257" i="1"/>
  <c r="BL261" i="1" s="1"/>
  <c r="BL262" i="1" s="1"/>
  <c r="DV266" i="1"/>
  <c r="DV279" i="1" s="1"/>
  <c r="ET279" i="1"/>
  <c r="ET303" i="1" s="1"/>
  <c r="AE257" i="1"/>
  <c r="AE261" i="1" s="1"/>
  <c r="AE262" i="1" s="1"/>
  <c r="CI279" i="1"/>
  <c r="CI303" i="1" s="1"/>
  <c r="AE312" i="1"/>
  <c r="AE338" i="1" s="1"/>
  <c r="S313" i="1"/>
  <c r="S339" i="1" s="1"/>
  <c r="AO268" i="1"/>
  <c r="CP268" i="1"/>
  <c r="CP279" i="1"/>
  <c r="CP294" i="1" s="1"/>
  <c r="R320" i="1"/>
  <c r="R339" i="1"/>
  <c r="FE262" i="1"/>
  <c r="FE313" i="1"/>
  <c r="FE339" i="1" s="1"/>
  <c r="CQ279" i="1"/>
  <c r="CQ294" i="1" s="1"/>
  <c r="AM266" i="1"/>
  <c r="BP312" i="1"/>
  <c r="BP338" i="1" s="1"/>
  <c r="BM257" i="1"/>
  <c r="BM261" i="1" s="1"/>
  <c r="BM262" i="1" s="1"/>
  <c r="H312" i="1"/>
  <c r="H338" i="1" s="1"/>
  <c r="CZ313" i="1"/>
  <c r="DQ266" i="1"/>
  <c r="DQ279" i="1" s="1"/>
  <c r="N270" i="1"/>
  <c r="EE257" i="1"/>
  <c r="EE261" i="1" s="1"/>
  <c r="EE262" i="1" s="1"/>
  <c r="F257" i="1"/>
  <c r="F261" i="1" s="1"/>
  <c r="F262" i="1" s="1"/>
  <c r="FW257" i="1"/>
  <c r="FW261" i="1" s="1"/>
  <c r="FW262" i="1" s="1"/>
  <c r="BE257" i="1"/>
  <c r="BE261" i="1" s="1"/>
  <c r="BE262" i="1" s="1"/>
  <c r="ET268" i="1"/>
  <c r="EC266" i="1"/>
  <c r="CS257" i="1"/>
  <c r="CS261" i="1" s="1"/>
  <c r="CS262" i="1" s="1"/>
  <c r="EQ312" i="1"/>
  <c r="EQ338" i="1" s="1"/>
  <c r="DX257" i="1"/>
  <c r="DX261" i="1" s="1"/>
  <c r="DX262" i="1" s="1"/>
  <c r="I266" i="1"/>
  <c r="AF257" i="1"/>
  <c r="AF261" i="1" s="1"/>
  <c r="AF262" i="1" s="1"/>
  <c r="N268" i="1"/>
  <c r="DH257" i="1"/>
  <c r="DH261" i="1" s="1"/>
  <c r="DH262" i="1" s="1"/>
  <c r="CC257" i="1"/>
  <c r="CC261" i="1" s="1"/>
  <c r="CC262" i="1" s="1"/>
  <c r="DQ312" i="1"/>
  <c r="DQ338" i="1" s="1"/>
  <c r="N313" i="1"/>
  <c r="EM257" i="1"/>
  <c r="EM261" i="1" s="1"/>
  <c r="EM262" i="1" s="1"/>
  <c r="F312" i="1"/>
  <c r="F338" i="1" s="1"/>
  <c r="ED266" i="1"/>
  <c r="ED279" i="1" s="1"/>
  <c r="N279" i="1"/>
  <c r="N294" i="1" s="1"/>
  <c r="AZ270" i="1"/>
  <c r="AZ262" i="1"/>
  <c r="AZ313" i="1"/>
  <c r="AZ339" i="1" s="1"/>
  <c r="FE270" i="1"/>
  <c r="EV312" i="1"/>
  <c r="EV338" i="1" s="1"/>
  <c r="ED257" i="1"/>
  <c r="ED261" i="1" s="1"/>
  <c r="ED262" i="1" s="1"/>
  <c r="CQ268" i="1"/>
  <c r="AU312" i="1"/>
  <c r="AU338" i="1" s="1"/>
  <c r="CA247" i="1"/>
  <c r="CA250" i="1" s="1"/>
  <c r="CA257" i="1" s="1"/>
  <c r="CA261" i="1" s="1"/>
  <c r="CA262" i="1" s="1"/>
  <c r="CA242" i="1"/>
  <c r="DW247" i="1"/>
  <c r="DW250" i="1" s="1"/>
  <c r="DW257" i="1" s="1"/>
  <c r="DW261" i="1" s="1"/>
  <c r="DW242" i="1"/>
  <c r="EX247" i="1"/>
  <c r="EX250" i="1" s="1"/>
  <c r="EX242" i="1"/>
  <c r="FQ247" i="1"/>
  <c r="FQ250" i="1" s="1"/>
  <c r="FQ312" i="1" s="1"/>
  <c r="FQ338" i="1" s="1"/>
  <c r="FQ242" i="1"/>
  <c r="DU247" i="1"/>
  <c r="DU250" i="1" s="1"/>
  <c r="DU266" i="1" s="1"/>
  <c r="DU242" i="1"/>
  <c r="AQ247" i="1"/>
  <c r="AQ250" i="1" s="1"/>
  <c r="AQ266" i="1" s="1"/>
  <c r="AQ242" i="1"/>
  <c r="AV247" i="1"/>
  <c r="AV250" i="1" s="1"/>
  <c r="AV257" i="1" s="1"/>
  <c r="AV261" i="1" s="1"/>
  <c r="AV242" i="1"/>
  <c r="FJ247" i="1"/>
  <c r="FJ250" i="1" s="1"/>
  <c r="FJ312" i="1" s="1"/>
  <c r="FJ338" i="1" s="1"/>
  <c r="FJ242" i="1"/>
  <c r="AJ247" i="1"/>
  <c r="AJ250" i="1" s="1"/>
  <c r="AJ257" i="1" s="1"/>
  <c r="AJ261" i="1" s="1"/>
  <c r="AJ242" i="1"/>
  <c r="V247" i="1"/>
  <c r="V250" i="1" s="1"/>
  <c r="V257" i="1" s="1"/>
  <c r="V261" i="1" s="1"/>
  <c r="V242" i="1"/>
  <c r="EK247" i="1"/>
  <c r="EK250" i="1" s="1"/>
  <c r="EK257" i="1" s="1"/>
  <c r="EK261" i="1" s="1"/>
  <c r="EK242" i="1"/>
  <c r="BR312" i="1"/>
  <c r="BR338" i="1" s="1"/>
  <c r="BR251" i="1"/>
  <c r="BR257" i="1"/>
  <c r="BR261" i="1" s="1"/>
  <c r="BR266" i="1"/>
  <c r="DF257" i="1"/>
  <c r="DF261" i="1" s="1"/>
  <c r="DF251" i="1"/>
  <c r="DF312" i="1"/>
  <c r="DF338" i="1" s="1"/>
  <c r="DF266" i="1"/>
  <c r="CM251" i="1"/>
  <c r="CM257" i="1"/>
  <c r="CM261" i="1" s="1"/>
  <c r="CM312" i="1"/>
  <c r="CM338" i="1" s="1"/>
  <c r="CM266" i="1"/>
  <c r="DG247" i="1"/>
  <c r="DG250" i="1" s="1"/>
  <c r="DG312" i="1" s="1"/>
  <c r="DG338" i="1" s="1"/>
  <c r="DG242" i="1"/>
  <c r="BH247" i="1"/>
  <c r="BH250" i="1" s="1"/>
  <c r="BH242" i="1"/>
  <c r="AL247" i="1"/>
  <c r="AL250" i="1" s="1"/>
  <c r="AL242" i="1"/>
  <c r="AK247" i="1"/>
  <c r="AK250" i="1" s="1"/>
  <c r="AK242" i="1"/>
  <c r="BU247" i="1"/>
  <c r="BU250" i="1" s="1"/>
  <c r="BU266" i="1" s="1"/>
  <c r="BU242" i="1"/>
  <c r="DZ247" i="1"/>
  <c r="DZ250" i="1" s="1"/>
  <c r="DZ242" i="1"/>
  <c r="BQ247" i="1"/>
  <c r="BQ250" i="1" s="1"/>
  <c r="BQ266" i="1" s="1"/>
  <c r="BQ242" i="1"/>
  <c r="CW247" i="1"/>
  <c r="CW250" i="1" s="1"/>
  <c r="CW251" i="1" s="1"/>
  <c r="BW247" i="1"/>
  <c r="BW250" i="1" s="1"/>
  <c r="BW266" i="1" s="1"/>
  <c r="BW242" i="1"/>
  <c r="FH247" i="1"/>
  <c r="FH250" i="1" s="1"/>
  <c r="FH257" i="1" s="1"/>
  <c r="FH261" i="1" s="1"/>
  <c r="FH313" i="1" s="1"/>
  <c r="FH339" i="1" s="1"/>
  <c r="FH242" i="1"/>
  <c r="AN247" i="1"/>
  <c r="AN250" i="1" s="1"/>
  <c r="AN242" i="1"/>
  <c r="I270" i="1"/>
  <c r="I262" i="1"/>
  <c r="DC268" i="1"/>
  <c r="DC279" i="1"/>
  <c r="DO312" i="1"/>
  <c r="DO338" i="1" s="1"/>
  <c r="DO251" i="1"/>
  <c r="DO266" i="1"/>
  <c r="DO257" i="1"/>
  <c r="DO261" i="1" s="1"/>
  <c r="DC262" i="1"/>
  <c r="DC313" i="1"/>
  <c r="DC270" i="1"/>
  <c r="EJ266" i="1"/>
  <c r="EJ251" i="1"/>
  <c r="EJ257" i="1"/>
  <c r="EJ261" i="1" s="1"/>
  <c r="EJ312" i="1"/>
  <c r="EJ338" i="1" s="1"/>
  <c r="FB251" i="1"/>
  <c r="EF312" i="1"/>
  <c r="EF338" i="1" s="1"/>
  <c r="EF251" i="1"/>
  <c r="EF257" i="1"/>
  <c r="EF261" i="1" s="1"/>
  <c r="FE266" i="1"/>
  <c r="FE251" i="1"/>
  <c r="FE312" i="1"/>
  <c r="FE338" i="1" s="1"/>
  <c r="BS312" i="1"/>
  <c r="BS338" i="1" s="1"/>
  <c r="BS251" i="1"/>
  <c r="BS266" i="1"/>
  <c r="DP266" i="1"/>
  <c r="DR312" i="1"/>
  <c r="DR338" i="1" s="1"/>
  <c r="DR251" i="1"/>
  <c r="DR257" i="1"/>
  <c r="DR261" i="1" s="1"/>
  <c r="DR266" i="1"/>
  <c r="Q266" i="1"/>
  <c r="Q251" i="1"/>
  <c r="Q257" i="1"/>
  <c r="Q261" i="1" s="1"/>
  <c r="Q312" i="1"/>
  <c r="Q338" i="1" s="1"/>
  <c r="EV257" i="1"/>
  <c r="EV261" i="1" s="1"/>
  <c r="EV262" i="1" s="1"/>
  <c r="FW266" i="1"/>
  <c r="ED312" i="1"/>
  <c r="ED338" i="1" s="1"/>
  <c r="AU257" i="1"/>
  <c r="AU261" i="1" s="1"/>
  <c r="AU262" i="1" s="1"/>
  <c r="I313" i="1"/>
  <c r="I339" i="1" s="1"/>
  <c r="EW247" i="1"/>
  <c r="EW250" i="1" s="1"/>
  <c r="EW257" i="1" s="1"/>
  <c r="EW261" i="1" s="1"/>
  <c r="EW313" i="1" s="1"/>
  <c r="EW339" i="1" s="1"/>
  <c r="EW242" i="1"/>
  <c r="CH247" i="1"/>
  <c r="CH250" i="1" s="1"/>
  <c r="CH257" i="1" s="1"/>
  <c r="CH261" i="1" s="1"/>
  <c r="CH242" i="1"/>
  <c r="BD247" i="1"/>
  <c r="BD250" i="1" s="1"/>
  <c r="BD312" i="1" s="1"/>
  <c r="BD338" i="1" s="1"/>
  <c r="BD242" i="1"/>
  <c r="CD247" i="1"/>
  <c r="CD250" i="1" s="1"/>
  <c r="CD257" i="1" s="1"/>
  <c r="CD261" i="1" s="1"/>
  <c r="CD242" i="1"/>
  <c r="BI247" i="1"/>
  <c r="BI250" i="1" s="1"/>
  <c r="BI257" i="1" s="1"/>
  <c r="BI261" i="1" s="1"/>
  <c r="BI242" i="1"/>
  <c r="BZ247" i="1"/>
  <c r="BZ250" i="1" s="1"/>
  <c r="BZ312" i="1" s="1"/>
  <c r="BZ338" i="1" s="1"/>
  <c r="BZ242" i="1"/>
  <c r="EP247" i="1"/>
  <c r="EP250" i="1" s="1"/>
  <c r="EP266" i="1" s="1"/>
  <c r="EP279" i="1" s="1"/>
  <c r="EP242" i="1"/>
  <c r="BS257" i="1"/>
  <c r="BS261" i="1" s="1"/>
  <c r="EF266" i="1"/>
  <c r="EB312" i="1"/>
  <c r="EB338" i="1" s="1"/>
  <c r="EB251" i="1"/>
  <c r="EB266" i="1"/>
  <c r="EB257" i="1"/>
  <c r="EB261" i="1" s="1"/>
  <c r="ET312" i="1"/>
  <c r="ET338" i="1" s="1"/>
  <c r="ET251" i="1"/>
  <c r="ET257" i="1"/>
  <c r="ET261" i="1" s="1"/>
  <c r="CP312" i="1"/>
  <c r="CP338" i="1" s="1"/>
  <c r="CP251" i="1"/>
  <c r="CP257" i="1"/>
  <c r="CP261" i="1" s="1"/>
  <c r="AZ312" i="1"/>
  <c r="AZ338" i="1" s="1"/>
  <c r="AZ251" i="1"/>
  <c r="EA251" i="1"/>
  <c r="EA312" i="1"/>
  <c r="EA338" i="1" s="1"/>
  <c r="EA266" i="1"/>
  <c r="EA257" i="1"/>
  <c r="EA261" i="1" s="1"/>
  <c r="EV266" i="1"/>
  <c r="FW312" i="1"/>
  <c r="FW338" i="1" s="1"/>
  <c r="AU266" i="1"/>
  <c r="ER247" i="1"/>
  <c r="ER250" i="1" s="1"/>
  <c r="ER266" i="1" s="1"/>
  <c r="ER268" i="1" s="1"/>
  <c r="ER242" i="1"/>
  <c r="BF247" i="1"/>
  <c r="BF250" i="1" s="1"/>
  <c r="BF266" i="1" s="1"/>
  <c r="BF279" i="1" s="1"/>
  <c r="BF242" i="1"/>
  <c r="K247" i="1"/>
  <c r="K250" i="1" s="1"/>
  <c r="K266" i="1" s="1"/>
  <c r="K242" i="1"/>
  <c r="FR247" i="1"/>
  <c r="FR250" i="1" s="1"/>
  <c r="FR257" i="1" s="1"/>
  <c r="FR261" i="1" s="1"/>
  <c r="FR270" i="1" s="1"/>
  <c r="FR242" i="1"/>
  <c r="FL247" i="1"/>
  <c r="FL250" i="1" s="1"/>
  <c r="FL257" i="1" s="1"/>
  <c r="FL261" i="1" s="1"/>
  <c r="FL242" i="1"/>
  <c r="EG247" i="1"/>
  <c r="EG250" i="1" s="1"/>
  <c r="EG312" i="1" s="1"/>
  <c r="EG338" i="1" s="1"/>
  <c r="EG242" i="1"/>
  <c r="DK251" i="1"/>
  <c r="DK257" i="1"/>
  <c r="DK261" i="1" s="1"/>
  <c r="DK312" i="1"/>
  <c r="DK338" i="1" s="1"/>
  <c r="DK266" i="1"/>
  <c r="DL257" i="1"/>
  <c r="DL261" i="1" s="1"/>
  <c r="DL251" i="1"/>
  <c r="DL312" i="1"/>
  <c r="DL338" i="1" s="1"/>
  <c r="DL266" i="1"/>
  <c r="FP251" i="1"/>
  <c r="FP312" i="1"/>
  <c r="FP338" i="1" s="1"/>
  <c r="FP266" i="1"/>
  <c r="FP257" i="1"/>
  <c r="FP261" i="1" s="1"/>
  <c r="CQ312" i="1"/>
  <c r="CQ338" i="1" s="1"/>
  <c r="CQ251" i="1"/>
  <c r="CQ257" i="1"/>
  <c r="CQ261" i="1" s="1"/>
  <c r="I312" i="1"/>
  <c r="I338" i="1" s="1"/>
  <c r="I251" i="1"/>
  <c r="CI257" i="1"/>
  <c r="CI261" i="1" s="1"/>
  <c r="CI251" i="1"/>
  <c r="AP266" i="1"/>
  <c r="AP251" i="1"/>
  <c r="AH251" i="1"/>
  <c r="AH266" i="1"/>
  <c r="AH257" i="1"/>
  <c r="AH261" i="1" s="1"/>
  <c r="AH312" i="1"/>
  <c r="AH338" i="1" s="1"/>
  <c r="EH251" i="1"/>
  <c r="EH257" i="1"/>
  <c r="EH261" i="1" s="1"/>
  <c r="EH266" i="1"/>
  <c r="EH312" i="1"/>
  <c r="EH338" i="1" s="1"/>
  <c r="FX312" i="1"/>
  <c r="FX338" i="1" s="1"/>
  <c r="FX251" i="1"/>
  <c r="L312" i="1"/>
  <c r="L338" i="1" s="1"/>
  <c r="L251" i="1"/>
  <c r="L257" i="1"/>
  <c r="L261" i="1" s="1"/>
  <c r="FM257" i="1"/>
  <c r="FM261" i="1" s="1"/>
  <c r="FM251" i="1"/>
  <c r="L268" i="1"/>
  <c r="CI268" i="1"/>
  <c r="L279" i="1"/>
  <c r="L294" i="1" s="1"/>
  <c r="DB323" i="1"/>
  <c r="DB272" i="1"/>
  <c r="DB332" i="1" s="1"/>
  <c r="AI272" i="1"/>
  <c r="AI332" i="1" s="1"/>
  <c r="AS75" i="1"/>
  <c r="AT272" i="1"/>
  <c r="AT332" i="1" s="1"/>
  <c r="DV323" i="1"/>
  <c r="P272" i="1"/>
  <c r="P332" i="1" s="1"/>
  <c r="H272" i="1"/>
  <c r="H332" i="1" s="1"/>
  <c r="DT272" i="1"/>
  <c r="DT332" i="1" s="1"/>
  <c r="AT323" i="1"/>
  <c r="CY75" i="1"/>
  <c r="FM272" i="1"/>
  <c r="FM332" i="1" s="1"/>
  <c r="EO75" i="1"/>
  <c r="CY272" i="1"/>
  <c r="CY332" i="1" s="1"/>
  <c r="FC75" i="1"/>
  <c r="CU75" i="1"/>
  <c r="FC323" i="1"/>
  <c r="CU272" i="1"/>
  <c r="CU332" i="1" s="1"/>
  <c r="FB323" i="1"/>
  <c r="AU75" i="1"/>
  <c r="I62" i="8"/>
  <c r="D304" i="8"/>
  <c r="I65" i="8" s="1"/>
  <c r="T75" i="1"/>
  <c r="DH272" i="1"/>
  <c r="DH332" i="1" s="1"/>
  <c r="EV323" i="1"/>
  <c r="EZ75" i="1"/>
  <c r="AB272" i="1"/>
  <c r="AB332" i="1" s="1"/>
  <c r="F75" i="1"/>
  <c r="EZ272" i="1"/>
  <c r="EZ332" i="1" s="1"/>
  <c r="FT75" i="1"/>
  <c r="AR272" i="1"/>
  <c r="AR332" i="1" s="1"/>
  <c r="FX313" i="1"/>
  <c r="FX270" i="1"/>
  <c r="BX241" i="1"/>
  <c r="BX344" i="1" s="1"/>
  <c r="BM75" i="1"/>
  <c r="BL75" i="1"/>
  <c r="DT323" i="1"/>
  <c r="AR323" i="1"/>
  <c r="F272" i="1"/>
  <c r="F332" i="1" s="1"/>
  <c r="FW272" i="1"/>
  <c r="FW332" i="1" s="1"/>
  <c r="EQ75" i="1"/>
  <c r="BT75" i="1"/>
  <c r="FB272" i="1"/>
  <c r="FB332" i="1" s="1"/>
  <c r="W272" i="1"/>
  <c r="W332" i="1" s="1"/>
  <c r="FF75" i="1"/>
  <c r="FT272" i="1"/>
  <c r="FT332" i="1" s="1"/>
  <c r="AC323" i="1"/>
  <c r="BM272" i="1"/>
  <c r="BM332" i="1" s="1"/>
  <c r="T323" i="1"/>
  <c r="W323" i="1"/>
  <c r="FF272" i="1"/>
  <c r="FF332" i="1" s="1"/>
  <c r="BL272" i="1"/>
  <c r="BL332" i="1" s="1"/>
  <c r="EQ272" i="1"/>
  <c r="EQ332" i="1" s="1"/>
  <c r="AB323" i="1"/>
  <c r="BT272" i="1"/>
  <c r="BT332" i="1" s="1"/>
  <c r="EC272" i="1"/>
  <c r="EC332" i="1" s="1"/>
  <c r="CS323" i="1"/>
  <c r="CW75" i="1"/>
  <c r="CV241" i="1"/>
  <c r="CV344" i="1" s="1"/>
  <c r="O323" i="1"/>
  <c r="EM75" i="1"/>
  <c r="ED323" i="1"/>
  <c r="EE272" i="1"/>
  <c r="EE332" i="1" s="1"/>
  <c r="CN323" i="1"/>
  <c r="BE75" i="1"/>
  <c r="AG272" i="1"/>
  <c r="AG332" i="1" s="1"/>
  <c r="CS75" i="1"/>
  <c r="EO272" i="1"/>
  <c r="EO332" i="1" s="1"/>
  <c r="FM323" i="1"/>
  <c r="BE272" i="1"/>
  <c r="BE332" i="1" s="1"/>
  <c r="EM272" i="1"/>
  <c r="EM332" i="1" s="1"/>
  <c r="EE323" i="1"/>
  <c r="CK75" i="1"/>
  <c r="AU323" i="1"/>
  <c r="CN75" i="1"/>
  <c r="ED75" i="1"/>
  <c r="CK272" i="1"/>
  <c r="CK332" i="1" s="1"/>
  <c r="CZ303" i="1"/>
  <c r="BC294" i="1"/>
  <c r="EU294" i="1"/>
  <c r="EU303" i="1"/>
  <c r="DS294" i="1"/>
  <c r="DS303" i="1"/>
  <c r="U294" i="1"/>
  <c r="CJ294" i="1"/>
  <c r="CJ303" i="1"/>
  <c r="J294" i="1"/>
  <c r="J303" i="1"/>
  <c r="BY294" i="1"/>
  <c r="CF279" i="1"/>
  <c r="DT279" i="1"/>
  <c r="FM279" i="1"/>
  <c r="BX323" i="1"/>
  <c r="BX272" i="1"/>
  <c r="BX332" i="1" s="1"/>
  <c r="BX75" i="1"/>
  <c r="FM268" i="1"/>
  <c r="DT268" i="1"/>
  <c r="D236" i="1"/>
  <c r="D265" i="1" s="1"/>
  <c r="H270" i="1"/>
  <c r="DQ270" i="1"/>
  <c r="BN313" i="1" l="1"/>
  <c r="FU279" i="1"/>
  <c r="FU294" i="1" s="1"/>
  <c r="BB257" i="1"/>
  <c r="BB261" i="1" s="1"/>
  <c r="BB262" i="1" s="1"/>
  <c r="FU270" i="1"/>
  <c r="FB312" i="1"/>
  <c r="FB338" i="1" s="1"/>
  <c r="BT257" i="1"/>
  <c r="BT261" i="1" s="1"/>
  <c r="BT262" i="1" s="1"/>
  <c r="BN270" i="1"/>
  <c r="FI294" i="1"/>
  <c r="FI268" i="1"/>
  <c r="U270" i="1"/>
  <c r="FB266" i="1"/>
  <c r="FB268" i="1" s="1"/>
  <c r="BG266" i="1"/>
  <c r="AC312" i="1"/>
  <c r="AC338" i="1" s="1"/>
  <c r="DY266" i="1"/>
  <c r="DY279" i="1" s="1"/>
  <c r="DY294" i="1" s="1"/>
  <c r="DI268" i="1"/>
  <c r="BN279" i="1"/>
  <c r="BN294" i="1" s="1"/>
  <c r="CY312" i="1"/>
  <c r="CY338" i="1" s="1"/>
  <c r="CY266" i="1"/>
  <c r="CY279" i="1" s="1"/>
  <c r="CY294" i="1" s="1"/>
  <c r="P312" i="1"/>
  <c r="P338" i="1" s="1"/>
  <c r="P257" i="1"/>
  <c r="P261" i="1" s="1"/>
  <c r="ES270" i="1"/>
  <c r="ES313" i="1"/>
  <c r="AB279" i="1"/>
  <c r="AB268" i="1"/>
  <c r="CC268" i="1"/>
  <c r="Y303" i="1"/>
  <c r="FU303" i="1"/>
  <c r="DM303" i="1"/>
  <c r="BG251" i="1"/>
  <c r="AB257" i="1"/>
  <c r="AB261" i="1" s="1"/>
  <c r="AB262" i="1" s="1"/>
  <c r="CU266" i="1"/>
  <c r="DJ266" i="1"/>
  <c r="CZ268" i="1"/>
  <c r="AT266" i="1"/>
  <c r="AT268" i="1" s="1"/>
  <c r="CU312" i="1"/>
  <c r="CU338" i="1" s="1"/>
  <c r="DJ312" i="1"/>
  <c r="DJ338" i="1" s="1"/>
  <c r="FD257" i="1"/>
  <c r="FD261" i="1" s="1"/>
  <c r="FD262" i="1" s="1"/>
  <c r="EO312" i="1"/>
  <c r="EO338" i="1" s="1"/>
  <c r="CN312" i="1"/>
  <c r="CN338" i="1" s="1"/>
  <c r="EO266" i="1"/>
  <c r="CN266" i="1"/>
  <c r="CN268" i="1" s="1"/>
  <c r="U268" i="1"/>
  <c r="FU268" i="1"/>
  <c r="BG312" i="1"/>
  <c r="BG338" i="1" s="1"/>
  <c r="AT312" i="1"/>
  <c r="AT338" i="1" s="1"/>
  <c r="BK257" i="1"/>
  <c r="BK261" i="1" s="1"/>
  <c r="BK262" i="1" s="1"/>
  <c r="FF266" i="1"/>
  <c r="S279" i="1"/>
  <c r="S294" i="1" s="1"/>
  <c r="BT266" i="1"/>
  <c r="FD266" i="1"/>
  <c r="EO257" i="1"/>
  <c r="EO261" i="1" s="1"/>
  <c r="EO262" i="1" s="1"/>
  <c r="BT312" i="1"/>
  <c r="BT338" i="1" s="1"/>
  <c r="ES268" i="1"/>
  <c r="M279" i="1"/>
  <c r="M294" i="1" s="1"/>
  <c r="CO279" i="1"/>
  <c r="CW242" i="1"/>
  <c r="CU257" i="1"/>
  <c r="CU261" i="1" s="1"/>
  <c r="CU262" i="1" s="1"/>
  <c r="AE266" i="1"/>
  <c r="AE279" i="1" s="1"/>
  <c r="DJ257" i="1"/>
  <c r="DJ261" i="1" s="1"/>
  <c r="DJ262" i="1" s="1"/>
  <c r="AT257" i="1"/>
  <c r="AT261" i="1" s="1"/>
  <c r="AT262" i="1" s="1"/>
  <c r="FD312" i="1"/>
  <c r="FD338" i="1" s="1"/>
  <c r="FF257" i="1"/>
  <c r="FF261" i="1" s="1"/>
  <c r="FF262" i="1" s="1"/>
  <c r="BK312" i="1"/>
  <c r="BK338" i="1" s="1"/>
  <c r="CN257" i="1"/>
  <c r="CN261" i="1" s="1"/>
  <c r="CN262" i="1" s="1"/>
  <c r="ES279" i="1"/>
  <c r="ES294" i="1" s="1"/>
  <c r="Y268" i="1"/>
  <c r="AC266" i="1"/>
  <c r="AC279" i="1" s="1"/>
  <c r="S268" i="1"/>
  <c r="EU313" i="1"/>
  <c r="EU339" i="1" s="1"/>
  <c r="CX279" i="1"/>
  <c r="CX303" i="1" s="1"/>
  <c r="P313" i="1"/>
  <c r="P320" i="1" s="1"/>
  <c r="CE294" i="1"/>
  <c r="DP270" i="1"/>
  <c r="P266" i="1"/>
  <c r="P279" i="1" s="1"/>
  <c r="P294" i="1" s="1"/>
  <c r="CX320" i="1"/>
  <c r="EU270" i="1"/>
  <c r="CJ270" i="1"/>
  <c r="AI266" i="1"/>
  <c r="AI279" i="1" s="1"/>
  <c r="AI294" i="1" s="1"/>
  <c r="AI257" i="1"/>
  <c r="AI261" i="1" s="1"/>
  <c r="AI262" i="1" s="1"/>
  <c r="DY312" i="1"/>
  <c r="DY338" i="1" s="1"/>
  <c r="CR312" i="1"/>
  <c r="CR338" i="1" s="1"/>
  <c r="DY257" i="1"/>
  <c r="DY261" i="1" s="1"/>
  <c r="DY262" i="1" s="1"/>
  <c r="AA266" i="1"/>
  <c r="AA279" i="1" s="1"/>
  <c r="BY268" i="1"/>
  <c r="AI312" i="1"/>
  <c r="AI338" i="1" s="1"/>
  <c r="CX270" i="1"/>
  <c r="DP312" i="1"/>
  <c r="DP338" i="1" s="1"/>
  <c r="Y270" i="1"/>
  <c r="T313" i="1"/>
  <c r="T320" i="1" s="1"/>
  <c r="BT268" i="1"/>
  <c r="EZ257" i="1"/>
  <c r="EZ261" i="1" s="1"/>
  <c r="EZ262" i="1" s="1"/>
  <c r="Y313" i="1"/>
  <c r="Y320" i="1" s="1"/>
  <c r="U313" i="1"/>
  <c r="U339" i="1" s="1"/>
  <c r="CF312" i="1"/>
  <c r="CF338" i="1" s="1"/>
  <c r="CF257" i="1"/>
  <c r="CF261" i="1" s="1"/>
  <c r="CF262" i="1" s="1"/>
  <c r="BN268" i="1"/>
  <c r="CX268" i="1"/>
  <c r="AB251" i="1"/>
  <c r="AB312" i="1"/>
  <c r="AB338" i="1" s="1"/>
  <c r="BB279" i="1"/>
  <c r="BB294" i="1" s="1"/>
  <c r="BM279" i="1"/>
  <c r="BM303" i="1" s="1"/>
  <c r="CG303" i="1"/>
  <c r="CJ313" i="1"/>
  <c r="CJ339" i="1" s="1"/>
  <c r="BJ266" i="1"/>
  <c r="AS312" i="1"/>
  <c r="AS338" i="1" s="1"/>
  <c r="DQ313" i="1"/>
  <c r="DQ320" i="1" s="1"/>
  <c r="EZ312" i="1"/>
  <c r="EZ338" i="1" s="1"/>
  <c r="BJ312" i="1"/>
  <c r="BJ338" i="1" s="1"/>
  <c r="FN270" i="1"/>
  <c r="BJ257" i="1"/>
  <c r="BJ261" i="1" s="1"/>
  <c r="FK266" i="1"/>
  <c r="FK279" i="1" s="1"/>
  <c r="FK294" i="1" s="1"/>
  <c r="FT312" i="1"/>
  <c r="FT338" i="1" s="1"/>
  <c r="FT266" i="1"/>
  <c r="DP313" i="1"/>
  <c r="DP339" i="1" s="1"/>
  <c r="AS257" i="1"/>
  <c r="AS261" i="1" s="1"/>
  <c r="AS262" i="1" s="1"/>
  <c r="T270" i="1"/>
  <c r="EE279" i="1"/>
  <c r="EE294" i="1" s="1"/>
  <c r="DP251" i="1"/>
  <c r="J320" i="1"/>
  <c r="FN313" i="1"/>
  <c r="FN339" i="1" s="1"/>
  <c r="EL266" i="1"/>
  <c r="EL279" i="1" s="1"/>
  <c r="EL294" i="1" s="1"/>
  <c r="AS266" i="1"/>
  <c r="CR266" i="1"/>
  <c r="CR279" i="1" s="1"/>
  <c r="CR303" i="1" s="1"/>
  <c r="FV279" i="1"/>
  <c r="FS320" i="1"/>
  <c r="BA294" i="1"/>
  <c r="BA303" i="1"/>
  <c r="FG339" i="1"/>
  <c r="FG320" i="1"/>
  <c r="F266" i="1"/>
  <c r="F268" i="1" s="1"/>
  <c r="BK266" i="1"/>
  <c r="BK268" i="1" s="1"/>
  <c r="EN279" i="1"/>
  <c r="EN294" i="1" s="1"/>
  <c r="J268" i="1"/>
  <c r="AC257" i="1"/>
  <c r="AC261" i="1" s="1"/>
  <c r="AC262" i="1" s="1"/>
  <c r="FU313" i="1"/>
  <c r="FU320" i="1" s="1"/>
  <c r="FF312" i="1"/>
  <c r="FF338" i="1" s="1"/>
  <c r="CR257" i="1"/>
  <c r="CR261" i="1" s="1"/>
  <c r="FT257" i="1"/>
  <c r="FT261" i="1" s="1"/>
  <c r="FT262" i="1" s="1"/>
  <c r="M313" i="1"/>
  <c r="M339" i="1" s="1"/>
  <c r="BY320" i="1"/>
  <c r="BO313" i="1"/>
  <c r="BO270" i="1"/>
  <c r="M270" i="1"/>
  <c r="DD242" i="1"/>
  <c r="CB266" i="1"/>
  <c r="CB279" i="1" s="1"/>
  <c r="CB303" i="1" s="1"/>
  <c r="CB257" i="1"/>
  <c r="CB261" i="1" s="1"/>
  <c r="CB262" i="1" s="1"/>
  <c r="AG312" i="1"/>
  <c r="AG338" i="1" s="1"/>
  <c r="EL312" i="1"/>
  <c r="EL338" i="1" s="1"/>
  <c r="G312" i="1"/>
  <c r="G338" i="1" s="1"/>
  <c r="O257" i="1"/>
  <c r="O261" i="1" s="1"/>
  <c r="O262" i="1" s="1"/>
  <c r="BA320" i="1"/>
  <c r="EN313" i="1"/>
  <c r="T268" i="1"/>
  <c r="DD247" i="1"/>
  <c r="DD250" i="1" s="1"/>
  <c r="DD251" i="1" s="1"/>
  <c r="AA257" i="1"/>
  <c r="AA261" i="1" s="1"/>
  <c r="AA262" i="1" s="1"/>
  <c r="EZ266" i="1"/>
  <c r="AG257" i="1"/>
  <c r="AG261" i="1" s="1"/>
  <c r="AG262" i="1" s="1"/>
  <c r="FK257" i="1"/>
  <c r="FK261" i="1" s="1"/>
  <c r="FK262" i="1" s="1"/>
  <c r="O312" i="1"/>
  <c r="O338" i="1" s="1"/>
  <c r="O266" i="1"/>
  <c r="O279" i="1" s="1"/>
  <c r="O303" i="1" s="1"/>
  <c r="EL257" i="1"/>
  <c r="EL261" i="1" s="1"/>
  <c r="EL262" i="1" s="1"/>
  <c r="EN270" i="1"/>
  <c r="FN268" i="1"/>
  <c r="BN303" i="1"/>
  <c r="BB270" i="1"/>
  <c r="CG320" i="1"/>
  <c r="CB312" i="1"/>
  <c r="CB338" i="1" s="1"/>
  <c r="AG266" i="1"/>
  <c r="FK312" i="1"/>
  <c r="FK338" i="1" s="1"/>
  <c r="DA303" i="1"/>
  <c r="DM262" i="1"/>
  <c r="DM313" i="1"/>
  <c r="DM270" i="1"/>
  <c r="BO268" i="1"/>
  <c r="BO279" i="1"/>
  <c r="BE313" i="1"/>
  <c r="BE339" i="1" s="1"/>
  <c r="Z312" i="1"/>
  <c r="Z338" i="1" s="1"/>
  <c r="Z266" i="1"/>
  <c r="Z279" i="1" s="1"/>
  <c r="Z294" i="1" s="1"/>
  <c r="BB313" i="1"/>
  <c r="BB320" i="1" s="1"/>
  <c r="AM270" i="1"/>
  <c r="AA268" i="1"/>
  <c r="EM268" i="1"/>
  <c r="AC268" i="1"/>
  <c r="AM313" i="1"/>
  <c r="AM320" i="1" s="1"/>
  <c r="DH279" i="1"/>
  <c r="DH294" i="1" s="1"/>
  <c r="BK313" i="1"/>
  <c r="BK320" i="1" s="1"/>
  <c r="DH268" i="1"/>
  <c r="DX268" i="1"/>
  <c r="EE268" i="1"/>
  <c r="X262" i="1"/>
  <c r="X313" i="1"/>
  <c r="X339" i="1" s="1"/>
  <c r="AF268" i="1"/>
  <c r="DN268" i="1"/>
  <c r="DN279" i="1"/>
  <c r="AF270" i="1"/>
  <c r="BM313" i="1"/>
  <c r="BM339" i="1" s="1"/>
  <c r="BT313" i="1"/>
  <c r="BT339" i="1" s="1"/>
  <c r="ET294" i="1"/>
  <c r="DE312" i="1"/>
  <c r="DE338" i="1" s="1"/>
  <c r="DE266" i="1"/>
  <c r="DE268" i="1" s="1"/>
  <c r="DE257" i="1"/>
  <c r="DE261" i="1" s="1"/>
  <c r="DE262" i="1" s="1"/>
  <c r="CT312" i="1"/>
  <c r="CT338" i="1" s="1"/>
  <c r="BP251" i="1"/>
  <c r="BP257" i="1"/>
  <c r="BP261" i="1" s="1"/>
  <c r="BP266" i="1"/>
  <c r="DI303" i="1"/>
  <c r="H268" i="1"/>
  <c r="M303" i="1"/>
  <c r="CK270" i="1"/>
  <c r="AF313" i="1"/>
  <c r="AF320" i="1" s="1"/>
  <c r="CY270" i="1"/>
  <c r="CT257" i="1"/>
  <c r="CT261" i="1" s="1"/>
  <c r="CT270" i="1" s="1"/>
  <c r="CF270" i="1"/>
  <c r="H313" i="1"/>
  <c r="H320" i="1" s="1"/>
  <c r="AO303" i="1"/>
  <c r="CP303" i="1"/>
  <c r="DS339" i="1"/>
  <c r="CT266" i="1"/>
  <c r="CT279" i="1" s="1"/>
  <c r="CT294" i="1" s="1"/>
  <c r="CF268" i="1"/>
  <c r="CK313" i="1"/>
  <c r="CK320" i="1" s="1"/>
  <c r="CY313" i="1"/>
  <c r="CY320" i="1" s="1"/>
  <c r="BE270" i="1"/>
  <c r="AR270" i="1"/>
  <c r="CF313" i="1"/>
  <c r="CO270" i="1"/>
  <c r="BT270" i="1"/>
  <c r="EI251" i="1"/>
  <c r="AY320" i="1"/>
  <c r="AR313" i="1"/>
  <c r="AR320" i="1" s="1"/>
  <c r="BC262" i="1"/>
  <c r="BC270" i="1"/>
  <c r="BC313" i="1"/>
  <c r="BV313" i="1"/>
  <c r="BV339" i="1" s="1"/>
  <c r="AC313" i="1"/>
  <c r="AC339" i="1" s="1"/>
  <c r="CO268" i="1"/>
  <c r="BT279" i="1"/>
  <c r="BT294" i="1" s="1"/>
  <c r="X294" i="1"/>
  <c r="BY339" i="1"/>
  <c r="DI339" i="1"/>
  <c r="G268" i="1"/>
  <c r="CL270" i="1"/>
  <c r="DB268" i="1"/>
  <c r="BV268" i="1"/>
  <c r="CL313" i="1"/>
  <c r="CL320" i="1" s="1"/>
  <c r="BV279" i="1"/>
  <c r="BV294" i="1" s="1"/>
  <c r="DD75" i="1"/>
  <c r="CE339" i="1"/>
  <c r="FA312" i="1"/>
  <c r="FA338" i="1" s="1"/>
  <c r="CW323" i="1"/>
  <c r="DN270" i="1"/>
  <c r="DN313" i="1"/>
  <c r="AB313" i="1"/>
  <c r="AB320" i="1" s="1"/>
  <c r="AR268" i="1"/>
  <c r="AZ303" i="1"/>
  <c r="R294" i="1"/>
  <c r="EI266" i="1"/>
  <c r="EI279" i="1" s="1"/>
  <c r="AX266" i="1"/>
  <c r="AX312" i="1"/>
  <c r="AX338" i="1" s="1"/>
  <c r="EI312" i="1"/>
  <c r="EI338" i="1" s="1"/>
  <c r="AX257" i="1"/>
  <c r="AX261" i="1" s="1"/>
  <c r="AX262" i="1" s="1"/>
  <c r="FI320" i="1"/>
  <c r="Z313" i="1"/>
  <c r="Z339" i="1" s="1"/>
  <c r="EE270" i="1"/>
  <c r="CR313" i="1"/>
  <c r="DB270" i="1"/>
  <c r="DB279" i="1"/>
  <c r="DB294" i="1" s="1"/>
  <c r="EQ279" i="1"/>
  <c r="EQ294" i="1" s="1"/>
  <c r="W313" i="1"/>
  <c r="W320" i="1" s="1"/>
  <c r="ED268" i="1"/>
  <c r="E303" i="1"/>
  <c r="BV270" i="1"/>
  <c r="W268" i="1"/>
  <c r="AE313" i="1"/>
  <c r="AE339" i="1" s="1"/>
  <c r="AB270" i="1"/>
  <c r="AD270" i="1"/>
  <c r="Z268" i="1"/>
  <c r="EO268" i="1"/>
  <c r="BE279" i="1"/>
  <c r="BE303" i="1" s="1"/>
  <c r="AP262" i="1"/>
  <c r="CN270" i="1"/>
  <c r="FC313" i="1"/>
  <c r="FC339" i="1" s="1"/>
  <c r="EO279" i="1"/>
  <c r="EO303" i="1" s="1"/>
  <c r="FC279" i="1"/>
  <c r="FC303" i="1" s="1"/>
  <c r="CQ303" i="1"/>
  <c r="AP270" i="1"/>
  <c r="BK270" i="1"/>
  <c r="CN313" i="1"/>
  <c r="CN320" i="1" s="1"/>
  <c r="AP320" i="1"/>
  <c r="E320" i="1"/>
  <c r="FO257" i="1"/>
  <c r="FO261" i="1" s="1"/>
  <c r="FO262" i="1" s="1"/>
  <c r="FO312" i="1"/>
  <c r="FO338" i="1" s="1"/>
  <c r="FO266" i="1"/>
  <c r="FO279" i="1" s="1"/>
  <c r="FO303" i="1" s="1"/>
  <c r="X268" i="1"/>
  <c r="FA266" i="1"/>
  <c r="FA257" i="1"/>
  <c r="FA261" i="1" s="1"/>
  <c r="AT313" i="1"/>
  <c r="AT339" i="1" s="1"/>
  <c r="Z270" i="1"/>
  <c r="DB313" i="1"/>
  <c r="DB320" i="1" s="1"/>
  <c r="EV313" i="1"/>
  <c r="EV339" i="1" s="1"/>
  <c r="BU312" i="1"/>
  <c r="BU338" i="1" s="1"/>
  <c r="W270" i="1"/>
  <c r="AI313" i="1"/>
  <c r="FN294" i="1"/>
  <c r="CI294" i="1"/>
  <c r="EQ270" i="1"/>
  <c r="AW251" i="1"/>
  <c r="AW257" i="1"/>
  <c r="AW261" i="1" s="1"/>
  <c r="AW266" i="1"/>
  <c r="AW312" i="1"/>
  <c r="EE313" i="1"/>
  <c r="EE320" i="1" s="1"/>
  <c r="DT270" i="1"/>
  <c r="AD313" i="1"/>
  <c r="AD320" i="1" s="1"/>
  <c r="EQ313" i="1"/>
  <c r="EQ320" i="1" s="1"/>
  <c r="FX279" i="1"/>
  <c r="FX303" i="1" s="1"/>
  <c r="CK268" i="1"/>
  <c r="CN279" i="1"/>
  <c r="CN294" i="1" s="1"/>
  <c r="AD279" i="1"/>
  <c r="AD294" i="1" s="1"/>
  <c r="EZ270" i="1"/>
  <c r="FF270" i="1"/>
  <c r="G270" i="1"/>
  <c r="AT270" i="1"/>
  <c r="FF313" i="1"/>
  <c r="FF339" i="1" s="1"/>
  <c r="G313" i="1"/>
  <c r="BM270" i="1"/>
  <c r="FC270" i="1"/>
  <c r="DT313" i="1"/>
  <c r="DT339" i="1" s="1"/>
  <c r="AI270" i="1"/>
  <c r="AO320" i="1"/>
  <c r="CL268" i="1"/>
  <c r="EC270" i="1"/>
  <c r="CS268" i="1"/>
  <c r="EC313" i="1"/>
  <c r="EC320" i="1" s="1"/>
  <c r="CS279" i="1"/>
  <c r="CS303" i="1" s="1"/>
  <c r="AE268" i="1"/>
  <c r="AD268" i="1"/>
  <c r="DJ279" i="1"/>
  <c r="DJ303" i="1" s="1"/>
  <c r="BL279" i="1"/>
  <c r="BL303" i="1" s="1"/>
  <c r="AJ312" i="1"/>
  <c r="AJ338" i="1" s="1"/>
  <c r="DV268" i="1"/>
  <c r="CC270" i="1"/>
  <c r="CO313" i="1"/>
  <c r="CO320" i="1" s="1"/>
  <c r="CU268" i="1"/>
  <c r="AU313" i="1"/>
  <c r="AU320" i="1" s="1"/>
  <c r="BD257" i="1"/>
  <c r="BD261" i="1" s="1"/>
  <c r="BD313" i="1" s="1"/>
  <c r="BI266" i="1"/>
  <c r="BI279" i="1" s="1"/>
  <c r="BI294" i="1" s="1"/>
  <c r="DG266" i="1"/>
  <c r="FW270" i="1"/>
  <c r="EM270" i="1"/>
  <c r="CC313" i="1"/>
  <c r="CC320" i="1" s="1"/>
  <c r="BL270" i="1"/>
  <c r="DQ268" i="1"/>
  <c r="CS270" i="1"/>
  <c r="AT279" i="1"/>
  <c r="AT294" i="1" s="1"/>
  <c r="L303" i="1"/>
  <c r="BF257" i="1"/>
  <c r="BF261" i="1" s="1"/>
  <c r="BF262" i="1" s="1"/>
  <c r="DJ270" i="1"/>
  <c r="CU279" i="1"/>
  <c r="CU303" i="1" s="1"/>
  <c r="AU270" i="1"/>
  <c r="EV270" i="1"/>
  <c r="FW313" i="1"/>
  <c r="FW320" i="1" s="1"/>
  <c r="AE270" i="1"/>
  <c r="DJ313" i="1"/>
  <c r="DJ320" i="1" s="1"/>
  <c r="EM313" i="1"/>
  <c r="EM320" i="1" s="1"/>
  <c r="BL313" i="1"/>
  <c r="BL320" i="1" s="1"/>
  <c r="BB268" i="1"/>
  <c r="CS313" i="1"/>
  <c r="CS320" i="1" s="1"/>
  <c r="FE320" i="1"/>
  <c r="DV270" i="1"/>
  <c r="DJ268" i="1"/>
  <c r="AM279" i="1"/>
  <c r="AM303" i="1" s="1"/>
  <c r="FV339" i="1"/>
  <c r="DV313" i="1"/>
  <c r="DV320" i="1" s="1"/>
  <c r="EV279" i="1"/>
  <c r="EV294" i="1" s="1"/>
  <c r="J339" i="1"/>
  <c r="BL268" i="1"/>
  <c r="CJ320" i="1"/>
  <c r="CA312" i="1"/>
  <c r="CA338" i="1" s="1"/>
  <c r="AZ268" i="1"/>
  <c r="EZ313" i="1"/>
  <c r="F270" i="1"/>
  <c r="ED270" i="1"/>
  <c r="P268" i="1"/>
  <c r="EC268" i="1"/>
  <c r="N303" i="1"/>
  <c r="CW312" i="1"/>
  <c r="CW338" i="1" s="1"/>
  <c r="FR312" i="1"/>
  <c r="FR338" i="1" s="1"/>
  <c r="DH270" i="1"/>
  <c r="F313" i="1"/>
  <c r="F320" i="1" s="1"/>
  <c r="ED313" i="1"/>
  <c r="ED320" i="1" s="1"/>
  <c r="EV268" i="1"/>
  <c r="EC279" i="1"/>
  <c r="EC303" i="1" s="1"/>
  <c r="CD266" i="1"/>
  <c r="CD279" i="1" s="1"/>
  <c r="CD303" i="1" s="1"/>
  <c r="CW257" i="1"/>
  <c r="CW261" i="1" s="1"/>
  <c r="CW262" i="1" s="1"/>
  <c r="DX313" i="1"/>
  <c r="DX320" i="1" s="1"/>
  <c r="AM268" i="1"/>
  <c r="DH313" i="1"/>
  <c r="DH320" i="1" s="1"/>
  <c r="CW266" i="1"/>
  <c r="DX270" i="1"/>
  <c r="ER312" i="1"/>
  <c r="ER338" i="1" s="1"/>
  <c r="K257" i="1"/>
  <c r="K261" i="1" s="1"/>
  <c r="K313" i="1" s="1"/>
  <c r="K339" i="1" s="1"/>
  <c r="S320" i="1"/>
  <c r="FW268" i="1"/>
  <c r="AU268" i="1"/>
  <c r="BW268" i="1"/>
  <c r="CH266" i="1"/>
  <c r="CH279" i="1" s="1"/>
  <c r="CH303" i="1" s="1"/>
  <c r="BW279" i="1"/>
  <c r="BW294" i="1" s="1"/>
  <c r="FL266" i="1"/>
  <c r="CA270" i="1"/>
  <c r="AQ257" i="1"/>
  <c r="AQ261" i="1" s="1"/>
  <c r="AQ262" i="1" s="1"/>
  <c r="FX320" i="1"/>
  <c r="FX339" i="1"/>
  <c r="FB320" i="1"/>
  <c r="FB339" i="1"/>
  <c r="N320" i="1"/>
  <c r="N339" i="1"/>
  <c r="DQ339" i="1"/>
  <c r="DC320" i="1"/>
  <c r="DC339" i="1"/>
  <c r="CZ320" i="1"/>
  <c r="CZ339" i="1"/>
  <c r="AV262" i="1"/>
  <c r="AV270" i="1"/>
  <c r="AV313" i="1"/>
  <c r="AV339" i="1" s="1"/>
  <c r="V262" i="1"/>
  <c r="V313" i="1"/>
  <c r="V339" i="1" s="1"/>
  <c r="V270" i="1"/>
  <c r="AU279" i="1"/>
  <c r="AU294" i="1" s="1"/>
  <c r="DW266" i="1"/>
  <c r="FQ257" i="1"/>
  <c r="FQ261" i="1" s="1"/>
  <c r="FQ262" i="1" s="1"/>
  <c r="I268" i="1"/>
  <c r="I279" i="1"/>
  <c r="CA313" i="1"/>
  <c r="CA339" i="1" s="1"/>
  <c r="FW279" i="1"/>
  <c r="FW294" i="1" s="1"/>
  <c r="AQ279" i="1"/>
  <c r="AQ294" i="1" s="1"/>
  <c r="AQ268" i="1"/>
  <c r="DW270" i="1"/>
  <c r="DW262" i="1"/>
  <c r="AJ262" i="1"/>
  <c r="AJ313" i="1"/>
  <c r="AJ270" i="1"/>
  <c r="DU279" i="1"/>
  <c r="DU294" i="1" s="1"/>
  <c r="CV247" i="1"/>
  <c r="CV250" i="1" s="1"/>
  <c r="CV251" i="1" s="1"/>
  <c r="CV242" i="1"/>
  <c r="FR313" i="1"/>
  <c r="FR262" i="1"/>
  <c r="FL313" i="1"/>
  <c r="FL262" i="1"/>
  <c r="CH313" i="1"/>
  <c r="CH339" i="1" s="1"/>
  <c r="CH262" i="1"/>
  <c r="FH270" i="1"/>
  <c r="FH262" i="1"/>
  <c r="FM262" i="1"/>
  <c r="FM270" i="1"/>
  <c r="FM313" i="1"/>
  <c r="EH262" i="1"/>
  <c r="EH313" i="1"/>
  <c r="EH270" i="1"/>
  <c r="AH268" i="1"/>
  <c r="AH279" i="1"/>
  <c r="CQ262" i="1"/>
  <c r="CQ313" i="1"/>
  <c r="CQ270" i="1"/>
  <c r="FP279" i="1"/>
  <c r="FP268" i="1"/>
  <c r="FL312" i="1"/>
  <c r="FL338" i="1" s="1"/>
  <c r="FL251" i="1"/>
  <c r="K312" i="1"/>
  <c r="K338" i="1" s="1"/>
  <c r="K251" i="1"/>
  <c r="ER257" i="1"/>
  <c r="ER261" i="1" s="1"/>
  <c r="ER251" i="1"/>
  <c r="CP262" i="1"/>
  <c r="CP270" i="1"/>
  <c r="CP313" i="1"/>
  <c r="BZ257" i="1"/>
  <c r="BZ261" i="1" s="1"/>
  <c r="BZ251" i="1"/>
  <c r="BZ266" i="1"/>
  <c r="CD312" i="1"/>
  <c r="CD338" i="1" s="1"/>
  <c r="CD251" i="1"/>
  <c r="CH312" i="1"/>
  <c r="CH338" i="1" s="1"/>
  <c r="CH251" i="1"/>
  <c r="DR268" i="1"/>
  <c r="DR279" i="1"/>
  <c r="EF262" i="1"/>
  <c r="EF270" i="1"/>
  <c r="EF313" i="1"/>
  <c r="EJ268" i="1"/>
  <c r="EJ279" i="1"/>
  <c r="DO262" i="1"/>
  <c r="DO313" i="1"/>
  <c r="DO270" i="1"/>
  <c r="DC294" i="1"/>
  <c r="DC303" i="1"/>
  <c r="FH266" i="1"/>
  <c r="FH251" i="1"/>
  <c r="FH312" i="1"/>
  <c r="FH338" i="1" s="1"/>
  <c r="DZ257" i="1"/>
  <c r="DZ261" i="1" s="1"/>
  <c r="DZ251" i="1"/>
  <c r="DZ266" i="1"/>
  <c r="DZ312" i="1"/>
  <c r="DZ338" i="1" s="1"/>
  <c r="AK312" i="1"/>
  <c r="AK338" i="1" s="1"/>
  <c r="AK251" i="1"/>
  <c r="AK257" i="1"/>
  <c r="AK261" i="1" s="1"/>
  <c r="AK266" i="1"/>
  <c r="BH312" i="1"/>
  <c r="BH338" i="1" s="1"/>
  <c r="BH251" i="1"/>
  <c r="BH266" i="1"/>
  <c r="BH257" i="1"/>
  <c r="BH261" i="1" s="1"/>
  <c r="BG268" i="1"/>
  <c r="BG279" i="1"/>
  <c r="BR262" i="1"/>
  <c r="BR313" i="1"/>
  <c r="BR270" i="1"/>
  <c r="FQ313" i="1"/>
  <c r="BI313" i="1"/>
  <c r="BI339" i="1" s="1"/>
  <c r="BI262" i="1"/>
  <c r="L262" i="1"/>
  <c r="L313" i="1"/>
  <c r="L270" i="1"/>
  <c r="CI262" i="1"/>
  <c r="CI313" i="1"/>
  <c r="CI270" i="1"/>
  <c r="DK262" i="1"/>
  <c r="DK313" i="1"/>
  <c r="DK270" i="1"/>
  <c r="EP312" i="1"/>
  <c r="EP338" i="1" s="1"/>
  <c r="EP251" i="1"/>
  <c r="EP257" i="1"/>
  <c r="EP261" i="1" s="1"/>
  <c r="I320" i="1"/>
  <c r="Q262" i="1"/>
  <c r="Q270" i="1"/>
  <c r="Q313" i="1"/>
  <c r="EI262" i="1"/>
  <c r="EI270" i="1"/>
  <c r="EI313" i="1"/>
  <c r="DR262" i="1"/>
  <c r="DR313" i="1"/>
  <c r="DR270" i="1"/>
  <c r="DP279" i="1"/>
  <c r="DP268" i="1"/>
  <c r="DO268" i="1"/>
  <c r="DO279" i="1"/>
  <c r="CM262" i="1"/>
  <c r="CM270" i="1"/>
  <c r="CM313" i="1"/>
  <c r="EK312" i="1"/>
  <c r="EK338" i="1" s="1"/>
  <c r="EK251" i="1"/>
  <c r="AJ266" i="1"/>
  <c r="AJ251" i="1"/>
  <c r="AV312" i="1"/>
  <c r="AV338" i="1" s="1"/>
  <c r="AV251" i="1"/>
  <c r="DU312" i="1"/>
  <c r="DU338" i="1" s="1"/>
  <c r="DU251" i="1"/>
  <c r="DU257" i="1"/>
  <c r="DU261" i="1" s="1"/>
  <c r="EX266" i="1"/>
  <c r="EX251" i="1"/>
  <c r="CA266" i="1"/>
  <c r="CA251" i="1"/>
  <c r="AZ320" i="1"/>
  <c r="EX257" i="1"/>
  <c r="EX261" i="1" s="1"/>
  <c r="EX270" i="1" s="1"/>
  <c r="BX247" i="1"/>
  <c r="BX250" i="1" s="1"/>
  <c r="BX312" i="1" s="1"/>
  <c r="BX338" i="1" s="1"/>
  <c r="BX242" i="1"/>
  <c r="CD313" i="1"/>
  <c r="CD339" i="1" s="1"/>
  <c r="CD262" i="1"/>
  <c r="EX312" i="1"/>
  <c r="EX338" i="1" s="1"/>
  <c r="AV266" i="1"/>
  <c r="EK266" i="1"/>
  <c r="EK279" i="1" s="1"/>
  <c r="EK303" i="1" s="1"/>
  <c r="DL262" i="1"/>
  <c r="DL313" i="1"/>
  <c r="DL270" i="1"/>
  <c r="EG266" i="1"/>
  <c r="EG251" i="1"/>
  <c r="EG257" i="1"/>
  <c r="EG261" i="1" s="1"/>
  <c r="FR266" i="1"/>
  <c r="FR251" i="1"/>
  <c r="BF312" i="1"/>
  <c r="BF338" i="1" s="1"/>
  <c r="BF251" i="1"/>
  <c r="EA262" i="1"/>
  <c r="EA313" i="1"/>
  <c r="EA270" i="1"/>
  <c r="EB262" i="1"/>
  <c r="EB313" i="1"/>
  <c r="EB270" i="1"/>
  <c r="EF279" i="1"/>
  <c r="EF268" i="1"/>
  <c r="BI312" i="1"/>
  <c r="BI338" i="1" s="1"/>
  <c r="BI251" i="1"/>
  <c r="BD266" i="1"/>
  <c r="BD251" i="1"/>
  <c r="EW312" i="1"/>
  <c r="EW251" i="1"/>
  <c r="EW266" i="1"/>
  <c r="BS279" i="1"/>
  <c r="BS268" i="1"/>
  <c r="EJ262" i="1"/>
  <c r="EJ270" i="1"/>
  <c r="EJ313" i="1"/>
  <c r="AN312" i="1"/>
  <c r="AN338" i="1" s="1"/>
  <c r="AN251" i="1"/>
  <c r="AN257" i="1"/>
  <c r="AN261" i="1" s="1"/>
  <c r="AN266" i="1"/>
  <c r="BW312" i="1"/>
  <c r="BW338" i="1" s="1"/>
  <c r="BW251" i="1"/>
  <c r="BW257" i="1"/>
  <c r="BW261" i="1" s="1"/>
  <c r="BQ312" i="1"/>
  <c r="BQ338" i="1" s="1"/>
  <c r="BQ251" i="1"/>
  <c r="BQ257" i="1"/>
  <c r="BQ261" i="1" s="1"/>
  <c r="BU257" i="1"/>
  <c r="BU261" i="1" s="1"/>
  <c r="BU251" i="1"/>
  <c r="AL312" i="1"/>
  <c r="AL338" i="1" s="1"/>
  <c r="AL251" i="1"/>
  <c r="AL266" i="1"/>
  <c r="AL257" i="1"/>
  <c r="AL261" i="1" s="1"/>
  <c r="DG257" i="1"/>
  <c r="DG261" i="1" s="1"/>
  <c r="DG251" i="1"/>
  <c r="DF262" i="1"/>
  <c r="DF313" i="1"/>
  <c r="DF270" i="1"/>
  <c r="EW270" i="1"/>
  <c r="EW262" i="1"/>
  <c r="EK313" i="1"/>
  <c r="EK339" i="1" s="1"/>
  <c r="EK262" i="1"/>
  <c r="EH279" i="1"/>
  <c r="EH268" i="1"/>
  <c r="AH262" i="1"/>
  <c r="AH313" i="1"/>
  <c r="AH270" i="1"/>
  <c r="AP268" i="1"/>
  <c r="AP279" i="1"/>
  <c r="FP262" i="1"/>
  <c r="FP313" i="1"/>
  <c r="FP270" i="1"/>
  <c r="DL279" i="1"/>
  <c r="DL268" i="1"/>
  <c r="DK268" i="1"/>
  <c r="DK279" i="1"/>
  <c r="EA268" i="1"/>
  <c r="EA279" i="1"/>
  <c r="ET262" i="1"/>
  <c r="ET313" i="1"/>
  <c r="ET270" i="1"/>
  <c r="EB268" i="1"/>
  <c r="EB279" i="1"/>
  <c r="BS262" i="1"/>
  <c r="BS270" i="1"/>
  <c r="BS313" i="1"/>
  <c r="FB270" i="1"/>
  <c r="FB262" i="1"/>
  <c r="Q279" i="1"/>
  <c r="Q268" i="1"/>
  <c r="FE279" i="1"/>
  <c r="FE268" i="1"/>
  <c r="CM268" i="1"/>
  <c r="CM279" i="1"/>
  <c r="BG262" i="1"/>
  <c r="BG270" i="1"/>
  <c r="BG313" i="1"/>
  <c r="DF279" i="1"/>
  <c r="DF268" i="1"/>
  <c r="BR268" i="1"/>
  <c r="BR279" i="1"/>
  <c r="V266" i="1"/>
  <c r="V251" i="1"/>
  <c r="V312" i="1"/>
  <c r="FJ257" i="1"/>
  <c r="FJ261" i="1" s="1"/>
  <c r="FJ251" i="1"/>
  <c r="FJ266" i="1"/>
  <c r="AQ312" i="1"/>
  <c r="AQ338" i="1" s="1"/>
  <c r="AQ251" i="1"/>
  <c r="FQ266" i="1"/>
  <c r="FQ251" i="1"/>
  <c r="DW312" i="1"/>
  <c r="DW338" i="1" s="1"/>
  <c r="DW251" i="1"/>
  <c r="CH270" i="1"/>
  <c r="DU268" i="1"/>
  <c r="EK270" i="1"/>
  <c r="BQ279" i="1"/>
  <c r="BQ294" i="1" s="1"/>
  <c r="BQ268" i="1"/>
  <c r="CD270" i="1"/>
  <c r="EP268" i="1"/>
  <c r="BI270" i="1"/>
  <c r="K268" i="1"/>
  <c r="ER279" i="1"/>
  <c r="ER303" i="1" s="1"/>
  <c r="K279" i="1"/>
  <c r="K303" i="1" s="1"/>
  <c r="DX303" i="1"/>
  <c r="DX294" i="1"/>
  <c r="FL270" i="1"/>
  <c r="BU268" i="1"/>
  <c r="BU279" i="1"/>
  <c r="BU303" i="1" s="1"/>
  <c r="BF268" i="1"/>
  <c r="CW272" i="1"/>
  <c r="CW332" i="1" s="1"/>
  <c r="DD323" i="1"/>
  <c r="DD272" i="1"/>
  <c r="DD332" i="1" s="1"/>
  <c r="DW313" i="1"/>
  <c r="DW339" i="1" s="1"/>
  <c r="CV323" i="1"/>
  <c r="CV272" i="1"/>
  <c r="CV332" i="1" s="1"/>
  <c r="CV75" i="1"/>
  <c r="CT303" i="1"/>
  <c r="BF294" i="1"/>
  <c r="BF303" i="1"/>
  <c r="W294" i="1"/>
  <c r="W303" i="1"/>
  <c r="CO294" i="1"/>
  <c r="CO303" i="1"/>
  <c r="DT294" i="1"/>
  <c r="DT303" i="1"/>
  <c r="CL294" i="1"/>
  <c r="CL303" i="1"/>
  <c r="FM294" i="1"/>
  <c r="FM303" i="1"/>
  <c r="EM294" i="1"/>
  <c r="EM303" i="1"/>
  <c r="H294" i="1"/>
  <c r="H303" i="1"/>
  <c r="DV294" i="1"/>
  <c r="DV303" i="1"/>
  <c r="EE303" i="1"/>
  <c r="AE294" i="1"/>
  <c r="AE303" i="1"/>
  <c r="T294" i="1"/>
  <c r="T303" i="1"/>
  <c r="ED294" i="1"/>
  <c r="ED303" i="1"/>
  <c r="AB294" i="1"/>
  <c r="AB303" i="1"/>
  <c r="P303" i="1"/>
  <c r="AA294" i="1"/>
  <c r="AA303" i="1"/>
  <c r="CC294" i="1"/>
  <c r="CC303" i="1"/>
  <c r="DY303" i="1"/>
  <c r="DQ294" i="1"/>
  <c r="DQ303" i="1"/>
  <c r="AC294" i="1"/>
  <c r="AC303" i="1"/>
  <c r="EP294" i="1"/>
  <c r="EP303" i="1"/>
  <c r="CR294" i="1"/>
  <c r="G294" i="1"/>
  <c r="G303" i="1"/>
  <c r="BM294" i="1"/>
  <c r="AR294" i="1"/>
  <c r="AR303" i="1"/>
  <c r="CF294" i="1"/>
  <c r="CF303" i="1"/>
  <c r="CK294" i="1"/>
  <c r="CK303" i="1"/>
  <c r="AF294" i="1"/>
  <c r="AF303" i="1"/>
  <c r="D241" i="1"/>
  <c r="D344" i="1" s="1"/>
  <c r="BN320" i="1" l="1"/>
  <c r="BN339" i="1"/>
  <c r="CU270" i="1"/>
  <c r="DY268" i="1"/>
  <c r="CY303" i="1"/>
  <c r="FB279" i="1"/>
  <c r="AS268" i="1"/>
  <c r="FD313" i="1"/>
  <c r="FD320" i="1" s="1"/>
  <c r="FD270" i="1"/>
  <c r="P262" i="1"/>
  <c r="P270" i="1"/>
  <c r="CY268" i="1"/>
  <c r="S303" i="1"/>
  <c r="CR320" i="1"/>
  <c r="ES320" i="1"/>
  <c r="ES339" i="1"/>
  <c r="BB303" i="1"/>
  <c r="DP320" i="1"/>
  <c r="BJ268" i="1"/>
  <c r="BJ279" i="1"/>
  <c r="BJ294" i="1" s="1"/>
  <c r="AA270" i="1"/>
  <c r="ES303" i="1"/>
  <c r="EO313" i="1"/>
  <c r="FD279" i="1"/>
  <c r="FD268" i="1"/>
  <c r="FF279" i="1"/>
  <c r="FF268" i="1"/>
  <c r="CU313" i="1"/>
  <c r="CU339" i="1" s="1"/>
  <c r="EU320" i="1"/>
  <c r="Y339" i="1"/>
  <c r="EO270" i="1"/>
  <c r="AI303" i="1"/>
  <c r="P339" i="1"/>
  <c r="BE320" i="1"/>
  <c r="T339" i="1"/>
  <c r="U320" i="1"/>
  <c r="AI320" i="1"/>
  <c r="FN320" i="1"/>
  <c r="DY270" i="1"/>
  <c r="CF320" i="1"/>
  <c r="CR268" i="1"/>
  <c r="O294" i="1"/>
  <c r="CB294" i="1"/>
  <c r="AI268" i="1"/>
  <c r="DY313" i="1"/>
  <c r="DY320" i="1" s="1"/>
  <c r="CX294" i="1"/>
  <c r="AA313" i="1"/>
  <c r="AA320" i="1" s="1"/>
  <c r="F279" i="1"/>
  <c r="F303" i="1" s="1"/>
  <c r="EN303" i="1"/>
  <c r="AS313" i="1"/>
  <c r="EZ320" i="1"/>
  <c r="AS279" i="1"/>
  <c r="AS303" i="1" s="1"/>
  <c r="AS270" i="1"/>
  <c r="M320" i="1"/>
  <c r="AG313" i="1"/>
  <c r="AG339" i="1" s="1"/>
  <c r="EL313" i="1"/>
  <c r="EL320" i="1" s="1"/>
  <c r="FT313" i="1"/>
  <c r="FT320" i="1" s="1"/>
  <c r="FT270" i="1"/>
  <c r="FT268" i="1"/>
  <c r="FT279" i="1"/>
  <c r="FV303" i="1"/>
  <c r="FV294" i="1"/>
  <c r="BJ262" i="1"/>
  <c r="BJ313" i="1"/>
  <c r="Z303" i="1"/>
  <c r="DH303" i="1"/>
  <c r="EL303" i="1"/>
  <c r="CB313" i="1"/>
  <c r="CB320" i="1" s="1"/>
  <c r="FK303" i="1"/>
  <c r="BJ270" i="1"/>
  <c r="EL268" i="1"/>
  <c r="O313" i="1"/>
  <c r="O320" i="1" s="1"/>
  <c r="AG270" i="1"/>
  <c r="O270" i="1"/>
  <c r="AC270" i="1"/>
  <c r="FK268" i="1"/>
  <c r="AM339" i="1"/>
  <c r="G320" i="1"/>
  <c r="CB270" i="1"/>
  <c r="BK279" i="1"/>
  <c r="BK294" i="1" s="1"/>
  <c r="FU339" i="1"/>
  <c r="O268" i="1"/>
  <c r="EZ268" i="1"/>
  <c r="CB268" i="1"/>
  <c r="EZ279" i="1"/>
  <c r="EZ303" i="1" s="1"/>
  <c r="BO320" i="1"/>
  <c r="BO339" i="1"/>
  <c r="CR262" i="1"/>
  <c r="CR270" i="1"/>
  <c r="BT320" i="1"/>
  <c r="BB339" i="1"/>
  <c r="DD266" i="1"/>
  <c r="DD279" i="1" s="1"/>
  <c r="DD303" i="1" s="1"/>
  <c r="DD257" i="1"/>
  <c r="DD261" i="1" s="1"/>
  <c r="DD262" i="1" s="1"/>
  <c r="BV303" i="1"/>
  <c r="AC320" i="1"/>
  <c r="DD312" i="1"/>
  <c r="DD338" i="1" s="1"/>
  <c r="FK270" i="1"/>
  <c r="EL270" i="1"/>
  <c r="FO294" i="1"/>
  <c r="AG268" i="1"/>
  <c r="FK313" i="1"/>
  <c r="FK320" i="1" s="1"/>
  <c r="AG279" i="1"/>
  <c r="EN339" i="1"/>
  <c r="EN320" i="1"/>
  <c r="BK339" i="1"/>
  <c r="CY339" i="1"/>
  <c r="DE270" i="1"/>
  <c r="X320" i="1"/>
  <c r="FX294" i="1"/>
  <c r="CU294" i="1"/>
  <c r="DM320" i="1"/>
  <c r="DM339" i="1"/>
  <c r="BO294" i="1"/>
  <c r="BO303" i="1"/>
  <c r="BM320" i="1"/>
  <c r="BE294" i="1"/>
  <c r="FC320" i="1"/>
  <c r="DE279" i="1"/>
  <c r="DE303" i="1" s="1"/>
  <c r="EL339" i="1"/>
  <c r="FC294" i="1"/>
  <c r="BT303" i="1"/>
  <c r="H339" i="1"/>
  <c r="DE313" i="1"/>
  <c r="DE320" i="1" s="1"/>
  <c r="DB303" i="1"/>
  <c r="DN294" i="1"/>
  <c r="DN303" i="1"/>
  <c r="AE320" i="1"/>
  <c r="FO270" i="1"/>
  <c r="BP262" i="1"/>
  <c r="BP313" i="1"/>
  <c r="BP270" i="1"/>
  <c r="BP279" i="1"/>
  <c r="BP268" i="1"/>
  <c r="EO294" i="1"/>
  <c r="CN303" i="1"/>
  <c r="AF339" i="1"/>
  <c r="CF339" i="1"/>
  <c r="AB339" i="1"/>
  <c r="AR339" i="1"/>
  <c r="CK339" i="1"/>
  <c r="CT268" i="1"/>
  <c r="CT262" i="1"/>
  <c r="CT313" i="1"/>
  <c r="BC320" i="1"/>
  <c r="BC339" i="1"/>
  <c r="BV320" i="1"/>
  <c r="CL339" i="1"/>
  <c r="AQ313" i="1"/>
  <c r="AQ339" i="1" s="1"/>
  <c r="CR339" i="1"/>
  <c r="DN320" i="1"/>
  <c r="DN339" i="1"/>
  <c r="DG279" i="1"/>
  <c r="DG303" i="1" s="1"/>
  <c r="FF320" i="1"/>
  <c r="CC339" i="1"/>
  <c r="BJ303" i="1"/>
  <c r="EV303" i="1"/>
  <c r="DJ294" i="1"/>
  <c r="Z320" i="1"/>
  <c r="FO313" i="1"/>
  <c r="FO320" i="1" s="1"/>
  <c r="AX270" i="1"/>
  <c r="EI268" i="1"/>
  <c r="EQ303" i="1"/>
  <c r="AX313" i="1"/>
  <c r="AX279" i="1"/>
  <c r="AX268" i="1"/>
  <c r="BK303" i="1"/>
  <c r="CH294" i="1"/>
  <c r="CS294" i="1"/>
  <c r="DJ339" i="1"/>
  <c r="W339" i="1"/>
  <c r="G339" i="1"/>
  <c r="DX339" i="1"/>
  <c r="CN339" i="1"/>
  <c r="FO268" i="1"/>
  <c r="FA279" i="1"/>
  <c r="FA268" i="1"/>
  <c r="FW303" i="1"/>
  <c r="CW279" i="1"/>
  <c r="CW294" i="1" s="1"/>
  <c r="DG268" i="1"/>
  <c r="AD339" i="1"/>
  <c r="CW268" i="1"/>
  <c r="AQ270" i="1"/>
  <c r="ED339" i="1"/>
  <c r="AT320" i="1"/>
  <c r="BD262" i="1"/>
  <c r="DB339" i="1"/>
  <c r="AI339" i="1"/>
  <c r="EV320" i="1"/>
  <c r="K270" i="1"/>
  <c r="FA262" i="1"/>
  <c r="FA313" i="1"/>
  <c r="FA270" i="1"/>
  <c r="DT320" i="1"/>
  <c r="AW268" i="1"/>
  <c r="AW279" i="1"/>
  <c r="AW262" i="1"/>
  <c r="AW270" i="1"/>
  <c r="AW313" i="1"/>
  <c r="AW339" i="1" s="1"/>
  <c r="AW338" i="1"/>
  <c r="AT303" i="1"/>
  <c r="CW313" i="1"/>
  <c r="CW320" i="1" s="1"/>
  <c r="K262" i="1"/>
  <c r="EE339" i="1"/>
  <c r="BL339" i="1"/>
  <c r="DV339" i="1"/>
  <c r="EC339" i="1"/>
  <c r="AU339" i="1"/>
  <c r="BI303" i="1"/>
  <c r="CH268" i="1"/>
  <c r="CS339" i="1"/>
  <c r="FW339" i="1"/>
  <c r="EQ339" i="1"/>
  <c r="EM339" i="1"/>
  <c r="BD270" i="1"/>
  <c r="AD303" i="1"/>
  <c r="CD294" i="1"/>
  <c r="BL294" i="1"/>
  <c r="BF313" i="1"/>
  <c r="BF320" i="1" s="1"/>
  <c r="CO339" i="1"/>
  <c r="F339" i="1"/>
  <c r="CW270" i="1"/>
  <c r="BF270" i="1"/>
  <c r="DU303" i="1"/>
  <c r="BI268" i="1"/>
  <c r="EZ339" i="1"/>
  <c r="DW279" i="1"/>
  <c r="DW294" i="1" s="1"/>
  <c r="DW268" i="1"/>
  <c r="DH339" i="1"/>
  <c r="EK294" i="1"/>
  <c r="CA320" i="1"/>
  <c r="FL268" i="1"/>
  <c r="CD268" i="1"/>
  <c r="FL279" i="1"/>
  <c r="FL303" i="1" s="1"/>
  <c r="FH320" i="1"/>
  <c r="AM294" i="1"/>
  <c r="EC294" i="1"/>
  <c r="CV257" i="1"/>
  <c r="CV261" i="1" s="1"/>
  <c r="CV262" i="1" s="1"/>
  <c r="BW303" i="1"/>
  <c r="AU303" i="1"/>
  <c r="EJ320" i="1"/>
  <c r="EJ339" i="1"/>
  <c r="EB320" i="1"/>
  <c r="EB339" i="1"/>
  <c r="BD320" i="1"/>
  <c r="BD339" i="1"/>
  <c r="L320" i="1"/>
  <c r="L339" i="1"/>
  <c r="FQ320" i="1"/>
  <c r="FQ339" i="1"/>
  <c r="EH320" i="1"/>
  <c r="EH339" i="1"/>
  <c r="ER294" i="1"/>
  <c r="V320" i="1"/>
  <c r="V338" i="1"/>
  <c r="AH320" i="1"/>
  <c r="AH339" i="1"/>
  <c r="DL320" i="1"/>
  <c r="DL339" i="1"/>
  <c r="DR320" i="1"/>
  <c r="DR339" i="1"/>
  <c r="CI320" i="1"/>
  <c r="CI339" i="1"/>
  <c r="DO320" i="1"/>
  <c r="DO339" i="1"/>
  <c r="CP320" i="1"/>
  <c r="CP339" i="1"/>
  <c r="CQ320" i="1"/>
  <c r="CQ339" i="1"/>
  <c r="FR320" i="1"/>
  <c r="FR339" i="1"/>
  <c r="BG320" i="1"/>
  <c r="BG339" i="1"/>
  <c r="Q320" i="1"/>
  <c r="Q339" i="1"/>
  <c r="DK320" i="1"/>
  <c r="DK339" i="1"/>
  <c r="BR320" i="1"/>
  <c r="BR339" i="1"/>
  <c r="FM320" i="1"/>
  <c r="FM339" i="1"/>
  <c r="BQ303" i="1"/>
  <c r="K294" i="1"/>
  <c r="ET320" i="1"/>
  <c r="ET339" i="1"/>
  <c r="FP320" i="1"/>
  <c r="FP339" i="1"/>
  <c r="EW320" i="1"/>
  <c r="EW338" i="1"/>
  <c r="EA320" i="1"/>
  <c r="EA339" i="1"/>
  <c r="CM320" i="1"/>
  <c r="CM339" i="1"/>
  <c r="EI320" i="1"/>
  <c r="EI339" i="1"/>
  <c r="BS320" i="1"/>
  <c r="BS339" i="1"/>
  <c r="DF320" i="1"/>
  <c r="DF339" i="1"/>
  <c r="EF320" i="1"/>
  <c r="EF339" i="1"/>
  <c r="FL320" i="1"/>
  <c r="FL339" i="1"/>
  <c r="AJ320" i="1"/>
  <c r="AJ339" i="1"/>
  <c r="CV312" i="1"/>
  <c r="CV338" i="1" s="1"/>
  <c r="FQ270" i="1"/>
  <c r="EK268" i="1"/>
  <c r="I294" i="1"/>
  <c r="I303" i="1"/>
  <c r="AV320" i="1"/>
  <c r="BI320" i="1"/>
  <c r="BX257" i="1"/>
  <c r="BX261" i="1" s="1"/>
  <c r="BX313" i="1" s="1"/>
  <c r="AL262" i="1"/>
  <c r="AL313" i="1"/>
  <c r="AL270" i="1"/>
  <c r="DF294" i="1"/>
  <c r="DF303" i="1"/>
  <c r="FE294" i="1"/>
  <c r="FE303" i="1"/>
  <c r="Q303" i="1"/>
  <c r="Q294" i="1"/>
  <c r="EA294" i="1"/>
  <c r="EA303" i="1"/>
  <c r="DL294" i="1"/>
  <c r="DL303" i="1"/>
  <c r="EK320" i="1"/>
  <c r="AL268" i="1"/>
  <c r="AL279" i="1"/>
  <c r="AN262" i="1"/>
  <c r="AN313" i="1"/>
  <c r="AN270" i="1"/>
  <c r="BS303" i="1"/>
  <c r="BS294" i="1"/>
  <c r="BD279" i="1"/>
  <c r="BD268" i="1"/>
  <c r="CA279" i="1"/>
  <c r="CA268" i="1"/>
  <c r="FH279" i="1"/>
  <c r="FH268" i="1"/>
  <c r="AQ303" i="1"/>
  <c r="DW320" i="1"/>
  <c r="FJ279" i="1"/>
  <c r="FJ268" i="1"/>
  <c r="CM294" i="1"/>
  <c r="CM303" i="1"/>
  <c r="AP303" i="1"/>
  <c r="AP294" i="1"/>
  <c r="BQ262" i="1"/>
  <c r="BQ313" i="1"/>
  <c r="BQ270" i="1"/>
  <c r="EF294" i="1"/>
  <c r="EF303" i="1"/>
  <c r="EX313" i="1"/>
  <c r="EX262" i="1"/>
  <c r="AJ279" i="1"/>
  <c r="AJ268" i="1"/>
  <c r="DZ262" i="1"/>
  <c r="DZ270" i="1"/>
  <c r="DZ313" i="1"/>
  <c r="BZ279" i="1"/>
  <c r="BZ268" i="1"/>
  <c r="K320" i="1"/>
  <c r="CH320" i="1"/>
  <c r="D247" i="1"/>
  <c r="D250" i="1" s="1"/>
  <c r="D251" i="1" s="1"/>
  <c r="D242" i="1"/>
  <c r="FJ262" i="1"/>
  <c r="FJ313" i="1"/>
  <c r="FJ270" i="1"/>
  <c r="EB294" i="1"/>
  <c r="EB303" i="1"/>
  <c r="AV268" i="1"/>
  <c r="DK294" i="1"/>
  <c r="DK303" i="1"/>
  <c r="BU262" i="1"/>
  <c r="BU313" i="1"/>
  <c r="BU270" i="1"/>
  <c r="EW279" i="1"/>
  <c r="EW268" i="1"/>
  <c r="BX266" i="1"/>
  <c r="BX251" i="1"/>
  <c r="BG294" i="1"/>
  <c r="BG303" i="1"/>
  <c r="CV266" i="1"/>
  <c r="CV268" i="1" s="1"/>
  <c r="AV279" i="1"/>
  <c r="FQ279" i="1"/>
  <c r="FQ268" i="1"/>
  <c r="V279" i="1"/>
  <c r="V268" i="1"/>
  <c r="DG262" i="1"/>
  <c r="DG313" i="1"/>
  <c r="DG270" i="1"/>
  <c r="EG279" i="1"/>
  <c r="EG268" i="1"/>
  <c r="CD320" i="1"/>
  <c r="EX279" i="1"/>
  <c r="EX268" i="1"/>
  <c r="BH262" i="1"/>
  <c r="BH313" i="1"/>
  <c r="BH270" i="1"/>
  <c r="AK279" i="1"/>
  <c r="AK268" i="1"/>
  <c r="EJ303" i="1"/>
  <c r="EJ294" i="1"/>
  <c r="FB303" i="1"/>
  <c r="FB294" i="1"/>
  <c r="DR294" i="1"/>
  <c r="DR303" i="1"/>
  <c r="AN268" i="1"/>
  <c r="AN279" i="1"/>
  <c r="EI294" i="1"/>
  <c r="EI303" i="1"/>
  <c r="FR268" i="1"/>
  <c r="FR279" i="1"/>
  <c r="DU262" i="1"/>
  <c r="DU270" i="1"/>
  <c r="DU313" i="1"/>
  <c r="DP294" i="1"/>
  <c r="DP303" i="1"/>
  <c r="EP262" i="1"/>
  <c r="EP270" i="1"/>
  <c r="EP313" i="1"/>
  <c r="BH279" i="1"/>
  <c r="BH268" i="1"/>
  <c r="AK262" i="1"/>
  <c r="AK313" i="1"/>
  <c r="AK270" i="1"/>
  <c r="DZ279" i="1"/>
  <c r="DZ268" i="1"/>
  <c r="BZ262" i="1"/>
  <c r="BZ313" i="1"/>
  <c r="BZ270" i="1"/>
  <c r="FP303" i="1"/>
  <c r="FP294" i="1"/>
  <c r="AH294" i="1"/>
  <c r="AH303" i="1"/>
  <c r="BR303" i="1"/>
  <c r="BR294" i="1"/>
  <c r="EH294" i="1"/>
  <c r="EH303" i="1"/>
  <c r="BW262" i="1"/>
  <c r="BW313" i="1"/>
  <c r="BW270" i="1"/>
  <c r="EG262" i="1"/>
  <c r="EG313" i="1"/>
  <c r="EG270" i="1"/>
  <c r="DO303" i="1"/>
  <c r="DO294" i="1"/>
  <c r="ER262" i="1"/>
  <c r="ER270" i="1"/>
  <c r="ER313" i="1"/>
  <c r="BU294" i="1"/>
  <c r="D272" i="1"/>
  <c r="D332" i="1" s="1"/>
  <c r="D323" i="1"/>
  <c r="D75" i="1"/>
  <c r="AA339" i="1" l="1"/>
  <c r="FD339" i="1"/>
  <c r="AG320" i="1"/>
  <c r="CU320" i="1"/>
  <c r="F294" i="1"/>
  <c r="AS294" i="1"/>
  <c r="FD294" i="1"/>
  <c r="FD303" i="1"/>
  <c r="FF294" i="1"/>
  <c r="FF303" i="1"/>
  <c r="EO320" i="1"/>
  <c r="EO339" i="1"/>
  <c r="DY339" i="1"/>
  <c r="DD294" i="1"/>
  <c r="AS339" i="1"/>
  <c r="AS320" i="1"/>
  <c r="CB339" i="1"/>
  <c r="O339" i="1"/>
  <c r="DD313" i="1"/>
  <c r="DD320" i="1" s="1"/>
  <c r="FT303" i="1"/>
  <c r="FT294" i="1"/>
  <c r="BJ320" i="1"/>
  <c r="BJ339" i="1"/>
  <c r="FK339" i="1"/>
  <c r="DD270" i="1"/>
  <c r="EZ294" i="1"/>
  <c r="FT339" i="1"/>
  <c r="DD268" i="1"/>
  <c r="AG294" i="1"/>
  <c r="AG303" i="1"/>
  <c r="DE339" i="1"/>
  <c r="DE294" i="1"/>
  <c r="FO339" i="1"/>
  <c r="BP303" i="1"/>
  <c r="BP294" i="1"/>
  <c r="BP339" i="1"/>
  <c r="BP320" i="1"/>
  <c r="CT339" i="1"/>
  <c r="CT320" i="1"/>
  <c r="AQ320" i="1"/>
  <c r="DG294" i="1"/>
  <c r="AX303" i="1"/>
  <c r="AX294" i="1"/>
  <c r="AX320" i="1"/>
  <c r="AX339" i="1"/>
  <c r="FL294" i="1"/>
  <c r="CW339" i="1"/>
  <c r="CW303" i="1"/>
  <c r="FA303" i="1"/>
  <c r="FA294" i="1"/>
  <c r="FA339" i="1"/>
  <c r="FA320" i="1"/>
  <c r="BF339" i="1"/>
  <c r="AW320" i="1"/>
  <c r="AW303" i="1"/>
  <c r="AW294" i="1"/>
  <c r="DW303" i="1"/>
  <c r="D312" i="1"/>
  <c r="D338" i="1" s="1"/>
  <c r="CV270" i="1"/>
  <c r="CV313" i="1"/>
  <c r="CV320" i="1" s="1"/>
  <c r="EP320" i="1"/>
  <c r="EP339" i="1"/>
  <c r="DG320" i="1"/>
  <c r="DG339" i="1"/>
  <c r="DZ320" i="1"/>
  <c r="DZ339" i="1"/>
  <c r="BW320" i="1"/>
  <c r="BW339" i="1"/>
  <c r="EG320" i="1"/>
  <c r="EG339" i="1"/>
  <c r="AK320" i="1"/>
  <c r="AK339" i="1"/>
  <c r="CV279" i="1"/>
  <c r="CV303" i="1" s="1"/>
  <c r="ER320" i="1"/>
  <c r="ER339" i="1"/>
  <c r="BZ320" i="1"/>
  <c r="BZ339" i="1"/>
  <c r="DU320" i="1"/>
  <c r="DU339" i="1"/>
  <c r="BX320" i="1"/>
  <c r="BX339" i="1"/>
  <c r="BH320" i="1"/>
  <c r="BH339" i="1"/>
  <c r="AN320" i="1"/>
  <c r="AN339" i="1"/>
  <c r="BU320" i="1"/>
  <c r="BU339" i="1"/>
  <c r="FJ320" i="1"/>
  <c r="FJ339" i="1"/>
  <c r="EX320" i="1"/>
  <c r="EX339" i="1"/>
  <c r="BQ320" i="1"/>
  <c r="BQ339" i="1"/>
  <c r="AL320" i="1"/>
  <c r="AL339" i="1"/>
  <c r="BX270" i="1"/>
  <c r="BX262" i="1"/>
  <c r="AJ294" i="1"/>
  <c r="AJ303" i="1"/>
  <c r="BD294" i="1"/>
  <c r="BD303" i="1"/>
  <c r="AL303" i="1"/>
  <c r="AL294" i="1"/>
  <c r="AK294" i="1"/>
  <c r="AK303" i="1"/>
  <c r="FR294" i="1"/>
  <c r="FR303" i="1"/>
  <c r="FJ294" i="1"/>
  <c r="FJ303" i="1"/>
  <c r="CA294" i="1"/>
  <c r="CA303" i="1"/>
  <c r="BH294" i="1"/>
  <c r="BH303" i="1"/>
  <c r="DZ294" i="1"/>
  <c r="DZ303" i="1"/>
  <c r="FQ294" i="1"/>
  <c r="FQ303" i="1"/>
  <c r="AN294" i="1"/>
  <c r="AN303" i="1"/>
  <c r="EX294" i="1"/>
  <c r="EX303" i="1"/>
  <c r="V294" i="1"/>
  <c r="V303" i="1"/>
  <c r="AV294" i="1"/>
  <c r="AV303" i="1"/>
  <c r="EW294" i="1"/>
  <c r="EW303" i="1"/>
  <c r="BZ294" i="1"/>
  <c r="BZ303" i="1"/>
  <c r="D257" i="1"/>
  <c r="D261" i="1" s="1"/>
  <c r="D270" i="1" s="1"/>
  <c r="D266" i="1"/>
  <c r="D279" i="1" s="1"/>
  <c r="EG294" i="1"/>
  <c r="EG303" i="1"/>
  <c r="BX268" i="1"/>
  <c r="BX279" i="1"/>
  <c r="FH294" i="1"/>
  <c r="FH303" i="1"/>
  <c r="DD339" i="1" l="1"/>
  <c r="CV294" i="1"/>
  <c r="CV339" i="1"/>
  <c r="D268" i="1"/>
  <c r="BX294" i="1"/>
  <c r="BX303" i="1"/>
  <c r="D313" i="1"/>
  <c r="D262" i="1"/>
  <c r="D294" i="1"/>
  <c r="D303" i="1"/>
  <c r="FZ3" i="1"/>
  <c r="D320" i="1" l="1"/>
  <c r="D339" i="1"/>
  <c r="FZ6" i="1"/>
  <c r="FZ9" i="1"/>
  <c r="EY78" i="1" l="1"/>
  <c r="EY83" i="1" s="1"/>
  <c r="EY91" i="1" l="1"/>
  <c r="FZ83" i="1"/>
  <c r="D4" i="4"/>
  <c r="FZ78" i="1"/>
  <c r="EY96" i="1" l="1"/>
  <c r="EY120" i="1"/>
  <c r="EY194" i="1"/>
  <c r="EY197" i="1" s="1"/>
  <c r="FZ91" i="1"/>
  <c r="C244" i="1"/>
  <c r="EY136" i="1" l="1"/>
  <c r="EY187" i="1"/>
  <c r="EY97" i="1"/>
  <c r="EY105" i="1"/>
  <c r="EY102" i="1"/>
  <c r="EY104" i="1" s="1"/>
  <c r="EY170" i="1"/>
  <c r="EY108" i="1"/>
  <c r="EY138" i="1"/>
  <c r="FZ96" i="1"/>
  <c r="FY120" i="1"/>
  <c r="EY205" i="1"/>
  <c r="FZ205" i="1" s="1"/>
  <c r="FZ197" i="1"/>
  <c r="FZ97" i="1" l="1"/>
  <c r="GA97" i="1" s="1"/>
  <c r="EZ4" i="4"/>
  <c r="GB4" i="4" s="1"/>
  <c r="GC5" i="4" s="1"/>
  <c r="EY140" i="1"/>
  <c r="EY142" i="1" s="1"/>
  <c r="FY142" i="1" s="1"/>
  <c r="EY180" i="1"/>
  <c r="EY174" i="1"/>
  <c r="EY115" i="1"/>
  <c r="EY112" i="1"/>
  <c r="EY106" i="1"/>
  <c r="EY116" i="1" s="1"/>
  <c r="FY116" i="1" s="1"/>
  <c r="EY189" i="1"/>
  <c r="EY244" i="1"/>
  <c r="EY213" i="1" l="1"/>
  <c r="FZ213" i="1" s="1"/>
  <c r="FZ189" i="1"/>
  <c r="EY117" i="1"/>
  <c r="FY112" i="1"/>
  <c r="C324" i="1"/>
  <c r="EY146" i="1" l="1"/>
  <c r="EY144" i="1"/>
  <c r="EY121" i="1"/>
  <c r="EY172" i="1"/>
  <c r="EY176" i="1" s="1"/>
  <c r="EY178" i="1" s="1"/>
  <c r="EY181" i="1" s="1"/>
  <c r="FY117" i="1"/>
  <c r="EY148" i="1" l="1"/>
  <c r="EY150" i="1" s="1"/>
  <c r="EY152" i="1" s="1"/>
  <c r="EY154" i="1" s="1"/>
  <c r="EY156" i="1" s="1"/>
  <c r="EY201" i="1" s="1"/>
  <c r="EY200" i="1"/>
  <c r="FZ200" i="1" s="1"/>
  <c r="GA200" i="1" s="1"/>
  <c r="FZ121" i="1"/>
  <c r="EY206" i="1"/>
  <c r="FZ181" i="1"/>
  <c r="FZ156" i="1" l="1"/>
  <c r="EY202" i="1"/>
  <c r="FZ201" i="1"/>
  <c r="C234" i="1"/>
  <c r="C225" i="1"/>
  <c r="C222" i="1"/>
  <c r="C224" i="1"/>
  <c r="C226" i="1" l="1"/>
  <c r="C230" i="1" s="1"/>
  <c r="C235" i="1" s="1"/>
  <c r="EY204" i="1"/>
  <c r="EY209" i="1" s="1"/>
  <c r="EY214" i="1" s="1"/>
  <c r="FZ202" i="1"/>
  <c r="GB202" i="1" s="1"/>
  <c r="C236" i="1" l="1"/>
  <c r="EY234" i="1"/>
  <c r="EY216" i="1"/>
  <c r="EY225" i="1"/>
  <c r="EY222" i="1"/>
  <c r="EY224" i="1"/>
  <c r="FZ214" i="1"/>
  <c r="FZ216" i="1" s="1"/>
  <c r="C241" i="1" l="1"/>
  <c r="C344" i="1" s="1"/>
  <c r="C265" i="1"/>
  <c r="C75" i="1" s="1"/>
  <c r="FZ234" i="1"/>
  <c r="GB10" i="4"/>
  <c r="EY226" i="1"/>
  <c r="EY230" i="1" s="1"/>
  <c r="EY235" i="1" s="1"/>
  <c r="GB14" i="4" s="1"/>
  <c r="C242" i="1" l="1"/>
  <c r="C247" i="1"/>
  <c r="C250" i="1" s="1"/>
  <c r="C272" i="1"/>
  <c r="C332" i="1" s="1"/>
  <c r="C323" i="1"/>
  <c r="FZ230" i="1"/>
  <c r="EY236" i="1"/>
  <c r="EY265" i="1" s="1"/>
  <c r="FZ235" i="1"/>
  <c r="C251" i="1" l="1"/>
  <c r="C266" i="1"/>
  <c r="C257" i="1"/>
  <c r="C261" i="1" s="1"/>
  <c r="C262" i="1" s="1"/>
  <c r="C312" i="1"/>
  <c r="C338" i="1" s="1"/>
  <c r="EY241" i="1"/>
  <c r="EY344" i="1" s="1"/>
  <c r="FZ236" i="1"/>
  <c r="C268" i="1" l="1"/>
  <c r="C279" i="1"/>
  <c r="C303" i="1" s="1"/>
  <c r="C313" i="1"/>
  <c r="C320" i="1" s="1"/>
  <c r="C270" i="1"/>
  <c r="EY247" i="1"/>
  <c r="EY250" i="1" s="1"/>
  <c r="EY242" i="1"/>
  <c r="EY323" i="1"/>
  <c r="EY324" i="1" s="1"/>
  <c r="FZ324" i="1" s="1"/>
  <c r="GA323" i="1" s="1"/>
  <c r="GA324" i="1" s="1"/>
  <c r="C30" i="1" s="1"/>
  <c r="EY272" i="1"/>
  <c r="EY332" i="1" s="1"/>
  <c r="FZ332" i="1" s="1"/>
  <c r="EY75" i="1"/>
  <c r="FZ75" i="1" s="1"/>
  <c r="FZ265" i="1"/>
  <c r="GB265" i="1" s="1"/>
  <c r="EY251" i="1" l="1"/>
  <c r="FZ250" i="1"/>
  <c r="C294" i="1"/>
  <c r="C339" i="1"/>
  <c r="EY312" i="1"/>
  <c r="EY338" i="1" s="1"/>
  <c r="EY266" i="1"/>
  <c r="GB20" i="4" s="1"/>
  <c r="EY257" i="1"/>
  <c r="EY261" i="1" s="1"/>
  <c r="EY262" i="1" s="1"/>
  <c r="FZ272" i="1"/>
  <c r="GD265" i="1"/>
  <c r="GE266" i="1" s="1"/>
  <c r="EY279" i="1" l="1"/>
  <c r="EY303" i="1" s="1"/>
  <c r="EY270" i="1"/>
  <c r="FZ270" i="1" s="1"/>
  <c r="EY268" i="1"/>
  <c r="FZ266" i="1"/>
  <c r="EY313" i="1"/>
  <c r="DG275" i="1"/>
  <c r="DG278" i="1" s="1"/>
  <c r="EZ275" i="1"/>
  <c r="EZ278" i="1" s="1"/>
  <c r="EW275" i="1"/>
  <c r="EW278" i="1" s="1"/>
  <c r="ES275" i="1"/>
  <c r="ES278" i="1" s="1"/>
  <c r="BR275" i="1"/>
  <c r="BR278" i="1" s="1"/>
  <c r="FN275" i="1"/>
  <c r="FN278" i="1" s="1"/>
  <c r="BX275" i="1"/>
  <c r="BX278" i="1" s="1"/>
  <c r="T275" i="1"/>
  <c r="T278" i="1" s="1"/>
  <c r="CZ275" i="1"/>
  <c r="CZ278" i="1" s="1"/>
  <c r="BM275" i="1"/>
  <c r="BM278" i="1" s="1"/>
  <c r="AS275" i="1"/>
  <c r="AS278" i="1" s="1"/>
  <c r="FW275" i="1"/>
  <c r="FW278" i="1" s="1"/>
  <c r="DV275" i="1"/>
  <c r="DV278" i="1" s="1"/>
  <c r="AA275" i="1"/>
  <c r="AA278" i="1" s="1"/>
  <c r="M275" i="1"/>
  <c r="M278" i="1" s="1"/>
  <c r="FE275" i="1"/>
  <c r="FE278" i="1" s="1"/>
  <c r="BQ275" i="1"/>
  <c r="BQ278" i="1" s="1"/>
  <c r="DA275" i="1"/>
  <c r="DA278" i="1" s="1"/>
  <c r="BY275" i="1"/>
  <c r="BY278" i="1" s="1"/>
  <c r="BL275" i="1"/>
  <c r="BL278" i="1" s="1"/>
  <c r="DK275" i="1"/>
  <c r="DK278" i="1" s="1"/>
  <c r="AO275" i="1"/>
  <c r="AO278" i="1" s="1"/>
  <c r="EH275" i="1"/>
  <c r="EH278" i="1" s="1"/>
  <c r="DT275" i="1"/>
  <c r="DT278" i="1" s="1"/>
  <c r="Y275" i="1"/>
  <c r="Y278" i="1" s="1"/>
  <c r="DU275" i="1"/>
  <c r="DU278" i="1" s="1"/>
  <c r="AL275" i="1"/>
  <c r="AL278" i="1" s="1"/>
  <c r="CR275" i="1"/>
  <c r="CR278" i="1" s="1"/>
  <c r="BF275" i="1"/>
  <c r="BF278" i="1" s="1"/>
  <c r="BC275" i="1"/>
  <c r="BC278" i="1" s="1"/>
  <c r="ED275" i="1"/>
  <c r="ED278" i="1" s="1"/>
  <c r="AH275" i="1"/>
  <c r="AH278" i="1" s="1"/>
  <c r="FA275" i="1"/>
  <c r="FA278" i="1" s="1"/>
  <c r="N275" i="1"/>
  <c r="N278" i="1" s="1"/>
  <c r="DB275" i="1"/>
  <c r="DB278" i="1" s="1"/>
  <c r="CT275" i="1"/>
  <c r="CT278" i="1" s="1"/>
  <c r="AG275" i="1"/>
  <c r="AG278" i="1" s="1"/>
  <c r="CJ275" i="1"/>
  <c r="CJ278" i="1" s="1"/>
  <c r="AT275" i="1"/>
  <c r="AT278" i="1" s="1"/>
  <c r="BS275" i="1"/>
  <c r="BS278" i="1" s="1"/>
  <c r="AM275" i="1"/>
  <c r="AM278" i="1" s="1"/>
  <c r="Q275" i="1"/>
  <c r="Q278" i="1" s="1"/>
  <c r="DE275" i="1"/>
  <c r="DE278" i="1" s="1"/>
  <c r="CV275" i="1"/>
  <c r="CV278" i="1" s="1"/>
  <c r="DF275" i="1"/>
  <c r="DF278" i="1" s="1"/>
  <c r="FP275" i="1"/>
  <c r="FP278" i="1" s="1"/>
  <c r="EB275" i="1"/>
  <c r="EB278" i="1" s="1"/>
  <c r="DS275" i="1"/>
  <c r="DS278" i="1" s="1"/>
  <c r="BB275" i="1"/>
  <c r="BB278" i="1" s="1"/>
  <c r="FB275" i="1"/>
  <c r="FB278" i="1" s="1"/>
  <c r="FF275" i="1"/>
  <c r="FF278" i="1" s="1"/>
  <c r="EC275" i="1"/>
  <c r="EC278" i="1" s="1"/>
  <c r="K275" i="1"/>
  <c r="K278" i="1" s="1"/>
  <c r="EO275" i="1"/>
  <c r="EO278" i="1" s="1"/>
  <c r="BG275" i="1"/>
  <c r="BG278" i="1" s="1"/>
  <c r="DJ275" i="1"/>
  <c r="DJ278" i="1" s="1"/>
  <c r="FX275" i="1"/>
  <c r="FX278" i="1" s="1"/>
  <c r="L275" i="1"/>
  <c r="L278" i="1" s="1"/>
  <c r="CS275" i="1"/>
  <c r="CS278" i="1" s="1"/>
  <c r="DO275" i="1"/>
  <c r="DO278" i="1" s="1"/>
  <c r="BP275" i="1"/>
  <c r="BP278" i="1" s="1"/>
  <c r="R275" i="1"/>
  <c r="R278" i="1" s="1"/>
  <c r="FG275" i="1"/>
  <c r="FG278" i="1" s="1"/>
  <c r="P275" i="1"/>
  <c r="P278" i="1" s="1"/>
  <c r="AZ275" i="1"/>
  <c r="AZ278" i="1" s="1"/>
  <c r="CP275" i="1"/>
  <c r="CP278" i="1" s="1"/>
  <c r="BT275" i="1"/>
  <c r="BT278" i="1" s="1"/>
  <c r="BU275" i="1"/>
  <c r="BU278" i="1" s="1"/>
  <c r="CA275" i="1"/>
  <c r="CA278" i="1" s="1"/>
  <c r="AQ275" i="1"/>
  <c r="AQ278" i="1" s="1"/>
  <c r="CD275" i="1"/>
  <c r="CD278" i="1" s="1"/>
  <c r="EF275" i="1"/>
  <c r="EF278" i="1" s="1"/>
  <c r="FS275" i="1"/>
  <c r="FS278" i="1" s="1"/>
  <c r="FK275" i="1"/>
  <c r="FK278" i="1" s="1"/>
  <c r="EA275" i="1"/>
  <c r="EA278" i="1" s="1"/>
  <c r="BZ275" i="1"/>
  <c r="BZ278" i="1" s="1"/>
  <c r="CW275" i="1"/>
  <c r="CW278" i="1" s="1"/>
  <c r="AB275" i="1"/>
  <c r="AB278" i="1" s="1"/>
  <c r="BV275" i="1"/>
  <c r="BV278" i="1" s="1"/>
  <c r="AF275" i="1"/>
  <c r="AF278" i="1" s="1"/>
  <c r="FH275" i="1"/>
  <c r="FH278" i="1" s="1"/>
  <c r="CX275" i="1"/>
  <c r="CX278" i="1" s="1"/>
  <c r="FC275" i="1"/>
  <c r="FC278" i="1" s="1"/>
  <c r="CK275" i="1"/>
  <c r="CK278" i="1" s="1"/>
  <c r="DY275" i="1"/>
  <c r="DY278" i="1" s="1"/>
  <c r="BH275" i="1"/>
  <c r="BH278" i="1" s="1"/>
  <c r="DW275" i="1"/>
  <c r="DW278" i="1" s="1"/>
  <c r="BN275" i="1"/>
  <c r="BN278" i="1" s="1"/>
  <c r="CN275" i="1"/>
  <c r="CN278" i="1" s="1"/>
  <c r="AV275" i="1"/>
  <c r="AV278" i="1" s="1"/>
  <c r="DC275" i="1"/>
  <c r="DC278" i="1" s="1"/>
  <c r="ER275" i="1"/>
  <c r="ER278" i="1" s="1"/>
  <c r="BO275" i="1"/>
  <c r="BO278" i="1" s="1"/>
  <c r="W275" i="1"/>
  <c r="W278" i="1" s="1"/>
  <c r="Z275" i="1"/>
  <c r="Z278" i="1" s="1"/>
  <c r="CU275" i="1"/>
  <c r="CU278" i="1" s="1"/>
  <c r="EM275" i="1"/>
  <c r="EM278" i="1" s="1"/>
  <c r="EU275" i="1"/>
  <c r="EU278" i="1" s="1"/>
  <c r="EQ275" i="1"/>
  <c r="EQ278" i="1" s="1"/>
  <c r="F275" i="1"/>
  <c r="F278" i="1" s="1"/>
  <c r="EG275" i="1"/>
  <c r="EG278" i="1" s="1"/>
  <c r="DD275" i="1"/>
  <c r="DD278" i="1" s="1"/>
  <c r="FT275" i="1"/>
  <c r="FT278" i="1" s="1"/>
  <c r="EL275" i="1"/>
  <c r="EL278" i="1" s="1"/>
  <c r="CY275" i="1"/>
  <c r="CY278" i="1" s="1"/>
  <c r="O275" i="1"/>
  <c r="O278" i="1" s="1"/>
  <c r="EI275" i="1"/>
  <c r="EI278" i="1" s="1"/>
  <c r="CM275" i="1"/>
  <c r="CM278" i="1" s="1"/>
  <c r="BI275" i="1"/>
  <c r="BI278" i="1" s="1"/>
  <c r="BJ275" i="1"/>
  <c r="BJ278" i="1" s="1"/>
  <c r="AN275" i="1"/>
  <c r="AN278" i="1" s="1"/>
  <c r="AY275" i="1"/>
  <c r="AY278" i="1" s="1"/>
  <c r="U275" i="1"/>
  <c r="U278" i="1" s="1"/>
  <c r="FR275" i="1"/>
  <c r="FR278" i="1" s="1"/>
  <c r="FL275" i="1"/>
  <c r="FL278" i="1" s="1"/>
  <c r="FV275" i="1"/>
  <c r="FV278" i="1" s="1"/>
  <c r="E275" i="1"/>
  <c r="E278" i="1" s="1"/>
  <c r="ET275" i="1"/>
  <c r="ET278" i="1" s="1"/>
  <c r="FO275" i="1"/>
  <c r="FO278" i="1" s="1"/>
  <c r="AK275" i="1"/>
  <c r="AK278" i="1" s="1"/>
  <c r="G275" i="1"/>
  <c r="G278" i="1" s="1"/>
  <c r="J275" i="1"/>
  <c r="J278" i="1" s="1"/>
  <c r="AX275" i="1"/>
  <c r="AX278" i="1" s="1"/>
  <c r="FY282" i="1"/>
  <c r="FY298" i="1" s="1"/>
  <c r="AC275" i="1"/>
  <c r="AC278" i="1" s="1"/>
  <c r="DX275" i="1"/>
  <c r="DX278" i="1" s="1"/>
  <c r="H275" i="1"/>
  <c r="H278" i="1" s="1"/>
  <c r="AE275" i="1"/>
  <c r="AE278" i="1" s="1"/>
  <c r="EP275" i="1"/>
  <c r="EP278" i="1" s="1"/>
  <c r="BD275" i="1"/>
  <c r="BD278" i="1" s="1"/>
  <c r="CI275" i="1"/>
  <c r="CI278" i="1" s="1"/>
  <c r="BE275" i="1"/>
  <c r="BE278" i="1" s="1"/>
  <c r="EN275" i="1"/>
  <c r="EN278" i="1" s="1"/>
  <c r="BW275" i="1"/>
  <c r="BW278" i="1" s="1"/>
  <c r="DH275" i="1"/>
  <c r="DH278" i="1" s="1"/>
  <c r="FD275" i="1"/>
  <c r="FD278" i="1" s="1"/>
  <c r="CG275" i="1"/>
  <c r="CG278" i="1" s="1"/>
  <c r="EJ275" i="1"/>
  <c r="EJ278" i="1" s="1"/>
  <c r="BK275" i="1"/>
  <c r="BK278" i="1" s="1"/>
  <c r="I275" i="1"/>
  <c r="I278" i="1" s="1"/>
  <c r="DQ275" i="1"/>
  <c r="DQ278" i="1" s="1"/>
  <c r="FI275" i="1"/>
  <c r="FI278" i="1" s="1"/>
  <c r="AI275" i="1"/>
  <c r="AI278" i="1" s="1"/>
  <c r="DN275" i="1"/>
  <c r="DN278" i="1" s="1"/>
  <c r="GA268" i="1"/>
  <c r="AR275" i="1"/>
  <c r="AR278" i="1" s="1"/>
  <c r="CC275" i="1"/>
  <c r="CC278" i="1" s="1"/>
  <c r="DR275" i="1"/>
  <c r="DR278" i="1" s="1"/>
  <c r="CH275" i="1"/>
  <c r="CH278" i="1" s="1"/>
  <c r="CE275" i="1"/>
  <c r="CE278" i="1" s="1"/>
  <c r="EX275" i="1"/>
  <c r="EX278" i="1" s="1"/>
  <c r="AJ275" i="1"/>
  <c r="AJ278" i="1" s="1"/>
  <c r="CF275" i="1"/>
  <c r="CF278" i="1" s="1"/>
  <c r="CQ275" i="1"/>
  <c r="CQ278" i="1" s="1"/>
  <c r="DI275" i="1"/>
  <c r="DI278" i="1" s="1"/>
  <c r="S275" i="1"/>
  <c r="S278" i="1" s="1"/>
  <c r="FU275" i="1"/>
  <c r="FU278" i="1" s="1"/>
  <c r="DP275" i="1"/>
  <c r="DP278" i="1" s="1"/>
  <c r="FQ275" i="1"/>
  <c r="FQ278" i="1" s="1"/>
  <c r="FJ275" i="1"/>
  <c r="FJ278" i="1" s="1"/>
  <c r="EK275" i="1"/>
  <c r="EK278" i="1" s="1"/>
  <c r="CB275" i="1"/>
  <c r="CB278" i="1" s="1"/>
  <c r="AP275" i="1"/>
  <c r="AP278" i="1" s="1"/>
  <c r="AD275" i="1"/>
  <c r="AD278" i="1" s="1"/>
  <c r="DL275" i="1"/>
  <c r="DL278" i="1" s="1"/>
  <c r="X275" i="1"/>
  <c r="X278" i="1" s="1"/>
  <c r="EE275" i="1"/>
  <c r="EE278" i="1" s="1"/>
  <c r="CL275" i="1"/>
  <c r="CL278" i="1" s="1"/>
  <c r="AW275" i="1"/>
  <c r="AW278" i="1" s="1"/>
  <c r="V275" i="1"/>
  <c r="V278" i="1" s="1"/>
  <c r="CO275" i="1"/>
  <c r="CO278" i="1" s="1"/>
  <c r="D275" i="1"/>
  <c r="D278" i="1" s="1"/>
  <c r="FY285" i="1"/>
  <c r="FM275" i="1"/>
  <c r="FM278" i="1" s="1"/>
  <c r="BA275" i="1"/>
  <c r="BA278" i="1" s="1"/>
  <c r="C275" i="1"/>
  <c r="C282" i="1" s="1"/>
  <c r="AU275" i="1"/>
  <c r="AU278" i="1" s="1"/>
  <c r="EV275" i="1"/>
  <c r="EV278" i="1" s="1"/>
  <c r="DM275" i="1"/>
  <c r="DM278" i="1" s="1"/>
  <c r="DZ275" i="1"/>
  <c r="DZ278" i="1" s="1"/>
  <c r="EY275" i="1"/>
  <c r="EY278" i="1" s="1"/>
  <c r="FZ268" i="1"/>
  <c r="EY294" i="1"/>
  <c r="FZ294" i="1" s="1"/>
  <c r="FZ279" i="1"/>
  <c r="EY320" i="1" l="1"/>
  <c r="EY339" i="1"/>
  <c r="ES282" i="1"/>
  <c r="ES298" i="1" s="1"/>
  <c r="T282" i="1"/>
  <c r="T298" i="1" s="1"/>
  <c r="DU282" i="1"/>
  <c r="DU298" i="1" s="1"/>
  <c r="EO282" i="1"/>
  <c r="EO298" i="1" s="1"/>
  <c r="FX282" i="1"/>
  <c r="FX298" i="1" s="1"/>
  <c r="FF282" i="1"/>
  <c r="FF298" i="1" s="1"/>
  <c r="EC282" i="1"/>
  <c r="EC298" i="1" s="1"/>
  <c r="CK282" i="1"/>
  <c r="CK298" i="1" s="1"/>
  <c r="CM282" i="1"/>
  <c r="CM298" i="1" s="1"/>
  <c r="W282" i="1"/>
  <c r="W298" i="1" s="1"/>
  <c r="DW282" i="1"/>
  <c r="DW298" i="1" s="1"/>
  <c r="CT282" i="1"/>
  <c r="CT298" i="1" s="1"/>
  <c r="L282" i="1"/>
  <c r="L298" i="1" s="1"/>
  <c r="M282" i="1"/>
  <c r="M298" i="1" s="1"/>
  <c r="K282" i="1"/>
  <c r="K298" i="1" s="1"/>
  <c r="DE282" i="1"/>
  <c r="DE298" i="1" s="1"/>
  <c r="BR282" i="1"/>
  <c r="BR298" i="1" s="1"/>
  <c r="BB282" i="1"/>
  <c r="BB298" i="1" s="1"/>
  <c r="P282" i="1"/>
  <c r="P298" i="1" s="1"/>
  <c r="CZ282" i="1"/>
  <c r="CZ298" i="1" s="1"/>
  <c r="FD282" i="1"/>
  <c r="FD298" i="1" s="1"/>
  <c r="ED282" i="1"/>
  <c r="ED298" i="1" s="1"/>
  <c r="BW282" i="1"/>
  <c r="BW298" i="1" s="1"/>
  <c r="FK282" i="1"/>
  <c r="FK298" i="1" s="1"/>
  <c r="J282" i="1"/>
  <c r="J298" i="1" s="1"/>
  <c r="AS282" i="1"/>
  <c r="AS298" i="1" s="1"/>
  <c r="AH282" i="1"/>
  <c r="AH298" i="1" s="1"/>
  <c r="DV282" i="1"/>
  <c r="DV298" i="1" s="1"/>
  <c r="ET282" i="1"/>
  <c r="ET298" i="1" s="1"/>
  <c r="BG282" i="1"/>
  <c r="BG298" i="1" s="1"/>
  <c r="CR282" i="1"/>
  <c r="CR298" i="1" s="1"/>
  <c r="BT282" i="1"/>
  <c r="BT298" i="1" s="1"/>
  <c r="AO282" i="1"/>
  <c r="AO298" i="1" s="1"/>
  <c r="EH282" i="1"/>
  <c r="EH298" i="1" s="1"/>
  <c r="U282" i="1"/>
  <c r="U298" i="1" s="1"/>
  <c r="DA282" i="1"/>
  <c r="DA298" i="1" s="1"/>
  <c r="AM282" i="1"/>
  <c r="AM298" i="1" s="1"/>
  <c r="AT282" i="1"/>
  <c r="AT298" i="1" s="1"/>
  <c r="DS282" i="1"/>
  <c r="DS298" i="1" s="1"/>
  <c r="BQ282" i="1"/>
  <c r="BQ298" i="1" s="1"/>
  <c r="BY282" i="1"/>
  <c r="BY298" i="1" s="1"/>
  <c r="Q282" i="1"/>
  <c r="Q298" i="1" s="1"/>
  <c r="CU282" i="1"/>
  <c r="CU298" i="1" s="1"/>
  <c r="DQ282" i="1"/>
  <c r="DQ298" i="1" s="1"/>
  <c r="DT282" i="1"/>
  <c r="DT298" i="1" s="1"/>
  <c r="BC282" i="1"/>
  <c r="BC298" i="1" s="1"/>
  <c r="AG282" i="1"/>
  <c r="AG298" i="1" s="1"/>
  <c r="FB282" i="1"/>
  <c r="FB298" i="1" s="1"/>
  <c r="R282" i="1"/>
  <c r="R298" i="1" s="1"/>
  <c r="FT282" i="1"/>
  <c r="FT298" i="1" s="1"/>
  <c r="FA282" i="1"/>
  <c r="FA298" i="1" s="1"/>
  <c r="DK282" i="1"/>
  <c r="DK298" i="1" s="1"/>
  <c r="EZ282" i="1"/>
  <c r="EZ298" i="1" s="1"/>
  <c r="AA282" i="1"/>
  <c r="AA298" i="1" s="1"/>
  <c r="DG282" i="1"/>
  <c r="DG298" i="1" s="1"/>
  <c r="AD282" i="1"/>
  <c r="AD298" i="1" s="1"/>
  <c r="EP282" i="1"/>
  <c r="EP298" i="1" s="1"/>
  <c r="BH282" i="1"/>
  <c r="BH298" i="1" s="1"/>
  <c r="BU282" i="1"/>
  <c r="BU298" i="1" s="1"/>
  <c r="FI282" i="1"/>
  <c r="FI298" i="1" s="1"/>
  <c r="BS282" i="1"/>
  <c r="BS298" i="1" s="1"/>
  <c r="CC282" i="1"/>
  <c r="CC298" i="1" s="1"/>
  <c r="DX282" i="1"/>
  <c r="DX298" i="1" s="1"/>
  <c r="DB282" i="1"/>
  <c r="DB298" i="1" s="1"/>
  <c r="AJ282" i="1"/>
  <c r="AJ298" i="1" s="1"/>
  <c r="AL282" i="1"/>
  <c r="AL298" i="1" s="1"/>
  <c r="E282" i="1"/>
  <c r="E298" i="1" s="1"/>
  <c r="BZ282" i="1"/>
  <c r="BZ298" i="1" s="1"/>
  <c r="DF282" i="1"/>
  <c r="DF298" i="1" s="1"/>
  <c r="FW282" i="1"/>
  <c r="FW298" i="1" s="1"/>
  <c r="FC282" i="1"/>
  <c r="FC298" i="1" s="1"/>
  <c r="AE282" i="1"/>
  <c r="AE298" i="1" s="1"/>
  <c r="AW282" i="1"/>
  <c r="AW298" i="1" s="1"/>
  <c r="AV282" i="1"/>
  <c r="AV298" i="1" s="1"/>
  <c r="DO282" i="1"/>
  <c r="DO298" i="1" s="1"/>
  <c r="FU282" i="1"/>
  <c r="FU298" i="1" s="1"/>
  <c r="CB282" i="1"/>
  <c r="CB298" i="1" s="1"/>
  <c r="AI282" i="1"/>
  <c r="AI298" i="1" s="1"/>
  <c r="AK282" i="1"/>
  <c r="AK298" i="1" s="1"/>
  <c r="BI282" i="1"/>
  <c r="BI298" i="1" s="1"/>
  <c r="Z282" i="1"/>
  <c r="Z298" i="1" s="1"/>
  <c r="FS282" i="1"/>
  <c r="FS298" i="1" s="1"/>
  <c r="X282" i="1"/>
  <c r="X298" i="1" s="1"/>
  <c r="CD282" i="1"/>
  <c r="CD298" i="1" s="1"/>
  <c r="CQ282" i="1"/>
  <c r="CQ298" i="1" s="1"/>
  <c r="AY282" i="1"/>
  <c r="AY298" i="1" s="1"/>
  <c r="FH282" i="1"/>
  <c r="FH298" i="1" s="1"/>
  <c r="EX282" i="1"/>
  <c r="EX298" i="1" s="1"/>
  <c r="EI282" i="1"/>
  <c r="EI298" i="1" s="1"/>
  <c r="DY282" i="1"/>
  <c r="DY298" i="1" s="1"/>
  <c r="FJ282" i="1"/>
  <c r="FJ298" i="1" s="1"/>
  <c r="ER282" i="1"/>
  <c r="ER298" i="1" s="1"/>
  <c r="BE282" i="1"/>
  <c r="BE298" i="1" s="1"/>
  <c r="DD282" i="1"/>
  <c r="DD298" i="1" s="1"/>
  <c r="AC282" i="1"/>
  <c r="AC298" i="1" s="1"/>
  <c r="G282" i="1"/>
  <c r="G298" i="1" s="1"/>
  <c r="FM282" i="1"/>
  <c r="FM298" i="1" s="1"/>
  <c r="S282" i="1"/>
  <c r="S298" i="1" s="1"/>
  <c r="EL282" i="1"/>
  <c r="EL298" i="1" s="1"/>
  <c r="DR282" i="1"/>
  <c r="DR298" i="1" s="1"/>
  <c r="EJ282" i="1"/>
  <c r="EJ298" i="1" s="1"/>
  <c r="DH282" i="1"/>
  <c r="DH298" i="1" s="1"/>
  <c r="FQ282" i="1"/>
  <c r="FQ298" i="1" s="1"/>
  <c r="AQ282" i="1"/>
  <c r="AQ298" i="1" s="1"/>
  <c r="CX282" i="1"/>
  <c r="CX298" i="1" s="1"/>
  <c r="AZ282" i="1"/>
  <c r="AZ298" i="1" s="1"/>
  <c r="BN282" i="1"/>
  <c r="BN298" i="1" s="1"/>
  <c r="O282" i="1"/>
  <c r="O298" i="1" s="1"/>
  <c r="EF282" i="1"/>
  <c r="EF298" i="1" s="1"/>
  <c r="CP282" i="1"/>
  <c r="CP298" i="1" s="1"/>
  <c r="AU282" i="1"/>
  <c r="AU298" i="1" s="1"/>
  <c r="I282" i="1"/>
  <c r="I298" i="1" s="1"/>
  <c r="DM282" i="1"/>
  <c r="DM298" i="1" s="1"/>
  <c r="BD282" i="1"/>
  <c r="BD298" i="1" s="1"/>
  <c r="BJ282" i="1"/>
  <c r="BJ298" i="1" s="1"/>
  <c r="EM282" i="1"/>
  <c r="EM298" i="1" s="1"/>
  <c r="EU282" i="1"/>
  <c r="EU298" i="1" s="1"/>
  <c r="CA282" i="1"/>
  <c r="CA298" i="1" s="1"/>
  <c r="F282" i="1"/>
  <c r="F298" i="1" s="1"/>
  <c r="FP282" i="1"/>
  <c r="FP298" i="1" s="1"/>
  <c r="FL282" i="1"/>
  <c r="FL298" i="1" s="1"/>
  <c r="AX282" i="1"/>
  <c r="AX298" i="1" s="1"/>
  <c r="AR282" i="1"/>
  <c r="AR298" i="1" s="1"/>
  <c r="EE282" i="1"/>
  <c r="EE298" i="1" s="1"/>
  <c r="BP282" i="1"/>
  <c r="BP298" i="1" s="1"/>
  <c r="FN282" i="1"/>
  <c r="FN298" i="1" s="1"/>
  <c r="AB282" i="1"/>
  <c r="AB298" i="1" s="1"/>
  <c r="Y282" i="1"/>
  <c r="Y298" i="1" s="1"/>
  <c r="EG282" i="1"/>
  <c r="EG298" i="1" s="1"/>
  <c r="EK282" i="1"/>
  <c r="EK298" i="1" s="1"/>
  <c r="D282" i="1"/>
  <c r="D298" i="1" s="1"/>
  <c r="EN282" i="1"/>
  <c r="EN298" i="1" s="1"/>
  <c r="EV282" i="1"/>
  <c r="EV298" i="1" s="1"/>
  <c r="AN282" i="1"/>
  <c r="AN298" i="1" s="1"/>
  <c r="CW282" i="1"/>
  <c r="CW298" i="1" s="1"/>
  <c r="CJ282" i="1"/>
  <c r="CJ298" i="1" s="1"/>
  <c r="EB282" i="1"/>
  <c r="EB298" i="1" s="1"/>
  <c r="DL282" i="1"/>
  <c r="DL298" i="1" s="1"/>
  <c r="CG282" i="1"/>
  <c r="CG298" i="1" s="1"/>
  <c r="EW282" i="1"/>
  <c r="EW298" i="1" s="1"/>
  <c r="DI282" i="1"/>
  <c r="DI298" i="1" s="1"/>
  <c r="DJ282" i="1"/>
  <c r="DJ298" i="1" s="1"/>
  <c r="BX282" i="1"/>
  <c r="BX298" i="1" s="1"/>
  <c r="CL282" i="1"/>
  <c r="CL298" i="1" s="1"/>
  <c r="FV282" i="1"/>
  <c r="FV298" i="1" s="1"/>
  <c r="EA282" i="1"/>
  <c r="EA298" i="1" s="1"/>
  <c r="FR282" i="1"/>
  <c r="FR298" i="1" s="1"/>
  <c r="CO282" i="1"/>
  <c r="CO298" i="1" s="1"/>
  <c r="EQ282" i="1"/>
  <c r="EQ298" i="1" s="1"/>
  <c r="BK282" i="1"/>
  <c r="BK298" i="1" s="1"/>
  <c r="N282" i="1"/>
  <c r="N298" i="1" s="1"/>
  <c r="BL282" i="1"/>
  <c r="BL298" i="1" s="1"/>
  <c r="CH282" i="1"/>
  <c r="CH298" i="1" s="1"/>
  <c r="FE282" i="1"/>
  <c r="FE298" i="1" s="1"/>
  <c r="BO282" i="1"/>
  <c r="BO298" i="1" s="1"/>
  <c r="CF282" i="1"/>
  <c r="CF298" i="1" s="1"/>
  <c r="DN282" i="1"/>
  <c r="DN298" i="1" s="1"/>
  <c r="CY282" i="1"/>
  <c r="CY298" i="1" s="1"/>
  <c r="CS282" i="1"/>
  <c r="CS298" i="1" s="1"/>
  <c r="CV282" i="1"/>
  <c r="CV298" i="1" s="1"/>
  <c r="BA282" i="1"/>
  <c r="BA298" i="1" s="1"/>
  <c r="BM282" i="1"/>
  <c r="BM298" i="1" s="1"/>
  <c r="AF282" i="1"/>
  <c r="AF298" i="1" s="1"/>
  <c r="DP282" i="1"/>
  <c r="DP298" i="1" s="1"/>
  <c r="FG282" i="1"/>
  <c r="FG298" i="1" s="1"/>
  <c r="FO282" i="1"/>
  <c r="FO298" i="1" s="1"/>
  <c r="CI282" i="1"/>
  <c r="CI298" i="1" s="1"/>
  <c r="AP282" i="1"/>
  <c r="AP298" i="1" s="1"/>
  <c r="BF282" i="1"/>
  <c r="BF298" i="1" s="1"/>
  <c r="CE282" i="1"/>
  <c r="CE298" i="1" s="1"/>
  <c r="H282" i="1"/>
  <c r="H298" i="1" s="1"/>
  <c r="CN282" i="1"/>
  <c r="CN298" i="1" s="1"/>
  <c r="DC282" i="1"/>
  <c r="DC298" i="1" s="1"/>
  <c r="BA281" i="1"/>
  <c r="V281" i="1"/>
  <c r="EE281" i="1"/>
  <c r="EK281" i="1"/>
  <c r="FQ281" i="1"/>
  <c r="FU281" i="1"/>
  <c r="S281" i="1"/>
  <c r="DR281" i="1"/>
  <c r="AR281" i="1"/>
  <c r="AI281" i="1"/>
  <c r="DH281" i="1"/>
  <c r="BD281" i="1"/>
  <c r="AX281" i="1"/>
  <c r="AK281" i="1"/>
  <c r="ET281" i="1"/>
  <c r="U281" i="1"/>
  <c r="BJ281" i="1"/>
  <c r="BI281" i="1"/>
  <c r="O281" i="1"/>
  <c r="EL281" i="1"/>
  <c r="EU281" i="1"/>
  <c r="EM281" i="1"/>
  <c r="Z281" i="1"/>
  <c r="AV281" i="1"/>
  <c r="BN281" i="1"/>
  <c r="CX281" i="1"/>
  <c r="BV281" i="1"/>
  <c r="EF281" i="1"/>
  <c r="CA281" i="1"/>
  <c r="BT281" i="1"/>
  <c r="AZ281" i="1"/>
  <c r="L281" i="1"/>
  <c r="BG281" i="1"/>
  <c r="K281" i="1"/>
  <c r="BB281" i="1"/>
  <c r="FP281" i="1"/>
  <c r="DE281" i="1"/>
  <c r="CT281" i="1"/>
  <c r="AH281" i="1"/>
  <c r="CR281" i="1"/>
  <c r="Y281" i="1"/>
  <c r="BL281" i="1"/>
  <c r="FE281" i="1"/>
  <c r="BM281" i="1"/>
  <c r="BX281" i="1"/>
  <c r="FN281" i="1"/>
  <c r="EW281" i="1"/>
  <c r="DM281" i="1"/>
  <c r="FZ275" i="1"/>
  <c r="C278" i="1"/>
  <c r="FM281" i="1"/>
  <c r="DZ282" i="1"/>
  <c r="DZ298" i="1" s="1"/>
  <c r="AW281" i="1"/>
  <c r="EY282" i="1"/>
  <c r="EY298" i="1" s="1"/>
  <c r="AD281" i="1"/>
  <c r="AJ281" i="1"/>
  <c r="CH281" i="1"/>
  <c r="CC281" i="1"/>
  <c r="FI281" i="1"/>
  <c r="DQ281" i="1"/>
  <c r="FD281" i="1"/>
  <c r="BW281" i="1"/>
  <c r="EP281" i="1"/>
  <c r="DX281" i="1"/>
  <c r="J281" i="1"/>
  <c r="E281" i="1"/>
  <c r="CM281" i="1"/>
  <c r="FT281" i="1"/>
  <c r="CU281" i="1"/>
  <c r="DW281" i="1"/>
  <c r="BH281" i="1"/>
  <c r="CK281" i="1"/>
  <c r="BZ281" i="1"/>
  <c r="FK281" i="1"/>
  <c r="R281" i="1"/>
  <c r="EO281" i="1"/>
  <c r="EC281" i="1"/>
  <c r="FF281" i="1"/>
  <c r="DF281" i="1"/>
  <c r="Q281" i="1"/>
  <c r="AM281" i="1"/>
  <c r="AG281" i="1"/>
  <c r="DB281" i="1"/>
  <c r="FA281" i="1"/>
  <c r="ED281" i="1"/>
  <c r="DU281" i="1"/>
  <c r="EH281" i="1"/>
  <c r="AO281" i="1"/>
  <c r="M281" i="1"/>
  <c r="DV281" i="1"/>
  <c r="BR281" i="1"/>
  <c r="EY281" i="1"/>
  <c r="C298" i="1"/>
  <c r="DZ281" i="1"/>
  <c r="EV281" i="1"/>
  <c r="D281" i="1"/>
  <c r="X281" i="1"/>
  <c r="CB281" i="1"/>
  <c r="FJ281" i="1"/>
  <c r="CQ281" i="1"/>
  <c r="EX281" i="1"/>
  <c r="I281" i="1"/>
  <c r="EJ281" i="1"/>
  <c r="EN281" i="1"/>
  <c r="BE281" i="1"/>
  <c r="AE281" i="1"/>
  <c r="AC281" i="1"/>
  <c r="G281" i="1"/>
  <c r="FL281" i="1"/>
  <c r="AY281" i="1"/>
  <c r="EI281" i="1"/>
  <c r="DD281" i="1"/>
  <c r="F281" i="1"/>
  <c r="W281" i="1"/>
  <c r="ER281" i="1"/>
  <c r="DY281" i="1"/>
  <c r="FH281" i="1"/>
  <c r="FS281" i="1"/>
  <c r="CD281" i="1"/>
  <c r="AQ281" i="1"/>
  <c r="BU281" i="1"/>
  <c r="CP281" i="1"/>
  <c r="P281" i="1"/>
  <c r="DO281" i="1"/>
  <c r="FX281" i="1"/>
  <c r="FB281" i="1"/>
  <c r="DS281" i="1"/>
  <c r="BS281" i="1"/>
  <c r="AT281" i="1"/>
  <c r="BC281" i="1"/>
  <c r="AL281" i="1"/>
  <c r="BV282" i="1"/>
  <c r="BV298" i="1" s="1"/>
  <c r="DT281" i="1"/>
  <c r="BY281" i="1"/>
  <c r="FW281" i="1"/>
  <c r="CZ281" i="1"/>
  <c r="ES281" i="1"/>
  <c r="EZ281" i="1"/>
  <c r="AU281" i="1"/>
  <c r="CO281" i="1"/>
  <c r="CL281" i="1"/>
  <c r="V282" i="1"/>
  <c r="V298" i="1" s="1"/>
  <c r="DL281" i="1"/>
  <c r="AP281" i="1"/>
  <c r="DP281" i="1"/>
  <c r="DI281" i="1"/>
  <c r="CF281" i="1"/>
  <c r="CE281" i="1"/>
  <c r="DN281" i="1"/>
  <c r="BK281" i="1"/>
  <c r="CG281" i="1"/>
  <c r="CI281" i="1"/>
  <c r="H281" i="1"/>
  <c r="FO281" i="1"/>
  <c r="FV281" i="1"/>
  <c r="FR281" i="1"/>
  <c r="AN281" i="1"/>
  <c r="CY281" i="1"/>
  <c r="EG281" i="1"/>
  <c r="EQ281" i="1"/>
  <c r="BO281" i="1"/>
  <c r="DC281" i="1"/>
  <c r="CN281" i="1"/>
  <c r="FC281" i="1"/>
  <c r="AF281" i="1"/>
  <c r="AB281" i="1"/>
  <c r="CW281" i="1"/>
  <c r="EA281" i="1"/>
  <c r="FG281" i="1"/>
  <c r="BP281" i="1"/>
  <c r="CS281" i="1"/>
  <c r="DJ281" i="1"/>
  <c r="EB281" i="1"/>
  <c r="CV281" i="1"/>
  <c r="CJ281" i="1"/>
  <c r="N281" i="1"/>
  <c r="BF281" i="1"/>
  <c r="DK281" i="1"/>
  <c r="DA281" i="1"/>
  <c r="BQ281" i="1"/>
  <c r="AA281" i="1"/>
  <c r="AS281" i="1"/>
  <c r="T281" i="1"/>
  <c r="DG281" i="1"/>
  <c r="AS287" i="1" l="1"/>
  <c r="CK287" i="1"/>
  <c r="CK290" i="1" s="1"/>
  <c r="CK293" i="1" s="1"/>
  <c r="U287" i="1"/>
  <c r="U290" i="1" s="1"/>
  <c r="U293" i="1" s="1"/>
  <c r="ET287" i="1"/>
  <c r="ET290" i="1" s="1"/>
  <c r="ET293" i="1" s="1"/>
  <c r="EE284" i="1"/>
  <c r="EE331" i="1" s="1"/>
  <c r="DU284" i="1"/>
  <c r="DU331" i="1" s="1"/>
  <c r="ES284" i="1"/>
  <c r="ES331" i="1" s="1"/>
  <c r="ES287" i="1"/>
  <c r="ES290" i="1" s="1"/>
  <c r="ES293" i="1" s="1"/>
  <c r="T284" i="1"/>
  <c r="T331" i="1" s="1"/>
  <c r="T287" i="1"/>
  <c r="T290" i="1" s="1"/>
  <c r="T293" i="1" s="1"/>
  <c r="DU287" i="1"/>
  <c r="DU290" i="1" s="1"/>
  <c r="EO287" i="1"/>
  <c r="EO290" i="1" s="1"/>
  <c r="AS284" i="1"/>
  <c r="AS331" i="1" s="1"/>
  <c r="FF284" i="1"/>
  <c r="FF331" i="1" s="1"/>
  <c r="FX287" i="1"/>
  <c r="FF287" i="1"/>
  <c r="FX284" i="1"/>
  <c r="FX331" i="1" s="1"/>
  <c r="EO284" i="1"/>
  <c r="EO331" i="1" s="1"/>
  <c r="EC287" i="1"/>
  <c r="EC284" i="1"/>
  <c r="EC331" i="1" s="1"/>
  <c r="CK284" i="1"/>
  <c r="CK331" i="1" s="1"/>
  <c r="CM287" i="1"/>
  <c r="FK284" i="1"/>
  <c r="FK331" i="1" s="1"/>
  <c r="CM284" i="1"/>
  <c r="CM331" i="1" s="1"/>
  <c r="W287" i="1"/>
  <c r="DA287" i="1"/>
  <c r="AE287" i="1"/>
  <c r="DE284" i="1"/>
  <c r="DE331" i="1" s="1"/>
  <c r="CZ287" i="1"/>
  <c r="W284" i="1"/>
  <c r="W331" i="1" s="1"/>
  <c r="J284" i="1"/>
  <c r="J331" i="1" s="1"/>
  <c r="DW284" i="1"/>
  <c r="DW331" i="1" s="1"/>
  <c r="DW287" i="1"/>
  <c r="FD284" i="1"/>
  <c r="FD331" i="1" s="1"/>
  <c r="L284" i="1"/>
  <c r="L331" i="1" s="1"/>
  <c r="BS284" i="1"/>
  <c r="BS331" i="1" s="1"/>
  <c r="BR284" i="1"/>
  <c r="BR331" i="1" s="1"/>
  <c r="ED284" i="1"/>
  <c r="ED331" i="1" s="1"/>
  <c r="BB284" i="1"/>
  <c r="BB331" i="1" s="1"/>
  <c r="M284" i="1"/>
  <c r="M331" i="1" s="1"/>
  <c r="ED287" i="1"/>
  <c r="CN287" i="1"/>
  <c r="BQ287" i="1"/>
  <c r="CV284" i="1"/>
  <c r="CV331" i="1" s="1"/>
  <c r="M287" i="1"/>
  <c r="DB284" i="1"/>
  <c r="DB331" i="1" s="1"/>
  <c r="CT287" i="1"/>
  <c r="CZ284" i="1"/>
  <c r="CZ331" i="1" s="1"/>
  <c r="FB284" i="1"/>
  <c r="FB331" i="1" s="1"/>
  <c r="DV287" i="1"/>
  <c r="BB287" i="1"/>
  <c r="BQ284" i="1"/>
  <c r="BQ331" i="1" s="1"/>
  <c r="FG287" i="1"/>
  <c r="FB287" i="1"/>
  <c r="BR287" i="1"/>
  <c r="DB287" i="1"/>
  <c r="AM284" i="1"/>
  <c r="AM331" i="1" s="1"/>
  <c r="FK287" i="1"/>
  <c r="DE287" i="1"/>
  <c r="DK284" i="1"/>
  <c r="DK331" i="1" s="1"/>
  <c r="DA284" i="1"/>
  <c r="DA331" i="1" s="1"/>
  <c r="DK287" i="1"/>
  <c r="CD287" i="1"/>
  <c r="AE284" i="1"/>
  <c r="AE331" i="1" s="1"/>
  <c r="DV284" i="1"/>
  <c r="DV331" i="1" s="1"/>
  <c r="J287" i="1"/>
  <c r="FD287" i="1"/>
  <c r="BT287" i="1"/>
  <c r="CT284" i="1"/>
  <c r="CT331" i="1" s="1"/>
  <c r="L287" i="1"/>
  <c r="BT284" i="1"/>
  <c r="BT331" i="1" s="1"/>
  <c r="CR284" i="1"/>
  <c r="CR331" i="1" s="1"/>
  <c r="K287" i="1"/>
  <c r="BW284" i="1"/>
  <c r="BW331" i="1" s="1"/>
  <c r="P284" i="1"/>
  <c r="P331" i="1" s="1"/>
  <c r="P287" i="1"/>
  <c r="BW287" i="1"/>
  <c r="AH284" i="1"/>
  <c r="AH331" i="1" s="1"/>
  <c r="K284" i="1"/>
  <c r="K331" i="1" s="1"/>
  <c r="U284" i="1"/>
  <c r="U331" i="1" s="1"/>
  <c r="CR287" i="1"/>
  <c r="AH287" i="1"/>
  <c r="AL287" i="1"/>
  <c r="ET284" i="1"/>
  <c r="ET331" i="1" s="1"/>
  <c r="AO284" i="1"/>
  <c r="AO331" i="1" s="1"/>
  <c r="R287" i="1"/>
  <c r="AA284" i="1"/>
  <c r="AA331" i="1" s="1"/>
  <c r="EZ287" i="1"/>
  <c r="DT287" i="1"/>
  <c r="EZ284" i="1"/>
  <c r="EZ331" i="1" s="1"/>
  <c r="DF287" i="1"/>
  <c r="BY287" i="1"/>
  <c r="EI284" i="1"/>
  <c r="EI331" i="1" s="1"/>
  <c r="AO287" i="1"/>
  <c r="BG287" i="1"/>
  <c r="Q284" i="1"/>
  <c r="Q331" i="1" s="1"/>
  <c r="AJ284" i="1"/>
  <c r="AJ331" i="1" s="1"/>
  <c r="Q287" i="1"/>
  <c r="AA287" i="1"/>
  <c r="FW284" i="1"/>
  <c r="FW331" i="1" s="1"/>
  <c r="BC287" i="1"/>
  <c r="EH284" i="1"/>
  <c r="EH331" i="1" s="1"/>
  <c r="BH284" i="1"/>
  <c r="BH331" i="1" s="1"/>
  <c r="BG284" i="1"/>
  <c r="BG331" i="1" s="1"/>
  <c r="DC287" i="1"/>
  <c r="EG284" i="1"/>
  <c r="EG331" i="1" s="1"/>
  <c r="AL284" i="1"/>
  <c r="AL331" i="1" s="1"/>
  <c r="CB287" i="1"/>
  <c r="DI287" i="1"/>
  <c r="BY284" i="1"/>
  <c r="BY331" i="1" s="1"/>
  <c r="DT284" i="1"/>
  <c r="DT331" i="1" s="1"/>
  <c r="AT284" i="1"/>
  <c r="AT331" i="1" s="1"/>
  <c r="BS287" i="1"/>
  <c r="BE284" i="1"/>
  <c r="BE331" i="1" s="1"/>
  <c r="CB284" i="1"/>
  <c r="CB331" i="1" s="1"/>
  <c r="EH287" i="1"/>
  <c r="AM287" i="1"/>
  <c r="DF284" i="1"/>
  <c r="DF331" i="1" s="1"/>
  <c r="R284" i="1"/>
  <c r="R331" i="1" s="1"/>
  <c r="FT287" i="1"/>
  <c r="EF287" i="1"/>
  <c r="FW287" i="1"/>
  <c r="BC284" i="1"/>
  <c r="BC331" i="1" s="1"/>
  <c r="AT287" i="1"/>
  <c r="ER284" i="1"/>
  <c r="ER331" i="1" s="1"/>
  <c r="CC287" i="1"/>
  <c r="CX284" i="1"/>
  <c r="CX331" i="1" s="1"/>
  <c r="Z287" i="1"/>
  <c r="Z284" i="1"/>
  <c r="Z331" i="1" s="1"/>
  <c r="ER287" i="1"/>
  <c r="FT284" i="1"/>
  <c r="FT331" i="1" s="1"/>
  <c r="CJ287" i="1"/>
  <c r="EX287" i="1"/>
  <c r="BH287" i="1"/>
  <c r="DQ284" i="1"/>
  <c r="DQ331" i="1" s="1"/>
  <c r="CC284" i="1"/>
  <c r="CC331" i="1" s="1"/>
  <c r="AI284" i="1"/>
  <c r="AI331" i="1" s="1"/>
  <c r="DS284" i="1"/>
  <c r="DS331" i="1" s="1"/>
  <c r="CU284" i="1"/>
  <c r="CU331" i="1" s="1"/>
  <c r="DS287" i="1"/>
  <c r="CU287" i="1"/>
  <c r="AG284" i="1"/>
  <c r="AG331" i="1" s="1"/>
  <c r="AG287" i="1"/>
  <c r="DG284" i="1"/>
  <c r="DG331" i="1" s="1"/>
  <c r="DG287" i="1"/>
  <c r="FA287" i="1"/>
  <c r="EP284" i="1"/>
  <c r="EP331" i="1" s="1"/>
  <c r="DQ287" i="1"/>
  <c r="FA284" i="1"/>
  <c r="FA331" i="1" s="1"/>
  <c r="BZ284" i="1"/>
  <c r="BZ331" i="1" s="1"/>
  <c r="FI284" i="1"/>
  <c r="FI331" i="1" s="1"/>
  <c r="AD287" i="1"/>
  <c r="AW284" i="1"/>
  <c r="AW331" i="1" s="1"/>
  <c r="DX284" i="1"/>
  <c r="DX331" i="1" s="1"/>
  <c r="CW284" i="1"/>
  <c r="CW331" i="1" s="1"/>
  <c r="BO287" i="1"/>
  <c r="CI284" i="1"/>
  <c r="CI331" i="1" s="1"/>
  <c r="E284" i="1"/>
  <c r="E331" i="1" s="1"/>
  <c r="FC287" i="1"/>
  <c r="FH284" i="1"/>
  <c r="FH331" i="1" s="1"/>
  <c r="AC284" i="1"/>
  <c r="AC331" i="1" s="1"/>
  <c r="FC284" i="1"/>
  <c r="FC331" i="1" s="1"/>
  <c r="AU287" i="1"/>
  <c r="BU287" i="1"/>
  <c r="F284" i="1"/>
  <c r="F331" i="1" s="1"/>
  <c r="FJ287" i="1"/>
  <c r="E287" i="1"/>
  <c r="AB287" i="1"/>
  <c r="BU284" i="1"/>
  <c r="BU331" i="1" s="1"/>
  <c r="X284" i="1"/>
  <c r="X331" i="1" s="1"/>
  <c r="DX287" i="1"/>
  <c r="FQ287" i="1"/>
  <c r="EP287" i="1"/>
  <c r="AJ287" i="1"/>
  <c r="BF287" i="1"/>
  <c r="EQ284" i="1"/>
  <c r="EQ331" i="1" s="1"/>
  <c r="DP287" i="1"/>
  <c r="BZ287" i="1"/>
  <c r="FI287" i="1"/>
  <c r="AD284" i="1"/>
  <c r="AD331" i="1" s="1"/>
  <c r="AW287" i="1"/>
  <c r="DM284" i="1"/>
  <c r="DM331" i="1" s="1"/>
  <c r="EA287" i="1"/>
  <c r="FO287" i="1"/>
  <c r="CP284" i="1"/>
  <c r="CP331" i="1" s="1"/>
  <c r="FS287" i="1"/>
  <c r="EL287" i="1"/>
  <c r="DD287" i="1"/>
  <c r="DJ287" i="1"/>
  <c r="DJ284" i="1"/>
  <c r="DJ331" i="1" s="1"/>
  <c r="CY284" i="1"/>
  <c r="CY331" i="1" s="1"/>
  <c r="CE284" i="1"/>
  <c r="CE331" i="1" s="1"/>
  <c r="DL287" i="1"/>
  <c r="FS284" i="1"/>
  <c r="FS331" i="1" s="1"/>
  <c r="DY284" i="1"/>
  <c r="DY331" i="1" s="1"/>
  <c r="DD284" i="1"/>
  <c r="DD331" i="1" s="1"/>
  <c r="AY287" i="1"/>
  <c r="AN284" i="1"/>
  <c r="AN331" i="1" s="1"/>
  <c r="BK287" i="1"/>
  <c r="DY287" i="1"/>
  <c r="AY284" i="1"/>
  <c r="AY331" i="1" s="1"/>
  <c r="CA287" i="1"/>
  <c r="AV287" i="1"/>
  <c r="CY287" i="1"/>
  <c r="AN287" i="1"/>
  <c r="CP287" i="1"/>
  <c r="CJ284" i="1"/>
  <c r="CJ331" i="1" s="1"/>
  <c r="CS287" i="1"/>
  <c r="FR284" i="1"/>
  <c r="FR331" i="1" s="1"/>
  <c r="H284" i="1"/>
  <c r="H331" i="1" s="1"/>
  <c r="DO287" i="1"/>
  <c r="AQ287" i="1"/>
  <c r="CD284" i="1"/>
  <c r="CD331" i="1" s="1"/>
  <c r="F287" i="1"/>
  <c r="G287" i="1"/>
  <c r="AC287" i="1"/>
  <c r="EN287" i="1"/>
  <c r="EX284" i="1"/>
  <c r="EX331" i="1" s="1"/>
  <c r="FJ284" i="1"/>
  <c r="FJ331" i="1" s="1"/>
  <c r="BN287" i="1"/>
  <c r="BJ284" i="1"/>
  <c r="BJ331" i="1" s="1"/>
  <c r="AK284" i="1"/>
  <c r="AK331" i="1" s="1"/>
  <c r="FU284" i="1"/>
  <c r="FU331" i="1" s="1"/>
  <c r="AU284" i="1"/>
  <c r="AU331" i="1" s="1"/>
  <c r="DO284" i="1"/>
  <c r="DO331" i="1" s="1"/>
  <c r="FH287" i="1"/>
  <c r="G284" i="1"/>
  <c r="G331" i="1" s="1"/>
  <c r="X287" i="1"/>
  <c r="BN284" i="1"/>
  <c r="BN331" i="1" s="1"/>
  <c r="EL284" i="1"/>
  <c r="EL331" i="1" s="1"/>
  <c r="BI287" i="1"/>
  <c r="BJ287" i="1"/>
  <c r="AK287" i="1"/>
  <c r="AR287" i="1"/>
  <c r="AX284" i="1"/>
  <c r="AX331" i="1" s="1"/>
  <c r="AZ284" i="1"/>
  <c r="AZ331" i="1" s="1"/>
  <c r="EM284" i="1"/>
  <c r="EM331" i="1" s="1"/>
  <c r="FN287" i="1"/>
  <c r="BD284" i="1"/>
  <c r="BD331" i="1" s="1"/>
  <c r="AI287" i="1"/>
  <c r="FU287" i="1"/>
  <c r="Y287" i="1"/>
  <c r="AZ287" i="1"/>
  <c r="AV284" i="1"/>
  <c r="AV331" i="1" s="1"/>
  <c r="BI284" i="1"/>
  <c r="BI331" i="1" s="1"/>
  <c r="AX287" i="1"/>
  <c r="DH284" i="1"/>
  <c r="DH331" i="1" s="1"/>
  <c r="S287" i="1"/>
  <c r="EI287" i="1"/>
  <c r="EJ284" i="1"/>
  <c r="EJ331" i="1" s="1"/>
  <c r="DC284" i="1"/>
  <c r="DC331" i="1" s="1"/>
  <c r="EG287" i="1"/>
  <c r="EB284" i="1"/>
  <c r="EB331" i="1" s="1"/>
  <c r="EQ287" i="1"/>
  <c r="FV287" i="1"/>
  <c r="DN284" i="1"/>
  <c r="DN331" i="1" s="1"/>
  <c r="FL284" i="1"/>
  <c r="FL331" i="1" s="1"/>
  <c r="BE287" i="1"/>
  <c r="CQ287" i="1"/>
  <c r="EU287" i="1"/>
  <c r="BF284" i="1"/>
  <c r="BF331" i="1" s="1"/>
  <c r="BP284" i="1"/>
  <c r="BP331" i="1" s="1"/>
  <c r="FG284" i="1"/>
  <c r="FG331" i="1" s="1"/>
  <c r="DI284" i="1"/>
  <c r="DI331" i="1" s="1"/>
  <c r="EB287" i="1"/>
  <c r="BP287" i="1"/>
  <c r="FV284" i="1"/>
  <c r="FV331" i="1" s="1"/>
  <c r="DN287" i="1"/>
  <c r="FL287" i="1"/>
  <c r="EJ287" i="1"/>
  <c r="CQ284" i="1"/>
  <c r="CQ331" i="1" s="1"/>
  <c r="EV287" i="1"/>
  <c r="CH287" i="1"/>
  <c r="FM284" i="1"/>
  <c r="FM331" i="1" s="1"/>
  <c r="EF284" i="1"/>
  <c r="EF331" i="1" s="1"/>
  <c r="CX287" i="1"/>
  <c r="EU284" i="1"/>
  <c r="EU331" i="1" s="1"/>
  <c r="AR284" i="1"/>
  <c r="AR331" i="1" s="1"/>
  <c r="FQ284" i="1"/>
  <c r="FQ331" i="1" s="1"/>
  <c r="CL284" i="1"/>
  <c r="CL331" i="1" s="1"/>
  <c r="EN284" i="1"/>
  <c r="EN331" i="1" s="1"/>
  <c r="I284" i="1"/>
  <c r="I331" i="1" s="1"/>
  <c r="FM287" i="1"/>
  <c r="DM287" i="1"/>
  <c r="FN284" i="1"/>
  <c r="FN331" i="1" s="1"/>
  <c r="Y284" i="1"/>
  <c r="Y331" i="1" s="1"/>
  <c r="FP287" i="1"/>
  <c r="CA284" i="1"/>
  <c r="CA331" i="1" s="1"/>
  <c r="O287" i="1"/>
  <c r="BD287" i="1"/>
  <c r="DH287" i="1"/>
  <c r="DR284" i="1"/>
  <c r="DR331" i="1" s="1"/>
  <c r="S284" i="1"/>
  <c r="S331" i="1" s="1"/>
  <c r="CV287" i="1"/>
  <c r="CF284" i="1"/>
  <c r="CF331" i="1" s="1"/>
  <c r="I287" i="1"/>
  <c r="O284" i="1"/>
  <c r="O331" i="1" s="1"/>
  <c r="AQ284" i="1"/>
  <c r="AQ331" i="1" s="1"/>
  <c r="FP284" i="1"/>
  <c r="FP331" i="1" s="1"/>
  <c r="EM287" i="1"/>
  <c r="DR287" i="1"/>
  <c r="EE287" i="1"/>
  <c r="AF284" i="1"/>
  <c r="AF331" i="1" s="1"/>
  <c r="BO284" i="1"/>
  <c r="BO331" i="1" s="1"/>
  <c r="FR287" i="1"/>
  <c r="CG287" i="1"/>
  <c r="D287" i="1"/>
  <c r="N284" i="1"/>
  <c r="N331" i="1" s="1"/>
  <c r="AB284" i="1"/>
  <c r="AB331" i="1" s="1"/>
  <c r="CI287" i="1"/>
  <c r="CG284" i="1"/>
  <c r="CG331" i="1" s="1"/>
  <c r="D284" i="1"/>
  <c r="D331" i="1" s="1"/>
  <c r="N287" i="1"/>
  <c r="CS284" i="1"/>
  <c r="CS331" i="1" s="1"/>
  <c r="CW287" i="1"/>
  <c r="AF287" i="1"/>
  <c r="H287" i="1"/>
  <c r="FE284" i="1"/>
  <c r="FE331" i="1" s="1"/>
  <c r="EK287" i="1"/>
  <c r="BX284" i="1"/>
  <c r="BX331" i="1" s="1"/>
  <c r="EK284" i="1"/>
  <c r="EK331" i="1" s="1"/>
  <c r="EV284" i="1"/>
  <c r="EV331" i="1" s="1"/>
  <c r="CH284" i="1"/>
  <c r="CH331" i="1" s="1"/>
  <c r="BA287" i="1"/>
  <c r="EA284" i="1"/>
  <c r="EA331" i="1" s="1"/>
  <c r="FO284" i="1"/>
  <c r="FO331" i="1" s="1"/>
  <c r="BK284" i="1"/>
  <c r="BK331" i="1" s="1"/>
  <c r="EW287" i="1"/>
  <c r="BM284" i="1"/>
  <c r="BM331" i="1" s="1"/>
  <c r="DZ284" i="1"/>
  <c r="DZ331" i="1" s="1"/>
  <c r="BM287" i="1"/>
  <c r="CE287" i="1"/>
  <c r="DL284" i="1"/>
  <c r="DL331" i="1" s="1"/>
  <c r="FE287" i="1"/>
  <c r="EW284" i="1"/>
  <c r="EW331" i="1" s="1"/>
  <c r="EY284" i="1"/>
  <c r="EY331" i="1" s="1"/>
  <c r="BX287" i="1"/>
  <c r="DZ287" i="1"/>
  <c r="EY287" i="1"/>
  <c r="CF287" i="1"/>
  <c r="CL287" i="1"/>
  <c r="CO287" i="1"/>
  <c r="BA284" i="1"/>
  <c r="BA331" i="1" s="1"/>
  <c r="DP284" i="1"/>
  <c r="DP331" i="1" s="1"/>
  <c r="AP287" i="1"/>
  <c r="CO284" i="1"/>
  <c r="CO331" i="1" s="1"/>
  <c r="BL284" i="1"/>
  <c r="BL331" i="1" s="1"/>
  <c r="CN284" i="1"/>
  <c r="CN331" i="1" s="1"/>
  <c r="AP284" i="1"/>
  <c r="AP331" i="1" s="1"/>
  <c r="BL287" i="1"/>
  <c r="FZ298" i="1"/>
  <c r="BV284" i="1"/>
  <c r="BV331" i="1" s="1"/>
  <c r="V284" i="1"/>
  <c r="V331" i="1" s="1"/>
  <c r="BV287" i="1"/>
  <c r="FZ278" i="1"/>
  <c r="C287" i="1"/>
  <c r="C284" i="1"/>
  <c r="C331" i="1" s="1"/>
  <c r="C281" i="1"/>
  <c r="FZ282" i="1"/>
  <c r="V287" i="1"/>
  <c r="ES296" i="1" l="1"/>
  <c r="DU293" i="1"/>
  <c r="DU296" i="1"/>
  <c r="ET296" i="1"/>
  <c r="EO293" i="1"/>
  <c r="EO296" i="1"/>
  <c r="CK296" i="1"/>
  <c r="U296" i="1"/>
  <c r="T296" i="1"/>
  <c r="V290" i="1"/>
  <c r="V293" i="1" s="1"/>
  <c r="CF290" i="1"/>
  <c r="CF293" i="1" s="1"/>
  <c r="N290" i="1"/>
  <c r="N293" i="1" s="1"/>
  <c r="DR290" i="1"/>
  <c r="DR293" i="1" s="1"/>
  <c r="EB290" i="1"/>
  <c r="EB293" i="1" s="1"/>
  <c r="EI290" i="1"/>
  <c r="EI293" i="1" s="1"/>
  <c r="DJ290" i="1"/>
  <c r="DJ293" i="1" s="1"/>
  <c r="DP290" i="1"/>
  <c r="DP293" i="1" s="1"/>
  <c r="EX290" i="1"/>
  <c r="EX293" i="1" s="1"/>
  <c r="AM290" i="1"/>
  <c r="AM293" i="1" s="1"/>
  <c r="DI290" i="1"/>
  <c r="DI293" i="1" s="1"/>
  <c r="K290" i="1"/>
  <c r="K293" i="1" s="1"/>
  <c r="ED290" i="1"/>
  <c r="ED293" i="1" s="1"/>
  <c r="DA290" i="1"/>
  <c r="DA293" i="1" s="1"/>
  <c r="CM290" i="1"/>
  <c r="C290" i="1"/>
  <c r="C293" i="1" s="1"/>
  <c r="BL290" i="1"/>
  <c r="BL293" i="1" s="1"/>
  <c r="CE290" i="1"/>
  <c r="CE293" i="1" s="1"/>
  <c r="EW290" i="1"/>
  <c r="EW293" i="1" s="1"/>
  <c r="BA290" i="1"/>
  <c r="BA293" i="1" s="1"/>
  <c r="AF290" i="1"/>
  <c r="AF293" i="1" s="1"/>
  <c r="EM290" i="1"/>
  <c r="EM293" i="1" s="1"/>
  <c r="I290" i="1"/>
  <c r="I293" i="1" s="1"/>
  <c r="DM290" i="1"/>
  <c r="DM293" i="1" s="1"/>
  <c r="CX290" i="1"/>
  <c r="CX293" i="1" s="1"/>
  <c r="EV290" i="1"/>
  <c r="EV293" i="1" s="1"/>
  <c r="DN290" i="1"/>
  <c r="DN293" i="1" s="1"/>
  <c r="EU290" i="1"/>
  <c r="EU293" i="1" s="1"/>
  <c r="EG290" i="1"/>
  <c r="EG293" i="1" s="1"/>
  <c r="S290" i="1"/>
  <c r="S293" i="1" s="1"/>
  <c r="AI290" i="1"/>
  <c r="AI293" i="1" s="1"/>
  <c r="BJ290" i="1"/>
  <c r="BJ293" i="1" s="1"/>
  <c r="X290" i="1"/>
  <c r="X293" i="1" s="1"/>
  <c r="BN290" i="1"/>
  <c r="BN293" i="1" s="1"/>
  <c r="AC290" i="1"/>
  <c r="AC293" i="1" s="1"/>
  <c r="AQ290" i="1"/>
  <c r="AQ293" i="1" s="1"/>
  <c r="CS290" i="1"/>
  <c r="CS293" i="1" s="1"/>
  <c r="CY290" i="1"/>
  <c r="CY293" i="1" s="1"/>
  <c r="DY290" i="1"/>
  <c r="DY293" i="1" s="1"/>
  <c r="DD290" i="1"/>
  <c r="DD293" i="1" s="1"/>
  <c r="FO290" i="1"/>
  <c r="FO293" i="1" s="1"/>
  <c r="FQ290" i="1"/>
  <c r="FQ293" i="1" s="1"/>
  <c r="AB290" i="1"/>
  <c r="AB293" i="1" s="1"/>
  <c r="BU290" i="1"/>
  <c r="BU293" i="1" s="1"/>
  <c r="BO290" i="1"/>
  <c r="BO293" i="1" s="1"/>
  <c r="AD290" i="1"/>
  <c r="AD293" i="1" s="1"/>
  <c r="DQ290" i="1"/>
  <c r="DQ293" i="1" s="1"/>
  <c r="DS290" i="1"/>
  <c r="DS293" i="1" s="1"/>
  <c r="CJ290" i="1"/>
  <c r="CJ293" i="1" s="1"/>
  <c r="Z290" i="1"/>
  <c r="Z293" i="1" s="1"/>
  <c r="AT290" i="1"/>
  <c r="AT293" i="1" s="1"/>
  <c r="FT290" i="1"/>
  <c r="FT293" i="1" s="1"/>
  <c r="EH290" i="1"/>
  <c r="EH293" i="1" s="1"/>
  <c r="CB290" i="1"/>
  <c r="CB293" i="1" s="1"/>
  <c r="BY290" i="1"/>
  <c r="BY293" i="1" s="1"/>
  <c r="EZ290" i="1"/>
  <c r="EZ293" i="1" s="1"/>
  <c r="P290" i="1"/>
  <c r="P293" i="1" s="1"/>
  <c r="BT290" i="1"/>
  <c r="BT293" i="1" s="1"/>
  <c r="DB290" i="1"/>
  <c r="DB293" i="1" s="1"/>
  <c r="AS290" i="1"/>
  <c r="AS293" i="1" s="1"/>
  <c r="DW290" i="1"/>
  <c r="DW293" i="1" s="1"/>
  <c r="CZ290" i="1"/>
  <c r="CZ293" i="1" s="1"/>
  <c r="W290" i="1"/>
  <c r="W293" i="1" s="1"/>
  <c r="CH290" i="1"/>
  <c r="FU290" i="1"/>
  <c r="FU293" i="1" s="1"/>
  <c r="AY290" i="1"/>
  <c r="AW290" i="1"/>
  <c r="AW293" i="1" s="1"/>
  <c r="CU290" i="1"/>
  <c r="EF290" i="1"/>
  <c r="EF293" i="1" s="1"/>
  <c r="DC290" i="1"/>
  <c r="CR290" i="1"/>
  <c r="CR293" i="1" s="1"/>
  <c r="M290" i="1"/>
  <c r="BV290" i="1"/>
  <c r="BV293" i="1" s="1"/>
  <c r="CO290" i="1"/>
  <c r="CO293" i="1" s="1"/>
  <c r="BM290" i="1"/>
  <c r="BM293" i="1" s="1"/>
  <c r="EK290" i="1"/>
  <c r="DH290" i="1"/>
  <c r="DH293" i="1" s="1"/>
  <c r="FM290" i="1"/>
  <c r="FM293" i="1" s="1"/>
  <c r="CQ290" i="1"/>
  <c r="CQ293" i="1" s="1"/>
  <c r="FV290" i="1"/>
  <c r="FV293" i="1" s="1"/>
  <c r="AZ290" i="1"/>
  <c r="AZ293" i="1" s="1"/>
  <c r="BI290" i="1"/>
  <c r="BI293" i="1" s="1"/>
  <c r="G290" i="1"/>
  <c r="G293" i="1" s="1"/>
  <c r="DO290" i="1"/>
  <c r="AV290" i="1"/>
  <c r="AV293" i="1" s="1"/>
  <c r="BK290" i="1"/>
  <c r="EL290" i="1"/>
  <c r="EL293" i="1" s="1"/>
  <c r="EA290" i="1"/>
  <c r="EA293" i="1" s="1"/>
  <c r="FI290" i="1"/>
  <c r="FI293" i="1" s="1"/>
  <c r="BF290" i="1"/>
  <c r="DX290" i="1"/>
  <c r="DX293" i="1" s="1"/>
  <c r="E290" i="1"/>
  <c r="E293" i="1" s="1"/>
  <c r="AU290" i="1"/>
  <c r="AU293" i="1" s="1"/>
  <c r="FC290" i="1"/>
  <c r="AG290" i="1"/>
  <c r="AG293" i="1" s="1"/>
  <c r="AA290" i="1"/>
  <c r="BG290" i="1"/>
  <c r="BG293" i="1" s="1"/>
  <c r="DF290" i="1"/>
  <c r="DF293" i="1" s="1"/>
  <c r="AL290" i="1"/>
  <c r="AL293" i="1" s="1"/>
  <c r="FD290" i="1"/>
  <c r="FD293" i="1" s="1"/>
  <c r="CD290" i="1"/>
  <c r="CD296" i="1" s="1"/>
  <c r="DE290" i="1"/>
  <c r="DE293" i="1" s="1"/>
  <c r="BR290" i="1"/>
  <c r="BR293" i="1" s="1"/>
  <c r="BB290" i="1"/>
  <c r="BB293" i="1" s="1"/>
  <c r="CT290" i="1"/>
  <c r="CT293" i="1" s="1"/>
  <c r="BQ290" i="1"/>
  <c r="BQ293" i="1" s="1"/>
  <c r="FF290" i="1"/>
  <c r="FF293" i="1" s="1"/>
  <c r="BX290" i="1"/>
  <c r="BX293" i="1" s="1"/>
  <c r="H290" i="1"/>
  <c r="H293" i="1" s="1"/>
  <c r="FR290" i="1"/>
  <c r="O290" i="1"/>
  <c r="O293" i="1" s="1"/>
  <c r="FL290" i="1"/>
  <c r="AK290" i="1"/>
  <c r="AK293" i="1" s="1"/>
  <c r="EN290" i="1"/>
  <c r="EN293" i="1" s="1"/>
  <c r="AN290" i="1"/>
  <c r="AN293" i="1" s="1"/>
  <c r="DL290" i="1"/>
  <c r="DL293" i="1" s="1"/>
  <c r="EP290" i="1"/>
  <c r="EP293" i="1" s="1"/>
  <c r="DG290" i="1"/>
  <c r="DG293" i="1" s="1"/>
  <c r="BS290" i="1"/>
  <c r="BC290" i="1"/>
  <c r="DT290" i="1"/>
  <c r="BW290" i="1"/>
  <c r="FG290" i="1"/>
  <c r="FG293" i="1" s="1"/>
  <c r="EY290" i="1"/>
  <c r="EY293" i="1" s="1"/>
  <c r="CW290" i="1"/>
  <c r="CW293" i="1" s="1"/>
  <c r="D290" i="1"/>
  <c r="FP290" i="1"/>
  <c r="FP293" i="1" s="1"/>
  <c r="AP290" i="1"/>
  <c r="AP293" i="1" s="1"/>
  <c r="CL290" i="1"/>
  <c r="CL293" i="1" s="1"/>
  <c r="DZ290" i="1"/>
  <c r="DZ293" i="1" s="1"/>
  <c r="FE290" i="1"/>
  <c r="FE293" i="1" s="1"/>
  <c r="CI290" i="1"/>
  <c r="CI293" i="1" s="1"/>
  <c r="CG290" i="1"/>
  <c r="CG293" i="1" s="1"/>
  <c r="EE290" i="1"/>
  <c r="EE293" i="1" s="1"/>
  <c r="CV290" i="1"/>
  <c r="CV293" i="1" s="1"/>
  <c r="BD290" i="1"/>
  <c r="EJ290" i="1"/>
  <c r="EJ293" i="1" s="1"/>
  <c r="BP290" i="1"/>
  <c r="BE290" i="1"/>
  <c r="BE293" i="1" s="1"/>
  <c r="EQ290" i="1"/>
  <c r="EQ293" i="1" s="1"/>
  <c r="AX290" i="1"/>
  <c r="Y290" i="1"/>
  <c r="Y293" i="1" s="1"/>
  <c r="FN290" i="1"/>
  <c r="FN293" i="1" s="1"/>
  <c r="AR290" i="1"/>
  <c r="FH290" i="1"/>
  <c r="FH293" i="1" s="1"/>
  <c r="F290" i="1"/>
  <c r="CP290" i="1"/>
  <c r="CA290" i="1"/>
  <c r="FS290" i="1"/>
  <c r="FS293" i="1" s="1"/>
  <c r="BZ290" i="1"/>
  <c r="AJ290" i="1"/>
  <c r="FJ290" i="1"/>
  <c r="FJ293" i="1" s="1"/>
  <c r="FA290" i="1"/>
  <c r="BH290" i="1"/>
  <c r="ER290" i="1"/>
  <c r="ER293" i="1" s="1"/>
  <c r="CC290" i="1"/>
  <c r="FW290" i="1"/>
  <c r="Q290" i="1"/>
  <c r="AO290" i="1"/>
  <c r="AO293" i="1" s="1"/>
  <c r="R290" i="1"/>
  <c r="R293" i="1" s="1"/>
  <c r="AH290" i="1"/>
  <c r="AH293" i="1" s="1"/>
  <c r="L290" i="1"/>
  <c r="L293" i="1" s="1"/>
  <c r="J290" i="1"/>
  <c r="J293" i="1" s="1"/>
  <c r="DK290" i="1"/>
  <c r="FK290" i="1"/>
  <c r="FB290" i="1"/>
  <c r="FB293" i="1" s="1"/>
  <c r="DV290" i="1"/>
  <c r="CN290" i="1"/>
  <c r="CN293" i="1" s="1"/>
  <c r="AE290" i="1"/>
  <c r="EC290" i="1"/>
  <c r="EC293" i="1" s="1"/>
  <c r="FX290" i="1"/>
  <c r="FZ331" i="1"/>
  <c r="FZ284" i="1"/>
  <c r="FZ285" i="1"/>
  <c r="GB278" i="1"/>
  <c r="FZ281" i="1"/>
  <c r="W296" i="1" l="1"/>
  <c r="ED296" i="1"/>
  <c r="AS296" i="1"/>
  <c r="C296" i="1"/>
  <c r="CI296" i="1"/>
  <c r="DD296" i="1"/>
  <c r="FO296" i="1"/>
  <c r="DR296" i="1"/>
  <c r="EZ296" i="1"/>
  <c r="N296" i="1"/>
  <c r="EH296" i="1"/>
  <c r="CX296" i="1"/>
  <c r="EB296" i="1"/>
  <c r="V296" i="1"/>
  <c r="BL296" i="1"/>
  <c r="DZ296" i="1"/>
  <c r="AF296" i="1"/>
  <c r="AO296" i="1"/>
  <c r="H296" i="1"/>
  <c r="FH296" i="1"/>
  <c r="DJ296" i="1"/>
  <c r="E296" i="1"/>
  <c r="K296" i="1"/>
  <c r="FU296" i="1"/>
  <c r="DP296" i="1"/>
  <c r="BJ296" i="1"/>
  <c r="AU296" i="1"/>
  <c r="DS296" i="1"/>
  <c r="CG296" i="1"/>
  <c r="EW296" i="1"/>
  <c r="BA296" i="1"/>
  <c r="AV296" i="1"/>
  <c r="EP296" i="1"/>
  <c r="DY296" i="1"/>
  <c r="CL296" i="1"/>
  <c r="AZ296" i="1"/>
  <c r="DH296" i="1"/>
  <c r="EU296" i="1"/>
  <c r="BU296" i="1"/>
  <c r="FI296" i="1"/>
  <c r="BG296" i="1"/>
  <c r="CD293" i="1"/>
  <c r="BV296" i="1"/>
  <c r="AQ296" i="1"/>
  <c r="AK296" i="1"/>
  <c r="EV296" i="1"/>
  <c r="DM296" i="1"/>
  <c r="EF296" i="1"/>
  <c r="FT296" i="1"/>
  <c r="AP296" i="1"/>
  <c r="I296" i="1"/>
  <c r="DB296" i="1"/>
  <c r="CF296" i="1"/>
  <c r="CE296" i="1"/>
  <c r="FN296" i="1"/>
  <c r="FE296" i="1"/>
  <c r="FP296" i="1"/>
  <c r="AT296" i="1"/>
  <c r="EL296" i="1"/>
  <c r="BY296" i="1"/>
  <c r="FG296" i="1"/>
  <c r="CZ296" i="1"/>
  <c r="BX296" i="1"/>
  <c r="FV296" i="1"/>
  <c r="DI296" i="1"/>
  <c r="EM296" i="1"/>
  <c r="DL296" i="1"/>
  <c r="CQ296" i="1"/>
  <c r="AB296" i="1"/>
  <c r="FD296" i="1"/>
  <c r="DA296" i="1"/>
  <c r="Y296" i="1"/>
  <c r="X296" i="1"/>
  <c r="BO296" i="1"/>
  <c r="BB296" i="1"/>
  <c r="EY296" i="1"/>
  <c r="AI296" i="1"/>
  <c r="DN296" i="1"/>
  <c r="AC296" i="1"/>
  <c r="DQ296" i="1"/>
  <c r="EA296" i="1"/>
  <c r="CJ296" i="1"/>
  <c r="EQ296" i="1"/>
  <c r="AD296" i="1"/>
  <c r="ER296" i="1"/>
  <c r="BR296" i="1"/>
  <c r="BM296" i="1"/>
  <c r="BE296" i="1"/>
  <c r="EI296" i="1"/>
  <c r="BN296" i="1"/>
  <c r="AW296" i="1"/>
  <c r="CS296" i="1"/>
  <c r="EX296" i="1"/>
  <c r="AL296" i="1"/>
  <c r="CR296" i="1"/>
  <c r="P296" i="1"/>
  <c r="BQ296" i="1"/>
  <c r="G296" i="1"/>
  <c r="J296" i="1"/>
  <c r="BT296" i="1"/>
  <c r="CO296" i="1"/>
  <c r="CV296" i="1"/>
  <c r="S296" i="1"/>
  <c r="O296" i="1"/>
  <c r="EG296" i="1"/>
  <c r="CY296" i="1"/>
  <c r="FQ296" i="1"/>
  <c r="DX296" i="1"/>
  <c r="Z296" i="1"/>
  <c r="AM296" i="1"/>
  <c r="AG296" i="1"/>
  <c r="CB296" i="1"/>
  <c r="DW296" i="1"/>
  <c r="F293" i="1"/>
  <c r="F296" i="1"/>
  <c r="BP293" i="1"/>
  <c r="BP296" i="1"/>
  <c r="D293" i="1"/>
  <c r="D296" i="1"/>
  <c r="FK293" i="1"/>
  <c r="FK296" i="1"/>
  <c r="FW293" i="1"/>
  <c r="FW296" i="1"/>
  <c r="DT293" i="1"/>
  <c r="DT296" i="1"/>
  <c r="FM296" i="1"/>
  <c r="EJ296" i="1"/>
  <c r="BI296" i="1"/>
  <c r="FB296" i="1"/>
  <c r="DK293" i="1"/>
  <c r="DK296" i="1"/>
  <c r="CC293" i="1"/>
  <c r="CC296" i="1"/>
  <c r="CA293" i="1"/>
  <c r="CA296" i="1"/>
  <c r="AR293" i="1"/>
  <c r="AR296" i="1"/>
  <c r="BD293" i="1"/>
  <c r="BD296" i="1"/>
  <c r="BC293" i="1"/>
  <c r="BC296" i="1"/>
  <c r="FL293" i="1"/>
  <c r="FL296" i="1"/>
  <c r="AA293" i="1"/>
  <c r="AA296" i="1"/>
  <c r="DO293" i="1"/>
  <c r="DO296" i="1"/>
  <c r="EK293" i="1"/>
  <c r="EK296" i="1"/>
  <c r="M293" i="1"/>
  <c r="M296" i="1"/>
  <c r="CU293" i="1"/>
  <c r="CU296" i="1"/>
  <c r="CH293" i="1"/>
  <c r="CH296" i="1"/>
  <c r="Q293" i="1"/>
  <c r="Q296" i="1"/>
  <c r="DG296" i="1"/>
  <c r="DE296" i="1"/>
  <c r="EC296" i="1"/>
  <c r="FY290" i="1"/>
  <c r="FY296" i="1" s="1"/>
  <c r="FZ305" i="1" s="1"/>
  <c r="FS296" i="1"/>
  <c r="AH296" i="1"/>
  <c r="CW296" i="1"/>
  <c r="EN296" i="1"/>
  <c r="FJ296" i="1"/>
  <c r="R296" i="1"/>
  <c r="DF296" i="1"/>
  <c r="L296" i="1"/>
  <c r="CN296" i="1"/>
  <c r="FX293" i="1"/>
  <c r="FX296" i="1"/>
  <c r="DV293" i="1"/>
  <c r="DV296" i="1"/>
  <c r="AJ293" i="1"/>
  <c r="AJ296" i="1"/>
  <c r="CP293" i="1"/>
  <c r="CP296" i="1"/>
  <c r="BS293" i="1"/>
  <c r="BS296" i="1"/>
  <c r="BH293" i="1"/>
  <c r="BH296" i="1"/>
  <c r="FC293" i="1"/>
  <c r="FC296" i="1"/>
  <c r="BF293" i="1"/>
  <c r="BF296" i="1"/>
  <c r="BK293" i="1"/>
  <c r="BK296" i="1"/>
  <c r="DC293" i="1"/>
  <c r="DC296" i="1"/>
  <c r="AY293" i="1"/>
  <c r="AY296" i="1"/>
  <c r="BZ293" i="1"/>
  <c r="BZ296" i="1"/>
  <c r="BW293" i="1"/>
  <c r="BW296" i="1"/>
  <c r="FR293" i="1"/>
  <c r="FR296" i="1"/>
  <c r="EE296" i="1"/>
  <c r="AE293" i="1"/>
  <c r="AE296" i="1"/>
  <c r="FA293" i="1"/>
  <c r="FA296" i="1"/>
  <c r="AX293" i="1"/>
  <c r="AX296" i="1"/>
  <c r="AN296" i="1"/>
  <c r="CT296" i="1"/>
  <c r="FF296" i="1"/>
  <c r="CM293" i="1"/>
  <c r="CM296" i="1"/>
  <c r="FY293" i="1" l="1"/>
  <c r="FZ296" i="1"/>
  <c r="FZ293" i="1"/>
  <c r="BF302" i="1" l="1"/>
  <c r="BF305" i="1" s="1"/>
  <c r="GB17" i="4"/>
  <c r="FY302" i="1"/>
  <c r="FY305" i="1" s="1"/>
  <c r="M308" i="1"/>
  <c r="FL308" i="1"/>
  <c r="FT308" i="1"/>
  <c r="FO308" i="1"/>
  <c r="FB308" i="1"/>
  <c r="CK308" i="1"/>
  <c r="T308" i="1"/>
  <c r="U308" i="1"/>
  <c r="ES308" i="1"/>
  <c r="DU308" i="1"/>
  <c r="EO308" i="1"/>
  <c r="EY308" i="1"/>
  <c r="FD308" i="1"/>
  <c r="EA308" i="1"/>
  <c r="DE308" i="1"/>
  <c r="FP308" i="1"/>
  <c r="EN308" i="1"/>
  <c r="BI308" i="1"/>
  <c r="BT308" i="1"/>
  <c r="FQ308" i="1"/>
  <c r="BN308" i="1"/>
  <c r="EV308" i="1"/>
  <c r="CE308" i="1"/>
  <c r="DP308" i="1"/>
  <c r="AN308" i="1"/>
  <c r="FF308" i="1"/>
  <c r="FI308" i="1"/>
  <c r="DW308" i="1"/>
  <c r="BO308" i="1"/>
  <c r="AF308" i="1"/>
  <c r="DJ308" i="1"/>
  <c r="BQ308" i="1"/>
  <c r="EQ308" i="1"/>
  <c r="BB308" i="1"/>
  <c r="E308" i="1"/>
  <c r="FV308" i="1"/>
  <c r="DG308" i="1"/>
  <c r="C308" i="1"/>
  <c r="AH308" i="1"/>
  <c r="AO308" i="1"/>
  <c r="CO308" i="1"/>
  <c r="EE308" i="1"/>
  <c r="CZ308" i="1"/>
  <c r="CB308" i="1"/>
  <c r="CY308" i="1"/>
  <c r="S308" i="1"/>
  <c r="BR308" i="1"/>
  <c r="AV308" i="1"/>
  <c r="DH308" i="1"/>
  <c r="EF308" i="1"/>
  <c r="P308" i="1"/>
  <c r="CJ308" i="1"/>
  <c r="X308" i="1"/>
  <c r="BL308" i="1"/>
  <c r="N308" i="1"/>
  <c r="CG308" i="1"/>
  <c r="CW308" i="1"/>
  <c r="FG308" i="1"/>
  <c r="EP308" i="1"/>
  <c r="BE308" i="1"/>
  <c r="EC308" i="1"/>
  <c r="BY308" i="1"/>
  <c r="AT308" i="1"/>
  <c r="AB308" i="1"/>
  <c r="AC308" i="1"/>
  <c r="AI308" i="1"/>
  <c r="DN308" i="1"/>
  <c r="DZ308" i="1"/>
  <c r="DF308" i="1"/>
  <c r="CD308" i="1"/>
  <c r="AS308" i="1"/>
  <c r="BU308" i="1"/>
  <c r="EU308" i="1"/>
  <c r="DM308" i="1"/>
  <c r="BA308" i="1"/>
  <c r="AM308" i="1"/>
  <c r="CF308" i="1"/>
  <c r="AK308" i="1"/>
  <c r="H308" i="1"/>
  <c r="CT308" i="1"/>
  <c r="AL308" i="1"/>
  <c r="DX308" i="1"/>
  <c r="EL308" i="1"/>
  <c r="G308" i="1"/>
  <c r="CQ308" i="1"/>
  <c r="BM308" i="1"/>
  <c r="CR308" i="1"/>
  <c r="AW308" i="1"/>
  <c r="ED308" i="1"/>
  <c r="EX308" i="1"/>
  <c r="V308" i="1"/>
  <c r="DV308" i="1"/>
  <c r="FW308" i="1"/>
  <c r="F308" i="1"/>
  <c r="BC308" i="1"/>
  <c r="BH308" i="1"/>
  <c r="CC308" i="1"/>
  <c r="AX308" i="1"/>
  <c r="BS308" i="1" l="1"/>
  <c r="I308" i="1"/>
  <c r="DA308" i="1"/>
  <c r="DQ308" i="1"/>
  <c r="W308" i="1"/>
  <c r="DR308" i="1"/>
  <c r="CL308" i="1"/>
  <c r="L308" i="1"/>
  <c r="AQ308" i="1"/>
  <c r="AU308" i="1"/>
  <c r="K308" i="1"/>
  <c r="AD308" i="1"/>
  <c r="Y308" i="1"/>
  <c r="EG308" i="1"/>
  <c r="EJ308" i="1"/>
  <c r="BZ308" i="1"/>
  <c r="DT308" i="1"/>
  <c r="CH308" i="1"/>
  <c r="EZ308" i="1"/>
  <c r="EI308" i="1"/>
  <c r="DD308" i="1"/>
  <c r="EW308" i="1"/>
  <c r="FM308" i="1"/>
  <c r="CX308" i="1"/>
  <c r="BX308" i="1"/>
  <c r="FS308" i="1"/>
  <c r="Z308" i="1"/>
  <c r="CN308" i="1"/>
  <c r="FK308" i="1"/>
  <c r="D308" i="1"/>
  <c r="EB308" i="1"/>
  <c r="DY308" i="1"/>
  <c r="FE308" i="1"/>
  <c r="EM308" i="1"/>
  <c r="CV308" i="1"/>
  <c r="CS308" i="1"/>
  <c r="FU308" i="1"/>
  <c r="BG308" i="1"/>
  <c r="ET308" i="1"/>
  <c r="FR308" i="1"/>
  <c r="BW308" i="1"/>
  <c r="FX308" i="1"/>
  <c r="CA308" i="1"/>
  <c r="DC308" i="1"/>
  <c r="BF308" i="1"/>
  <c r="DB308" i="1"/>
  <c r="O308" i="1"/>
  <c r="CI308" i="1"/>
  <c r="DL308" i="1"/>
  <c r="BV308" i="1"/>
  <c r="FH308" i="1"/>
  <c r="BK308" i="1"/>
  <c r="DO308" i="1"/>
  <c r="BP308" i="1"/>
  <c r="CP308" i="1"/>
  <c r="AR308" i="1"/>
  <c r="FC308" i="1"/>
  <c r="FA308" i="1"/>
  <c r="BD308" i="1"/>
  <c r="R308" i="1"/>
  <c r="AG308" i="1"/>
  <c r="BJ308" i="1"/>
  <c r="DS308" i="1"/>
  <c r="ER308" i="1"/>
  <c r="J308" i="1"/>
  <c r="DI308" i="1"/>
  <c r="FJ308" i="1"/>
  <c r="AP308" i="1"/>
  <c r="EH308" i="1"/>
  <c r="AZ308" i="1"/>
  <c r="FN308" i="1"/>
  <c r="AJ308" i="1"/>
  <c r="DK308" i="1"/>
  <c r="AE308" i="1"/>
  <c r="EK308" i="1"/>
  <c r="AY308" i="1"/>
  <c r="AA308" i="1"/>
  <c r="Q308" i="1"/>
  <c r="CM308" i="1"/>
  <c r="CU302" i="1"/>
  <c r="CU305" i="1" s="1"/>
  <c r="G302" i="1"/>
  <c r="G305" i="1" s="1"/>
  <c r="BA302" i="1"/>
  <c r="BA305" i="1" s="1"/>
  <c r="AI302" i="1"/>
  <c r="AI305" i="1" s="1"/>
  <c r="J302" i="1"/>
  <c r="J305" i="1" s="1"/>
  <c r="O302" i="1"/>
  <c r="O305" i="1" s="1"/>
  <c r="AO302" i="1"/>
  <c r="AO305" i="1" s="1"/>
  <c r="BQ302" i="1"/>
  <c r="BQ305" i="1" s="1"/>
  <c r="Z302" i="1"/>
  <c r="Z305" i="1" s="1"/>
  <c r="EO302" i="1"/>
  <c r="EO305" i="1" s="1"/>
  <c r="EB302" i="1"/>
  <c r="EB305" i="1" s="1"/>
  <c r="EL302" i="1"/>
  <c r="EL305" i="1" s="1"/>
  <c r="DD302" i="1"/>
  <c r="DD305" i="1" s="1"/>
  <c r="DZ302" i="1"/>
  <c r="DZ305" i="1" s="1"/>
  <c r="AT302" i="1"/>
  <c r="AT305" i="1" s="1"/>
  <c r="EP302" i="1"/>
  <c r="EP305" i="1" s="1"/>
  <c r="BL302" i="1"/>
  <c r="BL305" i="1" s="1"/>
  <c r="AV302" i="1"/>
  <c r="AV305" i="1" s="1"/>
  <c r="EE302" i="1"/>
  <c r="EE305" i="1" s="1"/>
  <c r="FJ302" i="1"/>
  <c r="FJ305" i="1" s="1"/>
  <c r="AP302" i="1"/>
  <c r="AP305" i="1" s="1"/>
  <c r="BV302" i="1"/>
  <c r="BV305" i="1" s="1"/>
  <c r="EV302" i="1"/>
  <c r="EV305" i="1" s="1"/>
  <c r="FB302" i="1"/>
  <c r="FB305" i="1" s="1"/>
  <c r="DU302" i="1"/>
  <c r="DU305" i="1" s="1"/>
  <c r="AX302" i="1"/>
  <c r="AX305" i="1" s="1"/>
  <c r="DV302" i="1"/>
  <c r="DV305" i="1" s="1"/>
  <c r="EX302" i="1"/>
  <c r="EX305" i="1" s="1"/>
  <c r="BM302" i="1"/>
  <c r="BM305" i="1" s="1"/>
  <c r="DX302" i="1"/>
  <c r="DX305" i="1" s="1"/>
  <c r="H302" i="1"/>
  <c r="H305" i="1" s="1"/>
  <c r="AM302" i="1"/>
  <c r="AM305" i="1" s="1"/>
  <c r="EU302" i="1"/>
  <c r="EU305" i="1" s="1"/>
  <c r="BU302" i="1"/>
  <c r="BU305" i="1" s="1"/>
  <c r="AS302" i="1"/>
  <c r="AS305" i="1" s="1"/>
  <c r="EW302" i="1"/>
  <c r="EW305" i="1" s="1"/>
  <c r="DY302" i="1"/>
  <c r="DY305" i="1" s="1"/>
  <c r="BY302" i="1"/>
  <c r="BY305" i="1" s="1"/>
  <c r="FM302" i="1"/>
  <c r="FM305" i="1" s="1"/>
  <c r="FE302" i="1"/>
  <c r="FE305" i="1" s="1"/>
  <c r="CG302" i="1"/>
  <c r="CG305" i="1" s="1"/>
  <c r="CX302" i="1"/>
  <c r="CX305" i="1" s="1"/>
  <c r="P302" i="1"/>
  <c r="P305" i="1" s="1"/>
  <c r="AU302" i="1"/>
  <c r="AU305" i="1" s="1"/>
  <c r="K302" i="1"/>
  <c r="K305" i="1" s="1"/>
  <c r="AD302" i="1"/>
  <c r="AD305" i="1" s="1"/>
  <c r="CO302" i="1"/>
  <c r="CO305" i="1" s="1"/>
  <c r="Y302" i="1"/>
  <c r="Y305" i="1" s="1"/>
  <c r="E302" i="1"/>
  <c r="E305" i="1" s="1"/>
  <c r="EQ302" i="1"/>
  <c r="EQ305" i="1" s="1"/>
  <c r="AF302" i="1"/>
  <c r="AF305" i="1" s="1"/>
  <c r="EH302" i="1"/>
  <c r="EH305" i="1" s="1"/>
  <c r="AZ302" i="1"/>
  <c r="AZ305" i="1" s="1"/>
  <c r="AN302" i="1"/>
  <c r="AN305" i="1" s="1"/>
  <c r="BN302" i="1"/>
  <c r="BN305" i="1" s="1"/>
  <c r="CL302" i="1"/>
  <c r="CL305" i="1" s="1"/>
  <c r="FP302" i="1"/>
  <c r="FP305" i="1" s="1"/>
  <c r="EA302" i="1"/>
  <c r="EA305" i="1" s="1"/>
  <c r="FH302" i="1"/>
  <c r="FH305" i="1" s="1"/>
  <c r="ES302" i="1"/>
  <c r="ES305" i="1" s="1"/>
  <c r="CK302" i="1"/>
  <c r="CK305" i="1" s="1"/>
  <c r="BK302" i="1"/>
  <c r="BK305" i="1" s="1"/>
  <c r="DO302" i="1"/>
  <c r="DO305" i="1" s="1"/>
  <c r="BP302" i="1"/>
  <c r="BP305" i="1" s="1"/>
  <c r="CP302" i="1"/>
  <c r="CP305" i="1" s="1"/>
  <c r="AR302" i="1"/>
  <c r="AR305" i="1" s="1"/>
  <c r="FC302" i="1"/>
  <c r="FC305" i="1" s="1"/>
  <c r="FA302" i="1"/>
  <c r="FA305" i="1" s="1"/>
  <c r="BD302" i="1"/>
  <c r="BD305" i="1" s="1"/>
  <c r="AW302" i="1"/>
  <c r="AW305" i="1" s="1"/>
  <c r="CF302" i="1"/>
  <c r="CF305" i="1" s="1"/>
  <c r="DF302" i="1"/>
  <c r="DF305" i="1" s="1"/>
  <c r="W302" i="1"/>
  <c r="W305" i="1" s="1"/>
  <c r="FO302" i="1"/>
  <c r="FO305" i="1" s="1"/>
  <c r="CI302" i="1"/>
  <c r="CI305" i="1" s="1"/>
  <c r="CS302" i="1"/>
  <c r="CS305" i="1" s="1"/>
  <c r="CE302" i="1"/>
  <c r="CE305" i="1" s="1"/>
  <c r="EY302" i="1"/>
  <c r="EY305" i="1" s="1"/>
  <c r="FW302" i="1"/>
  <c r="FW305" i="1" s="1"/>
  <c r="CR302" i="1"/>
  <c r="CR305" i="1" s="1"/>
  <c r="CT302" i="1"/>
  <c r="CT305" i="1" s="1"/>
  <c r="DM302" i="1"/>
  <c r="DM305" i="1" s="1"/>
  <c r="EZ302" i="1"/>
  <c r="EZ305" i="1" s="1"/>
  <c r="AC302" i="1"/>
  <c r="AC305" i="1" s="1"/>
  <c r="CW302" i="1"/>
  <c r="CW305" i="1" s="1"/>
  <c r="CJ302" i="1"/>
  <c r="CJ305" i="1" s="1"/>
  <c r="DR302" i="1"/>
  <c r="DR305" i="1" s="1"/>
  <c r="AH302" i="1"/>
  <c r="AH305" i="1" s="1"/>
  <c r="FV302" i="1"/>
  <c r="FV305" i="1" s="1"/>
  <c r="DJ302" i="1"/>
  <c r="DJ305" i="1" s="1"/>
  <c r="FF302" i="1"/>
  <c r="FF305" i="1" s="1"/>
  <c r="BT302" i="1"/>
  <c r="BT305" i="1" s="1"/>
  <c r="CN302" i="1"/>
  <c r="CN305" i="1" s="1"/>
  <c r="ET302" i="1"/>
  <c r="ET305" i="1" s="1"/>
  <c r="FR302" i="1"/>
  <c r="FR305" i="1" s="1"/>
  <c r="FX302" i="1"/>
  <c r="FX305" i="1" s="1"/>
  <c r="BH302" i="1"/>
  <c r="BH305" i="1" s="1"/>
  <c r="BS302" i="1"/>
  <c r="BS305" i="1" s="1"/>
  <c r="BC302" i="1"/>
  <c r="BC305" i="1" s="1"/>
  <c r="I302" i="1"/>
  <c r="I305" i="1" s="1"/>
  <c r="ED302" i="1"/>
  <c r="ED305" i="1" s="1"/>
  <c r="CQ302" i="1"/>
  <c r="CQ305" i="1" s="1"/>
  <c r="AG302" i="1"/>
  <c r="AG305" i="1" s="1"/>
  <c r="AK302" i="1"/>
  <c r="AK305" i="1" s="1"/>
  <c r="DA302" i="1"/>
  <c r="DA305" i="1" s="1"/>
  <c r="BJ302" i="1"/>
  <c r="BJ305" i="1" s="1"/>
  <c r="DS302" i="1"/>
  <c r="DS305" i="1" s="1"/>
  <c r="CD302" i="1"/>
  <c r="CD305" i="1" s="1"/>
  <c r="DN302" i="1"/>
  <c r="DN305" i="1" s="1"/>
  <c r="AB302" i="1"/>
  <c r="AB305" i="1" s="1"/>
  <c r="DB302" i="1"/>
  <c r="DB305" i="1" s="1"/>
  <c r="BE302" i="1"/>
  <c r="BE305" i="1" s="1"/>
  <c r="FG302" i="1"/>
  <c r="FG305" i="1" s="1"/>
  <c r="N302" i="1"/>
  <c r="N305" i="1" s="1"/>
  <c r="X302" i="1"/>
  <c r="X305" i="1" s="1"/>
  <c r="EF302" i="1"/>
  <c r="EF305" i="1" s="1"/>
  <c r="BR302" i="1"/>
  <c r="BR305" i="1" s="1"/>
  <c r="EM302" i="1"/>
  <c r="EM305" i="1" s="1"/>
  <c r="CB302" i="1"/>
  <c r="CB305" i="1" s="1"/>
  <c r="CV302" i="1"/>
  <c r="CV305" i="1" s="1"/>
  <c r="BX302" i="1"/>
  <c r="BX305" i="1" s="1"/>
  <c r="FS302" i="1"/>
  <c r="FS305" i="1" s="1"/>
  <c r="BB302" i="1"/>
  <c r="BB305" i="1" s="1"/>
  <c r="R302" i="1"/>
  <c r="R305" i="1" s="1"/>
  <c r="EG302" i="1"/>
  <c r="EG305" i="1" s="1"/>
  <c r="DW302" i="1"/>
  <c r="DW305" i="1" s="1"/>
  <c r="FI302" i="1"/>
  <c r="FI305" i="1" s="1"/>
  <c r="DP302" i="1"/>
  <c r="DP305" i="1" s="1"/>
  <c r="FQ302" i="1"/>
  <c r="FQ305" i="1" s="1"/>
  <c r="BI302" i="1"/>
  <c r="BI305" i="1" s="1"/>
  <c r="FN302" i="1"/>
  <c r="FN305" i="1" s="1"/>
  <c r="FD302" i="1"/>
  <c r="FD305" i="1" s="1"/>
  <c r="L302" i="1"/>
  <c r="L305" i="1" s="1"/>
  <c r="U302" i="1"/>
  <c r="U305" i="1" s="1"/>
  <c r="AJ302" i="1"/>
  <c r="AJ305" i="1" s="1"/>
  <c r="DK302" i="1"/>
  <c r="DK305" i="1" s="1"/>
  <c r="AE302" i="1"/>
  <c r="AE305" i="1" s="1"/>
  <c r="EK302" i="1"/>
  <c r="EK305" i="1" s="1"/>
  <c r="AY302" i="1"/>
  <c r="AY305" i="1" s="1"/>
  <c r="AA302" i="1"/>
  <c r="AA305" i="1" s="1"/>
  <c r="Q302" i="1"/>
  <c r="Q305" i="1" s="1"/>
  <c r="CM302" i="1"/>
  <c r="CM305" i="1" s="1"/>
  <c r="V302" i="1"/>
  <c r="V305" i="1" s="1"/>
  <c r="AQ302" i="1"/>
  <c r="AQ305" i="1" s="1"/>
  <c r="DQ302" i="1"/>
  <c r="DQ305" i="1" s="1"/>
  <c r="DI302" i="1"/>
  <c r="DI305" i="1" s="1"/>
  <c r="S302" i="1"/>
  <c r="S305" i="1" s="1"/>
  <c r="DG302" i="1"/>
  <c r="DG305" i="1" s="1"/>
  <c r="FU302" i="1"/>
  <c r="FU305" i="1" s="1"/>
  <c r="EN302" i="1"/>
  <c r="EN305" i="1" s="1"/>
  <c r="T302" i="1"/>
  <c r="T305" i="1" s="1"/>
  <c r="FL302" i="1"/>
  <c r="FL305" i="1" s="1"/>
  <c r="M302" i="1"/>
  <c r="M305" i="1" s="1"/>
  <c r="BZ302" i="1"/>
  <c r="BZ305" i="1" s="1"/>
  <c r="FK302" i="1"/>
  <c r="FK305" i="1" s="1"/>
  <c r="DT302" i="1"/>
  <c r="DT305" i="1" s="1"/>
  <c r="CH302" i="1"/>
  <c r="CH305" i="1" s="1"/>
  <c r="D302" i="1"/>
  <c r="D305" i="1" s="1"/>
  <c r="F302" i="1"/>
  <c r="F305" i="1" s="1"/>
  <c r="AL302" i="1"/>
  <c r="AL305" i="1" s="1"/>
  <c r="FT302" i="1"/>
  <c r="FT305" i="1" s="1"/>
  <c r="ER302" i="1"/>
  <c r="ER305" i="1" s="1"/>
  <c r="DH302" i="1"/>
  <c r="DH305" i="1" s="1"/>
  <c r="CZ302" i="1"/>
  <c r="CZ305" i="1" s="1"/>
  <c r="DL302" i="1"/>
  <c r="DL305" i="1" s="1"/>
  <c r="BG302" i="1"/>
  <c r="BG305" i="1" s="1"/>
  <c r="EJ302" i="1"/>
  <c r="EJ305" i="1" s="1"/>
  <c r="CC302" i="1"/>
  <c r="CC305" i="1" s="1"/>
  <c r="EI302" i="1"/>
  <c r="EI305" i="1" s="1"/>
  <c r="EC302" i="1"/>
  <c r="EC305" i="1" s="1"/>
  <c r="CY302" i="1"/>
  <c r="CY305" i="1" s="1"/>
  <c r="BO302" i="1"/>
  <c r="BO305" i="1" s="1"/>
  <c r="DE302" i="1"/>
  <c r="DE305" i="1" s="1"/>
  <c r="BW302" i="1"/>
  <c r="BW305" i="1" s="1"/>
  <c r="CA302" i="1"/>
  <c r="CA305" i="1" s="1"/>
  <c r="DC302" i="1"/>
  <c r="DC305" i="1" s="1"/>
  <c r="FZ301" i="1"/>
  <c r="C302" i="1"/>
  <c r="C305" i="1" s="1"/>
</calcChain>
</file>

<file path=xl/comments1.xml><?xml version="1.0" encoding="utf-8"?>
<comments xmlns="http://schemas.openxmlformats.org/spreadsheetml/2006/main">
  <authors>
    <author>Christel, Mary Lynn</author>
    <author>Tim Kahle</author>
  </authors>
  <commentList>
    <comment ref="AD73" authorId="0" shapeId="0">
      <text>
        <r>
          <rPr>
            <b/>
            <sz val="9"/>
            <color indexed="81"/>
            <rFont val="Tahoma"/>
            <family val="2"/>
          </rPr>
          <t>Christel, Mary Lynn: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48" authorId="1" shapeId="0">
      <text>
        <r>
          <rPr>
            <b/>
            <sz val="9"/>
            <color indexed="81"/>
            <rFont val="Tahoma"/>
            <family val="2"/>
          </rPr>
          <t>Tim Kahle:</t>
        </r>
        <r>
          <rPr>
            <sz val="9"/>
            <color indexed="81"/>
            <rFont val="Tahoma"/>
            <family val="2"/>
          </rPr>
          <t xml:space="preserve">
Hard coded to tie.</t>
        </r>
      </text>
    </comment>
  </commentList>
</comments>
</file>

<file path=xl/sharedStrings.xml><?xml version="1.0" encoding="utf-8"?>
<sst xmlns="http://schemas.openxmlformats.org/spreadsheetml/2006/main" count="2447" uniqueCount="1069">
  <si>
    <t xml:space="preserve"> </t>
  </si>
  <si>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</si>
  <si>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</si>
  <si>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</si>
  <si>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</si>
  <si>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</si>
  <si>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</si>
  <si>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</si>
  <si>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</si>
  <si>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</si>
  <si>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</si>
  <si>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</si>
  <si>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</si>
  <si>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</si>
  <si>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</si>
  <si>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</si>
  <si>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</si>
  <si>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</si>
  <si>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</si>
  <si>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</si>
  <si>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ELBERT</t>
  </si>
  <si>
    <t>EL PASO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</si>
  <si>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</si>
  <si>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</si>
  <si>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</si>
  <si>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</si>
  <si>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</si>
  <si>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</si>
  <si>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</si>
  <si>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</si>
  <si>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</si>
  <si>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</si>
  <si>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</si>
  <si>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LAKE</t>
  </si>
  <si>
    <t>LA PLATA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</si>
  <si>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</si>
  <si>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</si>
  <si>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</si>
  <si>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</si>
  <si>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</si>
  <si>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</si>
  <si>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</si>
  <si>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</si>
  <si>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</si>
  <si>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</si>
  <si>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</si>
  <si>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</si>
  <si>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</si>
  <si>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</si>
  <si>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</si>
  <si>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</si>
  <si>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</si>
  <si>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</si>
  <si>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</si>
  <si>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</si>
  <si>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</si>
  <si>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</si>
  <si>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</si>
  <si>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</si>
  <si>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</si>
  <si>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</si>
  <si>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</si>
  <si>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</si>
  <si>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</si>
  <si>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MAPLETON 1</t>
  </si>
  <si>
    <t>ADAMS 12 FIVE STAR SCHOOLS</t>
  </si>
  <si>
    <t>ADAMS COUNTY 14</t>
  </si>
  <si>
    <t>SCHOOL DISTRICT 27J</t>
  </si>
  <si>
    <t>BENNETT 29J</t>
  </si>
  <si>
    <t>STRASBURG 31J</t>
  </si>
  <si>
    <t>WESTMINSTER 50</t>
  </si>
  <si>
    <t>ALAMOSA RE-11J</t>
  </si>
  <si>
    <t>SANGRE DE CRISTO RE-22J</t>
  </si>
  <si>
    <t>ENGLEWOOD 1</t>
  </si>
  <si>
    <t>SHERIDAN 2</t>
  </si>
  <si>
    <t>CHERRY CREEK 5</t>
  </si>
  <si>
    <t>LITTLETON 6</t>
  </si>
  <si>
    <t>DEER TRAIL 26J</t>
  </si>
  <si>
    <t>ADAMS-ARAPAHOE 28J</t>
  </si>
  <si>
    <t>BYERS 32J</t>
  </si>
  <si>
    <t>ARCHULETA COUNTY 50 JT</t>
  </si>
  <si>
    <t>WALSH RE-1</t>
  </si>
  <si>
    <t>PRITCHETT RE-3</t>
  </si>
  <si>
    <t>SPRINGFIELD RE-4</t>
  </si>
  <si>
    <t>VILAS RE-5</t>
  </si>
  <si>
    <t>CAMPO RE-6</t>
  </si>
  <si>
    <t>LAS ANIMAS RE-1</t>
  </si>
  <si>
    <t>MC CLAVE RE-2</t>
  </si>
  <si>
    <t>ST VRAIN VALLEY RE 1J</t>
  </si>
  <si>
    <t>BOULDER VALLEY RE 2</t>
  </si>
  <si>
    <t>BUENA VISTA R-31</t>
  </si>
  <si>
    <t>SALIDA R-32</t>
  </si>
  <si>
    <t>KIT CARSON R-1</t>
  </si>
  <si>
    <t>CHEYENNE COUNTY RE-5</t>
  </si>
  <si>
    <t>CLEAR CREEK RE-1</t>
  </si>
  <si>
    <t>NORTH CONEJOS RE-1J</t>
  </si>
  <si>
    <t>SANFORD 6J</t>
  </si>
  <si>
    <t>SOUTH CONEJOS RE-10</t>
  </si>
  <si>
    <t>CENTENNIAL R-1</t>
  </si>
  <si>
    <t>SIERRA GRANDE R-30</t>
  </si>
  <si>
    <t>CROWLEY COUNTY RE-1-J</t>
  </si>
  <si>
    <t>CUSTER COUNTY SCHOOL DISTRICT C-1</t>
  </si>
  <si>
    <t>DELTA COUNTY 50(J)</t>
  </si>
  <si>
    <t>DENVER COUNTY 1</t>
  </si>
  <si>
    <t>DOLORES COUNTY RE NO.2</t>
  </si>
  <si>
    <t>DOUGLAS COUNTY RE 1</t>
  </si>
  <si>
    <t>EAGLE COUNTY RE 50</t>
  </si>
  <si>
    <t>ELIZABETH C-1</t>
  </si>
  <si>
    <t>KIOWA C-2</t>
  </si>
  <si>
    <t>BIG SANDY 100J</t>
  </si>
  <si>
    <t>ELBERT 200</t>
  </si>
  <si>
    <t>AGATE 300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</si>
  <si>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</si>
  <si>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</si>
  <si>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</si>
  <si>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</si>
  <si>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</si>
  <si>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</si>
  <si>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</si>
  <si>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</si>
  <si>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</si>
  <si>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PEYTON 23 JT</t>
  </si>
  <si>
    <t>HANOVER 28</t>
  </si>
  <si>
    <t>LEWIS-PALMER 38</t>
  </si>
  <si>
    <t>FALCON 49</t>
  </si>
  <si>
    <t>EDISON 54 JT</t>
  </si>
  <si>
    <t>MIAMI/YODER 60 JT</t>
  </si>
  <si>
    <t>CANON CITY RE-1</t>
  </si>
  <si>
    <t>FREMONT RE-2</t>
  </si>
  <si>
    <t>COTOPAXI RE-3</t>
  </si>
  <si>
    <t>ROARING FORK RE-1</t>
  </si>
  <si>
    <t>GARFIELD RE-2</t>
  </si>
  <si>
    <t>GARFIELD 16</t>
  </si>
  <si>
    <t>GILPIN COUNTY RE-1</t>
  </si>
  <si>
    <t>WEST GRAND 1-JT</t>
  </si>
  <si>
    <t>EAST GRAND 2</t>
  </si>
  <si>
    <t>GUNNISON WATERSHED RE1J</t>
  </si>
  <si>
    <t>HINSDALE COUNTY RE 1</t>
  </si>
  <si>
    <t>HUERFANO RE-1</t>
  </si>
  <si>
    <t>LA VETA RE-2</t>
  </si>
  <si>
    <t xml:space="preserve">NORTH PARK R-1 </t>
  </si>
  <si>
    <t>JEFFERSON COUNTY R-1</t>
  </si>
  <si>
    <t>EADS RE-1</t>
  </si>
  <si>
    <t>PLAINVIEW RE-2</t>
  </si>
  <si>
    <t>ARRIBA-FLAGLER C-20</t>
  </si>
  <si>
    <t>HI-PLAINS R-23</t>
  </si>
  <si>
    <t>STRATTON R-4</t>
  </si>
  <si>
    <t>BETHUNE R-5</t>
  </si>
  <si>
    <t>BURLINGTON RE-6J</t>
  </si>
  <si>
    <t>LAKE COUNTY R-1</t>
  </si>
  <si>
    <t>DURANGO 9-R</t>
  </si>
  <si>
    <t>BAYFIELD 10 JT-R</t>
  </si>
  <si>
    <t>IGNACIO 11 JT</t>
  </si>
  <si>
    <t>POUDRE R-1</t>
  </si>
  <si>
    <t>THOMPSON R2-J</t>
  </si>
  <si>
    <t>ESTES PARK R-3</t>
  </si>
  <si>
    <t>TRINIDAD 1</t>
  </si>
  <si>
    <t>PRIMERO REORGANIZED 2</t>
  </si>
  <si>
    <t>HOEHNE REORGANIZED 3</t>
  </si>
  <si>
    <t>AGUILAR REORGANIZED 6</t>
  </si>
  <si>
    <t>BRANSON REORGANIZED 82</t>
  </si>
  <si>
    <t>KIM REORGANIZED 88</t>
  </si>
  <si>
    <t>GENOA-HUGO C113</t>
  </si>
  <si>
    <t>LIMON RE-4J</t>
  </si>
  <si>
    <t>KARVAL RE-23</t>
  </si>
  <si>
    <t>VALLEY RE-1</t>
  </si>
  <si>
    <t>FRENCHMAN RE-3</t>
  </si>
  <si>
    <t>BUFFALO RE-4J</t>
  </si>
  <si>
    <t>PLATEAU RE-5</t>
  </si>
  <si>
    <t>DE BEQUE 49JT</t>
  </si>
  <si>
    <t>PLATEAU VALLEY 50</t>
  </si>
  <si>
    <t>MESA COUNTY VALLEY 51</t>
  </si>
  <si>
    <t>CREEDE SCHOOL DISTRICT</t>
  </si>
  <si>
    <t>MOFFAT COUNTY RE:NO 1</t>
  </si>
  <si>
    <t>MONTEZUMA-CORTEZ RE-1</t>
  </si>
  <si>
    <t>DOLORES RE-4A</t>
  </si>
  <si>
    <t>MANCOS RE-6</t>
  </si>
  <si>
    <t>MONTROSE COUNTY RE-1J</t>
  </si>
  <si>
    <t>WEST END RE-2</t>
  </si>
  <si>
    <t>BRUSH RE-2(J)</t>
  </si>
  <si>
    <t>FORT MORGAN RE-3</t>
  </si>
  <si>
    <t>WELDON VALLEY RE-20(J)</t>
  </si>
  <si>
    <t>WIGGINS RE-50(J)</t>
  </si>
  <si>
    <t>EAST OTERO R-1</t>
  </si>
  <si>
    <t>ROCKY FORD R-2</t>
  </si>
  <si>
    <t>MANZANOLA 3J</t>
  </si>
  <si>
    <t>FOWLER R-4J</t>
  </si>
  <si>
    <t>CHERAW 31</t>
  </si>
  <si>
    <t>SWINK 33</t>
  </si>
  <si>
    <t>OURAY R-1</t>
  </si>
  <si>
    <t>RIDGWAY R-2</t>
  </si>
  <si>
    <t>PLATTE CANYON 1</t>
  </si>
  <si>
    <t>PARK COUNTY RE-2</t>
  </si>
  <si>
    <t>HOLYOKE RE-1J</t>
  </si>
  <si>
    <t>HAXTUN RE-2J</t>
  </si>
  <si>
    <t>ASPEN 1</t>
  </si>
  <si>
    <t>GRANADA RE-1</t>
  </si>
  <si>
    <t>LAMAR RE-2</t>
  </si>
  <si>
    <t>HOLLY RE-3</t>
  </si>
  <si>
    <t>WILEY RE-13 JT</t>
  </si>
  <si>
    <t>PUEBLO CITY 60</t>
  </si>
  <si>
    <t>PUEBLO COUNTY 70</t>
  </si>
  <si>
    <t>MEEKER RE1</t>
  </si>
  <si>
    <t>RANGELY RE-4</t>
  </si>
  <si>
    <t>DEL NORTE C-7</t>
  </si>
  <si>
    <t>MONTE VISTA C-8</t>
  </si>
  <si>
    <t>SARGENT RE-33J</t>
  </si>
  <si>
    <t>HAYDEN RE-1</t>
  </si>
  <si>
    <t>STEAMBOAT SPRINGS RE-2</t>
  </si>
  <si>
    <t>SOUTH ROUTT RE 3</t>
  </si>
  <si>
    <t>MOUNTAIN VALLEY RE 1</t>
  </si>
  <si>
    <t>MOFFAT 2</t>
  </si>
  <si>
    <t>CENTER 26 JT</t>
  </si>
  <si>
    <t>SILVERTON 1</t>
  </si>
  <si>
    <t>TELLURIDE R-1</t>
  </si>
  <si>
    <t>NORWOOD R-2J</t>
  </si>
  <si>
    <t>JULESBURG RE-1</t>
  </si>
  <si>
    <t>SUMMIT RE-1</t>
  </si>
  <si>
    <t>CRIPPLE CREEK-VICTOR RE-1</t>
  </si>
  <si>
    <t>WOODLAND PARK RE-2</t>
  </si>
  <si>
    <t>AKRON R-1</t>
  </si>
  <si>
    <t>ARICKAREE R-2</t>
  </si>
  <si>
    <t>OTIS R-3</t>
  </si>
  <si>
    <t>LONE STAR 101</t>
  </si>
  <si>
    <t>WOODLIN R-104</t>
  </si>
  <si>
    <t>WELD COUNTY RE-1</t>
  </si>
  <si>
    <t>EATON RE-2</t>
  </si>
  <si>
    <t>WELD COUNTY SCHOOL DISTRICT RE-3J</t>
  </si>
  <si>
    <t>WINDSOR RE-4</t>
  </si>
  <si>
    <t>JOHNSTOWN-MILLIKEN RE-5J</t>
  </si>
  <si>
    <t>GREELEY 6</t>
  </si>
  <si>
    <t>PLATTE VALLEY RE-7</t>
  </si>
  <si>
    <t>WELD COUNTY S/D RE-8</t>
  </si>
  <si>
    <t>AULT-HIGHLAND RE-9</t>
  </si>
  <si>
    <t>BRIGGSDALE RE-10</t>
  </si>
  <si>
    <t>PRAIRIE RE-11</t>
  </si>
  <si>
    <t>PAWNEE RE-12</t>
  </si>
  <si>
    <t>YUMA 1</t>
  </si>
  <si>
    <t>WRAY RD-2</t>
  </si>
  <si>
    <t>IDALIA RJ-3</t>
  </si>
  <si>
    <t>LIBERTY J-4</t>
  </si>
  <si>
    <t>CHARTER SCHOOL INSTITUTE</t>
  </si>
  <si>
    <t>TOTALS</t>
  </si>
  <si>
    <t>V1</t>
  </si>
  <si>
    <t>FY19 Grades 1-12 FTE</t>
  </si>
  <si>
    <t>V1.1</t>
  </si>
  <si>
    <t>FY19 Kindergarten FTE</t>
  </si>
  <si>
    <t>V2</t>
  </si>
  <si>
    <t>FY19 Special Education Preschool FTE</t>
  </si>
  <si>
    <t>V3</t>
  </si>
  <si>
    <t>FY19 October FTE Count (sum of line V1, V1.1 and line V2)</t>
  </si>
  <si>
    <t>V4</t>
  </si>
  <si>
    <t xml:space="preserve">FY19 Multi District On-line Pupil Count </t>
  </si>
  <si>
    <t>V4.1</t>
  </si>
  <si>
    <t>FY19 ASCENT Pupil Count</t>
  </si>
  <si>
    <t>V5</t>
  </si>
  <si>
    <t>FY19 October FTE Count (minus on-line and ASCENT pupil count)</t>
  </si>
  <si>
    <t>V6</t>
  </si>
  <si>
    <t>FY19 Free Lunch (grades 1 - 8) Count</t>
  </si>
  <si>
    <t>V7</t>
  </si>
  <si>
    <t>FY19 Free Lunch (grades K - 12) Count</t>
  </si>
  <si>
    <t>V8</t>
  </si>
  <si>
    <t xml:space="preserve">FY19 Percent At-risk  - State Average </t>
  </si>
  <si>
    <t>V9</t>
  </si>
  <si>
    <t>FY19 October Membership (grades 1 - 8)</t>
  </si>
  <si>
    <t>V10</t>
  </si>
  <si>
    <t xml:space="preserve">FY19 October Membership (grades K-12) </t>
  </si>
  <si>
    <t>V11</t>
  </si>
  <si>
    <t xml:space="preserve">FY19 Charter School FTE Count </t>
  </si>
  <si>
    <t>V12</t>
  </si>
  <si>
    <t>FY18 Funded Pupil Count</t>
  </si>
  <si>
    <t>V13</t>
  </si>
  <si>
    <t>FY18 October FTE Count (minus CPP, OODS, Online)</t>
  </si>
  <si>
    <t>V14</t>
  </si>
  <si>
    <t>FY17 October FTE Count (minus CPP, OODS, Online)</t>
  </si>
  <si>
    <t>V15</t>
  </si>
  <si>
    <t>FY16 October FTE Count (minus CPP, OODS, Online)</t>
  </si>
  <si>
    <t>V15.1</t>
  </si>
  <si>
    <t>FY15 October FTE Count (minus CPP, OODS, Online)</t>
  </si>
  <si>
    <t>V16.1</t>
  </si>
  <si>
    <t xml:space="preserve">FY19 Single District On-line Pupil Count </t>
  </si>
  <si>
    <t>V17</t>
  </si>
  <si>
    <t>FY19 Colorado Preschool Program Count FTE</t>
  </si>
  <si>
    <t>V18</t>
  </si>
  <si>
    <t>FY18 ELL Count (Dominant Language not English)</t>
  </si>
  <si>
    <t>V19</t>
  </si>
  <si>
    <t>FY19 Charter School Institute Grades K - 12 FTE</t>
  </si>
  <si>
    <t>V19.1</t>
  </si>
  <si>
    <t>FY19 Charter School Institute Kindergarten FTE</t>
  </si>
  <si>
    <t>V20</t>
  </si>
  <si>
    <t>FY19 Charter School Institute On-line Student FTE</t>
  </si>
  <si>
    <t>V20.5</t>
  </si>
  <si>
    <t>FY19 Charter School Institute CPP</t>
  </si>
  <si>
    <t>V20.6</t>
  </si>
  <si>
    <t>FY19 Charter School Institute ASCENT</t>
  </si>
  <si>
    <t>FUNDING ELEMENTS</t>
  </si>
  <si>
    <t>V21</t>
  </si>
  <si>
    <t xml:space="preserve">FY19 Base Funding </t>
  </si>
  <si>
    <t>V22</t>
  </si>
  <si>
    <t>FY19 Minimum Funding</t>
  </si>
  <si>
    <t>V22.5</t>
  </si>
  <si>
    <t>FY19 On-Line Funding</t>
  </si>
  <si>
    <t>V23</t>
  </si>
  <si>
    <t>FY19 Cost of Living Factor</t>
  </si>
  <si>
    <t>V24</t>
  </si>
  <si>
    <t>FY19 At-risk 'Base' Factor</t>
  </si>
  <si>
    <t>V26</t>
  </si>
  <si>
    <t>FY19 Minimum State Aid</t>
  </si>
  <si>
    <t>TAXES</t>
  </si>
  <si>
    <t>V30</t>
  </si>
  <si>
    <t xml:space="preserve">FY19 Specific Ownership Tax </t>
  </si>
  <si>
    <t>V31</t>
  </si>
  <si>
    <t xml:space="preserve">FY19 Assessed Valuation </t>
  </si>
  <si>
    <t>V32</t>
  </si>
  <si>
    <t>FY18 Mill Levy (FINAL)</t>
  </si>
  <si>
    <t>V33</t>
  </si>
  <si>
    <t>FY18 General Fund Property Tax (incl. Categorical Buyout)</t>
  </si>
  <si>
    <t>PRIOR YEAR FUNDING</t>
  </si>
  <si>
    <t>V40</t>
  </si>
  <si>
    <t>FY18 Total Program</t>
  </si>
  <si>
    <t>V41</t>
  </si>
  <si>
    <t>FY18 Total Program Per-Pupil Funding</t>
  </si>
  <si>
    <t>CATEGORICAL FUNDING</t>
  </si>
  <si>
    <t>V50</t>
  </si>
  <si>
    <t>Transportation payments paid in FY19</t>
  </si>
  <si>
    <t>V51</t>
  </si>
  <si>
    <t>Vocational Education payments paid in FY19</t>
  </si>
  <si>
    <t>V52</t>
  </si>
  <si>
    <t>English Language Proficiency Act payments paid in FY19</t>
  </si>
  <si>
    <t>V53</t>
  </si>
  <si>
    <t>Special Education - Children with Disabilities</t>
  </si>
  <si>
    <t>payments paid in FY19</t>
  </si>
  <si>
    <t>V54</t>
  </si>
  <si>
    <t>Special Education - Gifted/Talented payments paid in FY19</t>
  </si>
  <si>
    <t>V55</t>
  </si>
  <si>
    <t>Small Attendance Center payments paid in FY17</t>
  </si>
  <si>
    <t>V56</t>
  </si>
  <si>
    <t>Total Categorical Funding</t>
  </si>
  <si>
    <t>sum of lines V50, V51, V52, V53,  V54 and V55</t>
  </si>
  <si>
    <t>OTHER</t>
  </si>
  <si>
    <t>V60</t>
  </si>
  <si>
    <t>CY17 Inflation</t>
  </si>
  <si>
    <t>V62</t>
  </si>
  <si>
    <t xml:space="preserve">FY19 Allowable Spending </t>
  </si>
  <si>
    <t xml:space="preserve">     for this line, enter 999,999,999.00 if ever passed a TABOR</t>
  </si>
  <si>
    <t xml:space="preserve">     election; else enter Total Program amount at December</t>
  </si>
  <si>
    <t xml:space="preserve">     closeout calculation plus any amount (including $0 if not</t>
  </si>
  <si>
    <t xml:space="preserve">     required to certify) included on the actual 12/1/18 certification</t>
  </si>
  <si>
    <t>V63</t>
  </si>
  <si>
    <t>FY19 Actual Funding Beyond TABOR Formula Paid</t>
  </si>
  <si>
    <t xml:space="preserve">     election; enter 888,888,888.88 if never passed a TABOR</t>
  </si>
  <si>
    <t xml:space="preserve">     election and NOT required to certify at 12/1/18; else enter</t>
  </si>
  <si>
    <t xml:space="preserve">     Funding Beyond TABOR Formula (incremental) amount certified at 12/1/18</t>
  </si>
  <si>
    <t>V64</t>
  </si>
  <si>
    <t>FY 95 Hold Harmless Amount (FY 95 year stays constant)</t>
  </si>
  <si>
    <t>V65</t>
  </si>
  <si>
    <t>FY 95 Excess Hold Harmless Revenue (FY 95 year stays constant)</t>
  </si>
  <si>
    <t>V66</t>
  </si>
  <si>
    <t xml:space="preserve">   Voter Approved Override Amount</t>
  </si>
  <si>
    <t>FY 02 Cost of Living Amount (FY 02 year stays constant)</t>
  </si>
  <si>
    <t>Maximum Override (Sum of 25% Total program &amp; COL, minus SOT)</t>
  </si>
  <si>
    <t>FUNDED PUPIL COUNT</t>
  </si>
  <si>
    <t>FC1</t>
  </si>
  <si>
    <t>FY19 October FTE Count (minus on-line)- enter line V5</t>
  </si>
  <si>
    <t>FC2</t>
  </si>
  <si>
    <t>FY18 October FTE Count - enter line V13</t>
  </si>
  <si>
    <t>FC3</t>
  </si>
  <si>
    <t>FY17 October FTE Count - enter line V14</t>
  </si>
  <si>
    <t>FC4</t>
  </si>
  <si>
    <t>FY16 October FTE Count - enter line V15</t>
  </si>
  <si>
    <t>FC4.1</t>
  </si>
  <si>
    <t>FY15 October FTE Count - enter line V15.1</t>
  </si>
  <si>
    <t>FC5</t>
  </si>
  <si>
    <t>AVERAGED FUNDED PUPIL COUNT - enter the greater of line FC1 or</t>
  </si>
  <si>
    <t>average of (lines FC1 and FC2) or (lines FC1, FC2 and FC3)</t>
  </si>
  <si>
    <t>or (lines FC1, FC2, FC3 and FC4)</t>
  </si>
  <si>
    <t>FC5.1</t>
  </si>
  <si>
    <t>FY19 Full Day Kindergarten Factor</t>
  </si>
  <si>
    <t>FC6</t>
  </si>
  <si>
    <t>FY19 CPP Pupil Count - enter line V17</t>
  </si>
  <si>
    <t>FC6.1</t>
  </si>
  <si>
    <t>FY19 Charter Institute CPP Pupil Count - enter line V20.1</t>
  </si>
  <si>
    <t>FC6.5</t>
  </si>
  <si>
    <t>FY19 CHARTER INSTITUTE PUPIL COUNT - enter line V19</t>
  </si>
  <si>
    <t>FY6.6</t>
  </si>
  <si>
    <t xml:space="preserve">FY19 Charter Institute Full Day Kindergarten Factor </t>
  </si>
  <si>
    <t>FC7</t>
  </si>
  <si>
    <t>FY19 FUNDED PUPIL COUNT - enter line FC5, plus FC5.1, plus line FC6, plus FC6.5, plus FC6.6</t>
  </si>
  <si>
    <t>FC7.5</t>
  </si>
  <si>
    <t>FY19 ASCENT Pupil Count - enter line FC4.1</t>
  </si>
  <si>
    <t>FC7.6</t>
  </si>
  <si>
    <t>FY19 CHARTER INSTITUTE ASCENT Pupil Count - enter line V20.6</t>
  </si>
  <si>
    <t>FC8</t>
  </si>
  <si>
    <t xml:space="preserve">FY19 On-line Multi-District Pupil Count - enter line V4 </t>
  </si>
  <si>
    <t>FC8.5</t>
  </si>
  <si>
    <t>FY19 CHARTER INSTITUTE ONLINE PUPIL COUNT - enter line V20</t>
  </si>
  <si>
    <t>FC9</t>
  </si>
  <si>
    <t>TOTAL FUNDED PUPIL COUNT - enter line FC7 plus line FC8 plus line FC7.5</t>
  </si>
  <si>
    <t>FC10</t>
  </si>
  <si>
    <t>DISTRICT FUNDED PUPIL COUNT (FC5 plus FC5.1 plus FC6 plus FC8)</t>
  </si>
  <si>
    <t>FC11</t>
  </si>
  <si>
    <t>INSTITUTE FUNDED PUPIL COUNT (FC6.1 plus FC6.5 plus FC6.6 plus FC8.5)</t>
  </si>
  <si>
    <t>SIZE FACTOR</t>
  </si>
  <si>
    <t>SZ1</t>
  </si>
  <si>
    <t>Alternative Funded Pupil Count for Eligible District with Charter</t>
  </si>
  <si>
    <t xml:space="preserve">    School - enter line FC9 minus (line V11 times .65)</t>
  </si>
  <si>
    <t>SZ2</t>
  </si>
  <si>
    <t>Size Factor for Eligible District with Charter School</t>
  </si>
  <si>
    <t>SZ3</t>
  </si>
  <si>
    <t>Size Factor for All Districts</t>
  </si>
  <si>
    <t>SZ13</t>
  </si>
  <si>
    <t xml:space="preserve">SIZE FACTOR - enter the greater of lines SZ2 or SZ3 </t>
  </si>
  <si>
    <t/>
  </si>
  <si>
    <t>PL6</t>
  </si>
  <si>
    <t>PERSONNEL COSTS FACTOR</t>
  </si>
  <si>
    <t>PER-PUPIL FUNDING</t>
  </si>
  <si>
    <t>PP1</t>
  </si>
  <si>
    <t>Base Funding - enter line V21</t>
  </si>
  <si>
    <t>PP2</t>
  </si>
  <si>
    <t>Personnel Costs Factor - enter line PL6</t>
  </si>
  <si>
    <t>PP3</t>
  </si>
  <si>
    <t>Cost of Living Factor  - enter line V23</t>
  </si>
  <si>
    <t>PP4</t>
  </si>
  <si>
    <t>Base Funding - enter line  V21</t>
  </si>
  <si>
    <t>PP5</t>
  </si>
  <si>
    <t xml:space="preserve">Non-personnel Costs Factor - enter (1 minus line PL6) </t>
  </si>
  <si>
    <t>PP6</t>
  </si>
  <si>
    <t>Size Factor - enter line SZ13</t>
  </si>
  <si>
    <t>PP7</t>
  </si>
  <si>
    <t>((line PP1 times line PP2 times line PP3) plus</t>
  </si>
  <si>
    <t xml:space="preserve">(line PP5 times line PP4)) times line PP6 </t>
  </si>
  <si>
    <t>PP8</t>
  </si>
  <si>
    <t>Funded Pupil Count - enter line FC7</t>
  </si>
  <si>
    <t>PP9</t>
  </si>
  <si>
    <t>FORMULA FUNDING WITHOUT AT-RISK - enter</t>
  </si>
  <si>
    <t xml:space="preserve">line PP7 times line PP8 </t>
  </si>
  <si>
    <t>AT RISK PUPILS</t>
  </si>
  <si>
    <t>AR1</t>
  </si>
  <si>
    <t>Free Lunch (grades 1-8) Count  - enter line V6</t>
  </si>
  <si>
    <t>AR2</t>
  </si>
  <si>
    <t xml:space="preserve">October Membership (grades 1-8) - enter line V9 </t>
  </si>
  <si>
    <t>AR3</t>
  </si>
  <si>
    <t>Percent 1-8 free lunch count - line AR1 divided by line AR2</t>
  </si>
  <si>
    <t>AR4</t>
  </si>
  <si>
    <t>Projected K-12 free lunch count using 1-8 percent -</t>
  </si>
  <si>
    <t>enter (line AR3 times line V10) plus V18 (ELL Count)</t>
  </si>
  <si>
    <t>AR5</t>
  </si>
  <si>
    <t>Free Lunch (grades K-12) Count - enter line V7 plus V18 (ELL Count)</t>
  </si>
  <si>
    <t>AR6</t>
  </si>
  <si>
    <t>FY19 At-Risk Pupil Count (hard coded)</t>
  </si>
  <si>
    <t xml:space="preserve">enter the greater of lines AR4 or AR5 </t>
  </si>
  <si>
    <t>AR7</t>
  </si>
  <si>
    <t>District percent of at-risk pupils - enter</t>
  </si>
  <si>
    <t>line AR6 divided line V10</t>
  </si>
  <si>
    <t>AR8</t>
  </si>
  <si>
    <t>At-risk 'Base' Factor - enter line V24</t>
  </si>
  <si>
    <t>AR9</t>
  </si>
  <si>
    <t>At-risk 'Concentration' Factor (Districts with FPC&lt;=50,000) - enter</t>
  </si>
  <si>
    <t>greater of zero or (line AR7 minus line V8) times 0.3</t>
  </si>
  <si>
    <t>AR10</t>
  </si>
  <si>
    <t>At-risk 'Concentration' Factor (Districts with FPC&gt;50,000) - enter</t>
  </si>
  <si>
    <t>greater of zero or (line AR7 minus line V8) times 0.36</t>
  </si>
  <si>
    <t>AR11</t>
  </si>
  <si>
    <t>At-risk 'Concentration' Factor - enter greater of line</t>
  </si>
  <si>
    <t>AR9 or line AR10</t>
  </si>
  <si>
    <t>AR12</t>
  </si>
  <si>
    <t>Total At-risk Factor - enter</t>
  </si>
  <si>
    <t>lesser of 0.3 or (line AR8 plus line AR11)</t>
  </si>
  <si>
    <t>AR13</t>
  </si>
  <si>
    <t>If FC9 is less/equal 459, enter line PP7 times</t>
  </si>
  <si>
    <t xml:space="preserve">line AR8 times line AR6  (go to line AR19) </t>
  </si>
  <si>
    <t>AR14</t>
  </si>
  <si>
    <t>If line AR7 less/equal line V8, enter line PP7</t>
  </si>
  <si>
    <t>times line AR8 times line AR6 (go to line AR19)</t>
  </si>
  <si>
    <t>AR15</t>
  </si>
  <si>
    <t>Number of At-risk funded pupils at state</t>
  </si>
  <si>
    <t>average - enter line V8 times line V10</t>
  </si>
  <si>
    <t>AR16</t>
  </si>
  <si>
    <t>At-risk 'Base' Funding - enter line PP7 times</t>
  </si>
  <si>
    <t>line AR9 times line AR15</t>
  </si>
  <si>
    <t>AR17</t>
  </si>
  <si>
    <t>At-risk 'Concentration' Factor - enter</t>
  </si>
  <si>
    <t xml:space="preserve">line PP7 times line AR12 times (line AR6 minus line AR15) </t>
  </si>
  <si>
    <t>AR18</t>
  </si>
  <si>
    <t>At-risk 'Combined' Funding</t>
  </si>
  <si>
    <t xml:space="preserve">enter line AR16 plus line AR17 </t>
  </si>
  <si>
    <t>AR19</t>
  </si>
  <si>
    <t>TOTAL FORMULA AT-RISK FUNDING</t>
  </si>
  <si>
    <t xml:space="preserve">enter the greater of lines AR13, AR14 or AR18 </t>
  </si>
  <si>
    <t>ON-LINE &amp; ASCENT FORMULA FUNDING</t>
  </si>
  <si>
    <t>OL1</t>
  </si>
  <si>
    <t>FY19 On-Line Count - enter line V4 plus line V20</t>
  </si>
  <si>
    <t>OL2</t>
  </si>
  <si>
    <t>FY19 Base Minimum Funding - enter line V22</t>
  </si>
  <si>
    <t>OL3</t>
  </si>
  <si>
    <t>TOTAL ON-LINE FORMULA FUNDING (enter line OL2 times line OL3)</t>
  </si>
  <si>
    <t>OL4</t>
  </si>
  <si>
    <t>FY19 ASCENT Count - enter line V4.1 plus V20.6</t>
  </si>
  <si>
    <t>OL5</t>
  </si>
  <si>
    <t>TOTAL ASCENT FORMULA FUNDING (enter line OL4 times line OL2)</t>
  </si>
  <si>
    <t>OL6</t>
  </si>
  <si>
    <t>TOTAL ON-LINE &amp; ASCENT FORMULA FUNDING (enter line OL3 plus OL5)</t>
  </si>
  <si>
    <t>459 SIZE FACTOR (SMOOTHING)</t>
  </si>
  <si>
    <t>SM1</t>
  </si>
  <si>
    <t xml:space="preserve">If line FC9 less/equal to 459, enter 1 (go to line TB1) </t>
  </si>
  <si>
    <t>SM2</t>
  </si>
  <si>
    <t>If line AR7 is less/equal line V8, enter 1 (go to line TB1)</t>
  </si>
  <si>
    <t>SM3</t>
  </si>
  <si>
    <t>Per-Pupil Funding without size factor - enter</t>
  </si>
  <si>
    <t>line PP7 divided by line SZ13</t>
  </si>
  <si>
    <t>SM4</t>
  </si>
  <si>
    <t>Size factor using 459 Funded Pupil Count</t>
  </si>
  <si>
    <t>enter - (1027 minus 459) times .00020599 plus 1.1215</t>
  </si>
  <si>
    <t>SM5</t>
  </si>
  <si>
    <t>Adjusted per-pupil funding -</t>
  </si>
  <si>
    <t>enter line SM4 times line SM3</t>
  </si>
  <si>
    <t>SM6</t>
  </si>
  <si>
    <t>Adjusted formula funding - enter (line SM5</t>
  </si>
  <si>
    <t>times 459) plus (.112 times line SM5 times line AR6)</t>
  </si>
  <si>
    <t>SM7</t>
  </si>
  <si>
    <t>Funded pupil count - enter line FC7</t>
  </si>
  <si>
    <t>SM8</t>
  </si>
  <si>
    <t>TOTAL FORMULA USING 459 SIZE FACTOR</t>
  </si>
  <si>
    <t>enter (line SM6 divided by 459 times line SM7) plus on line (OL3)</t>
  </si>
  <si>
    <t>TABOR FORMULA FUNDING</t>
  </si>
  <si>
    <t>TB1</t>
  </si>
  <si>
    <t>FY18 Total Program  -   enter line V40</t>
  </si>
  <si>
    <t>TB2</t>
  </si>
  <si>
    <t>CY17 Inflation  -   enter line V60</t>
  </si>
  <si>
    <t>TB3</t>
  </si>
  <si>
    <t>FY19 Enrollment Growth - enter</t>
  </si>
  <si>
    <t>(line FC9 minus line V12) divided by line V12</t>
  </si>
  <si>
    <t>TB4</t>
  </si>
  <si>
    <t>FY19 TABOR FORMULA FUNDING</t>
  </si>
  <si>
    <t xml:space="preserve">enter line TB1 times (1 plus line TB2 plus line TB3) </t>
  </si>
  <si>
    <t>MINIMUM FORMULA FUNDING</t>
  </si>
  <si>
    <t>MF1</t>
  </si>
  <si>
    <t>FY19 'Base' Minimum Funding - enter line V22</t>
  </si>
  <si>
    <t>MF2</t>
  </si>
  <si>
    <t>Total Funded Pupil Count (minus on-line) - enter line FC7</t>
  </si>
  <si>
    <t>MF3</t>
  </si>
  <si>
    <t>FY19 On-line Funding - enter line V22.5</t>
  </si>
  <si>
    <t>MF4</t>
  </si>
  <si>
    <t>Total On-Line  and Ascent Pupil Count - enter sum (line FC8 &amp; FC8.5)</t>
  </si>
  <si>
    <t>MF5</t>
  </si>
  <si>
    <t>Guaranteed Minimum Funding - enter line MF1 times line MF2</t>
  </si>
  <si>
    <t>TOTAL FORMULA FUNDING</t>
  </si>
  <si>
    <t>TF1</t>
  </si>
  <si>
    <t>Formula Funding without At-risk - enter line PP9</t>
  </si>
  <si>
    <t>TF2</t>
  </si>
  <si>
    <t>Formula At-risk Funding - enter line AR19</t>
  </si>
  <si>
    <t>TF3</t>
  </si>
  <si>
    <t>Formula Funding   - enter line TF1 plus line TF2</t>
  </si>
  <si>
    <t>TF4</t>
  </si>
  <si>
    <t>On-Line Formula Funding - enter line OL3</t>
  </si>
  <si>
    <t>TF5</t>
  </si>
  <si>
    <t>Total Formula Funding (including on-line funding) - enter line TF3 plus line TF4</t>
  </si>
  <si>
    <t>TF6</t>
  </si>
  <si>
    <t>Minimum Formula Funding   -  enter line MF3</t>
  </si>
  <si>
    <t>TF7</t>
  </si>
  <si>
    <t>Formula Funding using 459 Size Factor</t>
  </si>
  <si>
    <t>If line SM8 greater than zero, enter line SM8</t>
  </si>
  <si>
    <t>else enter 999,999,999.00</t>
  </si>
  <si>
    <t>TF8</t>
  </si>
  <si>
    <t>Subtotal Formula Funding</t>
  </si>
  <si>
    <t>Enter the lesser of line TF7 or (greater of lines TF5 or TF6)</t>
  </si>
  <si>
    <t>TF9</t>
  </si>
  <si>
    <t>Maximum Total Formula Funding</t>
  </si>
  <si>
    <t>Enter 1.25 times line FC9 times line V41</t>
  </si>
  <si>
    <t>TF10</t>
  </si>
  <si>
    <t>TABOR Formula Funding        -  enter line TB4</t>
  </si>
  <si>
    <t>TF11</t>
  </si>
  <si>
    <t xml:space="preserve">enter the lesser of lines TF8, TF9 or TF10 </t>
  </si>
  <si>
    <t>TF12</t>
  </si>
  <si>
    <t>TOTAL PER-PUPIL FORMULA FUNDING</t>
  </si>
  <si>
    <t>enter line TF11 divided by line FC9</t>
  </si>
  <si>
    <t>AMOUNT OF FUNDING BEYOND TABOR FORMULA (FOR DISTRICTS WHO HAVE NOT PASSED A TABOR ELECTION)</t>
  </si>
  <si>
    <t>AF1</t>
  </si>
  <si>
    <t>If line TB4 equals line TF11 and line V63 is not equal to</t>
  </si>
  <si>
    <t>888,888,888.88 - go to line AF2, else go to line TP1</t>
  </si>
  <si>
    <t>AF2</t>
  </si>
  <si>
    <t>Formula Funding</t>
  </si>
  <si>
    <t>enter the lesser of lines TF8 or TF9</t>
  </si>
  <si>
    <t>AF3</t>
  </si>
  <si>
    <t>TABOR Formula Funding   -  enter line TB4</t>
  </si>
  <si>
    <t>AF4</t>
  </si>
  <si>
    <t>Allowable Spending      - enter line V62</t>
  </si>
  <si>
    <t>AF5</t>
  </si>
  <si>
    <t>Funding Beyond TABOR Formula (CALC)</t>
  </si>
  <si>
    <t>enter the lesser of</t>
  </si>
  <si>
    <t>(line AF2 minus line AF3) or</t>
  </si>
  <si>
    <t>(line AF4 minus line AF3) - if negative enter zero</t>
  </si>
  <si>
    <t>AF6</t>
  </si>
  <si>
    <t>Funding Beyond TABOR Formula (FINAL)</t>
  </si>
  <si>
    <t>enter the lesser of lines V63 or AF5</t>
  </si>
  <si>
    <t>TOTAL PROGRAM FUNDING</t>
  </si>
  <si>
    <t>TP1</t>
  </si>
  <si>
    <t xml:space="preserve">Total Formula Funding - enter line TF11 </t>
  </si>
  <si>
    <t>TP2</t>
  </si>
  <si>
    <t>Total Funding Beyond TABOR Formula - enter line AF6</t>
  </si>
  <si>
    <t>TP3</t>
  </si>
  <si>
    <t xml:space="preserve">TOTAL PROGRAM FUNDING - enter line TP1 plus line TP2 </t>
  </si>
  <si>
    <t>MILL LEVY</t>
  </si>
  <si>
    <t>ML1</t>
  </si>
  <si>
    <t>Mill Levy from prior year</t>
  </si>
  <si>
    <t>enter line V32</t>
  </si>
  <si>
    <t>ML2</t>
  </si>
  <si>
    <t>Mill Levy to buyout Total Program Funding</t>
  </si>
  <si>
    <t>(line TP3 minus (line FC9 times line V26) minus</t>
  </si>
  <si>
    <t>line V30) divided by line V31</t>
  </si>
  <si>
    <t>ML3</t>
  </si>
  <si>
    <t>Mill Levy at TABOR maximum</t>
  </si>
  <si>
    <t>(line V33 times (1 plus line TB2 plus line TB3))</t>
  </si>
  <si>
    <t>divided by line V31</t>
  </si>
  <si>
    <t>ML4</t>
  </si>
  <si>
    <t>Equalized Mill Levy  (CALC)</t>
  </si>
  <si>
    <t>enter the lesser of lines ML1, ML2, ML3</t>
  </si>
  <si>
    <t>ML5</t>
  </si>
  <si>
    <t>Equalized Mill Levy (ADJUST)</t>
  </si>
  <si>
    <t>ML6</t>
  </si>
  <si>
    <t>EQUALIZED MILL LEVY (FINAL)</t>
  </si>
  <si>
    <t>enter line ML5 if greater than zero, else enter line ML4</t>
  </si>
  <si>
    <t>CATEGORICAL BUYOUT MILL LEVY</t>
  </si>
  <si>
    <t>CB1</t>
  </si>
  <si>
    <t>Categorical Program Funding - enter line V56</t>
  </si>
  <si>
    <t>CB2</t>
  </si>
  <si>
    <t>Mill levy to buyout categorical programs</t>
  </si>
  <si>
    <t>enter line CB1 divided by line V31</t>
  </si>
  <si>
    <t>CB3</t>
  </si>
  <si>
    <t>Categorical Buyout Mill Levy (CALC)</t>
  </si>
  <si>
    <t>enter the lesser of line CB2 or (line ML1 minus line ML6)</t>
  </si>
  <si>
    <t>or (line ML3 minus line ML6)</t>
  </si>
  <si>
    <t>CB4</t>
  </si>
  <si>
    <t xml:space="preserve">Categorical Buyout Mill Levy (ADJUST) </t>
  </si>
  <si>
    <t>CB5</t>
  </si>
  <si>
    <t>CATEGORICAL BUYOUT MILL LEVY (FINAL)</t>
  </si>
  <si>
    <t>enter line CB4 if line ML5 is greater than zero else enter line CB3</t>
  </si>
  <si>
    <t>GRAND TOTAL PROGRAM FUNDING</t>
  </si>
  <si>
    <t>GT1</t>
  </si>
  <si>
    <t>TOTAL PROGRAM FUNDING  -  enter line TP3</t>
  </si>
  <si>
    <t>GT2</t>
  </si>
  <si>
    <t>PROPERTY TAX REVENUES  -  enter line ML6 times line V31</t>
  </si>
  <si>
    <t>GT3</t>
  </si>
  <si>
    <t>SPECIFIC OWNERSHIP TAX -  enter line V30</t>
  </si>
  <si>
    <t>GT4</t>
  </si>
  <si>
    <t>STATE SHARE</t>
  </si>
  <si>
    <t>enter line GT1 minus line GT2 minus line GT3</t>
  </si>
  <si>
    <t>GT5</t>
  </si>
  <si>
    <t>CATEGORICAL BUYOUT MILL LEVY REVENUE</t>
  </si>
  <si>
    <t>enter line CB5 times line V31</t>
  </si>
  <si>
    <t>GT6</t>
  </si>
  <si>
    <t>TOTAL PROGRAM PER-PUPIL FUNDING</t>
  </si>
  <si>
    <t>enter line GT1 divided by line FC9</t>
  </si>
  <si>
    <t>GT7</t>
  </si>
  <si>
    <t>GT7.1</t>
  </si>
  <si>
    <t>TOTAL PROGRAM</t>
  </si>
  <si>
    <t>GT7.2</t>
  </si>
  <si>
    <t>PROPERTY TAXES</t>
  </si>
  <si>
    <t>GT7.3</t>
  </si>
  <si>
    <t>SPECIFIC OWNERSHIP TAXES</t>
  </si>
  <si>
    <t>GT7.4</t>
  </si>
  <si>
    <t>GT7.5</t>
  </si>
  <si>
    <t>REQUIRED CATEGORICAL BUYOUT FROM TOTAL PROGRAM</t>
  </si>
  <si>
    <t>GT7.6</t>
  </si>
  <si>
    <t>With Categorical Buyout</t>
  </si>
  <si>
    <t>Without Categorical Buyout</t>
  </si>
  <si>
    <t>TOTAL PROGRAM FUNDING CHARTER INSTITUTE</t>
  </si>
  <si>
    <t>GT8</t>
  </si>
  <si>
    <t>Adjusted district In-school per pupil funding</t>
  </si>
  <si>
    <t>GT9</t>
  </si>
  <si>
    <t>District On-line per pupil funding</t>
  </si>
  <si>
    <t>GT10</t>
  </si>
  <si>
    <t>Charter School Institute Total Program Funding</t>
  </si>
  <si>
    <t>GT11</t>
  </si>
  <si>
    <t>DISTRICT'S ADJUSTED TOTAL PROGRAM FUNDING (GT1 plus GT10)</t>
  </si>
  <si>
    <t>GT12</t>
  </si>
  <si>
    <t>PROPERTY TAX REVENUES  -  enter line GT2</t>
  </si>
  <si>
    <t>GT13</t>
  </si>
  <si>
    <t>SPECIFIC OWNERSHIP TAX -  enter line GT3</t>
  </si>
  <si>
    <t>GT14</t>
  </si>
  <si>
    <t xml:space="preserve">DISTRICT'S ADJUSTED STATE SHARE </t>
  </si>
  <si>
    <t>(enter line GT11 minus line GT12 minus line GT13)</t>
  </si>
  <si>
    <t>RQUIRED CATEGORICAL BUYOUT FROM TOTAL PROGRAM</t>
  </si>
  <si>
    <t>TOTAL PROPERTY TAX MILL LEVIES</t>
  </si>
  <si>
    <t>TM1</t>
  </si>
  <si>
    <t>Total Program          -  enter line ML6</t>
  </si>
  <si>
    <t>TM2</t>
  </si>
  <si>
    <t>Categorical Buyout     -  enter line CB5</t>
  </si>
  <si>
    <t>TM3</t>
  </si>
  <si>
    <t>Hold Harmless Override</t>
  </si>
  <si>
    <t>line V64 divided by line V31</t>
  </si>
  <si>
    <t>TM4</t>
  </si>
  <si>
    <t xml:space="preserve">Excess Harm Harmless Override </t>
  </si>
  <si>
    <t>line V65 divided by line V31</t>
  </si>
  <si>
    <t>TM5</t>
  </si>
  <si>
    <t>Voter Approved Override</t>
  </si>
  <si>
    <t>line V66 divided by Line V31</t>
  </si>
  <si>
    <t>TM6</t>
  </si>
  <si>
    <t>Mill Levy to Certify December 15, 2015</t>
  </si>
  <si>
    <t>enter lines TM1 plus TM2 plus TM3 plus TM 4 plus TM5</t>
  </si>
  <si>
    <t>Floor District Calculation</t>
  </si>
  <si>
    <t>Hold-harmless Calculation</t>
  </si>
  <si>
    <t>Full-day Kindergarten Factor</t>
  </si>
  <si>
    <t>Hold Harmless Half-day Kindergarten Pupil Count</t>
  </si>
  <si>
    <t xml:space="preserve">  Times Hold Harmless Factor of .42</t>
  </si>
  <si>
    <t>Hold Harmless Full-day Kindergarten Funding 22-54-130, C.R.S.</t>
  </si>
  <si>
    <t>Hold Harmless if Full Funding Calculation in Place (No St. Bud. Stab. Fac)</t>
  </si>
  <si>
    <t>BUDGET STABILIZATION FACTOR TOTAL PROGRAM FUNDING</t>
  </si>
  <si>
    <t>PER PUPIL FUNDING AFTER BUDGET STABILIZATION FACTOR</t>
  </si>
  <si>
    <t>BUDGET STABILIZATION FACTOR</t>
  </si>
  <si>
    <t>Current CDE</t>
  </si>
  <si>
    <t>Revised District</t>
  </si>
  <si>
    <t xml:space="preserve">                                       PUBLIC SCHOOL FINANCE ACT OF 1994</t>
  </si>
  <si>
    <t>Projection</t>
  </si>
  <si>
    <t xml:space="preserve">                                                    FUNDING PROJECTION</t>
  </si>
  <si>
    <t xml:space="preserve">FY18 October FTE Count </t>
  </si>
  <si>
    <t>AVERAGED FUNDED PUPIL COUNT</t>
  </si>
  <si>
    <t>FC7.1</t>
  </si>
  <si>
    <t>ASCENT Pupil Count</t>
  </si>
  <si>
    <t>FY16 October FTE Count (minus CPP, &amp; Online)</t>
  </si>
  <si>
    <t>FY15 October FTE Count (minus CPP, &amp; Online)</t>
  </si>
  <si>
    <t xml:space="preserve">TOTAL FUNDED PUPIL COUNT </t>
  </si>
  <si>
    <t>DISTRICT FUNDED PUPIL COUNT</t>
  </si>
  <si>
    <t xml:space="preserve">INSTITUTE FUNDED PUPIL COUNT </t>
  </si>
  <si>
    <t>AR4.</t>
  </si>
  <si>
    <t>Projected K-12 Free Lunch Count using 1-8 percent</t>
  </si>
  <si>
    <t>AR5.</t>
  </si>
  <si>
    <t>Free Lunch (grades K - 12) Count</t>
  </si>
  <si>
    <t>AR6.</t>
  </si>
  <si>
    <t>TOTAL AT-RISK PUPILS</t>
  </si>
  <si>
    <t>TF1.</t>
  </si>
  <si>
    <t>Formula Funding without At-risk</t>
  </si>
  <si>
    <t>TF2.</t>
  </si>
  <si>
    <t>Formula At-risk Funding</t>
  </si>
  <si>
    <t>TF3.</t>
  </si>
  <si>
    <t>TF4.</t>
  </si>
  <si>
    <t>On-Line Formula Funding</t>
  </si>
  <si>
    <t>TF5.</t>
  </si>
  <si>
    <t>Total Formula Funding (including on-line funding)</t>
  </si>
  <si>
    <t>TF6.</t>
  </si>
  <si>
    <t>Minimum Formula Funding</t>
  </si>
  <si>
    <t>TF10.</t>
  </si>
  <si>
    <t>TABOR Formula Funding</t>
  </si>
  <si>
    <t>TF11.</t>
  </si>
  <si>
    <t>V25</t>
  </si>
  <si>
    <t>TP2.</t>
  </si>
  <si>
    <t>Total Funding Beyond TABOR Formula</t>
  </si>
  <si>
    <t>GT1.</t>
  </si>
  <si>
    <t>V31.</t>
  </si>
  <si>
    <t>ML6.</t>
  </si>
  <si>
    <t>Equalized Mill Levy (FINAL)</t>
  </si>
  <si>
    <t>GT2.</t>
  </si>
  <si>
    <t>PROPERTY TAX REVENUES</t>
  </si>
  <si>
    <t>GT3.</t>
  </si>
  <si>
    <t>SPECIFIC OWNERSHIP TAX</t>
  </si>
  <si>
    <t>GT4.</t>
  </si>
  <si>
    <t>GT5.</t>
  </si>
  <si>
    <t>GT6.</t>
  </si>
  <si>
    <t>REQUIRED CATEGORICAL BUYOUT FOR TOTAL PROGRAM</t>
  </si>
  <si>
    <t>REVISED TOTAL PROGRAM FUNDING</t>
  </si>
  <si>
    <t>REVISED TOTAL PROGRAM PER PUPIL FUNDING</t>
  </si>
  <si>
    <t>Charter Institute School Total Program Funding</t>
  </si>
  <si>
    <t xml:space="preserve">DISTRICT'S ADJUSTED TOTAL PROGRAM FUNDING </t>
  </si>
  <si>
    <t xml:space="preserve">PROPERTY TAX REVENUES </t>
  </si>
  <si>
    <t xml:space="preserve">SPECIFIC OWNERSHIP TAX </t>
  </si>
  <si>
    <t>CY16 Inflation</t>
  </si>
  <si>
    <t xml:space="preserve">     required to certify) included on the actual 12/1/15 certification</t>
  </si>
  <si>
    <t xml:space="preserve">     election and NOT required to certify at 12/1/15; else enter</t>
  </si>
  <si>
    <t xml:space="preserve">     Funding Beyond TABOR Formula (incremental) amount certified at 12/1/15</t>
  </si>
  <si>
    <t>CY16 Inflation  -   enter line V60</t>
  </si>
  <si>
    <t>Mill Levy to Certify December 15, 2017</t>
  </si>
  <si>
    <t>*</t>
  </si>
  <si>
    <t xml:space="preserve">FY19 October FTE Count </t>
  </si>
  <si>
    <t xml:space="preserve">FY19 CPP Pupil Count </t>
  </si>
  <si>
    <t>FY19 CHARTER INSTITUTE PUPIL COUNT</t>
  </si>
  <si>
    <t>FY19 FUNDED PUPIL COUNT</t>
  </si>
  <si>
    <t>FY19 CHARTER INSTITUTE ONLINE PUPIL COUNT</t>
  </si>
  <si>
    <t xml:space="preserve">FY19 On-line Pupil Count - enter line V4 </t>
  </si>
  <si>
    <t>FY19 Assessed Valuation</t>
  </si>
  <si>
    <t>FY19 At-Risk Pupil Count</t>
  </si>
  <si>
    <t>FY18 October FTE Count (minus CPP &amp; Online)</t>
  </si>
  <si>
    <t>Vocational Education payments paid in FY18</t>
  </si>
  <si>
    <t>Small Attendance Center payments paid in FY18</t>
  </si>
  <si>
    <t>FY17 October FTE Count</t>
  </si>
  <si>
    <t>FY17 October FTE Count (minus CPP, &amp; Online)</t>
  </si>
  <si>
    <t xml:space="preserve">FY16 October FTE Count </t>
  </si>
  <si>
    <t>FY15 October FTE Count</t>
  </si>
  <si>
    <t xml:space="preserve">                                                    BUDGET YEAR 2018-19</t>
  </si>
  <si>
    <t xml:space="preserve">CHARTER SCHOOL </t>
  </si>
  <si>
    <t>MAPLETON</t>
  </si>
  <si>
    <t>NORTHGLENN</t>
  </si>
  <si>
    <t>COMMERCE CITY</t>
  </si>
  <si>
    <t>BRIGHTON</t>
  </si>
  <si>
    <t>BENNETT</t>
  </si>
  <si>
    <t>STRASBURG</t>
  </si>
  <si>
    <t>WESTMINSTER</t>
  </si>
  <si>
    <t>SANGRE DE CRISTO</t>
  </si>
  <si>
    <t>ENGLEWOOD</t>
  </si>
  <si>
    <t>SHERIDAN</t>
  </si>
  <si>
    <t>CHERRY CREEK</t>
  </si>
  <si>
    <t>LITTLETON</t>
  </si>
  <si>
    <t>DEER TRAIL</t>
  </si>
  <si>
    <t>AURORA</t>
  </si>
  <si>
    <t>BYERS</t>
  </si>
  <si>
    <t>WALSH</t>
  </si>
  <si>
    <t>PRITCHETT</t>
  </si>
  <si>
    <t>SPRINGFIELD</t>
  </si>
  <si>
    <t>VILAS</t>
  </si>
  <si>
    <t>CAMPO</t>
  </si>
  <si>
    <t>MCCLAVE</t>
  </si>
  <si>
    <t>ST VRAIN</t>
  </si>
  <si>
    <t>BUENA VISTA</t>
  </si>
  <si>
    <t>SALIDA</t>
  </si>
  <si>
    <t>CHEYENNE R-5</t>
  </si>
  <si>
    <t>NORTH CONEJOS</t>
  </si>
  <si>
    <t>SANFORD</t>
  </si>
  <si>
    <t>SOUTH CONEJOS</t>
  </si>
  <si>
    <t>CENTENNIAL</t>
  </si>
  <si>
    <t>SIERRA GRANDE</t>
  </si>
  <si>
    <t>WESTCLIFFE</t>
  </si>
  <si>
    <t>ELIZABETH</t>
  </si>
  <si>
    <t>BIG SANDY</t>
  </si>
  <si>
    <t>AGATE</t>
  </si>
  <si>
    <t>CALHAN</t>
  </si>
  <si>
    <t>HARRISON</t>
  </si>
  <si>
    <t>WIDEFIELD</t>
  </si>
  <si>
    <t>FOUNTAIN</t>
  </si>
  <si>
    <t>COLORADO SPRINGS</t>
  </si>
  <si>
    <t>CHEYENNE MOUNTAIN</t>
  </si>
  <si>
    <t>MANITOU SPRINGS</t>
  </si>
  <si>
    <t>ACADEMY</t>
  </si>
  <si>
    <t>ELLICOTT</t>
  </si>
  <si>
    <t>PEYTON</t>
  </si>
  <si>
    <t>HANOVER</t>
  </si>
  <si>
    <t>LEWIS-PALMER</t>
  </si>
  <si>
    <t>FALCON</t>
  </si>
  <si>
    <t>EDISON</t>
  </si>
  <si>
    <t>MIAMI-YODER</t>
  </si>
  <si>
    <t>CANON CITY</t>
  </si>
  <si>
    <t>FLORENCE</t>
  </si>
  <si>
    <t>COTOPAXI</t>
  </si>
  <si>
    <t>ROARING FORK</t>
  </si>
  <si>
    <t>RIFLE</t>
  </si>
  <si>
    <t>PARACHUTE</t>
  </si>
  <si>
    <t>WEST GRAND</t>
  </si>
  <si>
    <t>EAST GRAND</t>
  </si>
  <si>
    <t>LA VETA</t>
  </si>
  <si>
    <t>NORTH PARK</t>
  </si>
  <si>
    <t>EADS</t>
  </si>
  <si>
    <t>PLAINVIEW</t>
  </si>
  <si>
    <t>ARRIBA-FLAGLER</t>
  </si>
  <si>
    <t>HI PLAINS</t>
  </si>
  <si>
    <t>STRATTON</t>
  </si>
  <si>
    <t>BETHUNE</t>
  </si>
  <si>
    <t>BURLINGTON</t>
  </si>
  <si>
    <t>DURANGO</t>
  </si>
  <si>
    <t>BAYFIELD</t>
  </si>
  <si>
    <t>IGNACIO</t>
  </si>
  <si>
    <t>POUDRE</t>
  </si>
  <si>
    <t>THOMPSON</t>
  </si>
  <si>
    <t>ESTES PARK</t>
  </si>
  <si>
    <t>TRINIDAD</t>
  </si>
  <si>
    <t>PRIMERO</t>
  </si>
  <si>
    <t>HOEHNE</t>
  </si>
  <si>
    <t>AGUILAR</t>
  </si>
  <si>
    <t>BRANSON</t>
  </si>
  <si>
    <t>KIM</t>
  </si>
  <si>
    <t>GENOA-HUGO</t>
  </si>
  <si>
    <t>LIMON</t>
  </si>
  <si>
    <t>KARVAL</t>
  </si>
  <si>
    <t>VALLEY</t>
  </si>
  <si>
    <t>FRENCHMAN</t>
  </si>
  <si>
    <t>BUFFALO</t>
  </si>
  <si>
    <t>PLATEAU</t>
  </si>
  <si>
    <t>DEBEQUE</t>
  </si>
  <si>
    <t>MESA VALLEY</t>
  </si>
  <si>
    <t>CREEDE</t>
  </si>
  <si>
    <t>MANCOS</t>
  </si>
  <si>
    <t>WEST END</t>
  </si>
  <si>
    <t>BRUSH</t>
  </si>
  <si>
    <t>FT. MORGAN</t>
  </si>
  <si>
    <t>WELDON</t>
  </si>
  <si>
    <t>WIGGINS</t>
  </si>
  <si>
    <t>EAST OTERO</t>
  </si>
  <si>
    <t>ROCKY FORD</t>
  </si>
  <si>
    <t>MANZANOLA</t>
  </si>
  <si>
    <t>FOWLER</t>
  </si>
  <si>
    <t>CHERAW</t>
  </si>
  <si>
    <t>SWINK</t>
  </si>
  <si>
    <t>RIDGWAY</t>
  </si>
  <si>
    <t>PLATTE CANYON</t>
  </si>
  <si>
    <t>HOLYOKE</t>
  </si>
  <si>
    <t>HAXTUN</t>
  </si>
  <si>
    <t>ASPEN</t>
  </si>
  <si>
    <t>GRANADA</t>
  </si>
  <si>
    <t>LAMAR</t>
  </si>
  <si>
    <t>HOLLY</t>
  </si>
  <si>
    <t>WILEY</t>
  </si>
  <si>
    <t>PUEBLO CITY</t>
  </si>
  <si>
    <t>PUEBLO RURAL</t>
  </si>
  <si>
    <t>MEEKER</t>
  </si>
  <si>
    <t>RANGELY</t>
  </si>
  <si>
    <t>DEL NORTE</t>
  </si>
  <si>
    <t>MONTE VISTA</t>
  </si>
  <si>
    <t>SARGENT</t>
  </si>
  <si>
    <t>HAYDEN</t>
  </si>
  <si>
    <t>STEAMBOAT SPRINGS</t>
  </si>
  <si>
    <t>SOUTH ROUTT</t>
  </si>
  <si>
    <t>MOUNTAIN VALLEY</t>
  </si>
  <si>
    <t>CENTER</t>
  </si>
  <si>
    <t>SILVERTON</t>
  </si>
  <si>
    <t>TELLURIDE</t>
  </si>
  <si>
    <t>NORWOOD</t>
  </si>
  <si>
    <t>JULESBURG</t>
  </si>
  <si>
    <t>PLATTE VALLEY</t>
  </si>
  <si>
    <t>CRIPPLE CREEK</t>
  </si>
  <si>
    <t>WOODLAND PARK</t>
  </si>
  <si>
    <t>AKRON</t>
  </si>
  <si>
    <t>ARICKAREE</t>
  </si>
  <si>
    <t>OTIS</t>
  </si>
  <si>
    <t>LONE STAR</t>
  </si>
  <si>
    <t>WOODLIN</t>
  </si>
  <si>
    <t>GILCREST</t>
  </si>
  <si>
    <t>EATON</t>
  </si>
  <si>
    <t>KEENESBURG</t>
  </si>
  <si>
    <t>WINDSOR</t>
  </si>
  <si>
    <t>JOHNSTOWN</t>
  </si>
  <si>
    <t>GREELEY</t>
  </si>
  <si>
    <t>FT. LUPTON</t>
  </si>
  <si>
    <t>AULT-HIGHLAND</t>
  </si>
  <si>
    <t>BRIGGSDALE</t>
  </si>
  <si>
    <t>PRAIRIE</t>
  </si>
  <si>
    <t>PAWNEE</t>
  </si>
  <si>
    <t>INSTITUTE</t>
  </si>
  <si>
    <t>INFORMATION FOR THE SUMMARY REPORT</t>
  </si>
  <si>
    <t>CHARTER INSTUTUTE PUPIL COUNT</t>
  </si>
  <si>
    <t>FC8 &amp; FC8.5</t>
  </si>
  <si>
    <t>ON-LINE PUPIL COUNT</t>
  </si>
  <si>
    <t>FC7.5 &amp; FC7.6</t>
  </si>
  <si>
    <t>ASCENT PUPIL COUNT</t>
  </si>
  <si>
    <t>Total Formula Funding</t>
  </si>
  <si>
    <t>Total Additional Funding</t>
  </si>
  <si>
    <t>OL-3</t>
  </si>
  <si>
    <t>OL-5</t>
  </si>
  <si>
    <t>ASCENT Funding</t>
  </si>
  <si>
    <t>Charter Institute Funding</t>
  </si>
  <si>
    <t>Negative Factor</t>
  </si>
  <si>
    <t>ADJUSTED TOTAL PROGRAM FUNDING</t>
  </si>
  <si>
    <t>Assessed Valuation</t>
  </si>
  <si>
    <t>Total Program Mill Levy</t>
  </si>
  <si>
    <t>V64,V65,V66</t>
  </si>
  <si>
    <t>Override Revenues</t>
  </si>
  <si>
    <t>Hold Harmless Funding</t>
  </si>
  <si>
    <t>ADDITIONAL INFORMATION FOR THE HOME PAGE</t>
  </si>
  <si>
    <t>SZ18</t>
  </si>
  <si>
    <t>TO PRINT THE SUMMARY REPORT, YOU MUST TRANSPOSE THE ABOVE FIGURES INTO THE FOLLOWING FORMAT BELOW.</t>
  </si>
  <si>
    <t>State Budget Stabilization Factor</t>
  </si>
  <si>
    <t>PROPERTY TAX CARRYFORWARD</t>
  </si>
  <si>
    <t>COLORADO DEPARTMENT OF EDUCATION</t>
  </si>
  <si>
    <t>PUBLIC SCHOOL FINANCE ACT OF 1994</t>
  </si>
  <si>
    <t>FUNDED</t>
  </si>
  <si>
    <t xml:space="preserve">CHARTER </t>
  </si>
  <si>
    <t>ON-LINE</t>
  </si>
  <si>
    <t>PUPIL</t>
  </si>
  <si>
    <t xml:space="preserve">PUPIL </t>
  </si>
  <si>
    <t>ASCENT</t>
  </si>
  <si>
    <t>TOTAL</t>
  </si>
  <si>
    <t>CHARTER</t>
  </si>
  <si>
    <t>ADJUSTED TOTAL</t>
  </si>
  <si>
    <t>SPECIFIC</t>
  </si>
  <si>
    <t>HOLD-HARMLESS</t>
  </si>
  <si>
    <t>COUNT</t>
  </si>
  <si>
    <t>AT-RISK</t>
  </si>
  <si>
    <t>FORMULA</t>
  </si>
  <si>
    <t>ADDITIONAL</t>
  </si>
  <si>
    <t>PROGRAM</t>
  </si>
  <si>
    <t xml:space="preserve">PROGRAM </t>
  </si>
  <si>
    <t>PROPERTY</t>
  </si>
  <si>
    <t>ASSESSED</t>
  </si>
  <si>
    <t>MILL</t>
  </si>
  <si>
    <t>OWNERSHIP</t>
  </si>
  <si>
    <t>STATE</t>
  </si>
  <si>
    <t>OVERRIDE</t>
  </si>
  <si>
    <t>FULL-DAY K</t>
  </si>
  <si>
    <t>COUNTY</t>
  </si>
  <si>
    <t>SCHOOL DISTRICT</t>
  </si>
  <si>
    <t>(FPC)</t>
  </si>
  <si>
    <t>COUNT (FTE)</t>
  </si>
  <si>
    <t>(FTE)</t>
  </si>
  <si>
    <t>PUPILS</t>
  </si>
  <si>
    <t>FUNDING</t>
  </si>
  <si>
    <t>FACTOR</t>
  </si>
  <si>
    <t>TAX</t>
  </si>
  <si>
    <t>VALUATION</t>
  </si>
  <si>
    <t>LEVY</t>
  </si>
  <si>
    <t>SHARE</t>
  </si>
  <si>
    <t>REVENUE</t>
  </si>
  <si>
    <t>PER PUPIL</t>
  </si>
  <si>
    <t xml:space="preserve">STATE </t>
  </si>
  <si>
    <t>(Included in FPC)</t>
  </si>
  <si>
    <t>TOTAL FPC</t>
  </si>
  <si>
    <t>% OF TOTAL PROGRAM</t>
  </si>
  <si>
    <t>County</t>
  </si>
  <si>
    <t>School District</t>
  </si>
  <si>
    <t>Colorado Department of Education (CDE)  Mill Levy Calculated as of</t>
  </si>
  <si>
    <t>School District Final Mill Levy Certified as of</t>
  </si>
  <si>
    <t>CATEGORY</t>
  </si>
  <si>
    <t xml:space="preserve"> 1.  Total Program</t>
  </si>
  <si>
    <t xml:space="preserve"> 2.  Categorical Buyout</t>
  </si>
  <si>
    <t xml:space="preserve"> 3.  Overrides:</t>
  </si>
  <si>
    <t xml:space="preserve">      a.  Voter-approved</t>
  </si>
  <si>
    <t xml:space="preserve">      b.  Hold harmless </t>
  </si>
  <si>
    <t xml:space="preserve">      c.  Excess hold harmless</t>
  </si>
  <si>
    <t xml:space="preserve"> 4.  Abatement</t>
  </si>
  <si>
    <t xml:space="preserve"> 5.  Total General Fund</t>
  </si>
  <si>
    <t xml:space="preserve"> 6.  Bond Redemption Fund</t>
  </si>
  <si>
    <t xml:space="preserve"> 7.  Transportation Fund</t>
  </si>
  <si>
    <t xml:space="preserve"> 8.  Special Building and </t>
  </si>
  <si>
    <t xml:space="preserve">      Technology Fund</t>
  </si>
  <si>
    <t>9.  Full Day Kindergarten Fund</t>
  </si>
  <si>
    <t>10.  Other (Loan, Charter School)</t>
  </si>
  <si>
    <t>11.  Total</t>
  </si>
  <si>
    <t>Gross Assessed Valuation</t>
  </si>
  <si>
    <t>Tax Increment Financing</t>
  </si>
  <si>
    <t>Net Assessed Valuation</t>
  </si>
  <si>
    <t>Abatements</t>
  </si>
  <si>
    <t>(Total across all counties)</t>
  </si>
  <si>
    <t>Information for certification to county treasurer:</t>
  </si>
  <si>
    <t>Full Funding mill levy</t>
  </si>
  <si>
    <t>Funding received from state</t>
  </si>
  <si>
    <t>Form completed by</t>
  </si>
  <si>
    <t>Phone Number</t>
  </si>
  <si>
    <t>TOTAL PROGRAM FUNDING AFTER RESCISSION</t>
  </si>
  <si>
    <t>RS1</t>
  </si>
  <si>
    <t>RS2</t>
  </si>
  <si>
    <t>RS3</t>
  </si>
  <si>
    <t>RS4</t>
  </si>
  <si>
    <t>RS5</t>
  </si>
  <si>
    <t>DISTRICT'S STATE SHARE AFTER RESCISSION</t>
  </si>
  <si>
    <t>Total Rescisssion Amount</t>
  </si>
  <si>
    <t>Rescission Percentaage</t>
  </si>
  <si>
    <t>DISTRICT'S TOTAL PROGRAM FUNDING AFTER RESCISSION (GT11 plus RS1)</t>
  </si>
  <si>
    <t>(enter line RS2 minus line RS3 minus line RS4)</t>
  </si>
  <si>
    <t>RESCISSION TO DISTRICT (GT11 multiplied by rescission percentage in cell GB302)</t>
  </si>
  <si>
    <t>RESCISSION TO DISTRICT</t>
  </si>
  <si>
    <t>DISTRICT'S TOTAL PROGRAM AFTER RESCISSION</t>
  </si>
  <si>
    <t>or (lines FC1, FC2, FC3 and FC4) or (lines FC1, FC2, FC3, FC4 and FC4.1)</t>
  </si>
  <si>
    <t>DISTRICT ON-LINE PER PUPIL FUNDING AFTER RESCISSION</t>
  </si>
  <si>
    <t>RS7</t>
  </si>
  <si>
    <t>DISTRICT IN-SCHOOL PER PUPIL FUNDING AFTER RESCISSION</t>
  </si>
  <si>
    <t>RS6</t>
  </si>
  <si>
    <t>Property Tax Year 2018</t>
  </si>
  <si>
    <t>December 15, 2018</t>
  </si>
  <si>
    <t>As of December 10, 2018</t>
  </si>
  <si>
    <t>COMPLETE AND RETURN TO TIM KAHLE BY DECEMBER 20, 2018:</t>
  </si>
  <si>
    <t>Division of School Finance and Operations</t>
  </si>
  <si>
    <t>Colorado Department of Education</t>
  </si>
  <si>
    <t>201 E. Colfax Avenue; Room 206</t>
  </si>
  <si>
    <t xml:space="preserve">Denver, CO 80203        </t>
  </si>
  <si>
    <t>kahle_t@cde.state.co.us</t>
  </si>
  <si>
    <t>Certification of Mill Levies</t>
  </si>
  <si>
    <t>November 9, 2018</t>
  </si>
  <si>
    <t>As of November 9, 2018</t>
  </si>
  <si>
    <t>REVERE SCHOOLS</t>
  </si>
  <si>
    <t>TOTAL BUDGET</t>
  </si>
  <si>
    <t>STABILIZATION</t>
  </si>
  <si>
    <t xml:space="preserve">DISTRICT: </t>
  </si>
  <si>
    <t>FY19 ELL Count (Dominant Language not English)</t>
  </si>
  <si>
    <t>PROJECTED FISCAL YEAR 2018-19 FUNDING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</si>
</sst>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43" formatCode="_(* #,##0.00_);_(* \(#,##0.00\);_(* &quot;-&quot;??_);_(@_)"/>
    <numFmt numFmtId="164" formatCode="0.000"/>
    <numFmt numFmtId="165" formatCode="#,##0.000_);[Red]\(#,##0.000\)"/>
    <numFmt numFmtId="166" formatCode="#,##0.0000_);[Red]\(#,##0.0000\)"/>
    <numFmt numFmtId="167" formatCode="#,##0.0_);\(#,##0.0\)"/>
    <numFmt numFmtId="168" formatCode="#,##0.0_);[Red]\(#,##0.0\)"/>
    <numFmt numFmtId="169" formatCode="#,##0.0"/>
    <numFmt numFmtId="170" formatCode="0.0"/>
    <numFmt numFmtId="171" formatCode="#,##0.0000_);\(#,##0.0000\)"/>
    <numFmt numFmtId="172" formatCode="_(* #,##0.0_);_(* \(#,##0.0\);_(* &quot;-&quot;??_);_(@_)"/>
    <numFmt numFmtId="173" formatCode="#,##0.000000_);[Red]\(#,##0.000000\)"/>
    <numFmt numFmtId="174" formatCode="#,##0.000_);\(#,##0.000\)"/>
    <numFmt numFmtId="175" formatCode="_(* #,##0_);_(* \(#,##0\);_(* &quot;-&quot;??_);_(@_)"/>
    <numFmt numFmtId="176" formatCode="#,##0.0000000_);[Red]\(#,##0.0000000\)"/>
    <numFmt numFmtId="177" formatCode="#,##0.00000_);[Red]\(#,##0.00000\)"/>
    <numFmt numFmtId="178" formatCode="#,##0.0000"/>
    <numFmt numFmtId="179" formatCode="0.000_);[Red]\-0.000_)"/>
    <numFmt numFmtId="180" formatCode="0.0000_);[Red]\-0.0000_)"/>
    <numFmt numFmtId="181" formatCode="0.00_)"/>
    <numFmt numFmtId="182" formatCode="#,##0.00000_);\(#,##0.00000\)"/>
    <numFmt numFmtId="183" formatCode="0.0000_)"/>
    <numFmt numFmtId="184" formatCode="#,##0.00000000_);[Red]\(#,##0.00000000\)"/>
    <numFmt numFmtId="185" formatCode="0.000000_)"/>
    <numFmt numFmtId="186" formatCode="0_)"/>
    <numFmt numFmtId="187" formatCode="#,##0.0000000000_);[Red]\(#,##0.0000000000\)"/>
    <numFmt numFmtId="188" formatCode="0.00_);[Red]\-0.00_)"/>
    <numFmt numFmtId="189" formatCode="0.000_)"/>
    <numFmt numFmtId="190" formatCode="#,##0.000000_);\(#,##0.000000\)"/>
    <numFmt numFmtId="191" formatCode="#,##0.000"/>
    <numFmt numFmtId="192" formatCode="_(* #,##0.0000_);_(* \(#,##0.0000\);_(* &quot;-&quot;??_);_(@_)"/>
    <numFmt numFmtId="193" formatCode="_(* #,##0.00000_);_(* \(#,##0.00000\);_(* &quot;-&quot;??_);_(@_)"/>
    <numFmt numFmtId="194" formatCode="#,##0.00000000000_);[Red]\(#,##0.00000000000\)"/>
    <numFmt numFmtId="195" formatCode="#,##0.00000000_);\(#,##0.00000000\)"/>
    <numFmt numFmtId="196" formatCode="#,##0.0000000"/>
  </numFmts>
  <fonts count="19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1"/>
    </font>
    <font>
      <u/>
      <sz val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u/>
      <sz val="12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</borders>
  <cellStyleXfs count="8">
    <xf numFmtId="40" fontId="0" fillId="0" borderId="0"/>
    <xf numFmtId="40" fontId="1" fillId="0" borderId="0"/>
    <xf numFmtId="40" fontId="1" fillId="0" borderId="0"/>
    <xf numFmtId="3" fontId="3" fillId="0" borderId="0" applyFont="0" applyFill="0" applyBorder="0" applyAlignment="0" applyProtection="0"/>
    <xf numFmtId="40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0" fontId="18" fillId="0" borderId="0" applyNumberFormat="0" applyFill="0" applyBorder="0" applyAlignment="0" applyProtection="0"/>
  </cellStyleXfs>
  <cellXfs count="426">
    <xf numFmtId="40" fontId="0" fillId="0" borderId="0" xfId="0"/>
    <xf numFmtId="40" fontId="1" fillId="0" borderId="0" xfId="1" applyFont="1" applyFill="1"/>
    <xf numFmtId="40" fontId="1" fillId="0" borderId="0" xfId="1" applyFont="1" applyAlignment="1" applyProtection="1">
      <alignment horizontal="center"/>
    </xf>
    <xf numFmtId="40" fontId="1" fillId="0" borderId="0" xfId="1" applyFont="1" applyFill="1" applyAlignment="1" applyProtection="1">
      <alignment horizontal="center"/>
    </xf>
    <xf numFmtId="40" fontId="1" fillId="0" borderId="0" xfId="1" applyFont="1"/>
    <xf numFmtId="40" fontId="1" fillId="0" borderId="0" xfId="1" applyFont="1" applyProtection="1"/>
    <xf numFmtId="40" fontId="0" fillId="0" borderId="0" xfId="0" applyAlignment="1">
      <alignment wrapText="1"/>
    </xf>
    <xf numFmtId="40" fontId="0" fillId="0" borderId="0" xfId="0" applyFill="1" applyAlignment="1">
      <alignment wrapText="1"/>
    </xf>
    <xf numFmtId="40" fontId="1" fillId="0" borderId="0" xfId="1" applyFont="1" applyAlignment="1" applyProtection="1">
      <alignment horizontal="center" wrapText="1"/>
    </xf>
    <xf numFmtId="40" fontId="1" fillId="0" borderId="0" xfId="1" applyFont="1" applyFill="1" applyAlignment="1" applyProtection="1">
      <alignment horizontal="center" wrapText="1"/>
    </xf>
    <xf numFmtId="40" fontId="1" fillId="0" borderId="0" xfId="1" applyFont="1" applyAlignment="1">
      <alignment wrapText="1"/>
    </xf>
    <xf numFmtId="40" fontId="1" fillId="0" borderId="0" xfId="1" applyFont="1" applyFill="1" applyProtection="1"/>
    <xf numFmtId="168" fontId="1" fillId="0" borderId="0" xfId="1" applyNumberFormat="1" applyFont="1" applyProtection="1"/>
    <xf numFmtId="168" fontId="1" fillId="0" borderId="0" xfId="1" applyNumberFormat="1" applyFont="1" applyFill="1" applyProtection="1"/>
    <xf numFmtId="167" fontId="1" fillId="0" borderId="0" xfId="1" applyNumberFormat="1" applyFont="1" applyProtection="1"/>
    <xf numFmtId="40" fontId="0" fillId="0" borderId="0" xfId="0" applyFill="1"/>
    <xf numFmtId="167" fontId="1" fillId="0" borderId="0" xfId="1" applyNumberFormat="1" applyFont="1" applyAlignment="1" applyProtection="1">
      <alignment horizontal="center"/>
    </xf>
    <xf numFmtId="167" fontId="1" fillId="0" borderId="0" xfId="1" applyNumberFormat="1" applyFont="1" applyFill="1" applyProtection="1"/>
    <xf numFmtId="169" fontId="1" fillId="0" borderId="0" xfId="1" applyNumberFormat="1" applyFont="1" applyProtection="1"/>
    <xf numFmtId="169" fontId="1" fillId="0" borderId="0" xfId="1" applyNumberFormat="1" applyFont="1" applyFill="1" applyProtection="1"/>
    <xf numFmtId="167" fontId="0" fillId="0" borderId="0" xfId="0" applyNumberFormat="1" applyFill="1" applyProtection="1"/>
    <xf numFmtId="170" fontId="1" fillId="0" borderId="0" xfId="1" applyNumberFormat="1" applyFont="1" applyFill="1" applyProtection="1"/>
    <xf numFmtId="171" fontId="0" fillId="0" borderId="0" xfId="0" applyNumberFormat="1" applyFill="1" applyProtection="1"/>
    <xf numFmtId="37" fontId="1" fillId="0" borderId="0" xfId="1" applyNumberFormat="1" applyFont="1"/>
    <xf numFmtId="37" fontId="1" fillId="0" borderId="0" xfId="1" applyNumberFormat="1" applyFont="1" applyFill="1"/>
    <xf numFmtId="168" fontId="1" fillId="0" borderId="0" xfId="1" applyNumberFormat="1" applyFont="1"/>
    <xf numFmtId="167" fontId="1" fillId="0" borderId="0" xfId="1" applyNumberFormat="1" applyFont="1" applyFill="1" applyAlignment="1" applyProtection="1">
      <alignment horizontal="center"/>
    </xf>
    <xf numFmtId="172" fontId="1" fillId="0" borderId="0" xfId="1" applyNumberFormat="1" applyFont="1" applyFill="1"/>
    <xf numFmtId="167" fontId="0" fillId="0" borderId="0" xfId="0" applyNumberFormat="1" applyFill="1" applyAlignment="1" applyProtection="1">
      <alignment horizontal="right"/>
    </xf>
    <xf numFmtId="171" fontId="1" fillId="0" borderId="0" xfId="1" applyNumberFormat="1" applyFont="1" applyProtection="1"/>
    <xf numFmtId="171" fontId="1" fillId="0" borderId="0" xfId="1" applyNumberFormat="1" applyFont="1" applyFill="1" applyProtection="1"/>
    <xf numFmtId="40" fontId="1" fillId="0" borderId="0" xfId="0" applyFont="1" applyFill="1"/>
    <xf numFmtId="37" fontId="1" fillId="0" borderId="0" xfId="1" applyNumberFormat="1" applyFont="1" applyProtection="1"/>
    <xf numFmtId="37" fontId="1" fillId="0" borderId="0" xfId="1" applyNumberFormat="1" applyFont="1" applyFill="1" applyProtection="1"/>
    <xf numFmtId="172" fontId="1" fillId="0" borderId="0" xfId="1" applyNumberFormat="1" applyFont="1" applyFill="1" applyProtection="1"/>
    <xf numFmtId="167" fontId="1" fillId="0" borderId="0" xfId="1" applyNumberFormat="1" applyFont="1" applyFill="1" applyAlignment="1" applyProtection="1">
      <alignment horizontal="right"/>
    </xf>
    <xf numFmtId="167" fontId="1" fillId="0" borderId="0" xfId="1" applyNumberFormat="1" applyFont="1" applyFill="1"/>
    <xf numFmtId="167" fontId="1" fillId="0" borderId="0" xfId="1" applyNumberFormat="1" applyFont="1"/>
    <xf numFmtId="0" fontId="1" fillId="0" borderId="0" xfId="1" applyNumberFormat="1" applyFont="1" applyProtection="1"/>
    <xf numFmtId="169" fontId="1" fillId="0" borderId="0" xfId="2" applyNumberFormat="1" applyFont="1" applyFill="1" applyProtection="1"/>
    <xf numFmtId="173" fontId="1" fillId="0" borderId="0" xfId="1" applyNumberFormat="1" applyFont="1" applyFill="1" applyProtection="1"/>
    <xf numFmtId="40" fontId="2" fillId="0" borderId="0" xfId="1" applyFont="1" applyFill="1" applyProtection="1"/>
    <xf numFmtId="40" fontId="1" fillId="0" borderId="0" xfId="1" applyNumberFormat="1" applyFont="1" applyProtection="1"/>
    <xf numFmtId="40" fontId="1" fillId="0" borderId="0" xfId="1" applyNumberFormat="1" applyFont="1" applyFill="1" applyProtection="1"/>
    <xf numFmtId="164" fontId="1" fillId="0" borderId="0" xfId="1" applyNumberFormat="1" applyFont="1" applyFill="1" applyProtection="1"/>
    <xf numFmtId="174" fontId="1" fillId="0" borderId="0" xfId="3" applyNumberFormat="1" applyFont="1" applyBorder="1"/>
    <xf numFmtId="174" fontId="1" fillId="0" borderId="0" xfId="1" applyNumberFormat="1" applyFont="1" applyProtection="1"/>
    <xf numFmtId="174" fontId="1" fillId="0" borderId="0" xfId="1" applyNumberFormat="1" applyFont="1" applyFill="1" applyProtection="1"/>
    <xf numFmtId="3" fontId="1" fillId="0" borderId="0" xfId="0" applyNumberFormat="1" applyFont="1" applyFill="1"/>
    <xf numFmtId="4" fontId="1" fillId="0" borderId="0" xfId="1" applyNumberFormat="1" applyFont="1" applyFill="1"/>
    <xf numFmtId="3" fontId="1" fillId="0" borderId="0" xfId="1" applyNumberFormat="1" applyFont="1" applyFill="1"/>
    <xf numFmtId="37" fontId="0" fillId="0" borderId="0" xfId="0" applyNumberFormat="1" applyFill="1" applyProtection="1"/>
    <xf numFmtId="3" fontId="0" fillId="0" borderId="0" xfId="0" applyNumberFormat="1" applyFill="1"/>
    <xf numFmtId="3" fontId="1" fillId="0" borderId="0" xfId="1" applyNumberFormat="1" applyFont="1" applyFill="1" applyAlignment="1" applyProtection="1">
      <alignment horizontal="center"/>
    </xf>
    <xf numFmtId="3" fontId="1" fillId="0" borderId="0" xfId="1" applyNumberFormat="1" applyFont="1" applyFill="1" applyProtection="1"/>
    <xf numFmtId="175" fontId="1" fillId="0" borderId="0" xfId="1" applyNumberFormat="1" applyFont="1" applyFill="1"/>
    <xf numFmtId="175" fontId="1" fillId="0" borderId="0" xfId="2" applyNumberFormat="1" applyFont="1" applyFill="1"/>
    <xf numFmtId="175" fontId="1" fillId="0" borderId="0" xfId="2" applyNumberFormat="1" applyFont="1" applyFill="1" applyProtection="1"/>
    <xf numFmtId="40" fontId="1" fillId="0" borderId="0" xfId="1" applyNumberFormat="1" applyFont="1" applyFill="1"/>
    <xf numFmtId="173" fontId="1" fillId="0" borderId="0" xfId="1" applyNumberFormat="1" applyFont="1" applyProtection="1"/>
    <xf numFmtId="166" fontId="1" fillId="0" borderId="0" xfId="1" applyNumberFormat="1" applyFont="1" applyFill="1"/>
    <xf numFmtId="176" fontId="1" fillId="0" borderId="0" xfId="1" applyNumberFormat="1" applyFont="1" applyFill="1" applyProtection="1"/>
    <xf numFmtId="40" fontId="1" fillId="0" borderId="0" xfId="1" applyNumberFormat="1" applyFont="1" applyFill="1" applyAlignment="1" applyProtection="1">
      <alignment horizontal="center"/>
    </xf>
    <xf numFmtId="39" fontId="1" fillId="0" borderId="0" xfId="1" applyNumberFormat="1" applyFont="1" applyProtection="1"/>
    <xf numFmtId="39" fontId="1" fillId="0" borderId="0" xfId="1" applyNumberFormat="1" applyFont="1" applyFill="1" applyProtection="1"/>
    <xf numFmtId="39" fontId="1" fillId="0" borderId="0" xfId="1" applyNumberFormat="1" applyFont="1"/>
    <xf numFmtId="40" fontId="1" fillId="0" borderId="0" xfId="1" applyNumberFormat="1" applyFont="1" applyAlignment="1" applyProtection="1">
      <alignment horizontal="right"/>
    </xf>
    <xf numFmtId="40" fontId="1" fillId="0" borderId="0" xfId="1" applyNumberFormat="1" applyFont="1" applyAlignment="1" applyProtection="1">
      <alignment horizontal="center"/>
    </xf>
    <xf numFmtId="40" fontId="1" fillId="0" borderId="0" xfId="1" applyNumberFormat="1" applyFont="1" applyFill="1" applyAlignment="1" applyProtection="1">
      <alignment horizontal="right"/>
    </xf>
    <xf numFmtId="174" fontId="1" fillId="0" borderId="0" xfId="1" applyNumberFormat="1" applyFont="1"/>
    <xf numFmtId="40" fontId="1" fillId="0" borderId="0" xfId="1" applyFont="1" applyAlignment="1" applyProtection="1">
      <alignment horizontal="right"/>
    </xf>
    <xf numFmtId="166" fontId="1" fillId="0" borderId="0" xfId="1" applyNumberFormat="1" applyFont="1" applyAlignment="1" applyProtection="1">
      <alignment horizontal="right"/>
    </xf>
    <xf numFmtId="40" fontId="4" fillId="0" borderId="0" xfId="0" applyNumberFormat="1" applyFont="1" applyProtection="1"/>
    <xf numFmtId="40" fontId="4" fillId="0" borderId="0" xfId="0" applyNumberFormat="1" applyFont="1" applyFill="1" applyProtection="1"/>
    <xf numFmtId="40" fontId="4" fillId="0" borderId="0" xfId="1" applyNumberFormat="1" applyFont="1" applyProtection="1"/>
    <xf numFmtId="40" fontId="4" fillId="0" borderId="0" xfId="0" applyFont="1"/>
    <xf numFmtId="40" fontId="0" fillId="0" borderId="0" xfId="0" applyProtection="1"/>
    <xf numFmtId="4" fontId="0" fillId="0" borderId="0" xfId="0" applyNumberFormat="1"/>
    <xf numFmtId="40" fontId="0" fillId="0" borderId="0" xfId="0" applyFill="1" applyProtection="1"/>
    <xf numFmtId="40" fontId="0" fillId="0" borderId="0" xfId="0" applyNumberFormat="1" applyFill="1" applyProtection="1"/>
    <xf numFmtId="40" fontId="1" fillId="3" borderId="0" xfId="1" applyFont="1" applyFill="1" applyAlignment="1" applyProtection="1">
      <alignment horizontal="center"/>
    </xf>
    <xf numFmtId="40" fontId="1" fillId="3" borderId="0" xfId="1" applyFont="1" applyFill="1" applyProtection="1"/>
    <xf numFmtId="40" fontId="0" fillId="3" borderId="0" xfId="0" applyNumberFormat="1" applyFill="1" applyProtection="1"/>
    <xf numFmtId="4" fontId="0" fillId="3" borderId="0" xfId="0" applyNumberFormat="1" applyFill="1"/>
    <xf numFmtId="40" fontId="1" fillId="3" borderId="0" xfId="1" applyNumberFormat="1" applyFont="1" applyFill="1" applyProtection="1"/>
    <xf numFmtId="177" fontId="1" fillId="4" borderId="0" xfId="1" applyNumberFormat="1" applyFont="1" applyFill="1" applyProtection="1"/>
    <xf numFmtId="177" fontId="0" fillId="0" borderId="0" xfId="0" applyNumberFormat="1"/>
    <xf numFmtId="177" fontId="1" fillId="0" borderId="0" xfId="1" applyNumberFormat="1" applyFont="1" applyProtection="1"/>
    <xf numFmtId="177" fontId="2" fillId="0" borderId="0" xfId="1" applyNumberFormat="1" applyFont="1" applyFill="1"/>
    <xf numFmtId="177" fontId="1" fillId="0" borderId="0" xfId="1" applyNumberFormat="1" applyFont="1" applyFill="1" applyProtection="1"/>
    <xf numFmtId="40" fontId="1" fillId="0" borderId="0" xfId="1" applyFont="1" applyAlignment="1">
      <alignment horizontal="center"/>
    </xf>
    <xf numFmtId="167" fontId="1" fillId="0" borderId="0" xfId="1" applyNumberFormat="1" applyFont="1" applyAlignment="1" applyProtection="1">
      <alignment horizontal="right"/>
    </xf>
    <xf numFmtId="171" fontId="1" fillId="0" borderId="0" xfId="1" applyNumberFormat="1" applyFont="1" applyAlignment="1" applyProtection="1">
      <alignment horizontal="right"/>
    </xf>
    <xf numFmtId="171" fontId="1" fillId="0" borderId="0" xfId="1" applyNumberFormat="1" applyFont="1" applyFill="1" applyAlignment="1" applyProtection="1">
      <alignment horizontal="right"/>
    </xf>
    <xf numFmtId="178" fontId="1" fillId="0" borderId="0" xfId="1" applyNumberFormat="1" applyFont="1" applyFill="1" applyProtection="1"/>
    <xf numFmtId="171" fontId="1" fillId="0" borderId="0" xfId="1" applyNumberFormat="1" applyFont="1"/>
    <xf numFmtId="179" fontId="1" fillId="0" borderId="0" xfId="1" applyNumberFormat="1" applyFont="1" applyProtection="1"/>
    <xf numFmtId="176" fontId="1" fillId="0" borderId="0" xfId="1" applyNumberFormat="1" applyFont="1" applyProtection="1"/>
    <xf numFmtId="180" fontId="1" fillId="0" borderId="0" xfId="1" applyNumberFormat="1" applyFont="1" applyProtection="1"/>
    <xf numFmtId="176" fontId="1" fillId="0" borderId="0" xfId="1" applyNumberFormat="1" applyFont="1"/>
    <xf numFmtId="181" fontId="1" fillId="0" borderId="0" xfId="1" applyNumberFormat="1" applyFont="1" applyProtection="1"/>
    <xf numFmtId="181" fontId="1" fillId="0" borderId="0" xfId="1" applyNumberFormat="1" applyFont="1" applyFill="1" applyProtection="1"/>
    <xf numFmtId="4" fontId="1" fillId="0" borderId="0" xfId="1" applyNumberFormat="1" applyFont="1" applyProtection="1"/>
    <xf numFmtId="182" fontId="1" fillId="0" borderId="0" xfId="1" applyNumberFormat="1" applyFont="1" applyProtection="1"/>
    <xf numFmtId="182" fontId="1" fillId="0" borderId="0" xfId="1" applyNumberFormat="1" applyFont="1" applyFill="1" applyProtection="1"/>
    <xf numFmtId="174" fontId="1" fillId="0" borderId="0" xfId="1" applyNumberFormat="1" applyFont="1" applyAlignment="1" applyProtection="1">
      <alignment horizontal="center"/>
    </xf>
    <xf numFmtId="183" fontId="1" fillId="0" borderId="0" xfId="1" applyNumberFormat="1" applyFont="1" applyProtection="1"/>
    <xf numFmtId="183" fontId="1" fillId="0" borderId="0" xfId="1" applyNumberFormat="1" applyFont="1" applyFill="1" applyProtection="1"/>
    <xf numFmtId="40" fontId="1" fillId="0" borderId="0" xfId="1" applyFont="1" applyAlignment="1">
      <alignment horizontal="right"/>
    </xf>
    <xf numFmtId="40" fontId="1" fillId="0" borderId="0" xfId="1" applyFont="1" applyFill="1" applyAlignment="1">
      <alignment horizontal="right"/>
    </xf>
    <xf numFmtId="168" fontId="1" fillId="0" borderId="0" xfId="1" applyNumberFormat="1" applyFont="1" applyFill="1"/>
    <xf numFmtId="166" fontId="1" fillId="0" borderId="0" xfId="1" applyNumberFormat="1" applyFont="1"/>
    <xf numFmtId="166" fontId="1" fillId="0" borderId="0" xfId="1" applyNumberFormat="1" applyFont="1" applyFill="1" applyProtection="1"/>
    <xf numFmtId="166" fontId="1" fillId="0" borderId="0" xfId="1" applyNumberFormat="1" applyFont="1" applyProtection="1"/>
    <xf numFmtId="184" fontId="1" fillId="0" borderId="0" xfId="1" applyNumberFormat="1" applyFont="1" applyProtection="1"/>
    <xf numFmtId="184" fontId="1" fillId="0" borderId="0" xfId="1" applyNumberFormat="1" applyFont="1" applyFill="1" applyProtection="1"/>
    <xf numFmtId="40" fontId="1" fillId="2" borderId="0" xfId="1" applyFont="1" applyFill="1" applyAlignment="1" applyProtection="1">
      <alignment horizontal="center"/>
    </xf>
    <xf numFmtId="40" fontId="1" fillId="2" borderId="0" xfId="1" applyFont="1" applyFill="1" applyProtection="1"/>
    <xf numFmtId="40" fontId="2" fillId="0" borderId="0" xfId="1" applyFont="1" applyFill="1" applyAlignment="1" applyProtection="1">
      <alignment wrapText="1"/>
    </xf>
    <xf numFmtId="37" fontId="3" fillId="0" borderId="0" xfId="1" applyNumberFormat="1" applyFont="1" applyProtection="1"/>
    <xf numFmtId="173" fontId="1" fillId="0" borderId="0" xfId="1" applyNumberFormat="1" applyFont="1"/>
    <xf numFmtId="185" fontId="1" fillId="0" borderId="0" xfId="1" applyNumberFormat="1" applyFont="1" applyProtection="1"/>
    <xf numFmtId="173" fontId="1" fillId="5" borderId="0" xfId="1" applyNumberFormat="1" applyFont="1" applyFill="1" applyProtection="1"/>
    <xf numFmtId="186" fontId="1" fillId="0" borderId="0" xfId="1" applyNumberFormat="1" applyFont="1" applyProtection="1"/>
    <xf numFmtId="40" fontId="1" fillId="0" borderId="0" xfId="2" applyNumberFormat="1" applyFont="1" applyProtection="1"/>
    <xf numFmtId="40" fontId="1" fillId="5" borderId="0" xfId="1" applyNumberFormat="1" applyFont="1" applyFill="1" applyProtection="1"/>
    <xf numFmtId="40" fontId="1" fillId="6" borderId="0" xfId="1" applyNumberFormat="1" applyFont="1" applyFill="1" applyProtection="1"/>
    <xf numFmtId="187" fontId="1" fillId="0" borderId="0" xfId="1" applyNumberFormat="1" applyFont="1" applyProtection="1"/>
    <xf numFmtId="40" fontId="1" fillId="0" borderId="0" xfId="1" applyFont="1" applyFill="1" applyAlignment="1">
      <alignment wrapText="1"/>
    </xf>
    <xf numFmtId="165" fontId="1" fillId="0" borderId="0" xfId="1" applyNumberFormat="1" applyFont="1" applyProtection="1"/>
    <xf numFmtId="40" fontId="1" fillId="0" borderId="0" xfId="1" quotePrefix="1" applyFont="1" applyFill="1"/>
    <xf numFmtId="38" fontId="5" fillId="0" borderId="0" xfId="4" applyNumberFormat="1" applyFont="1" applyFill="1" applyBorder="1" applyAlignment="1">
      <alignment horizontal="right" vertical="center" wrapText="1"/>
    </xf>
    <xf numFmtId="40" fontId="1" fillId="0" borderId="0" xfId="2" applyNumberFormat="1" applyFont="1" applyFill="1" applyProtection="1"/>
    <xf numFmtId="177" fontId="1" fillId="0" borderId="0" xfId="2" applyNumberFormat="1" applyFont="1" applyFill="1" applyProtection="1"/>
    <xf numFmtId="4" fontId="1" fillId="0" borderId="0" xfId="1" applyNumberFormat="1" applyFont="1" applyFill="1" applyProtection="1"/>
    <xf numFmtId="40" fontId="1" fillId="0" borderId="0" xfId="1" applyFont="1" applyFill="1" applyBorder="1"/>
    <xf numFmtId="40" fontId="1" fillId="0" borderId="0" xfId="1" applyFont="1" applyFill="1" applyBorder="1" applyAlignment="1">
      <alignment wrapText="1"/>
    </xf>
    <xf numFmtId="165" fontId="1" fillId="0" borderId="0" xfId="1" applyNumberFormat="1" applyFont="1" applyFill="1" applyBorder="1"/>
    <xf numFmtId="179" fontId="1" fillId="0" borderId="0" xfId="1" applyNumberFormat="1" applyFont="1" applyFill="1" applyProtection="1"/>
    <xf numFmtId="188" fontId="1" fillId="0" borderId="0" xfId="1" applyNumberFormat="1" applyFont="1" applyProtection="1"/>
    <xf numFmtId="40" fontId="1" fillId="5" borderId="0" xfId="1" applyFont="1" applyFill="1"/>
    <xf numFmtId="40" fontId="1" fillId="0" borderId="0" xfId="1" applyNumberFormat="1" applyFont="1"/>
    <xf numFmtId="4" fontId="1" fillId="0" borderId="0" xfId="1" applyNumberFormat="1" applyFont="1"/>
    <xf numFmtId="179" fontId="1" fillId="0" borderId="0" xfId="1" applyNumberFormat="1" applyFont="1"/>
    <xf numFmtId="0" fontId="1" fillId="0" borderId="0" xfId="1" applyNumberFormat="1" applyFont="1"/>
    <xf numFmtId="0" fontId="1" fillId="0" borderId="0" xfId="1" applyNumberFormat="1" applyFont="1" applyFill="1"/>
    <xf numFmtId="3" fontId="1" fillId="0" borderId="0" xfId="1" applyNumberFormat="1" applyFont="1"/>
    <xf numFmtId="177" fontId="1" fillId="0" borderId="0" xfId="1" applyNumberFormat="1" applyFont="1" applyFill="1"/>
    <xf numFmtId="43" fontId="0" fillId="0" borderId="0" xfId="5" applyFont="1" applyProtection="1"/>
    <xf numFmtId="40" fontId="3" fillId="0" borderId="0" xfId="0" applyFont="1"/>
    <xf numFmtId="179" fontId="0" fillId="0" borderId="0" xfId="0" applyNumberFormat="1" applyProtection="1"/>
    <xf numFmtId="167" fontId="1" fillId="0" borderId="0" xfId="0" applyNumberFormat="1" applyFont="1" applyFill="1" applyAlignment="1" applyProtection="1">
      <alignment wrapText="1"/>
    </xf>
    <xf numFmtId="39" fontId="1" fillId="0" borderId="0" xfId="0" applyNumberFormat="1" applyFont="1" applyFill="1"/>
    <xf numFmtId="39" fontId="1" fillId="0" borderId="0" xfId="1" applyNumberFormat="1" applyFont="1" applyFill="1"/>
    <xf numFmtId="40" fontId="1" fillId="0" borderId="0" xfId="0" applyFont="1" applyFill="1" applyProtection="1"/>
    <xf numFmtId="40" fontId="1" fillId="0" borderId="0" xfId="0" applyNumberFormat="1" applyFont="1" applyFill="1" applyProtection="1"/>
    <xf numFmtId="174" fontId="1" fillId="0" borderId="0" xfId="1" applyNumberFormat="1" applyFont="1" applyFill="1"/>
    <xf numFmtId="40" fontId="1" fillId="0" borderId="0" xfId="1" applyFont="1" applyFill="1" applyAlignment="1" applyProtection="1">
      <alignment horizontal="right"/>
    </xf>
    <xf numFmtId="177" fontId="0" fillId="0" borderId="0" xfId="0" applyNumberFormat="1" applyFill="1"/>
    <xf numFmtId="171" fontId="1" fillId="0" borderId="0" xfId="1" applyNumberFormat="1" applyFont="1" applyFill="1"/>
    <xf numFmtId="176" fontId="1" fillId="0" borderId="0" xfId="1" applyNumberFormat="1" applyFont="1" applyFill="1"/>
    <xf numFmtId="174" fontId="0" fillId="0" borderId="0" xfId="0" applyNumberFormat="1" applyFill="1" applyProtection="1"/>
    <xf numFmtId="173" fontId="0" fillId="0" borderId="0" xfId="0" applyNumberFormat="1" applyFill="1" applyProtection="1"/>
    <xf numFmtId="173" fontId="1" fillId="0" borderId="0" xfId="1" applyNumberFormat="1" applyFont="1" applyFill="1"/>
    <xf numFmtId="179" fontId="1" fillId="0" borderId="0" xfId="1" applyNumberFormat="1" applyFont="1" applyFill="1"/>
    <xf numFmtId="0" fontId="1" fillId="0" borderId="0" xfId="1" applyNumberFormat="1" applyFont="1" applyFill="1" applyProtection="1"/>
    <xf numFmtId="172" fontId="0" fillId="0" borderId="0" xfId="0" applyNumberFormat="1" applyFill="1"/>
    <xf numFmtId="167" fontId="1" fillId="0" borderId="0" xfId="2" applyNumberFormat="1" applyFont="1" applyFill="1" applyProtection="1"/>
    <xf numFmtId="40" fontId="0" fillId="0" borderId="0" xfId="0" applyAlignment="1">
      <alignment horizontal="right"/>
    </xf>
    <xf numFmtId="40" fontId="3" fillId="0" borderId="0" xfId="0" applyFont="1" applyProtection="1"/>
    <xf numFmtId="40" fontId="8" fillId="0" borderId="0" xfId="0" applyFont="1"/>
    <xf numFmtId="40" fontId="3" fillId="0" borderId="0" xfId="0" applyFont="1" applyBorder="1"/>
    <xf numFmtId="40" fontId="2" fillId="0" borderId="0" xfId="0" applyFont="1"/>
    <xf numFmtId="40" fontId="0" fillId="0" borderId="1" xfId="0" applyBorder="1" applyAlignment="1">
      <alignment horizontal="right"/>
    </xf>
    <xf numFmtId="40" fontId="1" fillId="0" borderId="0" xfId="2" applyFont="1" applyAlignment="1" applyProtection="1">
      <alignment horizontal="center"/>
    </xf>
    <xf numFmtId="40" fontId="1" fillId="0" borderId="0" xfId="2" applyFont="1" applyFill="1" applyProtection="1"/>
    <xf numFmtId="168" fontId="1" fillId="0" borderId="0" xfId="2" applyNumberFormat="1" applyFont="1" applyProtection="1"/>
    <xf numFmtId="172" fontId="1" fillId="0" borderId="0" xfId="0" applyNumberFormat="1" applyFont="1" applyProtection="1"/>
    <xf numFmtId="168" fontId="1" fillId="0" borderId="0" xfId="2" applyNumberFormat="1" applyFont="1" applyAlignment="1" applyProtection="1">
      <alignment horizontal="right"/>
    </xf>
    <xf numFmtId="168" fontId="1" fillId="0" borderId="0" xfId="0" applyNumberFormat="1" applyFont="1" applyProtection="1"/>
    <xf numFmtId="40" fontId="3" fillId="0" borderId="0" xfId="0" applyFont="1" applyAlignment="1">
      <alignment horizontal="right"/>
    </xf>
    <xf numFmtId="40" fontId="3" fillId="0" borderId="0" xfId="0" applyFont="1" applyBorder="1" applyAlignment="1">
      <alignment horizontal="right"/>
    </xf>
    <xf numFmtId="167" fontId="1" fillId="0" borderId="0" xfId="2" applyNumberFormat="1" applyFont="1" applyAlignment="1" applyProtection="1">
      <alignment horizontal="center"/>
    </xf>
    <xf numFmtId="40" fontId="3" fillId="0" borderId="1" xfId="0" applyFont="1" applyBorder="1" applyAlignment="1">
      <alignment horizontal="right"/>
    </xf>
    <xf numFmtId="40" fontId="1" fillId="0" borderId="0" xfId="2" applyFont="1" applyFill="1" applyAlignment="1" applyProtection="1">
      <alignment horizontal="center"/>
    </xf>
    <xf numFmtId="169" fontId="0" fillId="0" borderId="0" xfId="0" applyNumberFormat="1" applyFill="1" applyProtection="1"/>
    <xf numFmtId="167" fontId="0" fillId="0" borderId="0" xfId="0" applyNumberFormat="1" applyProtection="1"/>
    <xf numFmtId="40" fontId="3" fillId="0" borderId="0" xfId="0" applyFont="1" applyAlignment="1" applyProtection="1">
      <alignment horizontal="left"/>
    </xf>
    <xf numFmtId="167" fontId="3" fillId="0" borderId="0" xfId="0" applyNumberFormat="1" applyFont="1" applyProtection="1"/>
    <xf numFmtId="167" fontId="3" fillId="0" borderId="0" xfId="0" applyNumberFormat="1" applyFont="1" applyBorder="1" applyProtection="1"/>
    <xf numFmtId="37" fontId="1" fillId="0" borderId="0" xfId="2" applyNumberFormat="1" applyFont="1"/>
    <xf numFmtId="37" fontId="0" fillId="0" borderId="0" xfId="0" applyNumberFormat="1"/>
    <xf numFmtId="167" fontId="1" fillId="0" borderId="0" xfId="2" applyNumberFormat="1" applyFont="1" applyFill="1" applyAlignment="1" applyProtection="1">
      <alignment horizontal="center"/>
    </xf>
    <xf numFmtId="172" fontId="1" fillId="0" borderId="0" xfId="2" applyNumberFormat="1" applyFont="1"/>
    <xf numFmtId="172" fontId="0" fillId="0" borderId="0" xfId="0" applyNumberFormat="1"/>
    <xf numFmtId="167" fontId="3" fillId="0" borderId="2" xfId="0" applyNumberFormat="1" applyFont="1" applyBorder="1" applyProtection="1"/>
    <xf numFmtId="171" fontId="1" fillId="0" borderId="0" xfId="2" applyNumberFormat="1" applyFont="1" applyProtection="1"/>
    <xf numFmtId="171" fontId="0" fillId="0" borderId="0" xfId="0" applyNumberFormat="1" applyProtection="1"/>
    <xf numFmtId="40" fontId="8" fillId="0" borderId="0" xfId="0" applyFont="1" applyProtection="1"/>
    <xf numFmtId="168" fontId="8" fillId="0" borderId="0" xfId="0" applyNumberFormat="1" applyFont="1" applyBorder="1"/>
    <xf numFmtId="37" fontId="1" fillId="0" borderId="0" xfId="2" applyNumberFormat="1" applyFont="1" applyProtection="1"/>
    <xf numFmtId="37" fontId="0" fillId="0" borderId="0" xfId="0" applyNumberFormat="1" applyProtection="1"/>
    <xf numFmtId="172" fontId="1" fillId="0" borderId="0" xfId="2" applyNumberFormat="1" applyFont="1" applyFill="1" applyProtection="1"/>
    <xf numFmtId="167" fontId="1" fillId="0" borderId="0" xfId="2" applyNumberFormat="1" applyFont="1" applyProtection="1"/>
    <xf numFmtId="168" fontId="0" fillId="0" borderId="0" xfId="0" applyNumberFormat="1" applyProtection="1"/>
    <xf numFmtId="40" fontId="3" fillId="0" borderId="1" xfId="0" applyFont="1" applyBorder="1"/>
    <xf numFmtId="40" fontId="8" fillId="0" borderId="1" xfId="0" applyFont="1" applyBorder="1"/>
    <xf numFmtId="168" fontId="8" fillId="0" borderId="1" xfId="0" applyNumberFormat="1" applyFont="1" applyBorder="1"/>
    <xf numFmtId="0" fontId="1" fillId="0" borderId="0" xfId="2" applyNumberFormat="1" applyFont="1" applyProtection="1"/>
    <xf numFmtId="39" fontId="3" fillId="0" borderId="0" xfId="0" applyNumberFormat="1" applyFont="1" applyProtection="1"/>
    <xf numFmtId="39" fontId="3" fillId="0" borderId="0" xfId="0" applyNumberFormat="1" applyFont="1" applyBorder="1" applyProtection="1"/>
    <xf numFmtId="168" fontId="3" fillId="0" borderId="1" xfId="0" applyNumberFormat="1" applyFont="1" applyBorder="1"/>
    <xf numFmtId="168" fontId="3" fillId="0" borderId="0" xfId="0" applyNumberFormat="1" applyFont="1" applyBorder="1"/>
    <xf numFmtId="189" fontId="0" fillId="0" borderId="0" xfId="0" applyNumberFormat="1" applyProtection="1"/>
    <xf numFmtId="173" fontId="1" fillId="0" borderId="0" xfId="2" applyNumberFormat="1" applyFont="1" applyFill="1" applyProtection="1"/>
    <xf numFmtId="40" fontId="2" fillId="0" borderId="0" xfId="2" applyFont="1" applyFill="1" applyProtection="1"/>
    <xf numFmtId="40" fontId="1" fillId="0" borderId="0" xfId="2" applyFont="1" applyProtection="1"/>
    <xf numFmtId="2" fontId="0" fillId="0" borderId="0" xfId="0" applyNumberFormat="1" applyProtection="1"/>
    <xf numFmtId="4" fontId="0" fillId="0" borderId="0" xfId="0" applyNumberFormat="1" applyProtection="1"/>
    <xf numFmtId="174" fontId="1" fillId="0" borderId="0" xfId="2" applyNumberFormat="1" applyFont="1" applyProtection="1"/>
    <xf numFmtId="165" fontId="0" fillId="0" borderId="0" xfId="0" applyNumberFormat="1" applyProtection="1"/>
    <xf numFmtId="40" fontId="8" fillId="0" borderId="0" xfId="0" applyFont="1" applyBorder="1"/>
    <xf numFmtId="185" fontId="3" fillId="0" borderId="0" xfId="0" applyNumberFormat="1" applyFont="1" applyProtection="1"/>
    <xf numFmtId="185" fontId="3" fillId="0" borderId="0" xfId="0" applyNumberFormat="1" applyFont="1" applyBorder="1" applyProtection="1"/>
    <xf numFmtId="3" fontId="1" fillId="0" borderId="0" xfId="2" applyNumberFormat="1" applyFont="1" applyFill="1" applyAlignment="1" applyProtection="1">
      <alignment horizontal="center"/>
    </xf>
    <xf numFmtId="3" fontId="1" fillId="0" borderId="0" xfId="2" applyNumberFormat="1" applyFont="1" applyFill="1" applyProtection="1"/>
    <xf numFmtId="37" fontId="3" fillId="0" borderId="0" xfId="0" applyNumberFormat="1" applyFont="1" applyProtection="1"/>
    <xf numFmtId="37" fontId="3" fillId="0" borderId="0" xfId="0" applyNumberFormat="1" applyFont="1" applyBorder="1" applyProtection="1"/>
    <xf numFmtId="174" fontId="3" fillId="0" borderId="0" xfId="0" applyNumberFormat="1" applyFont="1" applyProtection="1"/>
    <xf numFmtId="174" fontId="3" fillId="0" borderId="0" xfId="0" applyNumberFormat="1" applyFont="1" applyBorder="1" applyProtection="1"/>
    <xf numFmtId="37" fontId="1" fillId="0" borderId="0" xfId="2" applyNumberFormat="1" applyFont="1" applyFill="1" applyProtection="1"/>
    <xf numFmtId="39" fontId="0" fillId="0" borderId="0" xfId="0" applyNumberFormat="1" applyProtection="1"/>
    <xf numFmtId="40" fontId="1" fillId="0" borderId="0" xfId="2" applyFont="1" applyFill="1"/>
    <xf numFmtId="40" fontId="1" fillId="0" borderId="0" xfId="2" applyFont="1"/>
    <xf numFmtId="40" fontId="1" fillId="0" borderId="0" xfId="2" applyNumberFormat="1" applyFont="1" applyAlignment="1" applyProtection="1">
      <alignment horizontal="center"/>
    </xf>
    <xf numFmtId="39" fontId="1" fillId="0" borderId="0" xfId="2" applyNumberFormat="1" applyFont="1" applyProtection="1"/>
    <xf numFmtId="40" fontId="0" fillId="0" borderId="0" xfId="0" applyBorder="1"/>
    <xf numFmtId="40" fontId="1" fillId="0" borderId="0" xfId="2" applyNumberFormat="1" applyFont="1" applyAlignment="1" applyProtection="1">
      <alignment horizontal="right"/>
    </xf>
    <xf numFmtId="174" fontId="0" fillId="0" borderId="0" xfId="0" applyNumberFormat="1" applyProtection="1"/>
    <xf numFmtId="40" fontId="0" fillId="0" borderId="0" xfId="0" applyNumberFormat="1" applyAlignment="1" applyProtection="1">
      <alignment horizontal="right"/>
    </xf>
    <xf numFmtId="40" fontId="1" fillId="3" borderId="0" xfId="2" applyFont="1" applyFill="1" applyAlignment="1" applyProtection="1">
      <alignment horizontal="center"/>
    </xf>
    <xf numFmtId="40" fontId="1" fillId="3" borderId="0" xfId="2" applyFont="1" applyFill="1" applyProtection="1"/>
    <xf numFmtId="40" fontId="1" fillId="3" borderId="0" xfId="2" applyNumberFormat="1" applyFont="1" applyFill="1" applyProtection="1"/>
    <xf numFmtId="177" fontId="1" fillId="4" borderId="0" xfId="2" applyNumberFormat="1" applyFont="1" applyFill="1" applyProtection="1"/>
    <xf numFmtId="40" fontId="0" fillId="0" borderId="0" xfId="0" applyNumberFormat="1" applyProtection="1"/>
    <xf numFmtId="169" fontId="0" fillId="0" borderId="0" xfId="0" applyNumberFormat="1" applyProtection="1"/>
    <xf numFmtId="169" fontId="0" fillId="0" borderId="0" xfId="0" applyNumberFormat="1" applyAlignment="1" applyProtection="1">
      <alignment horizontal="right"/>
    </xf>
    <xf numFmtId="167" fontId="0" fillId="0" borderId="0" xfId="0" applyNumberFormat="1" applyAlignment="1" applyProtection="1">
      <alignment horizontal="right"/>
    </xf>
    <xf numFmtId="177" fontId="2" fillId="0" borderId="0" xfId="2" applyNumberFormat="1" applyFont="1" applyFill="1"/>
    <xf numFmtId="40" fontId="1" fillId="0" borderId="0" xfId="2" applyFont="1" applyAlignment="1">
      <alignment horizontal="center"/>
    </xf>
    <xf numFmtId="167" fontId="1" fillId="0" borderId="0" xfId="2" applyNumberFormat="1" applyFont="1" applyAlignment="1" applyProtection="1">
      <alignment horizontal="right"/>
    </xf>
    <xf numFmtId="171" fontId="1" fillId="0" borderId="0" xfId="2" applyNumberFormat="1" applyFont="1" applyAlignment="1" applyProtection="1">
      <alignment horizontal="right"/>
    </xf>
    <xf numFmtId="171" fontId="0" fillId="0" borderId="0" xfId="0" applyNumberFormat="1" applyAlignment="1" applyProtection="1">
      <alignment horizontal="right"/>
    </xf>
    <xf numFmtId="176" fontId="0" fillId="0" borderId="0" xfId="0" applyNumberFormat="1" applyProtection="1"/>
    <xf numFmtId="181" fontId="0" fillId="0" borderId="0" xfId="0" applyNumberFormat="1" applyProtection="1"/>
    <xf numFmtId="182" fontId="0" fillId="0" borderId="0" xfId="0" applyNumberFormat="1" applyProtection="1"/>
    <xf numFmtId="168" fontId="1" fillId="0" borderId="0" xfId="2" applyNumberFormat="1" applyFont="1" applyFill="1" applyProtection="1"/>
    <xf numFmtId="39" fontId="0" fillId="0" borderId="0" xfId="0" applyNumberFormat="1" applyFill="1" applyProtection="1"/>
    <xf numFmtId="174" fontId="1" fillId="0" borderId="0" xfId="2" applyNumberFormat="1" applyFont="1" applyAlignment="1" applyProtection="1">
      <alignment horizontal="center"/>
    </xf>
    <xf numFmtId="174" fontId="1" fillId="0" borderId="0" xfId="2" applyNumberFormat="1" applyFont="1" applyFill="1" applyProtection="1"/>
    <xf numFmtId="40" fontId="0" fillId="0" borderId="0" xfId="0" applyFill="1" applyBorder="1"/>
    <xf numFmtId="183" fontId="0" fillId="0" borderId="0" xfId="0" applyNumberFormat="1" applyProtection="1"/>
    <xf numFmtId="168" fontId="0" fillId="0" borderId="0" xfId="0" applyNumberFormat="1"/>
    <xf numFmtId="173" fontId="0" fillId="0" borderId="0" xfId="0" applyNumberFormat="1" applyProtection="1"/>
    <xf numFmtId="40" fontId="1" fillId="2" borderId="0" xfId="2" applyFont="1" applyFill="1" applyProtection="1"/>
    <xf numFmtId="40" fontId="2" fillId="0" borderId="0" xfId="2" applyFont="1" applyFill="1" applyAlignment="1" applyProtection="1">
      <alignment wrapText="1"/>
    </xf>
    <xf numFmtId="4" fontId="0" fillId="0" borderId="0" xfId="0" applyNumberFormat="1" applyAlignment="1">
      <alignment horizontal="right"/>
    </xf>
    <xf numFmtId="190" fontId="0" fillId="0" borderId="0" xfId="0" applyNumberFormat="1" applyProtection="1"/>
    <xf numFmtId="40" fontId="0" fillId="0" borderId="0" xfId="0" applyNumberFormat="1" applyAlignment="1">
      <alignment horizontal="right"/>
    </xf>
    <xf numFmtId="166" fontId="1" fillId="0" borderId="0" xfId="2" applyNumberFormat="1" applyFont="1" applyAlignment="1" applyProtection="1">
      <alignment horizontal="center"/>
    </xf>
    <xf numFmtId="4" fontId="1" fillId="0" borderId="0" xfId="0" applyNumberFormat="1" applyFont="1"/>
    <xf numFmtId="173" fontId="0" fillId="0" borderId="0" xfId="0" applyNumberFormat="1"/>
    <xf numFmtId="40" fontId="0" fillId="0" borderId="0" xfId="0" applyFont="1" applyFill="1" applyBorder="1"/>
    <xf numFmtId="40" fontId="0" fillId="7" borderId="0" xfId="0" applyFont="1" applyFill="1" applyBorder="1"/>
    <xf numFmtId="191" fontId="1" fillId="0" borderId="0" xfId="1" applyNumberFormat="1" applyFont="1" applyFill="1" applyProtection="1"/>
    <xf numFmtId="165" fontId="1" fillId="0" borderId="0" xfId="1" applyNumberFormat="1" applyFont="1" applyFill="1" applyAlignment="1" applyProtection="1">
      <alignment horizontal="center"/>
    </xf>
    <xf numFmtId="165" fontId="1" fillId="0" borderId="0" xfId="1" applyNumberFormat="1" applyFont="1" applyFill="1" applyProtection="1"/>
    <xf numFmtId="165" fontId="1" fillId="0" borderId="0" xfId="1" applyNumberFormat="1" applyFont="1" applyFill="1"/>
    <xf numFmtId="165" fontId="0" fillId="0" borderId="0" xfId="0" applyNumberFormat="1" applyFill="1" applyProtection="1"/>
    <xf numFmtId="165" fontId="0" fillId="0" borderId="0" xfId="0" applyNumberFormat="1" applyFill="1"/>
    <xf numFmtId="166" fontId="0" fillId="0" borderId="0" xfId="0" applyNumberFormat="1" applyFill="1" applyProtection="1"/>
    <xf numFmtId="166" fontId="0" fillId="0" borderId="0" xfId="0" applyNumberFormat="1" applyFill="1"/>
    <xf numFmtId="40" fontId="0" fillId="0" borderId="0" xfId="0" applyAlignment="1" applyProtection="1">
      <alignment horizontal="center"/>
    </xf>
    <xf numFmtId="40" fontId="0" fillId="0" borderId="0" xfId="0" applyNumberFormat="1" applyAlignment="1" applyProtection="1">
      <alignment horizontal="center"/>
    </xf>
    <xf numFmtId="165" fontId="0" fillId="0" borderId="0" xfId="0" applyNumberFormat="1" applyAlignment="1" applyProtection="1">
      <alignment horizontal="center"/>
    </xf>
    <xf numFmtId="40" fontId="2" fillId="0" borderId="0" xfId="0" applyFont="1" applyProtection="1"/>
    <xf numFmtId="40" fontId="1" fillId="0" borderId="0" xfId="0" applyFont="1" applyAlignment="1" applyProtection="1">
      <alignment horizontal="center"/>
    </xf>
    <xf numFmtId="40" fontId="1" fillId="0" borderId="0" xfId="0" applyFont="1" applyProtection="1"/>
    <xf numFmtId="40" fontId="0" fillId="0" borderId="0" xfId="0" applyFont="1" applyProtection="1"/>
    <xf numFmtId="166" fontId="0" fillId="0" borderId="0" xfId="0" applyNumberFormat="1" applyProtection="1"/>
    <xf numFmtId="40" fontId="0" fillId="0" borderId="0" xfId="0" applyNumberFormat="1"/>
    <xf numFmtId="165" fontId="0" fillId="0" borderId="0" xfId="0" applyNumberFormat="1"/>
    <xf numFmtId="38" fontId="0" fillId="0" borderId="0" xfId="0" applyNumberFormat="1" applyProtection="1"/>
    <xf numFmtId="166" fontId="0" fillId="0" borderId="0" xfId="0" applyNumberFormat="1"/>
    <xf numFmtId="40" fontId="10" fillId="0" borderId="0" xfId="0" applyFont="1" applyAlignment="1" applyProtection="1">
      <alignment horizontal="right"/>
    </xf>
    <xf numFmtId="40" fontId="11" fillId="0" borderId="0" xfId="0" applyFont="1" applyAlignment="1" applyProtection="1">
      <alignment horizontal="right"/>
    </xf>
    <xf numFmtId="40" fontId="10" fillId="0" borderId="0" xfId="0" applyFont="1" applyProtection="1"/>
    <xf numFmtId="167" fontId="11" fillId="0" borderId="0" xfId="0" applyNumberFormat="1" applyFont="1" applyAlignment="1" applyProtection="1">
      <alignment horizontal="right"/>
    </xf>
    <xf numFmtId="167" fontId="11" fillId="0" borderId="0" xfId="0" applyNumberFormat="1" applyFont="1" applyProtection="1"/>
    <xf numFmtId="40" fontId="11" fillId="0" borderId="0" xfId="0" applyNumberFormat="1" applyFont="1" applyProtection="1"/>
    <xf numFmtId="40" fontId="11" fillId="0" borderId="0" xfId="0" applyFont="1" applyProtection="1"/>
    <xf numFmtId="39" fontId="11" fillId="0" borderId="0" xfId="0" applyNumberFormat="1" applyFont="1" applyProtection="1"/>
    <xf numFmtId="174" fontId="11" fillId="0" borderId="0" xfId="0" applyNumberFormat="1" applyFont="1" applyProtection="1"/>
    <xf numFmtId="39" fontId="0" fillId="0" borderId="0" xfId="0" applyNumberFormat="1"/>
    <xf numFmtId="40" fontId="11" fillId="0" borderId="0" xfId="0" applyNumberFormat="1" applyFont="1" applyAlignment="1" applyProtection="1">
      <alignment horizontal="right"/>
    </xf>
    <xf numFmtId="39" fontId="11" fillId="0" borderId="0" xfId="0" applyNumberFormat="1" applyFont="1" applyAlignment="1" applyProtection="1">
      <alignment horizontal="right"/>
    </xf>
    <xf numFmtId="37" fontId="11" fillId="0" borderId="0" xfId="0" applyNumberFormat="1" applyFont="1" applyAlignment="1" applyProtection="1">
      <alignment horizontal="right"/>
    </xf>
    <xf numFmtId="174" fontId="11" fillId="0" borderId="0" xfId="0" applyNumberFormat="1" applyFont="1" applyAlignment="1" applyProtection="1">
      <alignment horizontal="right"/>
    </xf>
    <xf numFmtId="40" fontId="11" fillId="0" borderId="0" xfId="0" applyFont="1" applyFill="1" applyAlignment="1" applyProtection="1">
      <alignment horizontal="right"/>
    </xf>
    <xf numFmtId="40" fontId="11" fillId="0" borderId="0" xfId="0" applyFont="1" applyAlignment="1">
      <alignment horizontal="right"/>
    </xf>
    <xf numFmtId="40" fontId="11" fillId="0" borderId="0" xfId="0" applyNumberFormat="1" applyFont="1" applyFill="1" applyAlignment="1" applyProtection="1">
      <alignment horizontal="right"/>
    </xf>
    <xf numFmtId="37" fontId="11" fillId="0" borderId="0" xfId="0" applyNumberFormat="1" applyFont="1" applyFill="1" applyAlignment="1" applyProtection="1">
      <alignment horizontal="right"/>
    </xf>
    <xf numFmtId="40" fontId="11" fillId="0" borderId="3" xfId="0" applyFont="1" applyBorder="1" applyAlignment="1" applyProtection="1">
      <alignment horizontal="right"/>
    </xf>
    <xf numFmtId="40" fontId="11" fillId="0" borderId="3" xfId="0" applyFont="1" applyBorder="1" applyProtection="1"/>
    <xf numFmtId="167" fontId="11" fillId="0" borderId="3" xfId="0" applyNumberFormat="1" applyFont="1" applyBorder="1" applyAlignment="1" applyProtection="1">
      <alignment horizontal="right"/>
    </xf>
    <xf numFmtId="40" fontId="11" fillId="0" borderId="3" xfId="0" applyNumberFormat="1" applyFont="1" applyBorder="1" applyAlignment="1" applyProtection="1">
      <alignment horizontal="right"/>
    </xf>
    <xf numFmtId="39" fontId="11" fillId="0" borderId="3" xfId="0" applyNumberFormat="1" applyFont="1" applyBorder="1" applyAlignment="1" applyProtection="1">
      <alignment horizontal="right"/>
    </xf>
    <xf numFmtId="40" fontId="11" fillId="0" borderId="3" xfId="0" applyNumberFormat="1" applyFont="1" applyFill="1" applyBorder="1" applyAlignment="1" applyProtection="1">
      <alignment horizontal="right"/>
    </xf>
    <xf numFmtId="37" fontId="11" fillId="0" borderId="3" xfId="0" applyNumberFormat="1" applyFont="1" applyFill="1" applyBorder="1" applyAlignment="1" applyProtection="1">
      <alignment horizontal="right"/>
    </xf>
    <xf numFmtId="174" fontId="11" fillId="0" borderId="3" xfId="0" applyNumberFormat="1" applyFont="1" applyBorder="1" applyAlignment="1" applyProtection="1">
      <alignment horizontal="right"/>
    </xf>
    <xf numFmtId="40" fontId="11" fillId="0" borderId="3" xfId="0" applyFont="1" applyFill="1" applyBorder="1" applyAlignment="1" applyProtection="1">
      <alignment horizontal="right"/>
    </xf>
    <xf numFmtId="40" fontId="11" fillId="0" borderId="3" xfId="0" applyFont="1" applyBorder="1" applyAlignment="1">
      <alignment horizontal="right"/>
    </xf>
    <xf numFmtId="37" fontId="12" fillId="0" borderId="0" xfId="0" applyNumberFormat="1" applyFont="1" applyFill="1" applyProtection="1"/>
    <xf numFmtId="38" fontId="0" fillId="0" borderId="0" xfId="0" applyNumberFormat="1" applyFill="1" applyProtection="1"/>
    <xf numFmtId="37" fontId="12" fillId="0" borderId="0" xfId="0" applyNumberFormat="1" applyFont="1" applyProtection="1"/>
    <xf numFmtId="38" fontId="0" fillId="0" borderId="0" xfId="0" applyNumberFormat="1"/>
    <xf numFmtId="37" fontId="10" fillId="0" borderId="0" xfId="0" applyNumberFormat="1" applyFont="1" applyProtection="1"/>
    <xf numFmtId="174" fontId="0" fillId="0" borderId="0" xfId="0" applyNumberFormat="1"/>
    <xf numFmtId="40" fontId="11" fillId="0" borderId="0" xfId="0" applyFont="1" applyAlignment="1" applyProtection="1">
      <alignment wrapText="1"/>
    </xf>
    <xf numFmtId="40" fontId="11" fillId="0" borderId="0" xfId="0" applyFont="1" applyFill="1" applyProtection="1"/>
    <xf numFmtId="37" fontId="10" fillId="0" borderId="0" xfId="0" applyNumberFormat="1" applyFont="1" applyFill="1" applyProtection="1"/>
    <xf numFmtId="40" fontId="10" fillId="0" borderId="0" xfId="0" applyFont="1" applyFill="1" applyAlignment="1" applyProtection="1">
      <alignment horizontal="right" wrapText="1"/>
    </xf>
    <xf numFmtId="40" fontId="10" fillId="0" borderId="0" xfId="0" applyFont="1" applyFill="1" applyProtection="1"/>
    <xf numFmtId="167" fontId="0" fillId="0" borderId="4" xfId="0" applyNumberFormat="1" applyFill="1" applyBorder="1" applyProtection="1"/>
    <xf numFmtId="167" fontId="0" fillId="0" borderId="5" xfId="0" applyNumberFormat="1" applyFill="1" applyBorder="1" applyProtection="1"/>
    <xf numFmtId="37" fontId="1" fillId="0" borderId="0" xfId="0" applyNumberFormat="1" applyFont="1" applyFill="1" applyProtection="1"/>
    <xf numFmtId="40" fontId="0" fillId="0" borderId="0" xfId="0" applyFill="1" applyAlignment="1" applyProtection="1">
      <alignment horizontal="right"/>
    </xf>
    <xf numFmtId="167" fontId="0" fillId="0" borderId="6" xfId="0" applyNumberFormat="1" applyFill="1" applyBorder="1" applyProtection="1"/>
    <xf numFmtId="167" fontId="0" fillId="0" borderId="7" xfId="0" applyNumberFormat="1" applyFill="1" applyBorder="1" applyProtection="1"/>
    <xf numFmtId="38" fontId="0" fillId="0" borderId="0" xfId="0" applyNumberFormat="1" applyFill="1"/>
    <xf numFmtId="40" fontId="0" fillId="0" borderId="0" xfId="0" applyFill="1" applyAlignment="1" applyProtection="1">
      <alignment horizontal="right" wrapText="1"/>
    </xf>
    <xf numFmtId="39" fontId="0" fillId="0" borderId="0" xfId="0" applyNumberFormat="1" applyFill="1"/>
    <xf numFmtId="174" fontId="10" fillId="0" borderId="0" xfId="0" applyNumberFormat="1" applyFont="1" applyFill="1" applyProtection="1"/>
    <xf numFmtId="40" fontId="10" fillId="0" borderId="0" xfId="0" applyFont="1" applyFill="1" applyAlignment="1" applyProtection="1">
      <alignment horizontal="right"/>
    </xf>
    <xf numFmtId="40" fontId="10" fillId="0" borderId="0" xfId="0" applyFont="1" applyFill="1" applyAlignment="1" applyProtection="1">
      <alignment wrapText="1"/>
    </xf>
    <xf numFmtId="10" fontId="0" fillId="0" borderId="8" xfId="6" applyNumberFormat="1" applyFont="1" applyFill="1" applyBorder="1" applyProtection="1"/>
    <xf numFmtId="10" fontId="0" fillId="0" borderId="9" xfId="6" applyNumberFormat="1" applyFont="1" applyFill="1" applyBorder="1" applyProtection="1"/>
    <xf numFmtId="10" fontId="0" fillId="0" borderId="10" xfId="6" applyNumberFormat="1" applyFont="1" applyFill="1" applyBorder="1" applyProtection="1"/>
    <xf numFmtId="10" fontId="0" fillId="0" borderId="0" xfId="6" applyNumberFormat="1" applyFont="1" applyFill="1" applyProtection="1"/>
    <xf numFmtId="39" fontId="0" fillId="0" borderId="0" xfId="6" applyNumberFormat="1" applyFont="1" applyFill="1" applyProtection="1"/>
    <xf numFmtId="40" fontId="0" fillId="0" borderId="0" xfId="0" applyFill="1" applyAlignment="1" applyProtection="1">
      <alignment horizontal="center" wrapText="1"/>
    </xf>
    <xf numFmtId="167" fontId="0" fillId="0" borderId="0" xfId="0" applyNumberFormat="1" applyFill="1" applyAlignment="1" applyProtection="1">
      <alignment horizontal="center" wrapText="1"/>
    </xf>
    <xf numFmtId="39" fontId="0" fillId="0" borderId="0" xfId="0" applyNumberFormat="1" applyFill="1" applyAlignment="1" applyProtection="1">
      <alignment horizontal="center" wrapText="1"/>
    </xf>
    <xf numFmtId="39" fontId="0" fillId="0" borderId="0" xfId="0" applyNumberFormat="1" applyAlignment="1" applyProtection="1">
      <alignment horizontal="center" wrapText="1"/>
    </xf>
    <xf numFmtId="167" fontId="0" fillId="0" borderId="0" xfId="0" applyNumberFormat="1" applyAlignment="1" applyProtection="1">
      <alignment horizontal="center" wrapText="1"/>
    </xf>
    <xf numFmtId="40" fontId="0" fillId="0" borderId="0" xfId="0" applyAlignment="1">
      <alignment horizontal="center" wrapText="1"/>
    </xf>
    <xf numFmtId="40" fontId="0" fillId="0" borderId="0" xfId="0" applyAlignment="1" applyProtection="1">
      <alignment horizontal="right"/>
    </xf>
    <xf numFmtId="40" fontId="3" fillId="0" borderId="1" xfId="0" applyFont="1" applyBorder="1" applyProtection="1"/>
    <xf numFmtId="40" fontId="3" fillId="0" borderId="0" xfId="0" applyFont="1" applyAlignment="1" applyProtection="1">
      <alignment horizontal="center"/>
    </xf>
    <xf numFmtId="40" fontId="3" fillId="0" borderId="0" xfId="0" applyFont="1" applyAlignment="1" applyProtection="1">
      <alignment horizontal="center" wrapText="1"/>
    </xf>
    <xf numFmtId="40" fontId="3" fillId="0" borderId="0" xfId="0" quotePrefix="1" applyFont="1" applyAlignment="1" applyProtection="1">
      <alignment horizontal="center" wrapText="1"/>
    </xf>
    <xf numFmtId="40" fontId="3" fillId="0" borderId="0" xfId="0" applyFont="1" applyAlignment="1" applyProtection="1">
      <alignment horizontal="left" wrapText="1"/>
    </xf>
    <xf numFmtId="189" fontId="3" fillId="0" borderId="1" xfId="0" applyNumberFormat="1" applyFont="1" applyBorder="1" applyAlignment="1" applyProtection="1">
      <alignment horizontal="right"/>
    </xf>
    <xf numFmtId="189" fontId="3" fillId="0" borderId="0" xfId="0" applyNumberFormat="1" applyFont="1" applyProtection="1"/>
    <xf numFmtId="189" fontId="3" fillId="0" borderId="1" xfId="0" applyNumberFormat="1" applyFont="1" applyBorder="1" applyProtection="1"/>
    <xf numFmtId="165" fontId="3" fillId="0" borderId="11" xfId="0" applyNumberFormat="1" applyFont="1" applyBorder="1" applyAlignment="1" applyProtection="1">
      <alignment horizontal="right"/>
    </xf>
    <xf numFmtId="189" fontId="3" fillId="0" borderId="0" xfId="0" applyNumberFormat="1" applyFont="1" applyBorder="1" applyProtection="1"/>
    <xf numFmtId="40" fontId="3" fillId="0" borderId="0" xfId="0" applyFont="1" applyBorder="1" applyProtection="1"/>
    <xf numFmtId="189" fontId="3" fillId="0" borderId="11" xfId="0" applyNumberFormat="1" applyFont="1" applyBorder="1" applyProtection="1"/>
    <xf numFmtId="40" fontId="15" fillId="0" borderId="0" xfId="0" applyFont="1" applyProtection="1"/>
    <xf numFmtId="3" fontId="3" fillId="0" borderId="1" xfId="0" applyNumberFormat="1" applyFont="1" applyBorder="1" applyProtection="1"/>
    <xf numFmtId="37" fontId="3" fillId="0" borderId="1" xfId="0" applyNumberFormat="1" applyFont="1" applyBorder="1" applyProtection="1"/>
    <xf numFmtId="39" fontId="3" fillId="0" borderId="1" xfId="0" applyNumberFormat="1" applyFont="1" applyBorder="1" applyProtection="1"/>
    <xf numFmtId="40" fontId="16" fillId="0" borderId="0" xfId="0" applyFont="1" applyProtection="1"/>
    <xf numFmtId="40" fontId="3" fillId="0" borderId="12" xfId="0" applyFont="1" applyBorder="1" applyProtection="1"/>
    <xf numFmtId="40" fontId="17" fillId="0" borderId="0" xfId="0" applyFont="1" applyProtection="1"/>
    <xf numFmtId="49" fontId="1" fillId="0" borderId="0" xfId="1" quotePrefix="1" applyNumberFormat="1" applyFont="1" applyFill="1" applyProtection="1"/>
    <xf numFmtId="49" fontId="1" fillId="0" borderId="0" xfId="1" applyNumberFormat="1" applyFont="1" applyFill="1" applyProtection="1"/>
    <xf numFmtId="40" fontId="1" fillId="8" borderId="0" xfId="1" applyFont="1" applyFill="1" applyProtection="1"/>
    <xf numFmtId="40" fontId="2" fillId="8" borderId="0" xfId="1" applyFont="1" applyFill="1" applyProtection="1"/>
    <xf numFmtId="40" fontId="1" fillId="8" borderId="0" xfId="1" applyNumberFormat="1" applyFont="1" applyFill="1" applyProtection="1"/>
    <xf numFmtId="40" fontId="1" fillId="8" borderId="0" xfId="1" applyFont="1" applyFill="1" applyAlignment="1" applyProtection="1">
      <alignment horizontal="center"/>
    </xf>
    <xf numFmtId="176" fontId="1" fillId="0" borderId="0" xfId="2" applyNumberFormat="1" applyFont="1" applyProtection="1"/>
    <xf numFmtId="49" fontId="1" fillId="8" borderId="0" xfId="1" quotePrefix="1" applyNumberFormat="1" applyFont="1" applyFill="1" applyProtection="1"/>
    <xf numFmtId="187" fontId="1" fillId="0" borderId="0" xfId="1" applyNumberFormat="1" applyFont="1" applyFill="1" applyProtection="1"/>
    <xf numFmtId="190" fontId="1" fillId="0" borderId="0" xfId="1" applyNumberFormat="1" applyFont="1" applyProtection="1"/>
    <xf numFmtId="192" fontId="1" fillId="0" borderId="0" xfId="1" applyNumberFormat="1" applyFont="1" applyFill="1" applyProtection="1"/>
    <xf numFmtId="193" fontId="1" fillId="0" borderId="0" xfId="1" applyNumberFormat="1" applyFont="1" applyFill="1" applyProtection="1"/>
    <xf numFmtId="194" fontId="1" fillId="0" borderId="0" xfId="1" applyNumberFormat="1" applyFont="1" applyProtection="1"/>
    <xf numFmtId="38" fontId="1" fillId="0" borderId="0" xfId="1" applyNumberFormat="1" applyFont="1" applyProtection="1"/>
    <xf numFmtId="195" fontId="1" fillId="0" borderId="0" xfId="1" applyNumberFormat="1" applyFont="1" applyProtection="1"/>
    <xf numFmtId="190" fontId="1" fillId="0" borderId="0" xfId="1" applyNumberFormat="1" applyFont="1" applyFill="1" applyProtection="1"/>
    <xf numFmtId="196" fontId="1" fillId="0" borderId="0" xfId="1" applyNumberFormat="1" applyFont="1" applyFill="1" applyProtection="1"/>
    <xf numFmtId="40" fontId="1" fillId="0" borderId="0" xfId="2" applyProtection="1"/>
    <xf numFmtId="4" fontId="1" fillId="0" borderId="0" xfId="2" applyNumberFormat="1"/>
    <xf numFmtId="40" fontId="1" fillId="0" borderId="0" xfId="2" applyFill="1" applyProtection="1"/>
    <xf numFmtId="40" fontId="1" fillId="0" borderId="0" xfId="2" applyNumberFormat="1" applyFill="1" applyProtection="1"/>
    <xf numFmtId="40" fontId="1" fillId="8" borderId="0" xfId="2" applyNumberFormat="1" applyFont="1" applyFill="1" applyProtection="1"/>
    <xf numFmtId="40" fontId="1" fillId="8" borderId="0" xfId="2" applyFont="1" applyFill="1" applyProtection="1"/>
    <xf numFmtId="40" fontId="1" fillId="8" borderId="0" xfId="2" applyFont="1" applyFill="1" applyAlignment="1" applyProtection="1">
      <alignment horizontal="center"/>
    </xf>
    <xf numFmtId="40" fontId="2" fillId="8" borderId="0" xfId="2" applyFont="1" applyFill="1" applyProtection="1"/>
    <xf numFmtId="40" fontId="0" fillId="0" borderId="0" xfId="0" applyNumberFormat="1" applyAlignment="1" applyProtection="1">
      <alignment horizontal="left" indent="1"/>
    </xf>
    <xf numFmtId="178" fontId="0" fillId="0" borderId="0" xfId="0" applyNumberFormat="1" applyProtection="1"/>
    <xf numFmtId="40" fontId="3" fillId="0" borderId="0" xfId="0" applyFont="1" applyBorder="1" applyAlignment="1" applyProtection="1"/>
    <xf numFmtId="40" fontId="0" fillId="0" borderId="0" xfId="0" applyAlignment="1" applyProtection="1"/>
    <xf numFmtId="40" fontId="17" fillId="0" borderId="0" xfId="0" applyFont="1" applyAlignment="1" applyProtection="1"/>
    <xf numFmtId="40" fontId="3" fillId="0" borderId="0" xfId="0" applyFont="1" applyAlignment="1" applyProtection="1"/>
    <xf numFmtId="40" fontId="3" fillId="0" borderId="0" xfId="0" applyFont="1" applyAlignment="1">
      <alignment horizontal="justify" vertical="center"/>
    </xf>
    <xf numFmtId="40" fontId="3" fillId="0" borderId="0" xfId="0" applyFont="1" applyAlignment="1">
      <alignment vertical="center"/>
    </xf>
    <xf numFmtId="40" fontId="18" fillId="0" borderId="0" xfId="7" applyAlignment="1">
      <alignment vertical="center"/>
    </xf>
    <xf numFmtId="189" fontId="3" fillId="0" borderId="11" xfId="0" applyNumberFormat="1" applyFont="1" applyBorder="1" applyAlignment="1" applyProtection="1">
      <alignment horizontal="right"/>
    </xf>
    <xf numFmtId="39" fontId="3" fillId="0" borderId="1" xfId="0" applyNumberFormat="1" applyFont="1" applyBorder="1" applyAlignment="1" applyProtection="1">
      <alignment horizontal="right"/>
    </xf>
    <xf numFmtId="40" fontId="1" fillId="0" borderId="0" xfId="1" quotePrefix="1" applyFont="1" applyFill="1" applyAlignment="1" applyProtection="1">
      <alignment horizontal="center" wrapText="1"/>
    </xf>
    <xf numFmtId="40" fontId="1" fillId="0" borderId="0" xfId="1" applyNumberFormat="1" applyFont="1" applyFill="1" applyBorder="1" applyProtection="1"/>
    <xf numFmtId="40" fontId="1" fillId="9" borderId="0" xfId="1" applyFont="1" applyFill="1" applyAlignment="1" applyProtection="1">
      <alignment horizontal="center" wrapText="1"/>
    </xf>
    <xf numFmtId="40" fontId="0" fillId="0" borderId="0" xfId="0" applyFill="1" applyAlignment="1" applyProtection="1">
      <alignment horizontal="left"/>
    </xf>
    <xf numFmtId="40" fontId="0" fillId="0" borderId="0" xfId="0" applyFill="1" applyAlignment="1">
      <alignment horizontal="left"/>
    </xf>
    <xf numFmtId="40" fontId="0" fillId="0" borderId="0" xfId="0" applyFill="1" applyAlignment="1" applyProtection="1">
      <alignment horizontal="right"/>
    </xf>
    <xf numFmtId="40" fontId="0" fillId="0" borderId="0" xfId="0" applyFill="1" applyAlignment="1"/>
    <xf numFmtId="40" fontId="14" fillId="0" borderId="0" xfId="0" applyFont="1" applyFill="1" applyAlignment="1" applyProtection="1">
      <alignment horizontal="left"/>
    </xf>
    <xf numFmtId="40" fontId="14" fillId="0" borderId="0" xfId="0" applyFont="1" applyFill="1" applyAlignment="1">
      <alignment horizontal="left"/>
    </xf>
    <xf numFmtId="40" fontId="9" fillId="0" borderId="0" xfId="0" applyFont="1" applyAlignment="1" applyProtection="1">
      <alignment horizontal="center"/>
    </xf>
    <xf numFmtId="40" fontId="10" fillId="0" borderId="0" xfId="0" applyFont="1" applyFill="1" applyAlignment="1" applyProtection="1">
      <alignment horizontal="right"/>
    </xf>
    <xf numFmtId="40" fontId="13" fillId="0" borderId="0" xfId="0" applyFont="1" applyFill="1" applyAlignment="1" applyProtection="1">
      <alignment horizontal="left"/>
    </xf>
    <xf numFmtId="40" fontId="13" fillId="0" borderId="0" xfId="0" applyFont="1" applyFill="1" applyAlignment="1">
      <alignment horizontal="left"/>
    </xf>
    <xf numFmtId="40" fontId="1" fillId="0" borderId="0" xfId="0" applyFont="1" applyAlignment="1" applyProtection="1">
      <alignment horizontal="center"/>
    </xf>
  </cellXfs>
  <cellStyles count="8">
    <cellStyle name="Comma 2" xfId="5"/>
    <cellStyle name="Comma0" xfId="3"/>
    <cellStyle name="Hyperlink" xfId="7" builtinId="8"/>
    <cellStyle name="Normal" xfId="0" builtinId="0"/>
    <cellStyle name="Normal 5" xfId="1"/>
    <cellStyle name="Normal 5 2" xfId="2"/>
    <cellStyle name="Normal 7 2" xfId="4"/>
    <cellStyle name="Percent 2" xfId="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819150</xdr:colOff>
      <xdr:row>55</xdr:row>
      <xdr:rowOff>19050</xdr:rowOff>
    </xdr:from>
    <xdr:ext cx="180975" cy="282794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876800" y="10372725"/>
          <a:ext cx="180975" cy="2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137073</xdr:colOff>
      <xdr:row>53</xdr:row>
      <xdr:rowOff>12371</xdr:rowOff>
    </xdr:from>
    <xdr:to>
      <xdr:col>5</xdr:col>
      <xdr:colOff>1763002</xdr:colOff>
      <xdr:row>57</xdr:row>
      <xdr:rowOff>128642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4023" y="9975521"/>
          <a:ext cx="1625929" cy="897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LC\PSFA16\All16Projec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transpose"/>
      <sheetName val="summary"/>
      <sheetName val="district disk"/>
      <sheetName val="mill levy"/>
      <sheetName val="Factor Sor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kahle_t@cde.state.co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pageSetUpPr fitToPage="1"/>
  </sheetPr>
  <dimension ref="A1:IV435"/>
  <sheetViews>
    <sheetView tabSelected="1" zoomScale="90" zoomScaleNormal="90" workbookViewId="0">
      <pane xSplit="2" ySplit="2" topLeftCell="C3" activePane="bottomRight" state="frozenSplit"/>
      <selection activeCell="FZ290" sqref="FZ290"/>
      <selection pane="topRight" activeCell="FZ290" sqref="FZ290"/>
      <selection pane="bottomLeft" activeCell="FZ290" sqref="FZ290"/>
      <selection pane="bottomRight" activeCell="C3" sqref="C3"/>
    </sheetView>
  </sheetViews>
  <sheetFormatPr defaultColWidth="19.77734375" defaultRowHeight="15" x14ac:dyDescent="0.2"/>
  <cols>
    <col min="1" max="1" width="9.21875" bestFit="1" customWidth="1"/>
    <col min="2" max="2" width="68" style="15" customWidth="1"/>
    <col min="3" max="3" width="17" customWidth="1"/>
    <col min="23" max="23" width="19.77734375" style="15"/>
    <col min="176" max="176" width="19.77734375" style="15"/>
    <col min="182" max="186" width="21.77734375" customWidth="1"/>
    <col min="187" max="187" width="22.21875" customWidth="1"/>
    <col min="188" max="188" width="22.21875" style="15" customWidth="1"/>
    <col min="189" max="256" width="19.77734375" style="15"/>
    <col min="257" max="257" width="9.21875" style="15" bestFit="1" customWidth="1"/>
    <col min="258" max="258" width="67" style="15" customWidth="1"/>
    <col min="259" max="259" width="17" style="15" customWidth="1"/>
    <col min="260" max="437" width="19.77734375" style="15"/>
    <col min="438" max="442" width="21.77734375" style="15" customWidth="1"/>
    <col min="443" max="444" width="22.21875" style="15" customWidth="1"/>
    <col min="445" max="512" width="19.77734375" style="15"/>
    <col min="513" max="513" width="9.21875" style="15" bestFit="1" customWidth="1"/>
    <col min="514" max="514" width="67" style="15" customWidth="1"/>
    <col min="515" max="515" width="17" style="15" customWidth="1"/>
    <col min="516" max="693" width="19.77734375" style="15"/>
    <col min="694" max="698" width="21.77734375" style="15" customWidth="1"/>
    <col min="699" max="700" width="22.21875" style="15" customWidth="1"/>
    <col min="701" max="768" width="19.77734375" style="15"/>
    <col min="769" max="769" width="9.21875" style="15" bestFit="1" customWidth="1"/>
    <col min="770" max="770" width="67" style="15" customWidth="1"/>
    <col min="771" max="771" width="17" style="15" customWidth="1"/>
    <col min="772" max="949" width="19.77734375" style="15"/>
    <col min="950" max="954" width="21.77734375" style="15" customWidth="1"/>
    <col min="955" max="956" width="22.21875" style="15" customWidth="1"/>
    <col min="957" max="1024" width="19.77734375" style="15"/>
    <col min="1025" max="1025" width="9.21875" style="15" bestFit="1" customWidth="1"/>
    <col min="1026" max="1026" width="67" style="15" customWidth="1"/>
    <col min="1027" max="1027" width="17" style="15" customWidth="1"/>
    <col min="1028" max="1205" width="19.77734375" style="15"/>
    <col min="1206" max="1210" width="21.77734375" style="15" customWidth="1"/>
    <col min="1211" max="1212" width="22.21875" style="15" customWidth="1"/>
    <col min="1213" max="1280" width="19.77734375" style="15"/>
    <col min="1281" max="1281" width="9.21875" style="15" bestFit="1" customWidth="1"/>
    <col min="1282" max="1282" width="67" style="15" customWidth="1"/>
    <col min="1283" max="1283" width="17" style="15" customWidth="1"/>
    <col min="1284" max="1461" width="19.77734375" style="15"/>
    <col min="1462" max="1466" width="21.77734375" style="15" customWidth="1"/>
    <col min="1467" max="1468" width="22.21875" style="15" customWidth="1"/>
    <col min="1469" max="1536" width="19.77734375" style="15"/>
    <col min="1537" max="1537" width="9.21875" style="15" bestFit="1" customWidth="1"/>
    <col min="1538" max="1538" width="67" style="15" customWidth="1"/>
    <col min="1539" max="1539" width="17" style="15" customWidth="1"/>
    <col min="1540" max="1717" width="19.77734375" style="15"/>
    <col min="1718" max="1722" width="21.77734375" style="15" customWidth="1"/>
    <col min="1723" max="1724" width="22.21875" style="15" customWidth="1"/>
    <col min="1725" max="1792" width="19.77734375" style="15"/>
    <col min="1793" max="1793" width="9.21875" style="15" bestFit="1" customWidth="1"/>
    <col min="1794" max="1794" width="67" style="15" customWidth="1"/>
    <col min="1795" max="1795" width="17" style="15" customWidth="1"/>
    <col min="1796" max="1973" width="19.77734375" style="15"/>
    <col min="1974" max="1978" width="21.77734375" style="15" customWidth="1"/>
    <col min="1979" max="1980" width="22.21875" style="15" customWidth="1"/>
    <col min="1981" max="2048" width="19.77734375" style="15"/>
    <col min="2049" max="2049" width="9.21875" style="15" bestFit="1" customWidth="1"/>
    <col min="2050" max="2050" width="67" style="15" customWidth="1"/>
    <col min="2051" max="2051" width="17" style="15" customWidth="1"/>
    <col min="2052" max="2229" width="19.77734375" style="15"/>
    <col min="2230" max="2234" width="21.77734375" style="15" customWidth="1"/>
    <col min="2235" max="2236" width="22.21875" style="15" customWidth="1"/>
    <col min="2237" max="2304" width="19.77734375" style="15"/>
    <col min="2305" max="2305" width="9.21875" style="15" bestFit="1" customWidth="1"/>
    <col min="2306" max="2306" width="67" style="15" customWidth="1"/>
    <col min="2307" max="2307" width="17" style="15" customWidth="1"/>
    <col min="2308" max="2485" width="19.77734375" style="15"/>
    <col min="2486" max="2490" width="21.77734375" style="15" customWidth="1"/>
    <col min="2491" max="2492" width="22.21875" style="15" customWidth="1"/>
    <col min="2493" max="2560" width="19.77734375" style="15"/>
    <col min="2561" max="2561" width="9.21875" style="15" bestFit="1" customWidth="1"/>
    <col min="2562" max="2562" width="67" style="15" customWidth="1"/>
    <col min="2563" max="2563" width="17" style="15" customWidth="1"/>
    <col min="2564" max="2741" width="19.77734375" style="15"/>
    <col min="2742" max="2746" width="21.77734375" style="15" customWidth="1"/>
    <col min="2747" max="2748" width="22.21875" style="15" customWidth="1"/>
    <col min="2749" max="2816" width="19.77734375" style="15"/>
    <col min="2817" max="2817" width="9.21875" style="15" bestFit="1" customWidth="1"/>
    <col min="2818" max="2818" width="67" style="15" customWidth="1"/>
    <col min="2819" max="2819" width="17" style="15" customWidth="1"/>
    <col min="2820" max="2997" width="19.77734375" style="15"/>
    <col min="2998" max="3002" width="21.77734375" style="15" customWidth="1"/>
    <col min="3003" max="3004" width="22.21875" style="15" customWidth="1"/>
    <col min="3005" max="3072" width="19.77734375" style="15"/>
    <col min="3073" max="3073" width="9.21875" style="15" bestFit="1" customWidth="1"/>
    <col min="3074" max="3074" width="67" style="15" customWidth="1"/>
    <col min="3075" max="3075" width="17" style="15" customWidth="1"/>
    <col min="3076" max="3253" width="19.77734375" style="15"/>
    <col min="3254" max="3258" width="21.77734375" style="15" customWidth="1"/>
    <col min="3259" max="3260" width="22.21875" style="15" customWidth="1"/>
    <col min="3261" max="3328" width="19.77734375" style="15"/>
    <col min="3329" max="3329" width="9.21875" style="15" bestFit="1" customWidth="1"/>
    <col min="3330" max="3330" width="67" style="15" customWidth="1"/>
    <col min="3331" max="3331" width="17" style="15" customWidth="1"/>
    <col min="3332" max="3509" width="19.77734375" style="15"/>
    <col min="3510" max="3514" width="21.77734375" style="15" customWidth="1"/>
    <col min="3515" max="3516" width="22.21875" style="15" customWidth="1"/>
    <col min="3517" max="3584" width="19.77734375" style="15"/>
    <col min="3585" max="3585" width="9.21875" style="15" bestFit="1" customWidth="1"/>
    <col min="3586" max="3586" width="67" style="15" customWidth="1"/>
    <col min="3587" max="3587" width="17" style="15" customWidth="1"/>
    <col min="3588" max="3765" width="19.77734375" style="15"/>
    <col min="3766" max="3770" width="21.77734375" style="15" customWidth="1"/>
    <col min="3771" max="3772" width="22.21875" style="15" customWidth="1"/>
    <col min="3773" max="3840" width="19.77734375" style="15"/>
    <col min="3841" max="3841" width="9.21875" style="15" bestFit="1" customWidth="1"/>
    <col min="3842" max="3842" width="67" style="15" customWidth="1"/>
    <col min="3843" max="3843" width="17" style="15" customWidth="1"/>
    <col min="3844" max="4021" width="19.77734375" style="15"/>
    <col min="4022" max="4026" width="21.77734375" style="15" customWidth="1"/>
    <col min="4027" max="4028" width="22.21875" style="15" customWidth="1"/>
    <col min="4029" max="4096" width="19.77734375" style="15"/>
    <col min="4097" max="4097" width="9.21875" style="15" bestFit="1" customWidth="1"/>
    <col min="4098" max="4098" width="67" style="15" customWidth="1"/>
    <col min="4099" max="4099" width="17" style="15" customWidth="1"/>
    <col min="4100" max="4277" width="19.77734375" style="15"/>
    <col min="4278" max="4282" width="21.77734375" style="15" customWidth="1"/>
    <col min="4283" max="4284" width="22.21875" style="15" customWidth="1"/>
    <col min="4285" max="4352" width="19.77734375" style="15"/>
    <col min="4353" max="4353" width="9.21875" style="15" bestFit="1" customWidth="1"/>
    <col min="4354" max="4354" width="67" style="15" customWidth="1"/>
    <col min="4355" max="4355" width="17" style="15" customWidth="1"/>
    <col min="4356" max="4533" width="19.77734375" style="15"/>
    <col min="4534" max="4538" width="21.77734375" style="15" customWidth="1"/>
    <col min="4539" max="4540" width="22.21875" style="15" customWidth="1"/>
    <col min="4541" max="4608" width="19.77734375" style="15"/>
    <col min="4609" max="4609" width="9.21875" style="15" bestFit="1" customWidth="1"/>
    <col min="4610" max="4610" width="67" style="15" customWidth="1"/>
    <col min="4611" max="4611" width="17" style="15" customWidth="1"/>
    <col min="4612" max="4789" width="19.77734375" style="15"/>
    <col min="4790" max="4794" width="21.77734375" style="15" customWidth="1"/>
    <col min="4795" max="4796" width="22.21875" style="15" customWidth="1"/>
    <col min="4797" max="4864" width="19.77734375" style="15"/>
    <col min="4865" max="4865" width="9.21875" style="15" bestFit="1" customWidth="1"/>
    <col min="4866" max="4866" width="67" style="15" customWidth="1"/>
    <col min="4867" max="4867" width="17" style="15" customWidth="1"/>
    <col min="4868" max="5045" width="19.77734375" style="15"/>
    <col min="5046" max="5050" width="21.77734375" style="15" customWidth="1"/>
    <col min="5051" max="5052" width="22.21875" style="15" customWidth="1"/>
    <col min="5053" max="5120" width="19.77734375" style="15"/>
    <col min="5121" max="5121" width="9.21875" style="15" bestFit="1" customWidth="1"/>
    <col min="5122" max="5122" width="67" style="15" customWidth="1"/>
    <col min="5123" max="5123" width="17" style="15" customWidth="1"/>
    <col min="5124" max="5301" width="19.77734375" style="15"/>
    <col min="5302" max="5306" width="21.77734375" style="15" customWidth="1"/>
    <col min="5307" max="5308" width="22.21875" style="15" customWidth="1"/>
    <col min="5309" max="5376" width="19.77734375" style="15"/>
    <col min="5377" max="5377" width="9.21875" style="15" bestFit="1" customWidth="1"/>
    <col min="5378" max="5378" width="67" style="15" customWidth="1"/>
    <col min="5379" max="5379" width="17" style="15" customWidth="1"/>
    <col min="5380" max="5557" width="19.77734375" style="15"/>
    <col min="5558" max="5562" width="21.77734375" style="15" customWidth="1"/>
    <col min="5563" max="5564" width="22.21875" style="15" customWidth="1"/>
    <col min="5565" max="5632" width="19.77734375" style="15"/>
    <col min="5633" max="5633" width="9.21875" style="15" bestFit="1" customWidth="1"/>
    <col min="5634" max="5634" width="67" style="15" customWidth="1"/>
    <col min="5635" max="5635" width="17" style="15" customWidth="1"/>
    <col min="5636" max="5813" width="19.77734375" style="15"/>
    <col min="5814" max="5818" width="21.77734375" style="15" customWidth="1"/>
    <col min="5819" max="5820" width="22.21875" style="15" customWidth="1"/>
    <col min="5821" max="5888" width="19.77734375" style="15"/>
    <col min="5889" max="5889" width="9.21875" style="15" bestFit="1" customWidth="1"/>
    <col min="5890" max="5890" width="67" style="15" customWidth="1"/>
    <col min="5891" max="5891" width="17" style="15" customWidth="1"/>
    <col min="5892" max="6069" width="19.77734375" style="15"/>
    <col min="6070" max="6074" width="21.77734375" style="15" customWidth="1"/>
    <col min="6075" max="6076" width="22.21875" style="15" customWidth="1"/>
    <col min="6077" max="6144" width="19.77734375" style="15"/>
    <col min="6145" max="6145" width="9.21875" style="15" bestFit="1" customWidth="1"/>
    <col min="6146" max="6146" width="67" style="15" customWidth="1"/>
    <col min="6147" max="6147" width="17" style="15" customWidth="1"/>
    <col min="6148" max="6325" width="19.77734375" style="15"/>
    <col min="6326" max="6330" width="21.77734375" style="15" customWidth="1"/>
    <col min="6331" max="6332" width="22.21875" style="15" customWidth="1"/>
    <col min="6333" max="6400" width="19.77734375" style="15"/>
    <col min="6401" max="6401" width="9.21875" style="15" bestFit="1" customWidth="1"/>
    <col min="6402" max="6402" width="67" style="15" customWidth="1"/>
    <col min="6403" max="6403" width="17" style="15" customWidth="1"/>
    <col min="6404" max="6581" width="19.77734375" style="15"/>
    <col min="6582" max="6586" width="21.77734375" style="15" customWidth="1"/>
    <col min="6587" max="6588" width="22.21875" style="15" customWidth="1"/>
    <col min="6589" max="6656" width="19.77734375" style="15"/>
    <col min="6657" max="6657" width="9.21875" style="15" bestFit="1" customWidth="1"/>
    <col min="6658" max="6658" width="67" style="15" customWidth="1"/>
    <col min="6659" max="6659" width="17" style="15" customWidth="1"/>
    <col min="6660" max="6837" width="19.77734375" style="15"/>
    <col min="6838" max="6842" width="21.77734375" style="15" customWidth="1"/>
    <col min="6843" max="6844" width="22.21875" style="15" customWidth="1"/>
    <col min="6845" max="6912" width="19.77734375" style="15"/>
    <col min="6913" max="6913" width="9.21875" style="15" bestFit="1" customWidth="1"/>
    <col min="6914" max="6914" width="67" style="15" customWidth="1"/>
    <col min="6915" max="6915" width="17" style="15" customWidth="1"/>
    <col min="6916" max="7093" width="19.77734375" style="15"/>
    <col min="7094" max="7098" width="21.77734375" style="15" customWidth="1"/>
    <col min="7099" max="7100" width="22.21875" style="15" customWidth="1"/>
    <col min="7101" max="7168" width="19.77734375" style="15"/>
    <col min="7169" max="7169" width="9.21875" style="15" bestFit="1" customWidth="1"/>
    <col min="7170" max="7170" width="67" style="15" customWidth="1"/>
    <col min="7171" max="7171" width="17" style="15" customWidth="1"/>
    <col min="7172" max="7349" width="19.77734375" style="15"/>
    <col min="7350" max="7354" width="21.77734375" style="15" customWidth="1"/>
    <col min="7355" max="7356" width="22.21875" style="15" customWidth="1"/>
    <col min="7357" max="7424" width="19.77734375" style="15"/>
    <col min="7425" max="7425" width="9.21875" style="15" bestFit="1" customWidth="1"/>
    <col min="7426" max="7426" width="67" style="15" customWidth="1"/>
    <col min="7427" max="7427" width="17" style="15" customWidth="1"/>
    <col min="7428" max="7605" width="19.77734375" style="15"/>
    <col min="7606" max="7610" width="21.77734375" style="15" customWidth="1"/>
    <col min="7611" max="7612" width="22.21875" style="15" customWidth="1"/>
    <col min="7613" max="7680" width="19.77734375" style="15"/>
    <col min="7681" max="7681" width="9.21875" style="15" bestFit="1" customWidth="1"/>
    <col min="7682" max="7682" width="67" style="15" customWidth="1"/>
    <col min="7683" max="7683" width="17" style="15" customWidth="1"/>
    <col min="7684" max="7861" width="19.77734375" style="15"/>
    <col min="7862" max="7866" width="21.77734375" style="15" customWidth="1"/>
    <col min="7867" max="7868" width="22.21875" style="15" customWidth="1"/>
    <col min="7869" max="7936" width="19.77734375" style="15"/>
    <col min="7937" max="7937" width="9.21875" style="15" bestFit="1" customWidth="1"/>
    <col min="7938" max="7938" width="67" style="15" customWidth="1"/>
    <col min="7939" max="7939" width="17" style="15" customWidth="1"/>
    <col min="7940" max="8117" width="19.77734375" style="15"/>
    <col min="8118" max="8122" width="21.77734375" style="15" customWidth="1"/>
    <col min="8123" max="8124" width="22.21875" style="15" customWidth="1"/>
    <col min="8125" max="8192" width="19.77734375" style="15"/>
    <col min="8193" max="8193" width="9.21875" style="15" bestFit="1" customWidth="1"/>
    <col min="8194" max="8194" width="67" style="15" customWidth="1"/>
    <col min="8195" max="8195" width="17" style="15" customWidth="1"/>
    <col min="8196" max="8373" width="19.77734375" style="15"/>
    <col min="8374" max="8378" width="21.77734375" style="15" customWidth="1"/>
    <col min="8379" max="8380" width="22.21875" style="15" customWidth="1"/>
    <col min="8381" max="8448" width="19.77734375" style="15"/>
    <col min="8449" max="8449" width="9.21875" style="15" bestFit="1" customWidth="1"/>
    <col min="8450" max="8450" width="67" style="15" customWidth="1"/>
    <col min="8451" max="8451" width="17" style="15" customWidth="1"/>
    <col min="8452" max="8629" width="19.77734375" style="15"/>
    <col min="8630" max="8634" width="21.77734375" style="15" customWidth="1"/>
    <col min="8635" max="8636" width="22.21875" style="15" customWidth="1"/>
    <col min="8637" max="8704" width="19.77734375" style="15"/>
    <col min="8705" max="8705" width="9.21875" style="15" bestFit="1" customWidth="1"/>
    <col min="8706" max="8706" width="67" style="15" customWidth="1"/>
    <col min="8707" max="8707" width="17" style="15" customWidth="1"/>
    <col min="8708" max="8885" width="19.77734375" style="15"/>
    <col min="8886" max="8890" width="21.77734375" style="15" customWidth="1"/>
    <col min="8891" max="8892" width="22.21875" style="15" customWidth="1"/>
    <col min="8893" max="8960" width="19.77734375" style="15"/>
    <col min="8961" max="8961" width="9.21875" style="15" bestFit="1" customWidth="1"/>
    <col min="8962" max="8962" width="67" style="15" customWidth="1"/>
    <col min="8963" max="8963" width="17" style="15" customWidth="1"/>
    <col min="8964" max="9141" width="19.77734375" style="15"/>
    <col min="9142" max="9146" width="21.77734375" style="15" customWidth="1"/>
    <col min="9147" max="9148" width="22.21875" style="15" customWidth="1"/>
    <col min="9149" max="9216" width="19.77734375" style="15"/>
    <col min="9217" max="9217" width="9.21875" style="15" bestFit="1" customWidth="1"/>
    <col min="9218" max="9218" width="67" style="15" customWidth="1"/>
    <col min="9219" max="9219" width="17" style="15" customWidth="1"/>
    <col min="9220" max="9397" width="19.77734375" style="15"/>
    <col min="9398" max="9402" width="21.77734375" style="15" customWidth="1"/>
    <col min="9403" max="9404" width="22.21875" style="15" customWidth="1"/>
    <col min="9405" max="9472" width="19.77734375" style="15"/>
    <col min="9473" max="9473" width="9.21875" style="15" bestFit="1" customWidth="1"/>
    <col min="9474" max="9474" width="67" style="15" customWidth="1"/>
    <col min="9475" max="9475" width="17" style="15" customWidth="1"/>
    <col min="9476" max="9653" width="19.77734375" style="15"/>
    <col min="9654" max="9658" width="21.77734375" style="15" customWidth="1"/>
    <col min="9659" max="9660" width="22.21875" style="15" customWidth="1"/>
    <col min="9661" max="9728" width="19.77734375" style="15"/>
    <col min="9729" max="9729" width="9.21875" style="15" bestFit="1" customWidth="1"/>
    <col min="9730" max="9730" width="67" style="15" customWidth="1"/>
    <col min="9731" max="9731" width="17" style="15" customWidth="1"/>
    <col min="9732" max="9909" width="19.77734375" style="15"/>
    <col min="9910" max="9914" width="21.77734375" style="15" customWidth="1"/>
    <col min="9915" max="9916" width="22.21875" style="15" customWidth="1"/>
    <col min="9917" max="9984" width="19.77734375" style="15"/>
    <col min="9985" max="9985" width="9.21875" style="15" bestFit="1" customWidth="1"/>
    <col min="9986" max="9986" width="67" style="15" customWidth="1"/>
    <col min="9987" max="9987" width="17" style="15" customWidth="1"/>
    <col min="9988" max="10165" width="19.77734375" style="15"/>
    <col min="10166" max="10170" width="21.77734375" style="15" customWidth="1"/>
    <col min="10171" max="10172" width="22.21875" style="15" customWidth="1"/>
    <col min="10173" max="10240" width="19.77734375" style="15"/>
    <col min="10241" max="10241" width="9.21875" style="15" bestFit="1" customWidth="1"/>
    <col min="10242" max="10242" width="67" style="15" customWidth="1"/>
    <col min="10243" max="10243" width="17" style="15" customWidth="1"/>
    <col min="10244" max="10421" width="19.77734375" style="15"/>
    <col min="10422" max="10426" width="21.77734375" style="15" customWidth="1"/>
    <col min="10427" max="10428" width="22.21875" style="15" customWidth="1"/>
    <col min="10429" max="10496" width="19.77734375" style="15"/>
    <col min="10497" max="10497" width="9.21875" style="15" bestFit="1" customWidth="1"/>
    <col min="10498" max="10498" width="67" style="15" customWidth="1"/>
    <col min="10499" max="10499" width="17" style="15" customWidth="1"/>
    <col min="10500" max="10677" width="19.77734375" style="15"/>
    <col min="10678" max="10682" width="21.77734375" style="15" customWidth="1"/>
    <col min="10683" max="10684" width="22.21875" style="15" customWidth="1"/>
    <col min="10685" max="10752" width="19.77734375" style="15"/>
    <col min="10753" max="10753" width="9.21875" style="15" bestFit="1" customWidth="1"/>
    <col min="10754" max="10754" width="67" style="15" customWidth="1"/>
    <col min="10755" max="10755" width="17" style="15" customWidth="1"/>
    <col min="10756" max="10933" width="19.77734375" style="15"/>
    <col min="10934" max="10938" width="21.77734375" style="15" customWidth="1"/>
    <col min="10939" max="10940" width="22.21875" style="15" customWidth="1"/>
    <col min="10941" max="11008" width="19.77734375" style="15"/>
    <col min="11009" max="11009" width="9.21875" style="15" bestFit="1" customWidth="1"/>
    <col min="11010" max="11010" width="67" style="15" customWidth="1"/>
    <col min="11011" max="11011" width="17" style="15" customWidth="1"/>
    <col min="11012" max="11189" width="19.77734375" style="15"/>
    <col min="11190" max="11194" width="21.77734375" style="15" customWidth="1"/>
    <col min="11195" max="11196" width="22.21875" style="15" customWidth="1"/>
    <col min="11197" max="11264" width="19.77734375" style="15"/>
    <col min="11265" max="11265" width="9.21875" style="15" bestFit="1" customWidth="1"/>
    <col min="11266" max="11266" width="67" style="15" customWidth="1"/>
    <col min="11267" max="11267" width="17" style="15" customWidth="1"/>
    <col min="11268" max="11445" width="19.77734375" style="15"/>
    <col min="11446" max="11450" width="21.77734375" style="15" customWidth="1"/>
    <col min="11451" max="11452" width="22.21875" style="15" customWidth="1"/>
    <col min="11453" max="11520" width="19.77734375" style="15"/>
    <col min="11521" max="11521" width="9.21875" style="15" bestFit="1" customWidth="1"/>
    <col min="11522" max="11522" width="67" style="15" customWidth="1"/>
    <col min="11523" max="11523" width="17" style="15" customWidth="1"/>
    <col min="11524" max="11701" width="19.77734375" style="15"/>
    <col min="11702" max="11706" width="21.77734375" style="15" customWidth="1"/>
    <col min="11707" max="11708" width="22.21875" style="15" customWidth="1"/>
    <col min="11709" max="11776" width="19.77734375" style="15"/>
    <col min="11777" max="11777" width="9.21875" style="15" bestFit="1" customWidth="1"/>
    <col min="11778" max="11778" width="67" style="15" customWidth="1"/>
    <col min="11779" max="11779" width="17" style="15" customWidth="1"/>
    <col min="11780" max="11957" width="19.77734375" style="15"/>
    <col min="11958" max="11962" width="21.77734375" style="15" customWidth="1"/>
    <col min="11963" max="11964" width="22.21875" style="15" customWidth="1"/>
    <col min="11965" max="12032" width="19.77734375" style="15"/>
    <col min="12033" max="12033" width="9.21875" style="15" bestFit="1" customWidth="1"/>
    <col min="12034" max="12034" width="67" style="15" customWidth="1"/>
    <col min="12035" max="12035" width="17" style="15" customWidth="1"/>
    <col min="12036" max="12213" width="19.77734375" style="15"/>
    <col min="12214" max="12218" width="21.77734375" style="15" customWidth="1"/>
    <col min="12219" max="12220" width="22.21875" style="15" customWidth="1"/>
    <col min="12221" max="12288" width="19.77734375" style="15"/>
    <col min="12289" max="12289" width="9.21875" style="15" bestFit="1" customWidth="1"/>
    <col min="12290" max="12290" width="67" style="15" customWidth="1"/>
    <col min="12291" max="12291" width="17" style="15" customWidth="1"/>
    <col min="12292" max="12469" width="19.77734375" style="15"/>
    <col min="12470" max="12474" width="21.77734375" style="15" customWidth="1"/>
    <col min="12475" max="12476" width="22.21875" style="15" customWidth="1"/>
    <col min="12477" max="12544" width="19.77734375" style="15"/>
    <col min="12545" max="12545" width="9.21875" style="15" bestFit="1" customWidth="1"/>
    <col min="12546" max="12546" width="67" style="15" customWidth="1"/>
    <col min="12547" max="12547" width="17" style="15" customWidth="1"/>
    <col min="12548" max="12725" width="19.77734375" style="15"/>
    <col min="12726" max="12730" width="21.77734375" style="15" customWidth="1"/>
    <col min="12731" max="12732" width="22.21875" style="15" customWidth="1"/>
    <col min="12733" max="12800" width="19.77734375" style="15"/>
    <col min="12801" max="12801" width="9.21875" style="15" bestFit="1" customWidth="1"/>
    <col min="12802" max="12802" width="67" style="15" customWidth="1"/>
    <col min="12803" max="12803" width="17" style="15" customWidth="1"/>
    <col min="12804" max="12981" width="19.77734375" style="15"/>
    <col min="12982" max="12986" width="21.77734375" style="15" customWidth="1"/>
    <col min="12987" max="12988" width="22.21875" style="15" customWidth="1"/>
    <col min="12989" max="13056" width="19.77734375" style="15"/>
    <col min="13057" max="13057" width="9.21875" style="15" bestFit="1" customWidth="1"/>
    <col min="13058" max="13058" width="67" style="15" customWidth="1"/>
    <col min="13059" max="13059" width="17" style="15" customWidth="1"/>
    <col min="13060" max="13237" width="19.77734375" style="15"/>
    <col min="13238" max="13242" width="21.77734375" style="15" customWidth="1"/>
    <col min="13243" max="13244" width="22.21875" style="15" customWidth="1"/>
    <col min="13245" max="13312" width="19.77734375" style="15"/>
    <col min="13313" max="13313" width="9.21875" style="15" bestFit="1" customWidth="1"/>
    <col min="13314" max="13314" width="67" style="15" customWidth="1"/>
    <col min="13315" max="13315" width="17" style="15" customWidth="1"/>
    <col min="13316" max="13493" width="19.77734375" style="15"/>
    <col min="13494" max="13498" width="21.77734375" style="15" customWidth="1"/>
    <col min="13499" max="13500" width="22.21875" style="15" customWidth="1"/>
    <col min="13501" max="13568" width="19.77734375" style="15"/>
    <col min="13569" max="13569" width="9.21875" style="15" bestFit="1" customWidth="1"/>
    <col min="13570" max="13570" width="67" style="15" customWidth="1"/>
    <col min="13571" max="13571" width="17" style="15" customWidth="1"/>
    <col min="13572" max="13749" width="19.77734375" style="15"/>
    <col min="13750" max="13754" width="21.77734375" style="15" customWidth="1"/>
    <col min="13755" max="13756" width="22.21875" style="15" customWidth="1"/>
    <col min="13757" max="13824" width="19.77734375" style="15"/>
    <col min="13825" max="13825" width="9.21875" style="15" bestFit="1" customWidth="1"/>
    <col min="13826" max="13826" width="67" style="15" customWidth="1"/>
    <col min="13827" max="13827" width="17" style="15" customWidth="1"/>
    <col min="13828" max="14005" width="19.77734375" style="15"/>
    <col min="14006" max="14010" width="21.77734375" style="15" customWidth="1"/>
    <col min="14011" max="14012" width="22.21875" style="15" customWidth="1"/>
    <col min="14013" max="14080" width="19.77734375" style="15"/>
    <col min="14081" max="14081" width="9.21875" style="15" bestFit="1" customWidth="1"/>
    <col min="14082" max="14082" width="67" style="15" customWidth="1"/>
    <col min="14083" max="14083" width="17" style="15" customWidth="1"/>
    <col min="14084" max="14261" width="19.77734375" style="15"/>
    <col min="14262" max="14266" width="21.77734375" style="15" customWidth="1"/>
    <col min="14267" max="14268" width="22.21875" style="15" customWidth="1"/>
    <col min="14269" max="14336" width="19.77734375" style="15"/>
    <col min="14337" max="14337" width="9.21875" style="15" bestFit="1" customWidth="1"/>
    <col min="14338" max="14338" width="67" style="15" customWidth="1"/>
    <col min="14339" max="14339" width="17" style="15" customWidth="1"/>
    <col min="14340" max="14517" width="19.77734375" style="15"/>
    <col min="14518" max="14522" width="21.77734375" style="15" customWidth="1"/>
    <col min="14523" max="14524" width="22.21875" style="15" customWidth="1"/>
    <col min="14525" max="14592" width="19.77734375" style="15"/>
    <col min="14593" max="14593" width="9.21875" style="15" bestFit="1" customWidth="1"/>
    <col min="14594" max="14594" width="67" style="15" customWidth="1"/>
    <col min="14595" max="14595" width="17" style="15" customWidth="1"/>
    <col min="14596" max="14773" width="19.77734375" style="15"/>
    <col min="14774" max="14778" width="21.77734375" style="15" customWidth="1"/>
    <col min="14779" max="14780" width="22.21875" style="15" customWidth="1"/>
    <col min="14781" max="14848" width="19.77734375" style="15"/>
    <col min="14849" max="14849" width="9.21875" style="15" bestFit="1" customWidth="1"/>
    <col min="14850" max="14850" width="67" style="15" customWidth="1"/>
    <col min="14851" max="14851" width="17" style="15" customWidth="1"/>
    <col min="14852" max="15029" width="19.77734375" style="15"/>
    <col min="15030" max="15034" width="21.77734375" style="15" customWidth="1"/>
    <col min="15035" max="15036" width="22.21875" style="15" customWidth="1"/>
    <col min="15037" max="15104" width="19.77734375" style="15"/>
    <col min="15105" max="15105" width="9.21875" style="15" bestFit="1" customWidth="1"/>
    <col min="15106" max="15106" width="67" style="15" customWidth="1"/>
    <col min="15107" max="15107" width="17" style="15" customWidth="1"/>
    <col min="15108" max="15285" width="19.77734375" style="15"/>
    <col min="15286" max="15290" width="21.77734375" style="15" customWidth="1"/>
    <col min="15291" max="15292" width="22.21875" style="15" customWidth="1"/>
    <col min="15293" max="15360" width="19.77734375" style="15"/>
    <col min="15361" max="15361" width="9.21875" style="15" bestFit="1" customWidth="1"/>
    <col min="15362" max="15362" width="67" style="15" customWidth="1"/>
    <col min="15363" max="15363" width="17" style="15" customWidth="1"/>
    <col min="15364" max="15541" width="19.77734375" style="15"/>
    <col min="15542" max="15546" width="21.77734375" style="15" customWidth="1"/>
    <col min="15547" max="15548" width="22.21875" style="15" customWidth="1"/>
    <col min="15549" max="15616" width="19.77734375" style="15"/>
    <col min="15617" max="15617" width="9.21875" style="15" bestFit="1" customWidth="1"/>
    <col min="15618" max="15618" width="67" style="15" customWidth="1"/>
    <col min="15619" max="15619" width="17" style="15" customWidth="1"/>
    <col min="15620" max="15797" width="19.77734375" style="15"/>
    <col min="15798" max="15802" width="21.77734375" style="15" customWidth="1"/>
    <col min="15803" max="15804" width="22.21875" style="15" customWidth="1"/>
    <col min="15805" max="15872" width="19.77734375" style="15"/>
    <col min="15873" max="15873" width="9.21875" style="15" bestFit="1" customWidth="1"/>
    <col min="15874" max="15874" width="67" style="15" customWidth="1"/>
    <col min="15875" max="15875" width="17" style="15" customWidth="1"/>
    <col min="15876" max="16053" width="19.77734375" style="15"/>
    <col min="16054" max="16058" width="21.77734375" style="15" customWidth="1"/>
    <col min="16059" max="16060" width="22.21875" style="15" customWidth="1"/>
    <col min="16061" max="16128" width="19.77734375" style="15"/>
    <col min="16129" max="16129" width="9.21875" style="15" bestFit="1" customWidth="1"/>
    <col min="16130" max="16130" width="67" style="15" customWidth="1"/>
    <col min="16131" max="16131" width="17" style="15" customWidth="1"/>
    <col min="16132" max="16309" width="19.77734375" style="15"/>
    <col min="16310" max="16314" width="21.77734375" style="15" customWidth="1"/>
    <col min="16315" max="16316" width="22.21875" style="15" customWidth="1"/>
    <col min="16317" max="16384" width="19.77734375" style="15"/>
  </cols>
  <sheetData>
    <row r="1" spans="1:256" x14ac:dyDescent="0.2">
      <c r="A1" s="112"/>
      <c r="B1" s="11"/>
      <c r="C1" s="2" t="s">
        <v>1</v>
      </c>
      <c r="D1" s="3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2</v>
      </c>
      <c r="K1" s="2" t="s">
        <v>2</v>
      </c>
      <c r="L1" s="2" t="s">
        <v>3</v>
      </c>
      <c r="M1" s="2" t="s">
        <v>3</v>
      </c>
      <c r="N1" s="3" t="s">
        <v>3</v>
      </c>
      <c r="O1" s="2" t="s">
        <v>3</v>
      </c>
      <c r="P1" s="2" t="s">
        <v>3</v>
      </c>
      <c r="Q1" s="3" t="s">
        <v>3</v>
      </c>
      <c r="R1" s="2" t="s">
        <v>3</v>
      </c>
      <c r="S1" s="2" t="s">
        <v>4</v>
      </c>
      <c r="T1" s="2" t="s">
        <v>5</v>
      </c>
      <c r="U1" s="2" t="s">
        <v>5</v>
      </c>
      <c r="V1" s="2" t="s">
        <v>5</v>
      </c>
      <c r="W1" s="3" t="s">
        <v>5</v>
      </c>
      <c r="X1" s="2" t="s">
        <v>5</v>
      </c>
      <c r="Y1" s="2" t="s">
        <v>6</v>
      </c>
      <c r="Z1" s="2" t="s">
        <v>6</v>
      </c>
      <c r="AA1" s="2" t="s">
        <v>7</v>
      </c>
      <c r="AB1" s="2" t="s">
        <v>7</v>
      </c>
      <c r="AC1" s="2" t="s">
        <v>8</v>
      </c>
      <c r="AD1" s="2" t="s">
        <v>8</v>
      </c>
      <c r="AE1" s="2" t="s">
        <v>9</v>
      </c>
      <c r="AF1" s="2" t="s">
        <v>9</v>
      </c>
      <c r="AG1" s="2" t="s">
        <v>10</v>
      </c>
      <c r="AH1" s="3" t="s">
        <v>11</v>
      </c>
      <c r="AI1" s="2" t="s">
        <v>11</v>
      </c>
      <c r="AJ1" s="2" t="s">
        <v>11</v>
      </c>
      <c r="AK1" s="2" t="s">
        <v>12</v>
      </c>
      <c r="AL1" s="2" t="s">
        <v>12</v>
      </c>
      <c r="AM1" s="2" t="s">
        <v>13</v>
      </c>
      <c r="AN1" s="2" t="s">
        <v>14</v>
      </c>
      <c r="AO1" s="2" t="s">
        <v>15</v>
      </c>
      <c r="AP1" s="2" t="s">
        <v>16</v>
      </c>
      <c r="AQ1" s="2" t="s">
        <v>17</v>
      </c>
      <c r="AR1" s="2" t="s">
        <v>18</v>
      </c>
      <c r="AS1" s="2" t="s">
        <v>19</v>
      </c>
      <c r="AT1" s="2" t="s">
        <v>20</v>
      </c>
      <c r="AU1" s="2" t="s">
        <v>20</v>
      </c>
      <c r="AV1" s="2" t="s">
        <v>20</v>
      </c>
      <c r="AW1" s="2" t="s">
        <v>20</v>
      </c>
      <c r="AX1" s="2" t="s">
        <v>20</v>
      </c>
      <c r="AY1" s="2" t="s">
        <v>21</v>
      </c>
      <c r="AZ1" s="2" t="s">
        <v>21</v>
      </c>
      <c r="BA1" s="2" t="s">
        <v>21</v>
      </c>
      <c r="BB1" s="2" t="s">
        <v>21</v>
      </c>
      <c r="BC1" s="2" t="s">
        <v>21</v>
      </c>
      <c r="BD1" s="2" t="s">
        <v>21</v>
      </c>
      <c r="BE1" s="2" t="s">
        <v>21</v>
      </c>
      <c r="BF1" s="2" t="s">
        <v>21</v>
      </c>
      <c r="BG1" s="2" t="s">
        <v>21</v>
      </c>
      <c r="BH1" s="2" t="s">
        <v>21</v>
      </c>
      <c r="BI1" s="2" t="s">
        <v>21</v>
      </c>
      <c r="BJ1" s="2" t="s">
        <v>21</v>
      </c>
      <c r="BK1" s="3" t="s">
        <v>21</v>
      </c>
      <c r="BL1" s="2" t="s">
        <v>21</v>
      </c>
      <c r="BM1" s="2" t="s">
        <v>21</v>
      </c>
      <c r="BN1" s="2" t="s">
        <v>22</v>
      </c>
      <c r="BO1" s="2" t="s">
        <v>22</v>
      </c>
      <c r="BP1" s="2" t="s">
        <v>22</v>
      </c>
      <c r="BQ1" s="2" t="s">
        <v>23</v>
      </c>
      <c r="BR1" s="2" t="s">
        <v>23</v>
      </c>
      <c r="BS1" s="2" t="s">
        <v>23</v>
      </c>
      <c r="BT1" s="2" t="s">
        <v>24</v>
      </c>
      <c r="BU1" s="2" t="s">
        <v>25</v>
      </c>
      <c r="BV1" s="2" t="s">
        <v>25</v>
      </c>
      <c r="BW1" s="2" t="s">
        <v>26</v>
      </c>
      <c r="BX1" s="2" t="s">
        <v>27</v>
      </c>
      <c r="BY1" s="2" t="s">
        <v>28</v>
      </c>
      <c r="BZ1" s="2" t="s">
        <v>28</v>
      </c>
      <c r="CA1" s="2" t="s">
        <v>29</v>
      </c>
      <c r="CB1" s="2" t="s">
        <v>30</v>
      </c>
      <c r="CC1" s="2" t="s">
        <v>31</v>
      </c>
      <c r="CD1" s="2" t="s">
        <v>31</v>
      </c>
      <c r="CE1" s="2" t="s">
        <v>32</v>
      </c>
      <c r="CF1" s="2" t="s">
        <v>32</v>
      </c>
      <c r="CG1" s="2" t="s">
        <v>32</v>
      </c>
      <c r="CH1" s="2" t="s">
        <v>32</v>
      </c>
      <c r="CI1" s="2" t="s">
        <v>32</v>
      </c>
      <c r="CJ1" s="2" t="s">
        <v>33</v>
      </c>
      <c r="CK1" s="2" t="s">
        <v>34</v>
      </c>
      <c r="CL1" s="2" t="s">
        <v>34</v>
      </c>
      <c r="CM1" s="2" t="s">
        <v>34</v>
      </c>
      <c r="CN1" s="2" t="s">
        <v>35</v>
      </c>
      <c r="CO1" s="2" t="s">
        <v>35</v>
      </c>
      <c r="CP1" s="2" t="s">
        <v>35</v>
      </c>
      <c r="CQ1" s="2" t="s">
        <v>36</v>
      </c>
      <c r="CR1" s="2" t="s">
        <v>36</v>
      </c>
      <c r="CS1" s="2" t="s">
        <v>36</v>
      </c>
      <c r="CT1" s="2" t="s">
        <v>36</v>
      </c>
      <c r="CU1" s="2" t="s">
        <v>36</v>
      </c>
      <c r="CV1" s="2" t="s">
        <v>36</v>
      </c>
      <c r="CW1" s="2" t="s">
        <v>37</v>
      </c>
      <c r="CX1" s="2" t="s">
        <v>37</v>
      </c>
      <c r="CY1" s="2" t="s">
        <v>37</v>
      </c>
      <c r="CZ1" s="2" t="s">
        <v>38</v>
      </c>
      <c r="DA1" s="2" t="s">
        <v>38</v>
      </c>
      <c r="DB1" s="2" t="s">
        <v>38</v>
      </c>
      <c r="DC1" s="2" t="s">
        <v>38</v>
      </c>
      <c r="DD1" s="2" t="s">
        <v>39</v>
      </c>
      <c r="DE1" s="2" t="s">
        <v>39</v>
      </c>
      <c r="DF1" s="2" t="s">
        <v>39</v>
      </c>
      <c r="DG1" s="2" t="s">
        <v>40</v>
      </c>
      <c r="DH1" s="2" t="s">
        <v>41</v>
      </c>
      <c r="DI1" s="2" t="s">
        <v>42</v>
      </c>
      <c r="DJ1" s="2" t="s">
        <v>42</v>
      </c>
      <c r="DK1" s="2" t="s">
        <v>42</v>
      </c>
      <c r="DL1" s="2" t="s">
        <v>43</v>
      </c>
      <c r="DM1" s="2" t="s">
        <v>43</v>
      </c>
      <c r="DN1" s="2" t="s">
        <v>44</v>
      </c>
      <c r="DO1" s="2" t="s">
        <v>44</v>
      </c>
      <c r="DP1" s="2" t="s">
        <v>44</v>
      </c>
      <c r="DQ1" s="2" t="s">
        <v>44</v>
      </c>
      <c r="DR1" s="2" t="s">
        <v>45</v>
      </c>
      <c r="DS1" s="2" t="s">
        <v>45</v>
      </c>
      <c r="DT1" s="2" t="s">
        <v>45</v>
      </c>
      <c r="DU1" s="2" t="s">
        <v>45</v>
      </c>
      <c r="DV1" s="2" t="s">
        <v>45</v>
      </c>
      <c r="DW1" s="2" t="s">
        <v>45</v>
      </c>
      <c r="DX1" s="2" t="s">
        <v>46</v>
      </c>
      <c r="DY1" s="2" t="s">
        <v>46</v>
      </c>
      <c r="DZ1" s="2" t="s">
        <v>47</v>
      </c>
      <c r="EA1" s="2" t="s">
        <v>47</v>
      </c>
      <c r="EB1" s="3" t="s">
        <v>48</v>
      </c>
      <c r="EC1" s="2" t="s">
        <v>48</v>
      </c>
      <c r="ED1" s="2" t="s">
        <v>49</v>
      </c>
      <c r="EE1" s="2" t="s">
        <v>50</v>
      </c>
      <c r="EF1" s="2" t="s">
        <v>50</v>
      </c>
      <c r="EG1" s="2" t="s">
        <v>50</v>
      </c>
      <c r="EH1" s="2" t="s">
        <v>50</v>
      </c>
      <c r="EI1" s="2" t="s">
        <v>51</v>
      </c>
      <c r="EJ1" s="2" t="s">
        <v>51</v>
      </c>
      <c r="EK1" s="2" t="s">
        <v>52</v>
      </c>
      <c r="EL1" s="2" t="s">
        <v>52</v>
      </c>
      <c r="EM1" s="2" t="s">
        <v>53</v>
      </c>
      <c r="EN1" s="2" t="s">
        <v>53</v>
      </c>
      <c r="EO1" s="2" t="s">
        <v>53</v>
      </c>
      <c r="EP1" s="2" t="s">
        <v>54</v>
      </c>
      <c r="EQ1" s="3" t="s">
        <v>54</v>
      </c>
      <c r="ER1" s="2" t="s">
        <v>54</v>
      </c>
      <c r="ES1" s="2" t="s">
        <v>55</v>
      </c>
      <c r="ET1" s="2" t="s">
        <v>55</v>
      </c>
      <c r="EU1" s="2" t="s">
        <v>55</v>
      </c>
      <c r="EV1" s="2" t="s">
        <v>56</v>
      </c>
      <c r="EW1" s="2" t="s">
        <v>57</v>
      </c>
      <c r="EX1" s="2" t="s">
        <v>57</v>
      </c>
      <c r="EY1" s="2" t="s">
        <v>58</v>
      </c>
      <c r="EZ1" s="2" t="s">
        <v>58</v>
      </c>
      <c r="FA1" s="2" t="s">
        <v>59</v>
      </c>
      <c r="FB1" s="2" t="s">
        <v>60</v>
      </c>
      <c r="FC1" s="2" t="s">
        <v>60</v>
      </c>
      <c r="FD1" s="2" t="s">
        <v>61</v>
      </c>
      <c r="FE1" s="2" t="s">
        <v>61</v>
      </c>
      <c r="FF1" s="2" t="s">
        <v>61</v>
      </c>
      <c r="FG1" s="2" t="s">
        <v>61</v>
      </c>
      <c r="FH1" s="2" t="s">
        <v>61</v>
      </c>
      <c r="FI1" s="2" t="s">
        <v>62</v>
      </c>
      <c r="FJ1" s="2" t="s">
        <v>62</v>
      </c>
      <c r="FK1" s="2" t="s">
        <v>62</v>
      </c>
      <c r="FL1" s="2" t="s">
        <v>62</v>
      </c>
      <c r="FM1" s="2" t="s">
        <v>62</v>
      </c>
      <c r="FN1" s="2" t="s">
        <v>62</v>
      </c>
      <c r="FO1" s="2" t="s">
        <v>62</v>
      </c>
      <c r="FP1" s="2" t="s">
        <v>62</v>
      </c>
      <c r="FQ1" s="2" t="s">
        <v>62</v>
      </c>
      <c r="FR1" s="2" t="s">
        <v>62</v>
      </c>
      <c r="FS1" s="2" t="s">
        <v>62</v>
      </c>
      <c r="FT1" s="3" t="s">
        <v>62</v>
      </c>
      <c r="FU1" s="2" t="s">
        <v>63</v>
      </c>
      <c r="FV1" s="2" t="s">
        <v>63</v>
      </c>
      <c r="FW1" s="2" t="s">
        <v>63</v>
      </c>
      <c r="FX1" s="2" t="s">
        <v>63</v>
      </c>
      <c r="FY1" s="2"/>
      <c r="FZ1" s="2"/>
      <c r="GA1" s="2"/>
      <c r="GB1" s="2"/>
      <c r="GC1" s="2"/>
      <c r="GD1" s="2"/>
      <c r="GE1" s="4"/>
      <c r="GF1" s="1"/>
      <c r="GG1" s="1"/>
      <c r="GH1" s="1"/>
      <c r="GI1" s="1"/>
      <c r="GJ1" s="1"/>
      <c r="GK1" s="1"/>
      <c r="GL1" s="1"/>
      <c r="GM1" s="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</row>
    <row r="2" spans="1:256" s="7" customFormat="1" ht="45" x14ac:dyDescent="0.2">
      <c r="A2" s="6"/>
      <c r="C2" s="9" t="s">
        <v>64</v>
      </c>
      <c r="D2" s="9" t="s">
        <v>65</v>
      </c>
      <c r="E2" s="9" t="s">
        <v>66</v>
      </c>
      <c r="F2" s="412" t="s">
        <v>67</v>
      </c>
      <c r="G2" s="9" t="s">
        <v>68</v>
      </c>
      <c r="H2" s="9" t="s">
        <v>69</v>
      </c>
      <c r="I2" s="9" t="s">
        <v>70</v>
      </c>
      <c r="J2" s="9" t="s">
        <v>71</v>
      </c>
      <c r="K2" s="9" t="s">
        <v>72</v>
      </c>
      <c r="L2" s="9" t="s">
        <v>73</v>
      </c>
      <c r="M2" s="9" t="s">
        <v>74</v>
      </c>
      <c r="N2" s="9" t="s">
        <v>75</v>
      </c>
      <c r="O2" s="9" t="s">
        <v>76</v>
      </c>
      <c r="P2" s="9" t="s">
        <v>77</v>
      </c>
      <c r="Q2" s="9" t="s">
        <v>78</v>
      </c>
      <c r="R2" s="9" t="s">
        <v>79</v>
      </c>
      <c r="S2" s="9" t="s">
        <v>80</v>
      </c>
      <c r="T2" s="9" t="s">
        <v>81</v>
      </c>
      <c r="U2" s="9" t="s">
        <v>82</v>
      </c>
      <c r="V2" s="9" t="s">
        <v>83</v>
      </c>
      <c r="W2" s="9" t="s">
        <v>84</v>
      </c>
      <c r="X2" s="9" t="s">
        <v>85</v>
      </c>
      <c r="Y2" s="9" t="s">
        <v>86</v>
      </c>
      <c r="Z2" s="9" t="s">
        <v>87</v>
      </c>
      <c r="AA2" s="9" t="s">
        <v>88</v>
      </c>
      <c r="AB2" s="9" t="s">
        <v>89</v>
      </c>
      <c r="AC2" s="9" t="s">
        <v>90</v>
      </c>
      <c r="AD2" s="9" t="s">
        <v>91</v>
      </c>
      <c r="AE2" s="9" t="s">
        <v>92</v>
      </c>
      <c r="AF2" s="9" t="s">
        <v>93</v>
      </c>
      <c r="AG2" s="9" t="s">
        <v>94</v>
      </c>
      <c r="AH2" s="9" t="s">
        <v>95</v>
      </c>
      <c r="AI2" s="9" t="s">
        <v>96</v>
      </c>
      <c r="AJ2" s="9" t="s">
        <v>97</v>
      </c>
      <c r="AK2" s="9" t="s">
        <v>98</v>
      </c>
      <c r="AL2" s="9" t="s">
        <v>99</v>
      </c>
      <c r="AM2" s="9" t="s">
        <v>100</v>
      </c>
      <c r="AN2" s="9" t="s">
        <v>101</v>
      </c>
      <c r="AO2" s="9" t="s">
        <v>102</v>
      </c>
      <c r="AP2" s="9" t="s">
        <v>103</v>
      </c>
      <c r="AQ2" s="9" t="s">
        <v>104</v>
      </c>
      <c r="AR2" s="9" t="s">
        <v>105</v>
      </c>
      <c r="AS2" s="9" t="s">
        <v>106</v>
      </c>
      <c r="AT2" s="9" t="s">
        <v>107</v>
      </c>
      <c r="AU2" s="9" t="s">
        <v>108</v>
      </c>
      <c r="AV2" s="9" t="s">
        <v>109</v>
      </c>
      <c r="AW2" s="9" t="s">
        <v>110</v>
      </c>
      <c r="AX2" s="9" t="s">
        <v>111</v>
      </c>
      <c r="AY2" s="9" t="s">
        <v>112</v>
      </c>
      <c r="AZ2" s="9" t="s">
        <v>113</v>
      </c>
      <c r="BA2" s="9" t="s">
        <v>114</v>
      </c>
      <c r="BB2" s="9" t="s">
        <v>115</v>
      </c>
      <c r="BC2" s="9" t="s">
        <v>116</v>
      </c>
      <c r="BD2" s="9" t="s">
        <v>117</v>
      </c>
      <c r="BE2" s="9" t="s">
        <v>118</v>
      </c>
      <c r="BF2" s="9" t="s">
        <v>119</v>
      </c>
      <c r="BG2" s="9" t="s">
        <v>120</v>
      </c>
      <c r="BH2" s="9" t="s">
        <v>121</v>
      </c>
      <c r="BI2" s="9" t="s">
        <v>122</v>
      </c>
      <c r="BJ2" s="9" t="s">
        <v>123</v>
      </c>
      <c r="BK2" s="9" t="s">
        <v>124</v>
      </c>
      <c r="BL2" s="9" t="s">
        <v>125</v>
      </c>
      <c r="BM2" s="9" t="s">
        <v>126</v>
      </c>
      <c r="BN2" s="9" t="s">
        <v>127</v>
      </c>
      <c r="BO2" s="9" t="s">
        <v>128</v>
      </c>
      <c r="BP2" s="9" t="s">
        <v>129</v>
      </c>
      <c r="BQ2" s="9" t="s">
        <v>130</v>
      </c>
      <c r="BR2" s="9" t="s">
        <v>131</v>
      </c>
      <c r="BS2" s="9" t="s">
        <v>132</v>
      </c>
      <c r="BT2" s="9" t="s">
        <v>133</v>
      </c>
      <c r="BU2" s="9" t="s">
        <v>134</v>
      </c>
      <c r="BV2" s="9" t="s">
        <v>135</v>
      </c>
      <c r="BW2" s="9" t="s">
        <v>136</v>
      </c>
      <c r="BX2" s="9" t="s">
        <v>137</v>
      </c>
      <c r="BY2" s="9" t="s">
        <v>138</v>
      </c>
      <c r="BZ2" s="9" t="s">
        <v>139</v>
      </c>
      <c r="CA2" s="9" t="s">
        <v>140</v>
      </c>
      <c r="CB2" s="9" t="s">
        <v>141</v>
      </c>
      <c r="CC2" s="9" t="s">
        <v>142</v>
      </c>
      <c r="CD2" s="9" t="s">
        <v>143</v>
      </c>
      <c r="CE2" s="9" t="s">
        <v>144</v>
      </c>
      <c r="CF2" s="9" t="s">
        <v>145</v>
      </c>
      <c r="CG2" s="9" t="s">
        <v>146</v>
      </c>
      <c r="CH2" s="9" t="s">
        <v>147</v>
      </c>
      <c r="CI2" s="9" t="s">
        <v>148</v>
      </c>
      <c r="CJ2" s="9" t="s">
        <v>149</v>
      </c>
      <c r="CK2" s="9" t="s">
        <v>150</v>
      </c>
      <c r="CL2" s="9" t="s">
        <v>151</v>
      </c>
      <c r="CM2" s="9" t="s">
        <v>152</v>
      </c>
      <c r="CN2" s="414" t="s">
        <v>153</v>
      </c>
      <c r="CO2" s="9" t="s">
        <v>154</v>
      </c>
      <c r="CP2" s="9" t="s">
        <v>155</v>
      </c>
      <c r="CQ2" s="9" t="s">
        <v>156</v>
      </c>
      <c r="CR2" s="9" t="s">
        <v>157</v>
      </c>
      <c r="CS2" s="9" t="s">
        <v>158</v>
      </c>
      <c r="CT2" s="9" t="s">
        <v>159</v>
      </c>
      <c r="CU2" s="9" t="s">
        <v>160</v>
      </c>
      <c r="CV2" s="9" t="s">
        <v>161</v>
      </c>
      <c r="CW2" s="9" t="s">
        <v>162</v>
      </c>
      <c r="CX2" s="9" t="s">
        <v>163</v>
      </c>
      <c r="CY2" s="9" t="s">
        <v>164</v>
      </c>
      <c r="CZ2" s="9" t="s">
        <v>165</v>
      </c>
      <c r="DA2" s="9" t="s">
        <v>166</v>
      </c>
      <c r="DB2" s="9" t="s">
        <v>167</v>
      </c>
      <c r="DC2" s="9" t="s">
        <v>168</v>
      </c>
      <c r="DD2" s="9" t="s">
        <v>169</v>
      </c>
      <c r="DE2" s="9" t="s">
        <v>170</v>
      </c>
      <c r="DF2" s="9" t="s">
        <v>171</v>
      </c>
      <c r="DG2" s="9" t="s">
        <v>172</v>
      </c>
      <c r="DH2" s="9" t="s">
        <v>173</v>
      </c>
      <c r="DI2" s="9" t="s">
        <v>174</v>
      </c>
      <c r="DJ2" s="9" t="s">
        <v>175</v>
      </c>
      <c r="DK2" s="9" t="s">
        <v>176</v>
      </c>
      <c r="DL2" s="9" t="s">
        <v>177</v>
      </c>
      <c r="DM2" s="9" t="s">
        <v>178</v>
      </c>
      <c r="DN2" s="9" t="s">
        <v>179</v>
      </c>
      <c r="DO2" s="9" t="s">
        <v>180</v>
      </c>
      <c r="DP2" s="9" t="s">
        <v>181</v>
      </c>
      <c r="DQ2" s="9" t="s">
        <v>182</v>
      </c>
      <c r="DR2" s="9" t="s">
        <v>183</v>
      </c>
      <c r="DS2" s="9" t="s">
        <v>184</v>
      </c>
      <c r="DT2" s="9" t="s">
        <v>185</v>
      </c>
      <c r="DU2" s="9" t="s">
        <v>186</v>
      </c>
      <c r="DV2" s="9" t="s">
        <v>187</v>
      </c>
      <c r="DW2" s="9" t="s">
        <v>188</v>
      </c>
      <c r="DX2" s="9" t="s">
        <v>189</v>
      </c>
      <c r="DY2" s="9" t="s">
        <v>190</v>
      </c>
      <c r="DZ2" s="9" t="s">
        <v>191</v>
      </c>
      <c r="EA2" s="9" t="s">
        <v>192</v>
      </c>
      <c r="EB2" s="9" t="s">
        <v>193</v>
      </c>
      <c r="EC2" s="9" t="s">
        <v>194</v>
      </c>
      <c r="ED2" s="9" t="s">
        <v>195</v>
      </c>
      <c r="EE2" s="9" t="s">
        <v>196</v>
      </c>
      <c r="EF2" s="9" t="s">
        <v>197</v>
      </c>
      <c r="EG2" s="9" t="s">
        <v>198</v>
      </c>
      <c r="EH2" s="9" t="s">
        <v>199</v>
      </c>
      <c r="EI2" s="9" t="s">
        <v>200</v>
      </c>
      <c r="EJ2" s="9" t="s">
        <v>201</v>
      </c>
      <c r="EK2" s="9" t="s">
        <v>202</v>
      </c>
      <c r="EL2" s="9" t="s">
        <v>203</v>
      </c>
      <c r="EM2" s="9" t="s">
        <v>204</v>
      </c>
      <c r="EN2" s="9" t="s">
        <v>205</v>
      </c>
      <c r="EO2" s="9" t="s">
        <v>206</v>
      </c>
      <c r="EP2" s="9" t="s">
        <v>207</v>
      </c>
      <c r="EQ2" s="9" t="s">
        <v>208</v>
      </c>
      <c r="ER2" s="9" t="s">
        <v>209</v>
      </c>
      <c r="ES2" s="9" t="s">
        <v>210</v>
      </c>
      <c r="ET2" s="9" t="s">
        <v>211</v>
      </c>
      <c r="EU2" s="9" t="s">
        <v>212</v>
      </c>
      <c r="EV2" s="9" t="s">
        <v>213</v>
      </c>
      <c r="EW2" s="9" t="s">
        <v>214</v>
      </c>
      <c r="EX2" s="9" t="s">
        <v>215</v>
      </c>
      <c r="EY2" s="9" t="s">
        <v>216</v>
      </c>
      <c r="EZ2" s="9" t="s">
        <v>1063</v>
      </c>
      <c r="FA2" s="9" t="s">
        <v>217</v>
      </c>
      <c r="FB2" s="9" t="s">
        <v>218</v>
      </c>
      <c r="FC2" s="9" t="s">
        <v>219</v>
      </c>
      <c r="FD2" s="9" t="s">
        <v>220</v>
      </c>
      <c r="FE2" s="9" t="s">
        <v>221</v>
      </c>
      <c r="FF2" s="9" t="s">
        <v>222</v>
      </c>
      <c r="FG2" s="9" t="s">
        <v>223</v>
      </c>
      <c r="FH2" s="9" t="s">
        <v>224</v>
      </c>
      <c r="FI2" s="9" t="s">
        <v>225</v>
      </c>
      <c r="FJ2" s="9" t="s">
        <v>226</v>
      </c>
      <c r="FK2" s="9" t="s">
        <v>227</v>
      </c>
      <c r="FL2" s="9" t="s">
        <v>228</v>
      </c>
      <c r="FM2" s="9" t="s">
        <v>229</v>
      </c>
      <c r="FN2" s="9" t="s">
        <v>230</v>
      </c>
      <c r="FO2" s="9" t="s">
        <v>231</v>
      </c>
      <c r="FP2" s="9" t="s">
        <v>232</v>
      </c>
      <c r="FQ2" s="9" t="s">
        <v>233</v>
      </c>
      <c r="FR2" s="9" t="s">
        <v>234</v>
      </c>
      <c r="FS2" s="9" t="s">
        <v>235</v>
      </c>
      <c r="FT2" s="9" t="s">
        <v>236</v>
      </c>
      <c r="FU2" s="9" t="s">
        <v>237</v>
      </c>
      <c r="FV2" s="9" t="s">
        <v>238</v>
      </c>
      <c r="FW2" s="9" t="s">
        <v>239</v>
      </c>
      <c r="FX2" s="9" t="s">
        <v>240</v>
      </c>
      <c r="FY2" s="9" t="s">
        <v>241</v>
      </c>
      <c r="FZ2" s="9" t="s">
        <v>242</v>
      </c>
      <c r="GA2" s="8"/>
      <c r="GB2" s="8"/>
      <c r="GC2" s="8"/>
      <c r="GD2" s="8"/>
      <c r="GE2" s="10"/>
      <c r="GF2" s="128"/>
      <c r="GG2" s="128"/>
      <c r="GH2" s="128"/>
      <c r="GI2" s="128"/>
      <c r="GJ2" s="128"/>
      <c r="GK2" s="128"/>
      <c r="GL2" s="128"/>
      <c r="GM2" s="128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</row>
    <row r="3" spans="1:256" x14ac:dyDescent="0.2">
      <c r="A3" s="2" t="s">
        <v>243</v>
      </c>
      <c r="B3" s="11" t="s">
        <v>244</v>
      </c>
      <c r="C3" s="19">
        <v>7911.5</v>
      </c>
      <c r="D3" s="19">
        <v>35207</v>
      </c>
      <c r="E3" s="19">
        <v>5961.5</v>
      </c>
      <c r="F3" s="19">
        <v>16585.5</v>
      </c>
      <c r="G3" s="19">
        <v>960</v>
      </c>
      <c r="H3" s="19">
        <v>909</v>
      </c>
      <c r="I3" s="19">
        <v>7931</v>
      </c>
      <c r="J3" s="19">
        <v>2152.5</v>
      </c>
      <c r="K3" s="19">
        <v>267</v>
      </c>
      <c r="L3" s="19">
        <v>2209</v>
      </c>
      <c r="M3" s="19">
        <v>1159</v>
      </c>
      <c r="N3" s="19">
        <v>50147.5</v>
      </c>
      <c r="O3" s="19">
        <v>13720</v>
      </c>
      <c r="P3" s="19">
        <v>163.5</v>
      </c>
      <c r="Q3" s="19">
        <v>34333.5</v>
      </c>
      <c r="R3" s="19">
        <v>2690</v>
      </c>
      <c r="S3" s="19">
        <v>1538</v>
      </c>
      <c r="T3" s="19">
        <v>131</v>
      </c>
      <c r="U3" s="19">
        <v>46</v>
      </c>
      <c r="V3" s="19">
        <v>249</v>
      </c>
      <c r="W3" s="19">
        <v>41</v>
      </c>
      <c r="X3" s="19">
        <v>33</v>
      </c>
      <c r="Y3" s="19">
        <v>2231.5</v>
      </c>
      <c r="Z3" s="19">
        <v>231</v>
      </c>
      <c r="AA3" s="19">
        <v>28430.5</v>
      </c>
      <c r="AB3" s="19">
        <v>28288</v>
      </c>
      <c r="AC3" s="19">
        <v>890</v>
      </c>
      <c r="AD3" s="19">
        <v>1127</v>
      </c>
      <c r="AE3" s="19">
        <v>91.5</v>
      </c>
      <c r="AF3" s="19">
        <v>149</v>
      </c>
      <c r="AG3" s="19">
        <v>632</v>
      </c>
      <c r="AH3" s="19">
        <v>959.5</v>
      </c>
      <c r="AI3" s="19">
        <v>307</v>
      </c>
      <c r="AJ3" s="19">
        <v>139.5</v>
      </c>
      <c r="AK3" s="19">
        <v>190</v>
      </c>
      <c r="AL3" s="19">
        <v>254.5</v>
      </c>
      <c r="AM3" s="19">
        <v>399</v>
      </c>
      <c r="AN3" s="19">
        <v>329.5</v>
      </c>
      <c r="AO3" s="19">
        <v>4261</v>
      </c>
      <c r="AP3" s="19">
        <v>79912.5</v>
      </c>
      <c r="AQ3" s="19">
        <v>200</v>
      </c>
      <c r="AR3" s="19">
        <v>60719</v>
      </c>
      <c r="AS3" s="19">
        <v>6177</v>
      </c>
      <c r="AT3" s="19">
        <v>2078.5</v>
      </c>
      <c r="AU3" s="19">
        <v>212</v>
      </c>
      <c r="AV3" s="19">
        <v>277.5</v>
      </c>
      <c r="AW3" s="19">
        <v>208</v>
      </c>
      <c r="AX3" s="19">
        <v>37.5</v>
      </c>
      <c r="AY3" s="19">
        <v>417</v>
      </c>
      <c r="AZ3" s="19">
        <v>10439</v>
      </c>
      <c r="BA3" s="19">
        <v>8410</v>
      </c>
      <c r="BB3" s="19">
        <v>7043.5</v>
      </c>
      <c r="BC3" s="19">
        <v>23298.5</v>
      </c>
      <c r="BD3" s="19">
        <v>4748</v>
      </c>
      <c r="BE3" s="19">
        <v>1367</v>
      </c>
      <c r="BF3" s="19">
        <v>23562</v>
      </c>
      <c r="BG3" s="19">
        <v>926</v>
      </c>
      <c r="BH3" s="19">
        <v>538</v>
      </c>
      <c r="BI3" s="19">
        <v>212.5</v>
      </c>
      <c r="BJ3" s="19">
        <v>6211</v>
      </c>
      <c r="BK3" s="19">
        <v>22635.5</v>
      </c>
      <c r="BL3" s="19">
        <v>186.5</v>
      </c>
      <c r="BM3" s="19">
        <v>263.5</v>
      </c>
      <c r="BN3" s="19">
        <v>3231</v>
      </c>
      <c r="BO3" s="19">
        <v>1245</v>
      </c>
      <c r="BP3" s="19">
        <v>187</v>
      </c>
      <c r="BQ3" s="19">
        <v>5158.5</v>
      </c>
      <c r="BR3" s="19">
        <v>4351.5</v>
      </c>
      <c r="BS3" s="19">
        <v>1044</v>
      </c>
      <c r="BT3" s="19">
        <v>417</v>
      </c>
      <c r="BU3" s="19">
        <v>382.5</v>
      </c>
      <c r="BV3" s="19">
        <v>1200</v>
      </c>
      <c r="BW3" s="19">
        <v>1877</v>
      </c>
      <c r="BX3" s="19">
        <v>66</v>
      </c>
      <c r="BY3" s="19">
        <v>453.5</v>
      </c>
      <c r="BZ3" s="19">
        <v>190</v>
      </c>
      <c r="CA3" s="19">
        <v>148</v>
      </c>
      <c r="CB3" s="19">
        <v>74685.5</v>
      </c>
      <c r="CC3" s="19">
        <v>160</v>
      </c>
      <c r="CD3" s="19">
        <v>42</v>
      </c>
      <c r="CE3" s="19">
        <v>134.5</v>
      </c>
      <c r="CF3" s="19">
        <v>107</v>
      </c>
      <c r="CG3" s="19">
        <v>196</v>
      </c>
      <c r="CH3" s="19">
        <v>91</v>
      </c>
      <c r="CI3" s="19">
        <v>656</v>
      </c>
      <c r="CJ3" s="19">
        <v>892.5</v>
      </c>
      <c r="CK3" s="19">
        <v>4774.5</v>
      </c>
      <c r="CL3" s="19">
        <v>1272</v>
      </c>
      <c r="CM3" s="19">
        <v>745</v>
      </c>
      <c r="CN3" s="19">
        <v>27271</v>
      </c>
      <c r="CO3" s="19">
        <v>14158</v>
      </c>
      <c r="CP3" s="19">
        <v>1001</v>
      </c>
      <c r="CQ3" s="19">
        <v>862</v>
      </c>
      <c r="CR3" s="19">
        <v>167</v>
      </c>
      <c r="CS3" s="19">
        <v>340.5</v>
      </c>
      <c r="CT3" s="19">
        <v>94</v>
      </c>
      <c r="CU3" s="19">
        <v>444</v>
      </c>
      <c r="CV3" s="19">
        <v>41</v>
      </c>
      <c r="CW3" s="19">
        <v>170</v>
      </c>
      <c r="CX3" s="19">
        <v>436</v>
      </c>
      <c r="CY3" s="19">
        <v>40</v>
      </c>
      <c r="CZ3" s="19">
        <v>1931</v>
      </c>
      <c r="DA3" s="19">
        <v>165</v>
      </c>
      <c r="DB3" s="19">
        <v>281</v>
      </c>
      <c r="DC3" s="19">
        <v>138</v>
      </c>
      <c r="DD3" s="19">
        <v>145.5</v>
      </c>
      <c r="DE3" s="19">
        <v>410</v>
      </c>
      <c r="DF3" s="19">
        <v>19608.5</v>
      </c>
      <c r="DG3" s="19">
        <v>83</v>
      </c>
      <c r="DH3" s="19">
        <v>1885.5</v>
      </c>
      <c r="DI3" s="19">
        <v>2446.5</v>
      </c>
      <c r="DJ3" s="19">
        <v>603.5</v>
      </c>
      <c r="DK3" s="19">
        <v>421.5</v>
      </c>
      <c r="DL3" s="19">
        <v>5415.5</v>
      </c>
      <c r="DM3" s="19">
        <v>231</v>
      </c>
      <c r="DN3" s="19">
        <v>1310</v>
      </c>
      <c r="DO3" s="19">
        <v>2930.5</v>
      </c>
      <c r="DP3" s="19">
        <v>177</v>
      </c>
      <c r="DQ3" s="19">
        <v>576.5</v>
      </c>
      <c r="DR3" s="19">
        <v>1293</v>
      </c>
      <c r="DS3" s="19">
        <v>709</v>
      </c>
      <c r="DT3" s="19">
        <v>134</v>
      </c>
      <c r="DU3" s="19">
        <v>358.5</v>
      </c>
      <c r="DV3" s="19">
        <v>193</v>
      </c>
      <c r="DW3" s="19">
        <v>320</v>
      </c>
      <c r="DX3" s="19">
        <v>148</v>
      </c>
      <c r="DY3" s="19">
        <v>308</v>
      </c>
      <c r="DZ3" s="19">
        <v>748</v>
      </c>
      <c r="EA3" s="19">
        <v>566</v>
      </c>
      <c r="EB3" s="19">
        <v>538</v>
      </c>
      <c r="EC3" s="19">
        <v>295.5</v>
      </c>
      <c r="ED3" s="19">
        <v>1553</v>
      </c>
      <c r="EE3" s="19">
        <v>187</v>
      </c>
      <c r="EF3" s="19">
        <v>1351</v>
      </c>
      <c r="EG3" s="19">
        <v>260.5</v>
      </c>
      <c r="EH3" s="19">
        <v>197</v>
      </c>
      <c r="EI3" s="19">
        <v>14225.5</v>
      </c>
      <c r="EJ3" s="19">
        <v>9043.5</v>
      </c>
      <c r="EK3" s="19">
        <v>650</v>
      </c>
      <c r="EL3" s="19">
        <v>445</v>
      </c>
      <c r="EM3" s="19">
        <v>385</v>
      </c>
      <c r="EN3" s="19">
        <v>1007</v>
      </c>
      <c r="EO3" s="19">
        <v>314</v>
      </c>
      <c r="EP3" s="19">
        <v>365</v>
      </c>
      <c r="EQ3" s="19">
        <v>2492.5</v>
      </c>
      <c r="ER3" s="19">
        <v>287.5</v>
      </c>
      <c r="ES3" s="19">
        <v>116</v>
      </c>
      <c r="ET3" s="19">
        <v>195.5</v>
      </c>
      <c r="EU3" s="19">
        <v>565</v>
      </c>
      <c r="EV3" s="19">
        <v>58.5</v>
      </c>
      <c r="EW3" s="19">
        <v>855</v>
      </c>
      <c r="EX3" s="19">
        <v>169</v>
      </c>
      <c r="EY3" s="19">
        <v>493.5</v>
      </c>
      <c r="EZ3" s="19">
        <v>125</v>
      </c>
      <c r="FA3" s="19">
        <v>3188.5</v>
      </c>
      <c r="FB3" s="19">
        <v>318</v>
      </c>
      <c r="FC3" s="19">
        <v>2075.5</v>
      </c>
      <c r="FD3" s="19">
        <v>339</v>
      </c>
      <c r="FE3" s="19">
        <v>97</v>
      </c>
      <c r="FF3" s="19">
        <v>197</v>
      </c>
      <c r="FG3" s="19">
        <v>113</v>
      </c>
      <c r="FH3" s="19">
        <v>87</v>
      </c>
      <c r="FI3" s="19">
        <v>1703.5</v>
      </c>
      <c r="FJ3" s="19">
        <v>1776</v>
      </c>
      <c r="FK3" s="19">
        <v>2166.5</v>
      </c>
      <c r="FL3" s="19">
        <v>6069.5</v>
      </c>
      <c r="FM3" s="19">
        <v>3538.5</v>
      </c>
      <c r="FN3" s="19">
        <v>20333.5</v>
      </c>
      <c r="FO3" s="19">
        <v>1018</v>
      </c>
      <c r="FP3" s="19">
        <v>2115</v>
      </c>
      <c r="FQ3" s="19">
        <v>869.5</v>
      </c>
      <c r="FR3" s="19">
        <v>156</v>
      </c>
      <c r="FS3" s="19">
        <v>183</v>
      </c>
      <c r="FT3" s="19">
        <v>63</v>
      </c>
      <c r="FU3" s="19">
        <v>734</v>
      </c>
      <c r="FV3" s="19">
        <v>629.5</v>
      </c>
      <c r="FW3" s="19">
        <v>176.5</v>
      </c>
      <c r="FX3" s="19">
        <v>48</v>
      </c>
      <c r="FY3" s="14"/>
      <c r="FZ3" s="14">
        <f>SUM(C3:FY3)</f>
        <v>789774</v>
      </c>
      <c r="GA3" s="14"/>
      <c r="GB3" s="14"/>
      <c r="GC3" s="2"/>
      <c r="GD3" s="14"/>
      <c r="GE3" s="14"/>
      <c r="GF3" s="17"/>
      <c r="GG3" s="1"/>
      <c r="GH3" s="1"/>
      <c r="GI3" s="1"/>
      <c r="GJ3" s="1"/>
      <c r="GK3" s="1"/>
      <c r="GL3" s="1"/>
      <c r="GM3" s="1"/>
    </row>
    <row r="4" spans="1:256" x14ac:dyDescent="0.2">
      <c r="A4" s="2" t="s">
        <v>245</v>
      </c>
      <c r="B4" s="11" t="s">
        <v>246</v>
      </c>
      <c r="C4" s="19">
        <v>258.5</v>
      </c>
      <c r="D4" s="19">
        <v>1312</v>
      </c>
      <c r="E4" s="19">
        <v>198</v>
      </c>
      <c r="F4" s="19">
        <v>697.5</v>
      </c>
      <c r="G4" s="19">
        <v>31</v>
      </c>
      <c r="H4" s="19">
        <v>40</v>
      </c>
      <c r="I4" s="19">
        <v>321.5</v>
      </c>
      <c r="J4" s="19">
        <v>85.5</v>
      </c>
      <c r="K4" s="19">
        <v>11</v>
      </c>
      <c r="L4" s="19">
        <v>93</v>
      </c>
      <c r="M4" s="19">
        <v>38</v>
      </c>
      <c r="N4" s="19">
        <v>1876</v>
      </c>
      <c r="O4" s="19">
        <v>486</v>
      </c>
      <c r="P4" s="19">
        <v>9.5</v>
      </c>
      <c r="Q4" s="19">
        <v>1460</v>
      </c>
      <c r="R4" s="19">
        <v>56.5</v>
      </c>
      <c r="S4" s="19">
        <v>62.5</v>
      </c>
      <c r="T4" s="19">
        <v>10</v>
      </c>
      <c r="U4" s="19">
        <v>3</v>
      </c>
      <c r="V4" s="19">
        <v>13.5</v>
      </c>
      <c r="W4" s="19">
        <v>0</v>
      </c>
      <c r="X4" s="19">
        <v>2</v>
      </c>
      <c r="Y4" s="19">
        <v>14</v>
      </c>
      <c r="Z4" s="19">
        <v>6.5</v>
      </c>
      <c r="AA4" s="19">
        <v>1131</v>
      </c>
      <c r="AB4" s="19">
        <v>930.5</v>
      </c>
      <c r="AC4" s="19">
        <v>34.5</v>
      </c>
      <c r="AD4" s="19">
        <v>39</v>
      </c>
      <c r="AE4" s="19">
        <v>0</v>
      </c>
      <c r="AF4" s="19">
        <v>8</v>
      </c>
      <c r="AG4" s="19">
        <v>27.5</v>
      </c>
      <c r="AH4" s="19">
        <v>33</v>
      </c>
      <c r="AI4" s="19">
        <v>13.5</v>
      </c>
      <c r="AJ4" s="19">
        <v>7.5</v>
      </c>
      <c r="AK4" s="19">
        <v>5.5</v>
      </c>
      <c r="AL4" s="19">
        <v>8.5</v>
      </c>
      <c r="AM4" s="19">
        <v>17</v>
      </c>
      <c r="AN4" s="19">
        <v>11.5</v>
      </c>
      <c r="AO4" s="19">
        <v>175.5</v>
      </c>
      <c r="AP4" s="19">
        <v>3442</v>
      </c>
      <c r="AQ4" s="19">
        <v>9.5</v>
      </c>
      <c r="AR4" s="19">
        <v>2311</v>
      </c>
      <c r="AS4" s="19">
        <v>206.5</v>
      </c>
      <c r="AT4" s="19">
        <v>73.5</v>
      </c>
      <c r="AU4" s="19">
        <v>9</v>
      </c>
      <c r="AV4" s="19">
        <v>7</v>
      </c>
      <c r="AW4" s="19">
        <v>9</v>
      </c>
      <c r="AX4" s="19">
        <v>4.5</v>
      </c>
      <c r="AY4" s="19">
        <v>11.5</v>
      </c>
      <c r="AZ4" s="19">
        <v>519</v>
      </c>
      <c r="BA4" s="19">
        <v>351.5</v>
      </c>
      <c r="BB4" s="19">
        <v>404.5</v>
      </c>
      <c r="BC4" s="19">
        <v>1052</v>
      </c>
      <c r="BD4" s="19">
        <v>186</v>
      </c>
      <c r="BE4" s="19">
        <v>43.5</v>
      </c>
      <c r="BF4" s="19">
        <v>864</v>
      </c>
      <c r="BG4" s="19">
        <v>43</v>
      </c>
      <c r="BH4" s="19">
        <v>13</v>
      </c>
      <c r="BI4" s="19">
        <v>5.5</v>
      </c>
      <c r="BJ4" s="19">
        <v>181</v>
      </c>
      <c r="BK4" s="19">
        <v>763</v>
      </c>
      <c r="BL4" s="19">
        <v>4.5</v>
      </c>
      <c r="BM4" s="19">
        <v>9.5</v>
      </c>
      <c r="BN4" s="19">
        <v>129</v>
      </c>
      <c r="BO4" s="19">
        <v>45.5</v>
      </c>
      <c r="BP4" s="19">
        <v>8</v>
      </c>
      <c r="BQ4" s="19">
        <v>172.5</v>
      </c>
      <c r="BR4" s="19">
        <v>164.5</v>
      </c>
      <c r="BS4" s="19">
        <v>52.5</v>
      </c>
      <c r="BT4" s="19">
        <v>16.5</v>
      </c>
      <c r="BU4" s="19">
        <v>11.5</v>
      </c>
      <c r="BV4" s="19">
        <v>49</v>
      </c>
      <c r="BW4" s="19">
        <v>63.5</v>
      </c>
      <c r="BX4" s="19">
        <v>2</v>
      </c>
      <c r="BY4" s="19">
        <v>17.5</v>
      </c>
      <c r="BZ4" s="19">
        <v>8</v>
      </c>
      <c r="CA4" s="19">
        <v>8.5</v>
      </c>
      <c r="CB4" s="19">
        <v>2990</v>
      </c>
      <c r="CC4" s="19">
        <v>6</v>
      </c>
      <c r="CD4" s="19">
        <v>2.5</v>
      </c>
      <c r="CE4" s="19">
        <v>7</v>
      </c>
      <c r="CF4" s="19">
        <v>3.5</v>
      </c>
      <c r="CG4" s="19">
        <v>9</v>
      </c>
      <c r="CH4" s="19">
        <v>2</v>
      </c>
      <c r="CI4" s="19">
        <v>30.5</v>
      </c>
      <c r="CJ4" s="19">
        <v>37.5</v>
      </c>
      <c r="CK4" s="19">
        <v>190.5</v>
      </c>
      <c r="CL4" s="19">
        <v>53.5</v>
      </c>
      <c r="CM4" s="19">
        <v>28</v>
      </c>
      <c r="CN4" s="19">
        <v>1097</v>
      </c>
      <c r="CO4" s="19">
        <v>606</v>
      </c>
      <c r="CP4" s="19">
        <v>34.5</v>
      </c>
      <c r="CQ4" s="19">
        <v>33</v>
      </c>
      <c r="CR4" s="19">
        <v>6.5</v>
      </c>
      <c r="CS4" s="19">
        <v>15.5</v>
      </c>
      <c r="CT4" s="19">
        <v>5</v>
      </c>
      <c r="CU4" s="19">
        <v>10</v>
      </c>
      <c r="CV4" s="19">
        <v>1</v>
      </c>
      <c r="CW4" s="19">
        <v>9</v>
      </c>
      <c r="CX4" s="19">
        <v>16.5</v>
      </c>
      <c r="CY4" s="19">
        <v>1</v>
      </c>
      <c r="CZ4" s="19">
        <v>94.5</v>
      </c>
      <c r="DA4" s="19">
        <v>8.5</v>
      </c>
      <c r="DB4" s="19">
        <v>10.5</v>
      </c>
      <c r="DC4" s="19">
        <v>7.5</v>
      </c>
      <c r="DD4" s="19">
        <v>8</v>
      </c>
      <c r="DE4" s="19">
        <v>9</v>
      </c>
      <c r="DF4" s="19">
        <v>760</v>
      </c>
      <c r="DG4" s="19">
        <v>6</v>
      </c>
      <c r="DH4" s="19">
        <v>94.5</v>
      </c>
      <c r="DI4" s="19">
        <v>109.5</v>
      </c>
      <c r="DJ4" s="19">
        <v>26</v>
      </c>
      <c r="DK4" s="19">
        <v>14.5</v>
      </c>
      <c r="DL4" s="19">
        <v>197.5</v>
      </c>
      <c r="DM4" s="19">
        <v>8.5</v>
      </c>
      <c r="DN4" s="19">
        <v>55</v>
      </c>
      <c r="DO4" s="19">
        <v>112.5</v>
      </c>
      <c r="DP4" s="19">
        <v>6.5</v>
      </c>
      <c r="DQ4" s="19">
        <v>23</v>
      </c>
      <c r="DR4" s="19">
        <v>52.5</v>
      </c>
      <c r="DS4" s="19">
        <v>27</v>
      </c>
      <c r="DT4" s="19">
        <v>2</v>
      </c>
      <c r="DU4" s="19">
        <v>14.5</v>
      </c>
      <c r="DV4" s="19">
        <v>9.5</v>
      </c>
      <c r="DW4" s="19">
        <v>11.5</v>
      </c>
      <c r="DX4" s="19">
        <v>8</v>
      </c>
      <c r="DY4" s="19">
        <v>11</v>
      </c>
      <c r="DZ4" s="19">
        <v>35</v>
      </c>
      <c r="EA4" s="19">
        <v>29.5</v>
      </c>
      <c r="EB4" s="19">
        <v>19.5</v>
      </c>
      <c r="EC4" s="19">
        <v>10</v>
      </c>
      <c r="ED4" s="19">
        <v>46</v>
      </c>
      <c r="EE4" s="19">
        <v>5</v>
      </c>
      <c r="EF4" s="19">
        <v>55.5</v>
      </c>
      <c r="EG4" s="19">
        <v>10</v>
      </c>
      <c r="EH4" s="19">
        <v>9</v>
      </c>
      <c r="EI4" s="19">
        <v>655.5</v>
      </c>
      <c r="EJ4" s="19">
        <v>313</v>
      </c>
      <c r="EK4" s="19">
        <v>26</v>
      </c>
      <c r="EL4" s="19">
        <v>12</v>
      </c>
      <c r="EM4" s="19">
        <v>14.5</v>
      </c>
      <c r="EN4" s="19">
        <v>42</v>
      </c>
      <c r="EO4" s="19">
        <v>16.5</v>
      </c>
      <c r="EP4" s="19">
        <v>17</v>
      </c>
      <c r="EQ4" s="19">
        <v>69</v>
      </c>
      <c r="ER4" s="19">
        <v>10.5</v>
      </c>
      <c r="ES4" s="19">
        <v>4.5</v>
      </c>
      <c r="ET4" s="19">
        <v>6.5</v>
      </c>
      <c r="EU4" s="19">
        <v>25</v>
      </c>
      <c r="EV4" s="19">
        <v>2</v>
      </c>
      <c r="EW4" s="19">
        <v>27.5</v>
      </c>
      <c r="EX4" s="19">
        <v>6.5</v>
      </c>
      <c r="EY4" s="19">
        <v>11</v>
      </c>
      <c r="EZ4" s="19">
        <v>5.5</v>
      </c>
      <c r="FA4" s="19">
        <v>119</v>
      </c>
      <c r="FB4" s="19">
        <v>15</v>
      </c>
      <c r="FC4" s="19">
        <v>75</v>
      </c>
      <c r="FD4" s="19">
        <v>12</v>
      </c>
      <c r="FE4" s="19">
        <v>4</v>
      </c>
      <c r="FF4" s="19">
        <v>8</v>
      </c>
      <c r="FG4" s="19">
        <v>4</v>
      </c>
      <c r="FH4" s="19">
        <v>3</v>
      </c>
      <c r="FI4" s="19">
        <v>75.5</v>
      </c>
      <c r="FJ4" s="19">
        <v>74.5</v>
      </c>
      <c r="FK4" s="19">
        <v>106.5</v>
      </c>
      <c r="FL4" s="19">
        <v>247</v>
      </c>
      <c r="FM4" s="19">
        <v>158.5</v>
      </c>
      <c r="FN4" s="19">
        <v>887</v>
      </c>
      <c r="FO4" s="19">
        <v>46</v>
      </c>
      <c r="FP4" s="19">
        <v>87.5</v>
      </c>
      <c r="FQ4" s="19">
        <v>30.5</v>
      </c>
      <c r="FR4" s="19">
        <v>6.5</v>
      </c>
      <c r="FS4" s="19">
        <v>5.5</v>
      </c>
      <c r="FT4" s="19">
        <v>4.5</v>
      </c>
      <c r="FU4" s="19">
        <v>35.5</v>
      </c>
      <c r="FV4" s="19">
        <v>22.5</v>
      </c>
      <c r="FW4" s="19">
        <v>5</v>
      </c>
      <c r="FX4" s="19">
        <v>2</v>
      </c>
      <c r="FY4" s="14"/>
      <c r="FZ4" s="14">
        <f t="shared" ref="FZ4:FZ11" si="0">SUM(C4:FX4)</f>
        <v>31201</v>
      </c>
      <c r="GA4" s="14"/>
      <c r="GB4" s="14"/>
      <c r="GC4" s="2"/>
      <c r="GD4" s="14"/>
      <c r="GE4" s="14"/>
      <c r="GF4" s="17"/>
      <c r="GG4" s="1"/>
      <c r="GH4" s="1"/>
      <c r="GI4" s="1"/>
      <c r="GJ4" s="1"/>
      <c r="GK4" s="1"/>
      <c r="GL4" s="1"/>
      <c r="GM4" s="1"/>
    </row>
    <row r="5" spans="1:256" x14ac:dyDescent="0.2">
      <c r="A5" s="16" t="s">
        <v>247</v>
      </c>
      <c r="B5" s="17" t="s">
        <v>248</v>
      </c>
      <c r="C5" s="19">
        <v>40</v>
      </c>
      <c r="D5" s="19">
        <v>211.5</v>
      </c>
      <c r="E5" s="19">
        <v>40.5</v>
      </c>
      <c r="F5" s="19">
        <v>117</v>
      </c>
      <c r="G5" s="19">
        <v>9.5</v>
      </c>
      <c r="H5" s="19">
        <v>10.5</v>
      </c>
      <c r="I5" s="19">
        <v>47.5</v>
      </c>
      <c r="J5" s="19">
        <v>11</v>
      </c>
      <c r="K5" s="19">
        <v>1</v>
      </c>
      <c r="L5" s="19">
        <v>33</v>
      </c>
      <c r="M5" s="19">
        <v>8.5</v>
      </c>
      <c r="N5" s="19">
        <v>295</v>
      </c>
      <c r="O5" s="19">
        <v>70.5</v>
      </c>
      <c r="P5" s="19">
        <v>1.5</v>
      </c>
      <c r="Q5" s="19">
        <v>238.5</v>
      </c>
      <c r="R5" s="19">
        <v>4</v>
      </c>
      <c r="S5" s="19">
        <v>2.5</v>
      </c>
      <c r="T5" s="19">
        <v>2</v>
      </c>
      <c r="U5" s="19">
        <v>0</v>
      </c>
      <c r="V5" s="19">
        <v>5.5</v>
      </c>
      <c r="W5" s="19">
        <v>0.5</v>
      </c>
      <c r="X5" s="19">
        <v>1</v>
      </c>
      <c r="Y5" s="19">
        <v>1</v>
      </c>
      <c r="Z5" s="19">
        <v>0.5</v>
      </c>
      <c r="AA5" s="19">
        <v>221</v>
      </c>
      <c r="AB5" s="19">
        <v>135</v>
      </c>
      <c r="AC5" s="19">
        <v>9.5</v>
      </c>
      <c r="AD5" s="19">
        <v>9</v>
      </c>
      <c r="AE5" s="19">
        <v>1.5</v>
      </c>
      <c r="AF5" s="19">
        <v>1</v>
      </c>
      <c r="AG5" s="19">
        <v>2</v>
      </c>
      <c r="AH5" s="19">
        <v>4.5</v>
      </c>
      <c r="AI5" s="19">
        <v>0.5</v>
      </c>
      <c r="AJ5" s="19">
        <v>0</v>
      </c>
      <c r="AK5" s="19">
        <v>0.5</v>
      </c>
      <c r="AL5" s="19">
        <v>0</v>
      </c>
      <c r="AM5" s="19">
        <v>2.5</v>
      </c>
      <c r="AN5" s="19">
        <v>1.5</v>
      </c>
      <c r="AO5" s="19">
        <v>19</v>
      </c>
      <c r="AP5" s="19">
        <v>353</v>
      </c>
      <c r="AQ5" s="19">
        <v>0</v>
      </c>
      <c r="AR5" s="19">
        <v>389.5</v>
      </c>
      <c r="AS5" s="19">
        <v>52.5</v>
      </c>
      <c r="AT5" s="19">
        <v>11.5</v>
      </c>
      <c r="AU5" s="19">
        <v>3</v>
      </c>
      <c r="AV5" s="19">
        <v>4</v>
      </c>
      <c r="AW5" s="19">
        <v>0</v>
      </c>
      <c r="AX5" s="19">
        <v>0</v>
      </c>
      <c r="AY5" s="19">
        <v>2</v>
      </c>
      <c r="AZ5" s="19">
        <v>61.5</v>
      </c>
      <c r="BA5" s="19">
        <v>81.5</v>
      </c>
      <c r="BB5" s="19">
        <v>89.5</v>
      </c>
      <c r="BC5" s="19">
        <v>115.5</v>
      </c>
      <c r="BD5" s="19">
        <v>25.5</v>
      </c>
      <c r="BE5" s="19">
        <v>0</v>
      </c>
      <c r="BF5" s="19">
        <v>64.5</v>
      </c>
      <c r="BG5" s="19">
        <v>2.5</v>
      </c>
      <c r="BH5" s="19">
        <v>1.5</v>
      </c>
      <c r="BI5" s="19">
        <v>1</v>
      </c>
      <c r="BJ5" s="19">
        <v>19.5</v>
      </c>
      <c r="BK5" s="19">
        <v>81</v>
      </c>
      <c r="BL5" s="19">
        <v>1</v>
      </c>
      <c r="BM5" s="19">
        <v>0.5</v>
      </c>
      <c r="BN5" s="19">
        <v>55</v>
      </c>
      <c r="BO5" s="19">
        <v>5.5</v>
      </c>
      <c r="BP5" s="19">
        <v>2</v>
      </c>
      <c r="BQ5" s="19">
        <v>17</v>
      </c>
      <c r="BR5" s="19">
        <v>22.5</v>
      </c>
      <c r="BS5" s="19">
        <v>8.5</v>
      </c>
      <c r="BT5" s="19">
        <v>2</v>
      </c>
      <c r="BU5" s="19">
        <v>3</v>
      </c>
      <c r="BV5" s="19">
        <v>6.5</v>
      </c>
      <c r="BW5" s="19">
        <v>5</v>
      </c>
      <c r="BX5" s="19">
        <v>0</v>
      </c>
      <c r="BY5" s="19">
        <v>0.5</v>
      </c>
      <c r="BZ5" s="19">
        <v>1</v>
      </c>
      <c r="CA5" s="19">
        <v>1</v>
      </c>
      <c r="CB5" s="19">
        <v>319</v>
      </c>
      <c r="CC5" s="19">
        <v>3</v>
      </c>
      <c r="CD5" s="19">
        <v>1</v>
      </c>
      <c r="CE5" s="19">
        <v>1</v>
      </c>
      <c r="CF5" s="19">
        <v>1.5</v>
      </c>
      <c r="CG5" s="19">
        <v>2.5</v>
      </c>
      <c r="CH5" s="19">
        <v>1</v>
      </c>
      <c r="CI5" s="19">
        <v>9.5</v>
      </c>
      <c r="CJ5" s="19">
        <v>4.5</v>
      </c>
      <c r="CK5" s="19">
        <v>34</v>
      </c>
      <c r="CL5" s="19">
        <v>6.5</v>
      </c>
      <c r="CM5" s="19">
        <v>4</v>
      </c>
      <c r="CN5" s="19">
        <v>106.5</v>
      </c>
      <c r="CO5" s="19">
        <v>124</v>
      </c>
      <c r="CP5" s="19">
        <v>3</v>
      </c>
      <c r="CQ5" s="19">
        <v>6</v>
      </c>
      <c r="CR5" s="19">
        <v>0</v>
      </c>
      <c r="CS5" s="19">
        <v>0.5</v>
      </c>
      <c r="CT5" s="19">
        <v>1.5</v>
      </c>
      <c r="CU5" s="19">
        <v>0</v>
      </c>
      <c r="CV5" s="19">
        <v>0</v>
      </c>
      <c r="CW5" s="19">
        <v>2</v>
      </c>
      <c r="CX5" s="19">
        <v>9</v>
      </c>
      <c r="CY5" s="19">
        <v>0</v>
      </c>
      <c r="CZ5" s="19">
        <v>19.5</v>
      </c>
      <c r="DA5" s="19">
        <v>1.5</v>
      </c>
      <c r="DB5" s="19">
        <v>2.5</v>
      </c>
      <c r="DC5" s="19">
        <v>2</v>
      </c>
      <c r="DD5" s="19">
        <v>1</v>
      </c>
      <c r="DE5" s="19">
        <v>0.5</v>
      </c>
      <c r="DF5" s="19">
        <v>139</v>
      </c>
      <c r="DG5" s="19">
        <v>0</v>
      </c>
      <c r="DH5" s="19">
        <v>25</v>
      </c>
      <c r="DI5" s="19">
        <v>11</v>
      </c>
      <c r="DJ5" s="19">
        <v>2</v>
      </c>
      <c r="DK5" s="19">
        <v>2</v>
      </c>
      <c r="DL5" s="19">
        <v>37</v>
      </c>
      <c r="DM5" s="19">
        <v>2.5</v>
      </c>
      <c r="DN5" s="19">
        <v>11.5</v>
      </c>
      <c r="DO5" s="19">
        <v>15.5</v>
      </c>
      <c r="DP5" s="19">
        <v>1</v>
      </c>
      <c r="DQ5" s="19">
        <v>5.5</v>
      </c>
      <c r="DR5" s="19">
        <v>9.5</v>
      </c>
      <c r="DS5" s="19">
        <v>4</v>
      </c>
      <c r="DT5" s="19">
        <v>1</v>
      </c>
      <c r="DU5" s="19">
        <v>0</v>
      </c>
      <c r="DV5" s="19">
        <v>0</v>
      </c>
      <c r="DW5" s="19">
        <v>0</v>
      </c>
      <c r="DX5" s="19">
        <v>1.5</v>
      </c>
      <c r="DY5" s="19">
        <v>5</v>
      </c>
      <c r="DZ5" s="19">
        <v>11</v>
      </c>
      <c r="EA5" s="19">
        <v>2.5</v>
      </c>
      <c r="EB5" s="19">
        <v>7</v>
      </c>
      <c r="EC5" s="19">
        <v>7.5</v>
      </c>
      <c r="ED5" s="19">
        <v>6</v>
      </c>
      <c r="EE5" s="19">
        <v>0</v>
      </c>
      <c r="EF5" s="19">
        <v>21</v>
      </c>
      <c r="EG5" s="19">
        <v>2.5</v>
      </c>
      <c r="EH5" s="19">
        <v>0.5</v>
      </c>
      <c r="EI5" s="19">
        <v>39.5</v>
      </c>
      <c r="EJ5" s="19">
        <v>36</v>
      </c>
      <c r="EK5" s="19">
        <v>5.5</v>
      </c>
      <c r="EL5" s="19">
        <v>1</v>
      </c>
      <c r="EM5" s="19">
        <v>4.5</v>
      </c>
      <c r="EN5" s="19">
        <v>9.5</v>
      </c>
      <c r="EO5" s="19">
        <v>2.5</v>
      </c>
      <c r="EP5" s="19">
        <v>2.5</v>
      </c>
      <c r="EQ5" s="19">
        <v>5.5</v>
      </c>
      <c r="ER5" s="19">
        <v>0.5</v>
      </c>
      <c r="ES5" s="19">
        <v>0.5</v>
      </c>
      <c r="ET5" s="19">
        <v>1</v>
      </c>
      <c r="EU5" s="19">
        <v>5.5</v>
      </c>
      <c r="EV5" s="19">
        <v>0</v>
      </c>
      <c r="EW5" s="19">
        <v>5</v>
      </c>
      <c r="EX5" s="19">
        <v>1.5</v>
      </c>
      <c r="EY5" s="19">
        <v>2.5</v>
      </c>
      <c r="EZ5" s="19">
        <v>2</v>
      </c>
      <c r="FA5" s="19">
        <v>13.5</v>
      </c>
      <c r="FB5" s="19">
        <v>0</v>
      </c>
      <c r="FC5" s="19">
        <v>8.5</v>
      </c>
      <c r="FD5" s="19">
        <v>6</v>
      </c>
      <c r="FE5" s="19">
        <v>0</v>
      </c>
      <c r="FF5" s="19">
        <v>0.5</v>
      </c>
      <c r="FG5" s="19">
        <v>0</v>
      </c>
      <c r="FH5" s="19">
        <v>1</v>
      </c>
      <c r="FI5" s="19">
        <v>8</v>
      </c>
      <c r="FJ5" s="19">
        <v>15</v>
      </c>
      <c r="FK5" s="19">
        <v>12.5</v>
      </c>
      <c r="FL5" s="19">
        <v>51</v>
      </c>
      <c r="FM5" s="19">
        <v>19.5</v>
      </c>
      <c r="FN5" s="19">
        <v>86.5</v>
      </c>
      <c r="FO5" s="19">
        <v>6.5</v>
      </c>
      <c r="FP5" s="19">
        <v>18</v>
      </c>
      <c r="FQ5" s="19">
        <v>3.5</v>
      </c>
      <c r="FR5" s="19">
        <v>0.5</v>
      </c>
      <c r="FS5" s="19">
        <v>0.5</v>
      </c>
      <c r="FT5" s="19">
        <v>0</v>
      </c>
      <c r="FU5" s="19">
        <v>7</v>
      </c>
      <c r="FV5" s="19">
        <v>11</v>
      </c>
      <c r="FW5" s="19">
        <v>1.5</v>
      </c>
      <c r="FX5" s="19">
        <v>0.5</v>
      </c>
      <c r="FY5" s="12"/>
      <c r="FZ5" s="14">
        <f t="shared" si="0"/>
        <v>4444</v>
      </c>
      <c r="GA5" s="14"/>
      <c r="GB5" s="14"/>
      <c r="GC5" s="14"/>
      <c r="GD5" s="14"/>
      <c r="GE5" s="14"/>
      <c r="GF5" s="17"/>
      <c r="GG5" s="1"/>
      <c r="GH5" s="17"/>
      <c r="GI5" s="17"/>
      <c r="GJ5" s="17"/>
      <c r="GK5" s="17"/>
      <c r="GL5" s="17"/>
      <c r="GM5" s="17"/>
    </row>
    <row r="6" spans="1:256" x14ac:dyDescent="0.2">
      <c r="A6" s="3" t="s">
        <v>249</v>
      </c>
      <c r="B6" s="11" t="s">
        <v>250</v>
      </c>
      <c r="C6" s="19">
        <f t="shared" ref="C6:AH6" si="1">SUM(C3:C5)</f>
        <v>8210</v>
      </c>
      <c r="D6" s="19">
        <f t="shared" si="1"/>
        <v>36730.5</v>
      </c>
      <c r="E6" s="19">
        <f t="shared" si="1"/>
        <v>6200</v>
      </c>
      <c r="F6" s="19">
        <f t="shared" si="1"/>
        <v>17400</v>
      </c>
      <c r="G6" s="19">
        <f t="shared" si="1"/>
        <v>1000.5</v>
      </c>
      <c r="H6" s="19">
        <f t="shared" si="1"/>
        <v>959.5</v>
      </c>
      <c r="I6" s="19">
        <f t="shared" si="1"/>
        <v>8300</v>
      </c>
      <c r="J6" s="19">
        <f t="shared" si="1"/>
        <v>2249</v>
      </c>
      <c r="K6" s="19">
        <f t="shared" si="1"/>
        <v>279</v>
      </c>
      <c r="L6" s="19">
        <f t="shared" si="1"/>
        <v>2335</v>
      </c>
      <c r="M6" s="19">
        <f t="shared" si="1"/>
        <v>1205.5</v>
      </c>
      <c r="N6" s="19">
        <f t="shared" si="1"/>
        <v>52318.5</v>
      </c>
      <c r="O6" s="19">
        <f t="shared" si="1"/>
        <v>14276.5</v>
      </c>
      <c r="P6" s="19">
        <f t="shared" si="1"/>
        <v>174.5</v>
      </c>
      <c r="Q6" s="19">
        <f t="shared" si="1"/>
        <v>36032</v>
      </c>
      <c r="R6" s="19">
        <f t="shared" si="1"/>
        <v>2750.5</v>
      </c>
      <c r="S6" s="19">
        <f t="shared" si="1"/>
        <v>1603</v>
      </c>
      <c r="T6" s="19">
        <f t="shared" si="1"/>
        <v>143</v>
      </c>
      <c r="U6" s="19">
        <f t="shared" si="1"/>
        <v>49</v>
      </c>
      <c r="V6" s="19">
        <f t="shared" si="1"/>
        <v>268</v>
      </c>
      <c r="W6" s="19">
        <f t="shared" si="1"/>
        <v>41.5</v>
      </c>
      <c r="X6" s="19">
        <f t="shared" si="1"/>
        <v>36</v>
      </c>
      <c r="Y6" s="19">
        <f t="shared" si="1"/>
        <v>2246.5</v>
      </c>
      <c r="Z6" s="19">
        <f t="shared" si="1"/>
        <v>238</v>
      </c>
      <c r="AA6" s="19">
        <f t="shared" si="1"/>
        <v>29782.5</v>
      </c>
      <c r="AB6" s="19">
        <f t="shared" si="1"/>
        <v>29353.5</v>
      </c>
      <c r="AC6" s="19">
        <f t="shared" si="1"/>
        <v>934</v>
      </c>
      <c r="AD6" s="19">
        <f t="shared" si="1"/>
        <v>1175</v>
      </c>
      <c r="AE6" s="19">
        <f t="shared" si="1"/>
        <v>93</v>
      </c>
      <c r="AF6" s="19">
        <f t="shared" si="1"/>
        <v>158</v>
      </c>
      <c r="AG6" s="19">
        <f t="shared" si="1"/>
        <v>661.5</v>
      </c>
      <c r="AH6" s="19">
        <f t="shared" si="1"/>
        <v>997</v>
      </c>
      <c r="AI6" s="19">
        <f t="shared" ref="AI6:BN6" si="2">SUM(AI3:AI5)</f>
        <v>321</v>
      </c>
      <c r="AJ6" s="19">
        <f t="shared" si="2"/>
        <v>147</v>
      </c>
      <c r="AK6" s="19">
        <f t="shared" si="2"/>
        <v>196</v>
      </c>
      <c r="AL6" s="19">
        <f t="shared" si="2"/>
        <v>263</v>
      </c>
      <c r="AM6" s="19">
        <f t="shared" si="2"/>
        <v>418.5</v>
      </c>
      <c r="AN6" s="19">
        <f t="shared" si="2"/>
        <v>342.5</v>
      </c>
      <c r="AO6" s="19">
        <f t="shared" si="2"/>
        <v>4455.5</v>
      </c>
      <c r="AP6" s="19">
        <f t="shared" si="2"/>
        <v>83707.5</v>
      </c>
      <c r="AQ6" s="19">
        <f t="shared" si="2"/>
        <v>209.5</v>
      </c>
      <c r="AR6" s="19">
        <f t="shared" si="2"/>
        <v>63419.5</v>
      </c>
      <c r="AS6" s="19">
        <f t="shared" si="2"/>
        <v>6436</v>
      </c>
      <c r="AT6" s="19">
        <f t="shared" si="2"/>
        <v>2163.5</v>
      </c>
      <c r="AU6" s="19">
        <f t="shared" si="2"/>
        <v>224</v>
      </c>
      <c r="AV6" s="19">
        <f t="shared" si="2"/>
        <v>288.5</v>
      </c>
      <c r="AW6" s="19">
        <f t="shared" si="2"/>
        <v>217</v>
      </c>
      <c r="AX6" s="19">
        <f t="shared" si="2"/>
        <v>42</v>
      </c>
      <c r="AY6" s="19">
        <f t="shared" si="2"/>
        <v>430.5</v>
      </c>
      <c r="AZ6" s="19">
        <f t="shared" si="2"/>
        <v>11019.5</v>
      </c>
      <c r="BA6" s="19">
        <f t="shared" si="2"/>
        <v>8843</v>
      </c>
      <c r="BB6" s="19">
        <f t="shared" si="2"/>
        <v>7537.5</v>
      </c>
      <c r="BC6" s="19">
        <f t="shared" si="2"/>
        <v>24466</v>
      </c>
      <c r="BD6" s="19">
        <f t="shared" si="2"/>
        <v>4959.5</v>
      </c>
      <c r="BE6" s="19">
        <f t="shared" si="2"/>
        <v>1410.5</v>
      </c>
      <c r="BF6" s="19">
        <f t="shared" si="2"/>
        <v>24490.5</v>
      </c>
      <c r="BG6" s="19">
        <f t="shared" si="2"/>
        <v>971.5</v>
      </c>
      <c r="BH6" s="19">
        <f t="shared" si="2"/>
        <v>552.5</v>
      </c>
      <c r="BI6" s="19">
        <f t="shared" si="2"/>
        <v>219</v>
      </c>
      <c r="BJ6" s="19">
        <f t="shared" si="2"/>
        <v>6411.5</v>
      </c>
      <c r="BK6" s="19">
        <f t="shared" si="2"/>
        <v>23479.5</v>
      </c>
      <c r="BL6" s="19">
        <f t="shared" si="2"/>
        <v>192</v>
      </c>
      <c r="BM6" s="19">
        <f t="shared" si="2"/>
        <v>273.5</v>
      </c>
      <c r="BN6" s="19">
        <f t="shared" si="2"/>
        <v>3415</v>
      </c>
      <c r="BO6" s="19">
        <f t="shared" ref="BO6:CT6" si="3">SUM(BO3:BO5)</f>
        <v>1296</v>
      </c>
      <c r="BP6" s="19">
        <f t="shared" si="3"/>
        <v>197</v>
      </c>
      <c r="BQ6" s="274">
        <f t="shared" si="3"/>
        <v>5348</v>
      </c>
      <c r="BR6" s="19">
        <f t="shared" si="3"/>
        <v>4538.5</v>
      </c>
      <c r="BS6" s="19">
        <f t="shared" si="3"/>
        <v>1105</v>
      </c>
      <c r="BT6" s="19">
        <f t="shared" si="3"/>
        <v>435.5</v>
      </c>
      <c r="BU6" s="19">
        <f t="shared" si="3"/>
        <v>397</v>
      </c>
      <c r="BV6" s="19">
        <f t="shared" si="3"/>
        <v>1255.5</v>
      </c>
      <c r="BW6" s="19">
        <f t="shared" si="3"/>
        <v>1945.5</v>
      </c>
      <c r="BX6" s="19">
        <f t="shared" si="3"/>
        <v>68</v>
      </c>
      <c r="BY6" s="19">
        <f t="shared" si="3"/>
        <v>471.5</v>
      </c>
      <c r="BZ6" s="19">
        <f t="shared" si="3"/>
        <v>199</v>
      </c>
      <c r="CA6" s="19">
        <f t="shared" si="3"/>
        <v>157.5</v>
      </c>
      <c r="CB6" s="19">
        <f t="shared" si="3"/>
        <v>77994.5</v>
      </c>
      <c r="CC6" s="19">
        <f t="shared" si="3"/>
        <v>169</v>
      </c>
      <c r="CD6" s="19">
        <f t="shared" si="3"/>
        <v>45.5</v>
      </c>
      <c r="CE6" s="19">
        <f t="shared" si="3"/>
        <v>142.5</v>
      </c>
      <c r="CF6" s="19">
        <f t="shared" si="3"/>
        <v>112</v>
      </c>
      <c r="CG6" s="19">
        <f t="shared" si="3"/>
        <v>207.5</v>
      </c>
      <c r="CH6" s="19">
        <f t="shared" si="3"/>
        <v>94</v>
      </c>
      <c r="CI6" s="19">
        <f t="shared" si="3"/>
        <v>696</v>
      </c>
      <c r="CJ6" s="19">
        <f t="shared" si="3"/>
        <v>934.5</v>
      </c>
      <c r="CK6" s="19">
        <f t="shared" si="3"/>
        <v>4999</v>
      </c>
      <c r="CL6" s="19">
        <f t="shared" si="3"/>
        <v>1332</v>
      </c>
      <c r="CM6" s="19">
        <f t="shared" si="3"/>
        <v>777</v>
      </c>
      <c r="CN6" s="19">
        <f t="shared" si="3"/>
        <v>28474.5</v>
      </c>
      <c r="CO6" s="19">
        <f t="shared" si="3"/>
        <v>14888</v>
      </c>
      <c r="CP6" s="19">
        <f t="shared" si="3"/>
        <v>1038.5</v>
      </c>
      <c r="CQ6" s="19">
        <f t="shared" si="3"/>
        <v>901</v>
      </c>
      <c r="CR6" s="19">
        <f t="shared" si="3"/>
        <v>173.5</v>
      </c>
      <c r="CS6" s="19">
        <f t="shared" si="3"/>
        <v>356.5</v>
      </c>
      <c r="CT6" s="19">
        <f t="shared" si="3"/>
        <v>100.5</v>
      </c>
      <c r="CU6" s="19">
        <f t="shared" ref="CU6:DZ6" si="4">SUM(CU3:CU5)</f>
        <v>454</v>
      </c>
      <c r="CV6" s="19">
        <f t="shared" si="4"/>
        <v>42</v>
      </c>
      <c r="CW6" s="19">
        <f t="shared" si="4"/>
        <v>181</v>
      </c>
      <c r="CX6" s="19">
        <f t="shared" si="4"/>
        <v>461.5</v>
      </c>
      <c r="CY6" s="19">
        <f t="shared" si="4"/>
        <v>41</v>
      </c>
      <c r="CZ6" s="19">
        <f t="shared" si="4"/>
        <v>2045</v>
      </c>
      <c r="DA6" s="19">
        <f t="shared" si="4"/>
        <v>175</v>
      </c>
      <c r="DB6" s="19">
        <f t="shared" si="4"/>
        <v>294</v>
      </c>
      <c r="DC6" s="19">
        <f t="shared" si="4"/>
        <v>147.5</v>
      </c>
      <c r="DD6" s="19">
        <f t="shared" si="4"/>
        <v>154.5</v>
      </c>
      <c r="DE6" s="19">
        <f t="shared" si="4"/>
        <v>419.5</v>
      </c>
      <c r="DF6" s="19">
        <f t="shared" si="4"/>
        <v>20507.5</v>
      </c>
      <c r="DG6" s="19">
        <f t="shared" si="4"/>
        <v>89</v>
      </c>
      <c r="DH6" s="19">
        <f t="shared" si="4"/>
        <v>2005</v>
      </c>
      <c r="DI6" s="19">
        <f t="shared" si="4"/>
        <v>2567</v>
      </c>
      <c r="DJ6" s="19">
        <f t="shared" si="4"/>
        <v>631.5</v>
      </c>
      <c r="DK6" s="19">
        <f t="shared" si="4"/>
        <v>438</v>
      </c>
      <c r="DL6" s="19">
        <f t="shared" si="4"/>
        <v>5650</v>
      </c>
      <c r="DM6" s="19">
        <f t="shared" si="4"/>
        <v>242</v>
      </c>
      <c r="DN6" s="19">
        <f t="shared" si="4"/>
        <v>1376.5</v>
      </c>
      <c r="DO6" s="19">
        <f t="shared" si="4"/>
        <v>3058.5</v>
      </c>
      <c r="DP6" s="19">
        <f t="shared" si="4"/>
        <v>184.5</v>
      </c>
      <c r="DQ6" s="19">
        <f t="shared" si="4"/>
        <v>605</v>
      </c>
      <c r="DR6" s="19">
        <f t="shared" si="4"/>
        <v>1355</v>
      </c>
      <c r="DS6" s="19">
        <f t="shared" si="4"/>
        <v>740</v>
      </c>
      <c r="DT6" s="19">
        <f t="shared" si="4"/>
        <v>137</v>
      </c>
      <c r="DU6" s="19">
        <f t="shared" si="4"/>
        <v>373</v>
      </c>
      <c r="DV6" s="19">
        <f t="shared" si="4"/>
        <v>202.5</v>
      </c>
      <c r="DW6" s="19">
        <f t="shared" si="4"/>
        <v>331.5</v>
      </c>
      <c r="DX6" s="19">
        <f t="shared" si="4"/>
        <v>157.5</v>
      </c>
      <c r="DY6" s="19">
        <f t="shared" si="4"/>
        <v>324</v>
      </c>
      <c r="DZ6" s="19">
        <f t="shared" si="4"/>
        <v>794</v>
      </c>
      <c r="EA6" s="19">
        <f t="shared" ref="EA6:FF6" si="5">SUM(EA3:EA5)</f>
        <v>598</v>
      </c>
      <c r="EB6" s="19">
        <f t="shared" si="5"/>
        <v>564.5</v>
      </c>
      <c r="EC6" s="19">
        <f t="shared" si="5"/>
        <v>313</v>
      </c>
      <c r="ED6" s="19">
        <f t="shared" si="5"/>
        <v>1605</v>
      </c>
      <c r="EE6" s="19">
        <f t="shared" si="5"/>
        <v>192</v>
      </c>
      <c r="EF6" s="19">
        <f t="shared" si="5"/>
        <v>1427.5</v>
      </c>
      <c r="EG6" s="19">
        <f t="shared" si="5"/>
        <v>273</v>
      </c>
      <c r="EH6" s="19">
        <f t="shared" si="5"/>
        <v>206.5</v>
      </c>
      <c r="EI6" s="19">
        <f t="shared" si="5"/>
        <v>14920.5</v>
      </c>
      <c r="EJ6" s="19">
        <f t="shared" si="5"/>
        <v>9392.5</v>
      </c>
      <c r="EK6" s="19">
        <f t="shared" si="5"/>
        <v>681.5</v>
      </c>
      <c r="EL6" s="19">
        <f t="shared" si="5"/>
        <v>458</v>
      </c>
      <c r="EM6" s="19">
        <f t="shared" si="5"/>
        <v>404</v>
      </c>
      <c r="EN6" s="19">
        <f t="shared" si="5"/>
        <v>1058.5</v>
      </c>
      <c r="EO6" s="19">
        <f t="shared" si="5"/>
        <v>333</v>
      </c>
      <c r="EP6" s="19">
        <f t="shared" si="5"/>
        <v>384.5</v>
      </c>
      <c r="EQ6" s="19">
        <f t="shared" si="5"/>
        <v>2567</v>
      </c>
      <c r="ER6" s="19">
        <f t="shared" si="5"/>
        <v>298.5</v>
      </c>
      <c r="ES6" s="19">
        <f t="shared" si="5"/>
        <v>121</v>
      </c>
      <c r="ET6" s="19">
        <f t="shared" si="5"/>
        <v>203</v>
      </c>
      <c r="EU6" s="19">
        <f t="shared" si="5"/>
        <v>595.5</v>
      </c>
      <c r="EV6" s="19">
        <f t="shared" si="5"/>
        <v>60.5</v>
      </c>
      <c r="EW6" s="19">
        <f t="shared" si="5"/>
        <v>887.5</v>
      </c>
      <c r="EX6" s="19">
        <f t="shared" si="5"/>
        <v>177</v>
      </c>
      <c r="EY6" s="19">
        <f t="shared" si="5"/>
        <v>507</v>
      </c>
      <c r="EZ6" s="19">
        <f t="shared" si="5"/>
        <v>132.5</v>
      </c>
      <c r="FA6" s="19">
        <f t="shared" si="5"/>
        <v>3321</v>
      </c>
      <c r="FB6" s="19">
        <f t="shared" si="5"/>
        <v>333</v>
      </c>
      <c r="FC6" s="19">
        <f t="shared" si="5"/>
        <v>2159</v>
      </c>
      <c r="FD6" s="19">
        <f t="shared" si="5"/>
        <v>357</v>
      </c>
      <c r="FE6" s="19">
        <f t="shared" si="5"/>
        <v>101</v>
      </c>
      <c r="FF6" s="19">
        <f t="shared" si="5"/>
        <v>205.5</v>
      </c>
      <c r="FG6" s="19">
        <f t="shared" ref="FG6:FX6" si="6">SUM(FG3:FG5)</f>
        <v>117</v>
      </c>
      <c r="FH6" s="19">
        <f t="shared" si="6"/>
        <v>91</v>
      </c>
      <c r="FI6" s="19">
        <f t="shared" si="6"/>
        <v>1787</v>
      </c>
      <c r="FJ6" s="19">
        <f t="shared" si="6"/>
        <v>1865.5</v>
      </c>
      <c r="FK6" s="19">
        <f t="shared" si="6"/>
        <v>2285.5</v>
      </c>
      <c r="FL6" s="19">
        <f t="shared" si="6"/>
        <v>6367.5</v>
      </c>
      <c r="FM6" s="19">
        <f t="shared" si="6"/>
        <v>3716.5</v>
      </c>
      <c r="FN6" s="19">
        <f t="shared" si="6"/>
        <v>21307</v>
      </c>
      <c r="FO6" s="19">
        <f t="shared" si="6"/>
        <v>1070.5</v>
      </c>
      <c r="FP6" s="19">
        <f t="shared" si="6"/>
        <v>2220.5</v>
      </c>
      <c r="FQ6" s="19">
        <f t="shared" si="6"/>
        <v>903.5</v>
      </c>
      <c r="FR6" s="19">
        <f t="shared" si="6"/>
        <v>163</v>
      </c>
      <c r="FS6" s="19">
        <f t="shared" si="6"/>
        <v>189</v>
      </c>
      <c r="FT6" s="19">
        <f t="shared" si="6"/>
        <v>67.5</v>
      </c>
      <c r="FU6" s="19">
        <f t="shared" si="6"/>
        <v>776.5</v>
      </c>
      <c r="FV6" s="19">
        <f t="shared" si="6"/>
        <v>663</v>
      </c>
      <c r="FW6" s="19">
        <f t="shared" si="6"/>
        <v>183</v>
      </c>
      <c r="FX6" s="19">
        <f t="shared" si="6"/>
        <v>50.5</v>
      </c>
      <c r="FY6" s="17"/>
      <c r="FZ6" s="17">
        <f t="shared" si="0"/>
        <v>825419</v>
      </c>
      <c r="GA6" s="17"/>
      <c r="GB6" s="14"/>
      <c r="GC6" s="17"/>
      <c r="GD6" s="17"/>
      <c r="GE6" s="17"/>
      <c r="GF6" s="17"/>
      <c r="GG6" s="1"/>
      <c r="GH6" s="1"/>
      <c r="GI6" s="1"/>
      <c r="GJ6" s="1"/>
      <c r="GK6" s="1"/>
      <c r="GL6" s="1"/>
      <c r="GM6" s="1"/>
    </row>
    <row r="7" spans="1:256" x14ac:dyDescent="0.2">
      <c r="A7" s="3" t="s">
        <v>251</v>
      </c>
      <c r="B7" s="11" t="s">
        <v>252</v>
      </c>
      <c r="C7" s="19">
        <v>2227.5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2266</v>
      </c>
      <c r="S7" s="19">
        <v>1</v>
      </c>
      <c r="T7" s="19">
        <v>0</v>
      </c>
      <c r="U7" s="19">
        <v>0</v>
      </c>
      <c r="V7" s="19">
        <v>0</v>
      </c>
      <c r="W7" s="19">
        <v>0</v>
      </c>
      <c r="X7" s="19">
        <v>0</v>
      </c>
      <c r="Y7" s="19">
        <v>1803</v>
      </c>
      <c r="Z7" s="19">
        <v>0</v>
      </c>
      <c r="AA7" s="19">
        <v>0</v>
      </c>
      <c r="AB7" s="19">
        <v>56.5</v>
      </c>
      <c r="AC7" s="19">
        <v>0</v>
      </c>
      <c r="AD7" s="19">
        <v>0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19">
        <v>0</v>
      </c>
      <c r="AK7" s="19">
        <v>0</v>
      </c>
      <c r="AL7" s="19">
        <v>0</v>
      </c>
      <c r="AM7" s="19">
        <v>0</v>
      </c>
      <c r="AN7" s="19">
        <v>0</v>
      </c>
      <c r="AO7" s="19">
        <v>0</v>
      </c>
      <c r="AP7" s="19">
        <v>257.5</v>
      </c>
      <c r="AQ7" s="19">
        <v>0</v>
      </c>
      <c r="AR7" s="19">
        <v>2001</v>
      </c>
      <c r="AS7" s="19">
        <v>0</v>
      </c>
      <c r="AT7" s="19">
        <v>0</v>
      </c>
      <c r="AU7" s="19">
        <v>0</v>
      </c>
      <c r="AV7" s="19">
        <v>0</v>
      </c>
      <c r="AW7" s="19">
        <v>0</v>
      </c>
      <c r="AX7" s="19">
        <v>0</v>
      </c>
      <c r="AY7" s="19">
        <v>0</v>
      </c>
      <c r="AZ7" s="19">
        <v>0</v>
      </c>
      <c r="BA7" s="19">
        <v>0.5</v>
      </c>
      <c r="BB7" s="19">
        <v>0</v>
      </c>
      <c r="BC7" s="19">
        <v>247</v>
      </c>
      <c r="BD7" s="19">
        <v>0</v>
      </c>
      <c r="BE7" s="19">
        <v>0</v>
      </c>
      <c r="BF7" s="19">
        <v>751</v>
      </c>
      <c r="BG7" s="19">
        <v>0</v>
      </c>
      <c r="BH7" s="19">
        <v>31</v>
      </c>
      <c r="BI7" s="19">
        <v>2</v>
      </c>
      <c r="BJ7" s="19">
        <v>0</v>
      </c>
      <c r="BK7" s="19">
        <v>7111.5</v>
      </c>
      <c r="BL7" s="19">
        <v>0</v>
      </c>
      <c r="BM7" s="19">
        <v>0</v>
      </c>
      <c r="BN7" s="19">
        <v>0</v>
      </c>
      <c r="BO7" s="19">
        <v>0</v>
      </c>
      <c r="BP7" s="19">
        <v>0</v>
      </c>
      <c r="BQ7" s="19">
        <v>0</v>
      </c>
      <c r="BR7" s="19">
        <v>0</v>
      </c>
      <c r="BS7" s="19">
        <v>0</v>
      </c>
      <c r="BT7" s="19">
        <v>0</v>
      </c>
      <c r="BU7" s="19">
        <v>0</v>
      </c>
      <c r="BV7" s="19">
        <v>0</v>
      </c>
      <c r="BW7" s="19">
        <v>0</v>
      </c>
      <c r="BX7" s="19">
        <v>0</v>
      </c>
      <c r="BY7" s="19">
        <v>0</v>
      </c>
      <c r="BZ7" s="19">
        <v>0</v>
      </c>
      <c r="CA7" s="19">
        <v>0</v>
      </c>
      <c r="CB7" s="19">
        <v>269</v>
      </c>
      <c r="CC7" s="19">
        <v>0</v>
      </c>
      <c r="CD7" s="19">
        <v>0</v>
      </c>
      <c r="CE7" s="19">
        <v>0</v>
      </c>
      <c r="CF7" s="19">
        <v>0</v>
      </c>
      <c r="CG7" s="19">
        <v>0</v>
      </c>
      <c r="CH7" s="19">
        <v>0</v>
      </c>
      <c r="CI7" s="19">
        <v>0</v>
      </c>
      <c r="CJ7" s="19">
        <v>0</v>
      </c>
      <c r="CK7" s="19">
        <v>713</v>
      </c>
      <c r="CL7" s="19">
        <v>11.5</v>
      </c>
      <c r="CM7" s="19">
        <v>27</v>
      </c>
      <c r="CN7" s="19">
        <v>217.5</v>
      </c>
      <c r="CO7" s="19">
        <v>5.5</v>
      </c>
      <c r="CP7" s="19">
        <v>0</v>
      </c>
      <c r="CQ7" s="19">
        <v>0</v>
      </c>
      <c r="CR7" s="19">
        <v>0</v>
      </c>
      <c r="CS7" s="19">
        <v>0</v>
      </c>
      <c r="CT7" s="19">
        <v>0</v>
      </c>
      <c r="CU7" s="19">
        <v>385</v>
      </c>
      <c r="CV7" s="19">
        <v>0</v>
      </c>
      <c r="CW7" s="19">
        <v>0</v>
      </c>
      <c r="CX7" s="19">
        <v>0</v>
      </c>
      <c r="CY7" s="19">
        <v>0</v>
      </c>
      <c r="CZ7" s="19">
        <v>0</v>
      </c>
      <c r="DA7" s="19">
        <v>0</v>
      </c>
      <c r="DB7" s="19">
        <v>0</v>
      </c>
      <c r="DC7" s="19">
        <v>0</v>
      </c>
      <c r="DD7" s="19">
        <v>0</v>
      </c>
      <c r="DE7" s="19">
        <v>0</v>
      </c>
      <c r="DF7" s="19">
        <v>0</v>
      </c>
      <c r="DG7" s="19">
        <v>0</v>
      </c>
      <c r="DH7" s="19">
        <v>0</v>
      </c>
      <c r="DI7" s="19">
        <v>3</v>
      </c>
      <c r="DJ7" s="19">
        <v>4</v>
      </c>
      <c r="DK7" s="19">
        <v>0</v>
      </c>
      <c r="DL7" s="19">
        <v>0</v>
      </c>
      <c r="DM7" s="19">
        <v>0</v>
      </c>
      <c r="DN7" s="19">
        <v>0</v>
      </c>
      <c r="DO7" s="19">
        <v>0</v>
      </c>
      <c r="DP7" s="19">
        <v>0</v>
      </c>
      <c r="DQ7" s="19">
        <v>0</v>
      </c>
      <c r="DR7" s="19">
        <v>0</v>
      </c>
      <c r="DS7" s="19">
        <v>0</v>
      </c>
      <c r="DT7" s="19">
        <v>0</v>
      </c>
      <c r="DU7" s="19">
        <v>0</v>
      </c>
      <c r="DV7" s="19">
        <v>0</v>
      </c>
      <c r="DW7" s="19">
        <v>0</v>
      </c>
      <c r="DX7" s="19">
        <v>0</v>
      </c>
      <c r="DY7" s="19">
        <v>0</v>
      </c>
      <c r="DZ7" s="19">
        <v>0</v>
      </c>
      <c r="EA7" s="19">
        <v>0</v>
      </c>
      <c r="EB7" s="19">
        <v>0</v>
      </c>
      <c r="EC7" s="19">
        <v>0</v>
      </c>
      <c r="ED7" s="19">
        <v>0</v>
      </c>
      <c r="EE7" s="19">
        <v>0</v>
      </c>
      <c r="EF7" s="19">
        <v>0</v>
      </c>
      <c r="EG7" s="19">
        <v>0</v>
      </c>
      <c r="EH7" s="19">
        <v>0</v>
      </c>
      <c r="EI7" s="19">
        <v>0</v>
      </c>
      <c r="EJ7" s="19">
        <v>191.5</v>
      </c>
      <c r="EK7" s="19">
        <v>0</v>
      </c>
      <c r="EL7" s="19">
        <v>0</v>
      </c>
      <c r="EM7" s="19">
        <v>0</v>
      </c>
      <c r="EN7" s="19">
        <v>116</v>
      </c>
      <c r="EO7" s="19">
        <v>0</v>
      </c>
      <c r="EP7" s="19">
        <v>0</v>
      </c>
      <c r="EQ7" s="19">
        <v>0</v>
      </c>
      <c r="ER7" s="19">
        <v>0</v>
      </c>
      <c r="ES7" s="19">
        <v>0</v>
      </c>
      <c r="ET7" s="19">
        <v>0</v>
      </c>
      <c r="EU7" s="19">
        <v>0</v>
      </c>
      <c r="EV7" s="19">
        <v>0</v>
      </c>
      <c r="EW7" s="19">
        <v>0</v>
      </c>
      <c r="EX7" s="19">
        <v>0</v>
      </c>
      <c r="EY7" s="19">
        <v>264</v>
      </c>
      <c r="EZ7" s="19">
        <v>0</v>
      </c>
      <c r="FA7" s="19">
        <v>0</v>
      </c>
      <c r="FB7" s="19">
        <v>0</v>
      </c>
      <c r="FC7" s="19">
        <v>0</v>
      </c>
      <c r="FD7" s="19">
        <v>0</v>
      </c>
      <c r="FE7" s="19">
        <v>0</v>
      </c>
      <c r="FF7" s="19">
        <v>0</v>
      </c>
      <c r="FG7" s="19">
        <v>0</v>
      </c>
      <c r="FH7" s="19">
        <v>0</v>
      </c>
      <c r="FI7" s="19">
        <v>0</v>
      </c>
      <c r="FJ7" s="19">
        <v>0</v>
      </c>
      <c r="FK7" s="19">
        <v>0</v>
      </c>
      <c r="FL7" s="19">
        <v>0</v>
      </c>
      <c r="FM7" s="19">
        <v>0</v>
      </c>
      <c r="FN7" s="19">
        <v>0</v>
      </c>
      <c r="FO7" s="19">
        <v>0</v>
      </c>
      <c r="FP7" s="19">
        <v>0</v>
      </c>
      <c r="FQ7" s="19">
        <v>0</v>
      </c>
      <c r="FR7" s="19">
        <v>0</v>
      </c>
      <c r="FS7" s="19">
        <v>0</v>
      </c>
      <c r="FT7" s="19">
        <v>0</v>
      </c>
      <c r="FU7" s="19">
        <v>0</v>
      </c>
      <c r="FV7" s="19">
        <v>0</v>
      </c>
      <c r="FW7" s="19">
        <v>0</v>
      </c>
      <c r="FX7" s="19">
        <v>0</v>
      </c>
      <c r="FY7" s="13"/>
      <c r="FZ7" s="17">
        <f t="shared" si="0"/>
        <v>18962.5</v>
      </c>
      <c r="GA7" s="17"/>
      <c r="GB7" s="17"/>
      <c r="GC7" s="17"/>
      <c r="GD7" s="17"/>
      <c r="GE7" s="17"/>
      <c r="GF7" s="17"/>
      <c r="GG7" s="1"/>
      <c r="GH7" s="1"/>
      <c r="GI7" s="1"/>
      <c r="GJ7" s="1"/>
      <c r="GK7" s="1"/>
      <c r="GL7" s="1"/>
      <c r="GM7" s="1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</row>
    <row r="8" spans="1:256" x14ac:dyDescent="0.2">
      <c r="A8" s="3" t="s">
        <v>253</v>
      </c>
      <c r="B8" s="11" t="s">
        <v>254</v>
      </c>
      <c r="C8" s="21">
        <v>2</v>
      </c>
      <c r="D8" s="21">
        <v>0</v>
      </c>
      <c r="E8" s="21">
        <v>0</v>
      </c>
      <c r="F8" s="21">
        <v>0</v>
      </c>
      <c r="G8" s="21">
        <v>1</v>
      </c>
      <c r="H8" s="21">
        <v>0</v>
      </c>
      <c r="I8" s="21">
        <v>6.5</v>
      </c>
      <c r="J8" s="21">
        <v>1.5</v>
      </c>
      <c r="K8" s="21">
        <v>0</v>
      </c>
      <c r="L8" s="21">
        <v>0</v>
      </c>
      <c r="M8" s="21">
        <v>0</v>
      </c>
      <c r="N8" s="21">
        <v>16.5</v>
      </c>
      <c r="O8" s="21">
        <v>0</v>
      </c>
      <c r="P8" s="21">
        <v>0</v>
      </c>
      <c r="Q8" s="21">
        <v>142.5</v>
      </c>
      <c r="R8" s="21">
        <v>1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1</v>
      </c>
      <c r="Z8" s="21">
        <v>1</v>
      </c>
      <c r="AA8" s="21">
        <v>0</v>
      </c>
      <c r="AB8" s="21">
        <v>1.5</v>
      </c>
      <c r="AC8" s="21">
        <v>0</v>
      </c>
      <c r="AD8" s="21">
        <v>0</v>
      </c>
      <c r="AE8" s="21">
        <v>0</v>
      </c>
      <c r="AF8" s="21">
        <v>1</v>
      </c>
      <c r="AG8" s="21">
        <v>0</v>
      </c>
      <c r="AH8" s="21">
        <v>0</v>
      </c>
      <c r="AI8" s="21">
        <v>0</v>
      </c>
      <c r="AJ8" s="21">
        <v>0</v>
      </c>
      <c r="AK8" s="21">
        <v>0</v>
      </c>
      <c r="AL8" s="21">
        <v>0</v>
      </c>
      <c r="AM8" s="21">
        <v>0</v>
      </c>
      <c r="AN8" s="21">
        <v>0</v>
      </c>
      <c r="AO8" s="21">
        <v>1.5</v>
      </c>
      <c r="AP8" s="21">
        <v>68</v>
      </c>
      <c r="AQ8" s="21">
        <v>0</v>
      </c>
      <c r="AR8" s="21">
        <v>2</v>
      </c>
      <c r="AS8" s="21">
        <v>0</v>
      </c>
      <c r="AT8" s="21">
        <v>2</v>
      </c>
      <c r="AU8" s="21">
        <v>0</v>
      </c>
      <c r="AV8" s="21">
        <v>0</v>
      </c>
      <c r="AW8" s="21">
        <v>0</v>
      </c>
      <c r="AX8" s="21">
        <v>0</v>
      </c>
      <c r="AY8" s="21">
        <v>0</v>
      </c>
      <c r="AZ8" s="21">
        <v>0</v>
      </c>
      <c r="BA8" s="21">
        <v>7.5</v>
      </c>
      <c r="BB8" s="21">
        <v>1</v>
      </c>
      <c r="BC8" s="21">
        <v>4</v>
      </c>
      <c r="BD8" s="21">
        <v>0</v>
      </c>
      <c r="BE8" s="21">
        <v>0</v>
      </c>
      <c r="BF8" s="21">
        <v>22</v>
      </c>
      <c r="BG8" s="21">
        <v>0</v>
      </c>
      <c r="BH8" s="21">
        <v>1</v>
      </c>
      <c r="BI8" s="21">
        <v>0</v>
      </c>
      <c r="BJ8" s="21">
        <v>2.5</v>
      </c>
      <c r="BK8" s="21">
        <v>30</v>
      </c>
      <c r="BL8" s="21">
        <v>8.5</v>
      </c>
      <c r="BM8" s="21">
        <v>1.5</v>
      </c>
      <c r="BN8" s="21">
        <v>0</v>
      </c>
      <c r="BO8" s="21">
        <v>0</v>
      </c>
      <c r="BP8" s="21">
        <v>0</v>
      </c>
      <c r="BQ8" s="21">
        <v>1</v>
      </c>
      <c r="BR8" s="21">
        <v>0</v>
      </c>
      <c r="BS8" s="21">
        <v>0</v>
      </c>
      <c r="BT8" s="21">
        <v>0</v>
      </c>
      <c r="BU8" s="21">
        <v>0</v>
      </c>
      <c r="BV8" s="21">
        <v>0</v>
      </c>
      <c r="BW8" s="21">
        <v>0</v>
      </c>
      <c r="BX8" s="21">
        <v>0</v>
      </c>
      <c r="BY8" s="21">
        <v>0</v>
      </c>
      <c r="BZ8" s="21">
        <v>0</v>
      </c>
      <c r="CA8" s="21">
        <v>0</v>
      </c>
      <c r="CB8" s="21">
        <v>28</v>
      </c>
      <c r="CC8" s="21">
        <v>0</v>
      </c>
      <c r="CD8" s="21">
        <v>0</v>
      </c>
      <c r="CE8" s="21">
        <v>0</v>
      </c>
      <c r="CF8" s="21">
        <v>0</v>
      </c>
      <c r="CG8" s="21">
        <v>0</v>
      </c>
      <c r="CH8" s="21">
        <v>0</v>
      </c>
      <c r="CI8" s="21">
        <v>0</v>
      </c>
      <c r="CJ8" s="21">
        <v>0</v>
      </c>
      <c r="CK8" s="21">
        <v>0</v>
      </c>
      <c r="CL8" s="21">
        <v>0</v>
      </c>
      <c r="CM8" s="21">
        <v>0</v>
      </c>
      <c r="CN8" s="21">
        <v>57.5</v>
      </c>
      <c r="CO8" s="21">
        <v>23.5</v>
      </c>
      <c r="CP8" s="21">
        <v>0</v>
      </c>
      <c r="CQ8" s="21">
        <v>0</v>
      </c>
      <c r="CR8" s="21">
        <v>0</v>
      </c>
      <c r="CS8" s="21">
        <v>0</v>
      </c>
      <c r="CT8" s="21">
        <v>0</v>
      </c>
      <c r="CU8" s="21">
        <v>0</v>
      </c>
      <c r="CV8" s="21">
        <v>0</v>
      </c>
      <c r="CW8" s="21">
        <v>0</v>
      </c>
      <c r="CX8" s="21">
        <v>0</v>
      </c>
      <c r="CY8" s="21">
        <v>0</v>
      </c>
      <c r="CZ8" s="21">
        <v>0</v>
      </c>
      <c r="DA8" s="21">
        <v>0</v>
      </c>
      <c r="DB8" s="21">
        <v>0</v>
      </c>
      <c r="DC8" s="21">
        <v>0</v>
      </c>
      <c r="DD8" s="21">
        <v>0</v>
      </c>
      <c r="DE8" s="21">
        <v>0</v>
      </c>
      <c r="DF8" s="21">
        <v>20</v>
      </c>
      <c r="DG8" s="21">
        <v>0</v>
      </c>
      <c r="DH8" s="21">
        <v>0</v>
      </c>
      <c r="DI8" s="21">
        <v>2.5</v>
      </c>
      <c r="DJ8" s="21">
        <v>0</v>
      </c>
      <c r="DK8" s="21">
        <v>0</v>
      </c>
      <c r="DL8" s="21">
        <v>0</v>
      </c>
      <c r="DM8" s="21">
        <v>0</v>
      </c>
      <c r="DN8" s="21">
        <v>0</v>
      </c>
      <c r="DO8" s="21">
        <v>0</v>
      </c>
      <c r="DP8" s="21">
        <v>0</v>
      </c>
      <c r="DQ8" s="21">
        <v>0</v>
      </c>
      <c r="DR8" s="21">
        <v>0</v>
      </c>
      <c r="DS8" s="21">
        <v>0</v>
      </c>
      <c r="DT8" s="21">
        <v>0</v>
      </c>
      <c r="DU8" s="21">
        <v>0</v>
      </c>
      <c r="DV8" s="21">
        <v>0</v>
      </c>
      <c r="DW8" s="21">
        <v>0</v>
      </c>
      <c r="DX8" s="21">
        <v>0</v>
      </c>
      <c r="DY8" s="21">
        <v>0</v>
      </c>
      <c r="DZ8" s="21">
        <v>1</v>
      </c>
      <c r="EA8" s="21">
        <v>0</v>
      </c>
      <c r="EB8" s="21">
        <v>0</v>
      </c>
      <c r="EC8" s="21">
        <v>0</v>
      </c>
      <c r="ED8" s="21">
        <v>0</v>
      </c>
      <c r="EE8" s="21">
        <v>4</v>
      </c>
      <c r="EF8" s="21">
        <v>4</v>
      </c>
      <c r="EG8" s="21">
        <v>0</v>
      </c>
      <c r="EH8" s="21">
        <v>2</v>
      </c>
      <c r="EI8" s="21">
        <v>4</v>
      </c>
      <c r="EJ8" s="21">
        <v>12</v>
      </c>
      <c r="EK8" s="21">
        <v>0</v>
      </c>
      <c r="EL8" s="21">
        <v>0</v>
      </c>
      <c r="EM8" s="21">
        <v>0</v>
      </c>
      <c r="EN8" s="21">
        <v>0</v>
      </c>
      <c r="EO8" s="21">
        <v>0</v>
      </c>
      <c r="EP8" s="21">
        <v>0</v>
      </c>
      <c r="EQ8" s="21">
        <v>0</v>
      </c>
      <c r="ER8" s="21">
        <v>1.5</v>
      </c>
      <c r="ES8" s="21">
        <v>0</v>
      </c>
      <c r="ET8" s="21">
        <v>1</v>
      </c>
      <c r="EU8" s="21">
        <v>0</v>
      </c>
      <c r="EV8" s="21">
        <v>0</v>
      </c>
      <c r="EW8" s="21">
        <v>0</v>
      </c>
      <c r="EX8" s="21">
        <v>0</v>
      </c>
      <c r="EY8" s="21">
        <v>0</v>
      </c>
      <c r="EZ8" s="21">
        <v>0</v>
      </c>
      <c r="FA8" s="21">
        <v>1</v>
      </c>
      <c r="FB8" s="21">
        <v>0</v>
      </c>
      <c r="FC8" s="21">
        <v>1</v>
      </c>
      <c r="FD8" s="21">
        <v>0</v>
      </c>
      <c r="FE8" s="21">
        <v>0</v>
      </c>
      <c r="FF8" s="21">
        <v>0</v>
      </c>
      <c r="FG8" s="21">
        <v>0</v>
      </c>
      <c r="FH8" s="21">
        <v>0</v>
      </c>
      <c r="FI8" s="21">
        <v>0</v>
      </c>
      <c r="FJ8" s="21">
        <v>0</v>
      </c>
      <c r="FK8" s="21">
        <v>0</v>
      </c>
      <c r="FL8" s="21">
        <v>0</v>
      </c>
      <c r="FM8" s="21">
        <v>0</v>
      </c>
      <c r="FN8" s="21">
        <v>4</v>
      </c>
      <c r="FO8" s="21">
        <v>0</v>
      </c>
      <c r="FP8" s="21">
        <v>0</v>
      </c>
      <c r="FQ8" s="21">
        <v>0</v>
      </c>
      <c r="FR8" s="21">
        <v>0</v>
      </c>
      <c r="FS8" s="21">
        <v>0</v>
      </c>
      <c r="FT8" s="21">
        <v>0</v>
      </c>
      <c r="FU8" s="21">
        <v>0</v>
      </c>
      <c r="FV8" s="21">
        <v>0</v>
      </c>
      <c r="FW8" s="21">
        <v>0</v>
      </c>
      <c r="FX8" s="21">
        <v>0</v>
      </c>
      <c r="FY8" s="21">
        <v>5</v>
      </c>
      <c r="FZ8" s="17">
        <f t="shared" si="0"/>
        <v>495</v>
      </c>
      <c r="GA8" s="17"/>
      <c r="GB8" s="17"/>
      <c r="GC8" s="17"/>
      <c r="GD8" s="17"/>
      <c r="GE8" s="17"/>
      <c r="GF8" s="17"/>
      <c r="GG8" s="1"/>
      <c r="GH8" s="1"/>
      <c r="GI8" s="1"/>
      <c r="GJ8" s="1"/>
      <c r="GK8" s="1"/>
      <c r="GL8" s="1"/>
      <c r="GM8" s="1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</row>
    <row r="9" spans="1:256" x14ac:dyDescent="0.2">
      <c r="A9" s="2" t="s">
        <v>255</v>
      </c>
      <c r="B9" s="11" t="s">
        <v>256</v>
      </c>
      <c r="C9" s="17">
        <f t="shared" ref="C9:AH9" si="7">C6-C7-C8</f>
        <v>5980.5</v>
      </c>
      <c r="D9" s="17">
        <f t="shared" si="7"/>
        <v>36730.5</v>
      </c>
      <c r="E9" s="17">
        <f t="shared" si="7"/>
        <v>6200</v>
      </c>
      <c r="F9" s="17">
        <f t="shared" si="7"/>
        <v>17400</v>
      </c>
      <c r="G9" s="17">
        <f t="shared" si="7"/>
        <v>999.5</v>
      </c>
      <c r="H9" s="17">
        <f t="shared" si="7"/>
        <v>959.5</v>
      </c>
      <c r="I9" s="17">
        <f t="shared" si="7"/>
        <v>8293.5</v>
      </c>
      <c r="J9" s="17">
        <f t="shared" si="7"/>
        <v>2247.5</v>
      </c>
      <c r="K9" s="17">
        <f t="shared" si="7"/>
        <v>279</v>
      </c>
      <c r="L9" s="17">
        <f t="shared" si="7"/>
        <v>2335</v>
      </c>
      <c r="M9" s="17">
        <f t="shared" si="7"/>
        <v>1205.5</v>
      </c>
      <c r="N9" s="17">
        <f t="shared" si="7"/>
        <v>52302</v>
      </c>
      <c r="O9" s="17">
        <f t="shared" si="7"/>
        <v>14276.5</v>
      </c>
      <c r="P9" s="17">
        <f t="shared" si="7"/>
        <v>174.5</v>
      </c>
      <c r="Q9" s="17">
        <f t="shared" si="7"/>
        <v>35889.5</v>
      </c>
      <c r="R9" s="17">
        <f t="shared" si="7"/>
        <v>483.5</v>
      </c>
      <c r="S9" s="17">
        <f t="shared" si="7"/>
        <v>1602</v>
      </c>
      <c r="T9" s="17">
        <f t="shared" si="7"/>
        <v>143</v>
      </c>
      <c r="U9" s="17">
        <f t="shared" si="7"/>
        <v>49</v>
      </c>
      <c r="V9" s="17">
        <f t="shared" si="7"/>
        <v>268</v>
      </c>
      <c r="W9" s="17">
        <f t="shared" si="7"/>
        <v>41.5</v>
      </c>
      <c r="X9" s="17">
        <f t="shared" si="7"/>
        <v>36</v>
      </c>
      <c r="Y9" s="17">
        <f t="shared" si="7"/>
        <v>442.5</v>
      </c>
      <c r="Z9" s="17">
        <f t="shared" si="7"/>
        <v>237</v>
      </c>
      <c r="AA9" s="17">
        <f t="shared" si="7"/>
        <v>29782.5</v>
      </c>
      <c r="AB9" s="17">
        <f t="shared" si="7"/>
        <v>29295.5</v>
      </c>
      <c r="AC9" s="17">
        <f t="shared" si="7"/>
        <v>934</v>
      </c>
      <c r="AD9" s="17">
        <f t="shared" si="7"/>
        <v>1175</v>
      </c>
      <c r="AE9" s="17">
        <f t="shared" si="7"/>
        <v>93</v>
      </c>
      <c r="AF9" s="17">
        <f t="shared" si="7"/>
        <v>157</v>
      </c>
      <c r="AG9" s="17">
        <f t="shared" si="7"/>
        <v>661.5</v>
      </c>
      <c r="AH9" s="17">
        <f t="shared" si="7"/>
        <v>997</v>
      </c>
      <c r="AI9" s="17">
        <f t="shared" ref="AI9:BN9" si="8">AI6-AI7-AI8</f>
        <v>321</v>
      </c>
      <c r="AJ9" s="17">
        <f t="shared" si="8"/>
        <v>147</v>
      </c>
      <c r="AK9" s="17">
        <f t="shared" si="8"/>
        <v>196</v>
      </c>
      <c r="AL9" s="17">
        <f t="shared" si="8"/>
        <v>263</v>
      </c>
      <c r="AM9" s="17">
        <f t="shared" si="8"/>
        <v>418.5</v>
      </c>
      <c r="AN9" s="17">
        <f t="shared" si="8"/>
        <v>342.5</v>
      </c>
      <c r="AO9" s="17">
        <f t="shared" si="8"/>
        <v>4454</v>
      </c>
      <c r="AP9" s="17">
        <f t="shared" si="8"/>
        <v>83382</v>
      </c>
      <c r="AQ9" s="17">
        <f t="shared" si="8"/>
        <v>209.5</v>
      </c>
      <c r="AR9" s="17">
        <f t="shared" si="8"/>
        <v>61416.5</v>
      </c>
      <c r="AS9" s="17">
        <f t="shared" si="8"/>
        <v>6436</v>
      </c>
      <c r="AT9" s="17">
        <f t="shared" si="8"/>
        <v>2161.5</v>
      </c>
      <c r="AU9" s="17">
        <f t="shared" si="8"/>
        <v>224</v>
      </c>
      <c r="AV9" s="17">
        <f t="shared" si="8"/>
        <v>288.5</v>
      </c>
      <c r="AW9" s="17">
        <f t="shared" si="8"/>
        <v>217</v>
      </c>
      <c r="AX9" s="17">
        <f t="shared" si="8"/>
        <v>42</v>
      </c>
      <c r="AY9" s="17">
        <f t="shared" si="8"/>
        <v>430.5</v>
      </c>
      <c r="AZ9" s="17">
        <f t="shared" si="8"/>
        <v>11019.5</v>
      </c>
      <c r="BA9" s="17">
        <f t="shared" si="8"/>
        <v>8835</v>
      </c>
      <c r="BB9" s="17">
        <f t="shared" si="8"/>
        <v>7536.5</v>
      </c>
      <c r="BC9" s="17">
        <f t="shared" si="8"/>
        <v>24215</v>
      </c>
      <c r="BD9" s="17">
        <f t="shared" si="8"/>
        <v>4959.5</v>
      </c>
      <c r="BE9" s="17">
        <f t="shared" si="8"/>
        <v>1410.5</v>
      </c>
      <c r="BF9" s="17">
        <f t="shared" si="8"/>
        <v>23717.5</v>
      </c>
      <c r="BG9" s="17">
        <f t="shared" si="8"/>
        <v>971.5</v>
      </c>
      <c r="BH9" s="17">
        <f t="shared" si="8"/>
        <v>520.5</v>
      </c>
      <c r="BI9" s="17">
        <f t="shared" si="8"/>
        <v>217</v>
      </c>
      <c r="BJ9" s="17">
        <f t="shared" si="8"/>
        <v>6409</v>
      </c>
      <c r="BK9" s="17">
        <f t="shared" si="8"/>
        <v>16338</v>
      </c>
      <c r="BL9" s="17">
        <f t="shared" si="8"/>
        <v>183.5</v>
      </c>
      <c r="BM9" s="17">
        <f t="shared" si="8"/>
        <v>272</v>
      </c>
      <c r="BN9" s="17">
        <f t="shared" si="8"/>
        <v>3415</v>
      </c>
      <c r="BO9" s="17">
        <f t="shared" ref="BO9:CT9" si="9">BO6-BO7-BO8</f>
        <v>1296</v>
      </c>
      <c r="BP9" s="17">
        <f t="shared" si="9"/>
        <v>197</v>
      </c>
      <c r="BQ9" s="64">
        <f t="shared" si="9"/>
        <v>5347</v>
      </c>
      <c r="BR9" s="17">
        <f t="shared" si="9"/>
        <v>4538.5</v>
      </c>
      <c r="BS9" s="17">
        <f t="shared" si="9"/>
        <v>1105</v>
      </c>
      <c r="BT9" s="17">
        <f t="shared" si="9"/>
        <v>435.5</v>
      </c>
      <c r="BU9" s="17">
        <f t="shared" si="9"/>
        <v>397</v>
      </c>
      <c r="BV9" s="17">
        <f t="shared" si="9"/>
        <v>1255.5</v>
      </c>
      <c r="BW9" s="17">
        <f t="shared" si="9"/>
        <v>1945.5</v>
      </c>
      <c r="BX9" s="17">
        <f t="shared" si="9"/>
        <v>68</v>
      </c>
      <c r="BY9" s="17">
        <f t="shared" si="9"/>
        <v>471.5</v>
      </c>
      <c r="BZ9" s="17">
        <f t="shared" si="9"/>
        <v>199</v>
      </c>
      <c r="CA9" s="17">
        <f t="shared" si="9"/>
        <v>157.5</v>
      </c>
      <c r="CB9" s="17">
        <f t="shared" si="9"/>
        <v>77697.5</v>
      </c>
      <c r="CC9" s="17">
        <f t="shared" si="9"/>
        <v>169</v>
      </c>
      <c r="CD9" s="17">
        <f t="shared" si="9"/>
        <v>45.5</v>
      </c>
      <c r="CE9" s="17">
        <f t="shared" si="9"/>
        <v>142.5</v>
      </c>
      <c r="CF9" s="17">
        <f t="shared" si="9"/>
        <v>112</v>
      </c>
      <c r="CG9" s="17">
        <f t="shared" si="9"/>
        <v>207.5</v>
      </c>
      <c r="CH9" s="17">
        <f t="shared" si="9"/>
        <v>94</v>
      </c>
      <c r="CI9" s="17">
        <f t="shared" si="9"/>
        <v>696</v>
      </c>
      <c r="CJ9" s="17">
        <f t="shared" si="9"/>
        <v>934.5</v>
      </c>
      <c r="CK9" s="17">
        <f t="shared" si="9"/>
        <v>4286</v>
      </c>
      <c r="CL9" s="17">
        <f t="shared" si="9"/>
        <v>1320.5</v>
      </c>
      <c r="CM9" s="17">
        <f t="shared" si="9"/>
        <v>750</v>
      </c>
      <c r="CN9" s="17">
        <f t="shared" si="9"/>
        <v>28199.5</v>
      </c>
      <c r="CO9" s="17">
        <f t="shared" si="9"/>
        <v>14859</v>
      </c>
      <c r="CP9" s="17">
        <f t="shared" si="9"/>
        <v>1038.5</v>
      </c>
      <c r="CQ9" s="17">
        <f t="shared" si="9"/>
        <v>901</v>
      </c>
      <c r="CR9" s="17">
        <f t="shared" si="9"/>
        <v>173.5</v>
      </c>
      <c r="CS9" s="17">
        <f t="shared" si="9"/>
        <v>356.5</v>
      </c>
      <c r="CT9" s="17">
        <f t="shared" si="9"/>
        <v>100.5</v>
      </c>
      <c r="CU9" s="17">
        <f t="shared" ref="CU9:DZ9" si="10">CU6-CU7-CU8</f>
        <v>69</v>
      </c>
      <c r="CV9" s="17">
        <f t="shared" si="10"/>
        <v>42</v>
      </c>
      <c r="CW9" s="17">
        <f t="shared" si="10"/>
        <v>181</v>
      </c>
      <c r="CX9" s="17">
        <f t="shared" si="10"/>
        <v>461.5</v>
      </c>
      <c r="CY9" s="17">
        <f t="shared" si="10"/>
        <v>41</v>
      </c>
      <c r="CZ9" s="17">
        <f t="shared" si="10"/>
        <v>2045</v>
      </c>
      <c r="DA9" s="17">
        <f t="shared" si="10"/>
        <v>175</v>
      </c>
      <c r="DB9" s="17">
        <f t="shared" si="10"/>
        <v>294</v>
      </c>
      <c r="DC9" s="17">
        <f t="shared" si="10"/>
        <v>147.5</v>
      </c>
      <c r="DD9" s="17">
        <f t="shared" si="10"/>
        <v>154.5</v>
      </c>
      <c r="DE9" s="17">
        <f t="shared" si="10"/>
        <v>419.5</v>
      </c>
      <c r="DF9" s="17">
        <f t="shared" si="10"/>
        <v>20487.5</v>
      </c>
      <c r="DG9" s="17">
        <f t="shared" si="10"/>
        <v>89</v>
      </c>
      <c r="DH9" s="17">
        <f t="shared" si="10"/>
        <v>2005</v>
      </c>
      <c r="DI9" s="17">
        <f t="shared" si="10"/>
        <v>2561.5</v>
      </c>
      <c r="DJ9" s="17">
        <f t="shared" si="10"/>
        <v>627.5</v>
      </c>
      <c r="DK9" s="17">
        <f t="shared" si="10"/>
        <v>438</v>
      </c>
      <c r="DL9" s="17">
        <f t="shared" si="10"/>
        <v>5650</v>
      </c>
      <c r="DM9" s="17">
        <f t="shared" si="10"/>
        <v>242</v>
      </c>
      <c r="DN9" s="17">
        <f t="shared" si="10"/>
        <v>1376.5</v>
      </c>
      <c r="DO9" s="17">
        <f t="shared" si="10"/>
        <v>3058.5</v>
      </c>
      <c r="DP9" s="17">
        <f t="shared" si="10"/>
        <v>184.5</v>
      </c>
      <c r="DQ9" s="17">
        <f t="shared" si="10"/>
        <v>605</v>
      </c>
      <c r="DR9" s="17">
        <f t="shared" si="10"/>
        <v>1355</v>
      </c>
      <c r="DS9" s="17">
        <f t="shared" si="10"/>
        <v>740</v>
      </c>
      <c r="DT9" s="17">
        <f t="shared" si="10"/>
        <v>137</v>
      </c>
      <c r="DU9" s="17">
        <f t="shared" si="10"/>
        <v>373</v>
      </c>
      <c r="DV9" s="17">
        <f t="shared" si="10"/>
        <v>202.5</v>
      </c>
      <c r="DW9" s="17">
        <f t="shared" si="10"/>
        <v>331.5</v>
      </c>
      <c r="DX9" s="17">
        <f t="shared" si="10"/>
        <v>157.5</v>
      </c>
      <c r="DY9" s="17">
        <f t="shared" si="10"/>
        <v>324</v>
      </c>
      <c r="DZ9" s="17">
        <f t="shared" si="10"/>
        <v>793</v>
      </c>
      <c r="EA9" s="17">
        <f t="shared" ref="EA9:FF9" si="11">EA6-EA7-EA8</f>
        <v>598</v>
      </c>
      <c r="EB9" s="17">
        <f t="shared" si="11"/>
        <v>564.5</v>
      </c>
      <c r="EC9" s="17">
        <f t="shared" si="11"/>
        <v>313</v>
      </c>
      <c r="ED9" s="17">
        <f t="shared" si="11"/>
        <v>1605</v>
      </c>
      <c r="EE9" s="17">
        <f t="shared" si="11"/>
        <v>188</v>
      </c>
      <c r="EF9" s="17">
        <f t="shared" si="11"/>
        <v>1423.5</v>
      </c>
      <c r="EG9" s="17">
        <f t="shared" si="11"/>
        <v>273</v>
      </c>
      <c r="EH9" s="17">
        <f t="shared" si="11"/>
        <v>204.5</v>
      </c>
      <c r="EI9" s="17">
        <f t="shared" si="11"/>
        <v>14916.5</v>
      </c>
      <c r="EJ9" s="17">
        <f t="shared" si="11"/>
        <v>9189</v>
      </c>
      <c r="EK9" s="17">
        <f t="shared" si="11"/>
        <v>681.5</v>
      </c>
      <c r="EL9" s="17">
        <f t="shared" si="11"/>
        <v>458</v>
      </c>
      <c r="EM9" s="17">
        <f t="shared" si="11"/>
        <v>404</v>
      </c>
      <c r="EN9" s="17">
        <f t="shared" si="11"/>
        <v>942.5</v>
      </c>
      <c r="EO9" s="17">
        <f t="shared" si="11"/>
        <v>333</v>
      </c>
      <c r="EP9" s="17">
        <f t="shared" si="11"/>
        <v>384.5</v>
      </c>
      <c r="EQ9" s="17">
        <f t="shared" si="11"/>
        <v>2567</v>
      </c>
      <c r="ER9" s="17">
        <f t="shared" si="11"/>
        <v>297</v>
      </c>
      <c r="ES9" s="17">
        <f t="shared" si="11"/>
        <v>121</v>
      </c>
      <c r="ET9" s="17">
        <f t="shared" si="11"/>
        <v>202</v>
      </c>
      <c r="EU9" s="17">
        <f t="shared" si="11"/>
        <v>595.5</v>
      </c>
      <c r="EV9" s="17">
        <f t="shared" si="11"/>
        <v>60.5</v>
      </c>
      <c r="EW9" s="17">
        <f t="shared" si="11"/>
        <v>887.5</v>
      </c>
      <c r="EX9" s="17">
        <f t="shared" si="11"/>
        <v>177</v>
      </c>
      <c r="EY9" s="17">
        <f t="shared" si="11"/>
        <v>243</v>
      </c>
      <c r="EZ9" s="17">
        <f t="shared" si="11"/>
        <v>132.5</v>
      </c>
      <c r="FA9" s="17">
        <f t="shared" si="11"/>
        <v>3320</v>
      </c>
      <c r="FB9" s="17">
        <f t="shared" si="11"/>
        <v>333</v>
      </c>
      <c r="FC9" s="17">
        <f t="shared" si="11"/>
        <v>2158</v>
      </c>
      <c r="FD9" s="17">
        <f t="shared" si="11"/>
        <v>357</v>
      </c>
      <c r="FE9" s="17">
        <f t="shared" si="11"/>
        <v>101</v>
      </c>
      <c r="FF9" s="17">
        <f t="shared" si="11"/>
        <v>205.5</v>
      </c>
      <c r="FG9" s="17">
        <f t="shared" ref="FG9:FX9" si="12">FG6-FG7-FG8</f>
        <v>117</v>
      </c>
      <c r="FH9" s="17">
        <f t="shared" si="12"/>
        <v>91</v>
      </c>
      <c r="FI9" s="17">
        <f t="shared" si="12"/>
        <v>1787</v>
      </c>
      <c r="FJ9" s="17">
        <f t="shared" si="12"/>
        <v>1865.5</v>
      </c>
      <c r="FK9" s="17">
        <f t="shared" si="12"/>
        <v>2285.5</v>
      </c>
      <c r="FL9" s="17">
        <f t="shared" si="12"/>
        <v>6367.5</v>
      </c>
      <c r="FM9" s="17">
        <f t="shared" si="12"/>
        <v>3716.5</v>
      </c>
      <c r="FN9" s="17">
        <f t="shared" si="12"/>
        <v>21303</v>
      </c>
      <c r="FO9" s="17">
        <f t="shared" si="12"/>
        <v>1070.5</v>
      </c>
      <c r="FP9" s="17">
        <f t="shared" si="12"/>
        <v>2220.5</v>
      </c>
      <c r="FQ9" s="17">
        <f t="shared" si="12"/>
        <v>903.5</v>
      </c>
      <c r="FR9" s="17">
        <f t="shared" si="12"/>
        <v>163</v>
      </c>
      <c r="FS9" s="17">
        <f t="shared" si="12"/>
        <v>189</v>
      </c>
      <c r="FT9" s="17">
        <f t="shared" si="12"/>
        <v>67.5</v>
      </c>
      <c r="FU9" s="17">
        <f t="shared" si="12"/>
        <v>776.5</v>
      </c>
      <c r="FV9" s="17">
        <f t="shared" si="12"/>
        <v>663</v>
      </c>
      <c r="FW9" s="17">
        <f t="shared" si="12"/>
        <v>183</v>
      </c>
      <c r="FX9" s="17">
        <f t="shared" si="12"/>
        <v>50.5</v>
      </c>
      <c r="FY9" s="14"/>
      <c r="FZ9" s="14">
        <f t="shared" si="0"/>
        <v>805961.5</v>
      </c>
      <c r="GA9" s="14"/>
      <c r="GB9" s="14"/>
      <c r="GC9" s="14"/>
      <c r="GD9" s="14"/>
      <c r="GE9" s="17"/>
      <c r="GF9" s="17"/>
      <c r="GG9" s="1"/>
      <c r="GH9" s="1"/>
      <c r="GI9" s="1"/>
      <c r="GJ9" s="1"/>
      <c r="GK9" s="1"/>
      <c r="GL9" s="1"/>
      <c r="GM9" s="1"/>
      <c r="GN9" s="22"/>
      <c r="GO9" s="22"/>
    </row>
    <row r="10" spans="1:256" x14ac:dyDescent="0.2">
      <c r="A10" s="2" t="s">
        <v>257</v>
      </c>
      <c r="B10" s="17" t="s">
        <v>258</v>
      </c>
      <c r="C10" s="24">
        <v>2376</v>
      </c>
      <c r="D10" s="24">
        <v>8279</v>
      </c>
      <c r="E10" s="24">
        <v>3345</v>
      </c>
      <c r="F10" s="24">
        <v>3555</v>
      </c>
      <c r="G10" s="24">
        <v>152</v>
      </c>
      <c r="H10" s="24">
        <v>116</v>
      </c>
      <c r="I10" s="24">
        <v>3953</v>
      </c>
      <c r="J10" s="24">
        <v>949</v>
      </c>
      <c r="K10" s="24">
        <v>94</v>
      </c>
      <c r="L10" s="24">
        <v>784</v>
      </c>
      <c r="M10" s="24">
        <v>616</v>
      </c>
      <c r="N10" s="24">
        <v>7397</v>
      </c>
      <c r="O10" s="24">
        <v>1236</v>
      </c>
      <c r="P10" s="24">
        <v>38</v>
      </c>
      <c r="Q10" s="24">
        <v>15145</v>
      </c>
      <c r="R10" s="24">
        <v>448</v>
      </c>
      <c r="S10" s="24">
        <v>474</v>
      </c>
      <c r="T10" s="24">
        <v>45</v>
      </c>
      <c r="U10" s="24">
        <v>19</v>
      </c>
      <c r="V10" s="24">
        <v>94</v>
      </c>
      <c r="W10" s="24">
        <v>15</v>
      </c>
      <c r="X10" s="24">
        <v>15</v>
      </c>
      <c r="Y10" s="24">
        <v>521</v>
      </c>
      <c r="Z10" s="24">
        <v>67</v>
      </c>
      <c r="AA10" s="24">
        <v>4142</v>
      </c>
      <c r="AB10" s="24">
        <v>3289</v>
      </c>
      <c r="AC10" s="110">
        <v>154</v>
      </c>
      <c r="AD10" s="110">
        <v>218</v>
      </c>
      <c r="AE10" s="110">
        <v>22</v>
      </c>
      <c r="AF10" s="110">
        <v>45</v>
      </c>
      <c r="AG10" s="110">
        <v>83</v>
      </c>
      <c r="AH10" s="24">
        <v>320</v>
      </c>
      <c r="AI10" s="24">
        <v>104</v>
      </c>
      <c r="AJ10" s="24">
        <v>52</v>
      </c>
      <c r="AK10" s="24">
        <v>94</v>
      </c>
      <c r="AL10" s="24">
        <v>142</v>
      </c>
      <c r="AM10" s="24">
        <v>165</v>
      </c>
      <c r="AN10" s="24">
        <v>87</v>
      </c>
      <c r="AO10" s="24">
        <v>1293</v>
      </c>
      <c r="AP10" s="24">
        <v>31186</v>
      </c>
      <c r="AQ10" s="24">
        <v>58</v>
      </c>
      <c r="AR10" s="24">
        <v>3827</v>
      </c>
      <c r="AS10" s="24">
        <v>1179</v>
      </c>
      <c r="AT10" s="24">
        <v>235</v>
      </c>
      <c r="AU10" s="24">
        <v>36</v>
      </c>
      <c r="AV10" s="24">
        <v>67</v>
      </c>
      <c r="AW10" s="24">
        <v>26</v>
      </c>
      <c r="AX10" s="24">
        <v>20</v>
      </c>
      <c r="AY10" s="24">
        <v>121</v>
      </c>
      <c r="AZ10" s="24">
        <v>4945</v>
      </c>
      <c r="BA10" s="24">
        <v>2011</v>
      </c>
      <c r="BB10" s="24">
        <v>1781</v>
      </c>
      <c r="BC10" s="24">
        <v>8936</v>
      </c>
      <c r="BD10" s="24">
        <v>371</v>
      </c>
      <c r="BE10" s="24">
        <v>247</v>
      </c>
      <c r="BF10" s="24">
        <v>1444</v>
      </c>
      <c r="BG10" s="24">
        <v>296</v>
      </c>
      <c r="BH10" s="24">
        <v>56</v>
      </c>
      <c r="BI10" s="24">
        <v>73</v>
      </c>
      <c r="BJ10" s="24">
        <v>306</v>
      </c>
      <c r="BK10" s="24">
        <v>2617</v>
      </c>
      <c r="BL10" s="24">
        <v>32</v>
      </c>
      <c r="BM10" s="24">
        <v>72</v>
      </c>
      <c r="BN10" s="24">
        <v>1066</v>
      </c>
      <c r="BO10" s="24">
        <v>428</v>
      </c>
      <c r="BP10" s="24">
        <v>51</v>
      </c>
      <c r="BQ10" s="24">
        <v>1101</v>
      </c>
      <c r="BR10" s="24">
        <v>1079</v>
      </c>
      <c r="BS10" s="24">
        <v>311</v>
      </c>
      <c r="BT10" s="24">
        <v>72</v>
      </c>
      <c r="BU10" s="24">
        <v>64</v>
      </c>
      <c r="BV10" s="24">
        <v>213</v>
      </c>
      <c r="BW10" s="24">
        <v>254</v>
      </c>
      <c r="BX10" s="24">
        <v>7</v>
      </c>
      <c r="BY10" s="24">
        <v>233</v>
      </c>
      <c r="BZ10" s="24">
        <v>64</v>
      </c>
      <c r="CA10" s="24">
        <v>33</v>
      </c>
      <c r="CB10" s="24">
        <v>12646</v>
      </c>
      <c r="CC10" s="24">
        <v>31</v>
      </c>
      <c r="CD10" s="24">
        <v>15</v>
      </c>
      <c r="CE10" s="24">
        <v>31</v>
      </c>
      <c r="CF10" s="24">
        <v>27</v>
      </c>
      <c r="CG10" s="24">
        <v>48</v>
      </c>
      <c r="CH10" s="24">
        <v>33</v>
      </c>
      <c r="CI10" s="24">
        <v>259</v>
      </c>
      <c r="CJ10" s="24">
        <v>250</v>
      </c>
      <c r="CK10" s="24">
        <v>834</v>
      </c>
      <c r="CL10" s="24">
        <v>205</v>
      </c>
      <c r="CM10" s="24">
        <v>280</v>
      </c>
      <c r="CN10" s="24">
        <v>4722</v>
      </c>
      <c r="CO10" s="24">
        <v>2882</v>
      </c>
      <c r="CP10" s="110">
        <v>165</v>
      </c>
      <c r="CQ10" s="110">
        <v>399</v>
      </c>
      <c r="CR10" s="110">
        <v>51</v>
      </c>
      <c r="CS10" s="110">
        <v>66</v>
      </c>
      <c r="CT10" s="24">
        <v>37</v>
      </c>
      <c r="CU10" s="24">
        <v>45</v>
      </c>
      <c r="CV10" s="24">
        <v>12</v>
      </c>
      <c r="CW10" s="24">
        <v>42</v>
      </c>
      <c r="CX10" s="24">
        <v>132</v>
      </c>
      <c r="CY10" s="24">
        <v>20</v>
      </c>
      <c r="CZ10" s="24">
        <v>595</v>
      </c>
      <c r="DA10" s="24">
        <v>36</v>
      </c>
      <c r="DB10" s="24">
        <v>50</v>
      </c>
      <c r="DC10" s="24">
        <v>26</v>
      </c>
      <c r="DD10" s="24">
        <v>27</v>
      </c>
      <c r="DE10" s="24">
        <v>53</v>
      </c>
      <c r="DF10" s="24">
        <v>5655</v>
      </c>
      <c r="DG10" s="24">
        <v>14</v>
      </c>
      <c r="DH10" s="24">
        <v>385</v>
      </c>
      <c r="DI10" s="24">
        <v>929</v>
      </c>
      <c r="DJ10" s="24">
        <v>189</v>
      </c>
      <c r="DK10" s="24">
        <v>134</v>
      </c>
      <c r="DL10" s="24">
        <v>1735</v>
      </c>
      <c r="DM10" s="110">
        <v>87</v>
      </c>
      <c r="DN10" s="110">
        <v>450</v>
      </c>
      <c r="DO10" s="24">
        <v>1187</v>
      </c>
      <c r="DP10" s="24">
        <v>32</v>
      </c>
      <c r="DQ10" s="24">
        <v>119</v>
      </c>
      <c r="DR10" s="24">
        <v>641</v>
      </c>
      <c r="DS10" s="24">
        <v>360</v>
      </c>
      <c r="DT10" s="24">
        <v>52</v>
      </c>
      <c r="DU10" s="24">
        <v>115</v>
      </c>
      <c r="DV10" s="24">
        <v>44</v>
      </c>
      <c r="DW10" s="24">
        <v>67</v>
      </c>
      <c r="DX10" s="24">
        <v>24</v>
      </c>
      <c r="DY10" s="24">
        <v>35</v>
      </c>
      <c r="DZ10" s="24">
        <v>115</v>
      </c>
      <c r="EA10" s="24">
        <v>135</v>
      </c>
      <c r="EB10" s="110">
        <v>144</v>
      </c>
      <c r="EC10" s="110">
        <v>56</v>
      </c>
      <c r="ED10" s="110">
        <v>27</v>
      </c>
      <c r="EE10" s="24">
        <v>78</v>
      </c>
      <c r="EF10" s="24">
        <v>537</v>
      </c>
      <c r="EG10" s="24">
        <v>88</v>
      </c>
      <c r="EH10" s="24">
        <v>39</v>
      </c>
      <c r="EI10" s="24">
        <v>7946</v>
      </c>
      <c r="EJ10" s="24">
        <v>2011</v>
      </c>
      <c r="EK10" s="24">
        <v>141</v>
      </c>
      <c r="EL10" s="24">
        <v>81</v>
      </c>
      <c r="EM10" s="24">
        <v>127</v>
      </c>
      <c r="EN10" s="24">
        <v>370</v>
      </c>
      <c r="EO10" s="24">
        <v>67</v>
      </c>
      <c r="EP10" s="24">
        <v>59</v>
      </c>
      <c r="EQ10" s="24">
        <v>220</v>
      </c>
      <c r="ER10" s="24">
        <v>67</v>
      </c>
      <c r="ES10" s="24">
        <v>49</v>
      </c>
      <c r="ET10" s="24">
        <v>100</v>
      </c>
      <c r="EU10" s="24">
        <v>309</v>
      </c>
      <c r="EV10" s="24">
        <v>20</v>
      </c>
      <c r="EW10" s="24">
        <v>85</v>
      </c>
      <c r="EX10" s="24">
        <v>25</v>
      </c>
      <c r="EY10" s="24">
        <v>70</v>
      </c>
      <c r="EZ10" s="24">
        <v>35</v>
      </c>
      <c r="FA10" s="24">
        <v>524</v>
      </c>
      <c r="FB10" s="24">
        <v>130</v>
      </c>
      <c r="FC10" s="24">
        <v>326</v>
      </c>
      <c r="FD10" s="24">
        <v>106</v>
      </c>
      <c r="FE10" s="24">
        <v>31</v>
      </c>
      <c r="FF10" s="24">
        <v>51</v>
      </c>
      <c r="FG10" s="24">
        <v>24</v>
      </c>
      <c r="FH10" s="24">
        <v>36</v>
      </c>
      <c r="FI10" s="24">
        <v>446</v>
      </c>
      <c r="FJ10" s="24">
        <v>300</v>
      </c>
      <c r="FK10" s="24">
        <v>407</v>
      </c>
      <c r="FL10" s="24">
        <v>515</v>
      </c>
      <c r="FM10" s="24">
        <v>553</v>
      </c>
      <c r="FN10" s="24">
        <v>7646</v>
      </c>
      <c r="FO10" s="24">
        <v>265</v>
      </c>
      <c r="FP10" s="24">
        <v>856</v>
      </c>
      <c r="FQ10" s="24">
        <v>207</v>
      </c>
      <c r="FR10" s="24">
        <v>23</v>
      </c>
      <c r="FS10" s="24">
        <v>23</v>
      </c>
      <c r="FT10" s="24">
        <v>26</v>
      </c>
      <c r="FU10" s="24">
        <v>274</v>
      </c>
      <c r="FV10" s="24">
        <v>182</v>
      </c>
      <c r="FW10" s="24">
        <v>49</v>
      </c>
      <c r="FX10" s="24">
        <v>7</v>
      </c>
      <c r="FY10" s="23">
        <v>2374</v>
      </c>
      <c r="FZ10" s="14">
        <f t="shared" si="0"/>
        <v>187142</v>
      </c>
      <c r="GA10" s="14"/>
      <c r="GB10" s="14"/>
      <c r="GC10" s="14"/>
      <c r="GD10" s="14"/>
      <c r="GE10" s="17"/>
      <c r="GF10" s="17"/>
      <c r="GG10" s="1"/>
      <c r="GH10" s="17"/>
      <c r="GI10" s="17"/>
      <c r="GJ10" s="17"/>
      <c r="GK10" s="17"/>
      <c r="GL10" s="17"/>
      <c r="GM10" s="17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</row>
    <row r="11" spans="1:256" x14ac:dyDescent="0.2">
      <c r="A11" s="26" t="s">
        <v>259</v>
      </c>
      <c r="B11" s="17" t="s">
        <v>260</v>
      </c>
      <c r="C11" s="27">
        <v>3608.5</v>
      </c>
      <c r="D11" s="27">
        <v>11910.5</v>
      </c>
      <c r="E11" s="27">
        <v>4919.5</v>
      </c>
      <c r="F11" s="27">
        <v>4910</v>
      </c>
      <c r="G11" s="27">
        <v>210</v>
      </c>
      <c r="H11" s="27">
        <v>175.5</v>
      </c>
      <c r="I11" s="27">
        <v>6050</v>
      </c>
      <c r="J11" s="27">
        <v>1350.5</v>
      </c>
      <c r="K11" s="27">
        <v>140.5</v>
      </c>
      <c r="L11" s="27">
        <v>1236.5</v>
      </c>
      <c r="M11" s="27">
        <v>1001</v>
      </c>
      <c r="N11" s="27">
        <v>11373</v>
      </c>
      <c r="O11" s="27">
        <v>1799</v>
      </c>
      <c r="P11" s="27">
        <v>60.5</v>
      </c>
      <c r="Q11" s="27">
        <v>21773</v>
      </c>
      <c r="R11" s="27">
        <v>669.5</v>
      </c>
      <c r="S11" s="27">
        <v>662.5</v>
      </c>
      <c r="T11" s="27">
        <v>61</v>
      </c>
      <c r="U11" s="27">
        <v>25.5</v>
      </c>
      <c r="V11" s="27">
        <v>124</v>
      </c>
      <c r="W11" s="27">
        <v>23</v>
      </c>
      <c r="X11" s="27">
        <v>19.5</v>
      </c>
      <c r="Y11" s="27">
        <v>1658.5</v>
      </c>
      <c r="Z11" s="27">
        <v>98.5</v>
      </c>
      <c r="AA11" s="27">
        <v>6040</v>
      </c>
      <c r="AB11" s="27">
        <v>5059.5</v>
      </c>
      <c r="AC11" s="27">
        <v>224</v>
      </c>
      <c r="AD11" s="27">
        <v>320</v>
      </c>
      <c r="AE11" s="27">
        <v>33</v>
      </c>
      <c r="AF11" s="27">
        <v>65</v>
      </c>
      <c r="AG11" s="27">
        <v>111.5</v>
      </c>
      <c r="AH11" s="27">
        <v>490.5</v>
      </c>
      <c r="AI11" s="27">
        <v>140</v>
      </c>
      <c r="AJ11" s="27">
        <v>75</v>
      </c>
      <c r="AK11" s="27">
        <v>140.5</v>
      </c>
      <c r="AL11" s="27">
        <v>189.5</v>
      </c>
      <c r="AM11" s="27">
        <v>229.5</v>
      </c>
      <c r="AN11" s="27">
        <v>127</v>
      </c>
      <c r="AO11" s="27">
        <v>1865.5</v>
      </c>
      <c r="AP11" s="27">
        <v>46827</v>
      </c>
      <c r="AQ11" s="27">
        <v>87.5</v>
      </c>
      <c r="AR11" s="27">
        <v>5570.5</v>
      </c>
      <c r="AS11" s="27">
        <v>1746</v>
      </c>
      <c r="AT11" s="27">
        <v>350.5</v>
      </c>
      <c r="AU11" s="27">
        <v>60.5</v>
      </c>
      <c r="AV11" s="27">
        <v>99.5</v>
      </c>
      <c r="AW11" s="27">
        <v>35</v>
      </c>
      <c r="AX11" s="27">
        <v>29.5</v>
      </c>
      <c r="AY11" s="27">
        <v>175.5</v>
      </c>
      <c r="AZ11" s="27">
        <v>6824.5</v>
      </c>
      <c r="BA11" s="27">
        <v>2895.5</v>
      </c>
      <c r="BB11" s="27">
        <v>2542</v>
      </c>
      <c r="BC11" s="27">
        <v>12891.5</v>
      </c>
      <c r="BD11" s="27">
        <v>511</v>
      </c>
      <c r="BE11" s="27">
        <v>339</v>
      </c>
      <c r="BF11" s="27">
        <v>2150.5</v>
      </c>
      <c r="BG11" s="27">
        <v>450.5</v>
      </c>
      <c r="BH11" s="27">
        <v>97</v>
      </c>
      <c r="BI11" s="27">
        <v>104.5</v>
      </c>
      <c r="BJ11" s="27">
        <v>440</v>
      </c>
      <c r="BK11" s="27">
        <v>5874.5</v>
      </c>
      <c r="BL11" s="27">
        <v>54</v>
      </c>
      <c r="BM11" s="27">
        <v>115</v>
      </c>
      <c r="BN11" s="27">
        <v>1467.5</v>
      </c>
      <c r="BO11" s="27">
        <v>586</v>
      </c>
      <c r="BP11" s="27">
        <v>79.5</v>
      </c>
      <c r="BQ11" s="27">
        <v>1659</v>
      </c>
      <c r="BR11" s="27">
        <v>1495.5</v>
      </c>
      <c r="BS11" s="27">
        <v>457</v>
      </c>
      <c r="BT11" s="27">
        <v>98</v>
      </c>
      <c r="BU11" s="27">
        <v>105</v>
      </c>
      <c r="BV11" s="27">
        <v>284.5</v>
      </c>
      <c r="BW11" s="27">
        <v>357.5</v>
      </c>
      <c r="BX11" s="27">
        <v>8</v>
      </c>
      <c r="BY11" s="27">
        <v>344.5</v>
      </c>
      <c r="BZ11" s="27">
        <v>95.5</v>
      </c>
      <c r="CA11" s="27">
        <v>49</v>
      </c>
      <c r="CB11" s="27">
        <v>18836</v>
      </c>
      <c r="CC11" s="27">
        <v>46</v>
      </c>
      <c r="CD11" s="27">
        <v>23</v>
      </c>
      <c r="CE11" s="27">
        <v>49.5</v>
      </c>
      <c r="CF11" s="27">
        <v>40</v>
      </c>
      <c r="CG11" s="27">
        <v>71</v>
      </c>
      <c r="CH11" s="27">
        <v>54.5</v>
      </c>
      <c r="CI11" s="27">
        <v>361.5</v>
      </c>
      <c r="CJ11" s="27">
        <v>390.5</v>
      </c>
      <c r="CK11" s="27">
        <v>1123.5</v>
      </c>
      <c r="CL11" s="27">
        <v>291.5</v>
      </c>
      <c r="CM11" s="27">
        <v>406</v>
      </c>
      <c r="CN11" s="27">
        <v>7037.5</v>
      </c>
      <c r="CO11" s="27">
        <v>4307</v>
      </c>
      <c r="CP11" s="27">
        <v>221</v>
      </c>
      <c r="CQ11" s="27">
        <v>524</v>
      </c>
      <c r="CR11" s="27">
        <v>70.5</v>
      </c>
      <c r="CS11" s="27">
        <v>96</v>
      </c>
      <c r="CT11" s="27">
        <v>56</v>
      </c>
      <c r="CU11" s="27">
        <v>63</v>
      </c>
      <c r="CV11" s="27">
        <v>17.5</v>
      </c>
      <c r="CW11" s="27">
        <v>60</v>
      </c>
      <c r="CX11" s="27">
        <v>177</v>
      </c>
      <c r="CY11" s="27">
        <v>27.5</v>
      </c>
      <c r="CZ11" s="27">
        <v>780.5</v>
      </c>
      <c r="DA11" s="27">
        <v>53</v>
      </c>
      <c r="DB11" s="27">
        <v>66</v>
      </c>
      <c r="DC11" s="27">
        <v>38.5</v>
      </c>
      <c r="DD11" s="27">
        <v>39.5</v>
      </c>
      <c r="DE11" s="27">
        <v>81</v>
      </c>
      <c r="DF11" s="27">
        <v>8213.5</v>
      </c>
      <c r="DG11" s="27">
        <v>26</v>
      </c>
      <c r="DH11" s="27">
        <v>528.5</v>
      </c>
      <c r="DI11" s="27">
        <v>1321.5</v>
      </c>
      <c r="DJ11" s="27">
        <v>249</v>
      </c>
      <c r="DK11" s="27">
        <v>192</v>
      </c>
      <c r="DL11" s="27">
        <v>2578</v>
      </c>
      <c r="DM11" s="27">
        <v>123</v>
      </c>
      <c r="DN11" s="27">
        <v>664.5</v>
      </c>
      <c r="DO11" s="27">
        <v>1704</v>
      </c>
      <c r="DP11" s="27">
        <v>46.5</v>
      </c>
      <c r="DQ11" s="27">
        <v>165.5</v>
      </c>
      <c r="DR11" s="27">
        <v>873.5</v>
      </c>
      <c r="DS11" s="27">
        <v>508.5</v>
      </c>
      <c r="DT11" s="27">
        <v>78.5</v>
      </c>
      <c r="DU11" s="27">
        <v>156</v>
      </c>
      <c r="DV11" s="27">
        <v>64.5</v>
      </c>
      <c r="DW11" s="27">
        <v>112.5</v>
      </c>
      <c r="DX11" s="27">
        <v>29.5</v>
      </c>
      <c r="DY11" s="27">
        <v>48.5</v>
      </c>
      <c r="DZ11" s="27">
        <v>179</v>
      </c>
      <c r="EA11" s="27">
        <v>181</v>
      </c>
      <c r="EB11" s="27">
        <v>217.5</v>
      </c>
      <c r="EC11" s="27">
        <v>78.5</v>
      </c>
      <c r="ED11" s="27">
        <v>40.5</v>
      </c>
      <c r="EE11" s="27">
        <v>110</v>
      </c>
      <c r="EF11" s="27">
        <v>774</v>
      </c>
      <c r="EG11" s="27">
        <v>149.5</v>
      </c>
      <c r="EH11" s="27">
        <v>57.5</v>
      </c>
      <c r="EI11" s="27">
        <v>11173.5</v>
      </c>
      <c r="EJ11" s="27">
        <v>2873</v>
      </c>
      <c r="EK11" s="27">
        <v>198</v>
      </c>
      <c r="EL11" s="27">
        <v>109</v>
      </c>
      <c r="EM11" s="27">
        <v>171</v>
      </c>
      <c r="EN11" s="27">
        <v>576</v>
      </c>
      <c r="EO11" s="27">
        <v>96</v>
      </c>
      <c r="EP11" s="27">
        <v>93</v>
      </c>
      <c r="EQ11" s="27">
        <v>301</v>
      </c>
      <c r="ER11" s="27">
        <v>96.5</v>
      </c>
      <c r="ES11" s="27">
        <v>75</v>
      </c>
      <c r="ET11" s="27">
        <v>150.5</v>
      </c>
      <c r="EU11" s="27">
        <v>462</v>
      </c>
      <c r="EV11" s="27">
        <v>26.5</v>
      </c>
      <c r="EW11" s="27">
        <v>128.5</v>
      </c>
      <c r="EX11" s="27">
        <v>38</v>
      </c>
      <c r="EY11" s="27">
        <v>132.5</v>
      </c>
      <c r="EZ11" s="27">
        <v>47.5</v>
      </c>
      <c r="FA11" s="27">
        <v>749.5</v>
      </c>
      <c r="FB11" s="27">
        <v>170</v>
      </c>
      <c r="FC11" s="27">
        <v>516</v>
      </c>
      <c r="FD11" s="27">
        <v>152.5</v>
      </c>
      <c r="FE11" s="27">
        <v>45.5</v>
      </c>
      <c r="FF11" s="27">
        <v>84.5</v>
      </c>
      <c r="FG11" s="27">
        <v>30.5</v>
      </c>
      <c r="FH11" s="27">
        <v>44.5</v>
      </c>
      <c r="FI11" s="27">
        <v>674.5</v>
      </c>
      <c r="FJ11" s="27">
        <v>434.5</v>
      </c>
      <c r="FK11" s="27">
        <v>586</v>
      </c>
      <c r="FL11" s="27">
        <v>716.5</v>
      </c>
      <c r="FM11" s="27">
        <v>785.5</v>
      </c>
      <c r="FN11" s="27">
        <v>11101.5</v>
      </c>
      <c r="FO11" s="27">
        <v>393.5</v>
      </c>
      <c r="FP11" s="27">
        <v>1290</v>
      </c>
      <c r="FQ11" s="27">
        <v>310.5</v>
      </c>
      <c r="FR11" s="27">
        <v>40</v>
      </c>
      <c r="FS11" s="27">
        <v>34</v>
      </c>
      <c r="FT11" s="27">
        <v>32</v>
      </c>
      <c r="FU11" s="27">
        <v>389</v>
      </c>
      <c r="FV11" s="27">
        <v>254.5</v>
      </c>
      <c r="FW11" s="27">
        <v>70</v>
      </c>
      <c r="FX11" s="27">
        <v>8</v>
      </c>
      <c r="FY11" s="14">
        <v>3537</v>
      </c>
      <c r="FZ11" s="14">
        <f t="shared" si="0"/>
        <v>276868</v>
      </c>
      <c r="GA11" s="14"/>
      <c r="GB11" s="14"/>
      <c r="GC11" s="14"/>
      <c r="GD11" s="14"/>
      <c r="GE11" s="17"/>
      <c r="GF11" s="17"/>
      <c r="GG11" s="1"/>
      <c r="GH11" s="17"/>
      <c r="GI11" s="17"/>
      <c r="GJ11" s="17"/>
      <c r="GK11" s="17"/>
      <c r="GL11" s="17"/>
      <c r="GM11" s="17"/>
      <c r="GN11" s="28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</row>
    <row r="12" spans="1:256" x14ac:dyDescent="0.2">
      <c r="A12" s="26" t="s">
        <v>261</v>
      </c>
      <c r="B12" s="11" t="s">
        <v>262</v>
      </c>
      <c r="C12" s="30">
        <f>ROUND(FZ131/FZ14,4)</f>
        <v>0.34899999999999998</v>
      </c>
      <c r="D12" s="30">
        <v>0.34899999999999998</v>
      </c>
      <c r="E12" s="30">
        <v>0.34899999999999998</v>
      </c>
      <c r="F12" s="30">
        <v>0.34899999999999998</v>
      </c>
      <c r="G12" s="30">
        <v>0.34899999999999998</v>
      </c>
      <c r="H12" s="30">
        <v>0.34899999999999998</v>
      </c>
      <c r="I12" s="30">
        <v>0.34899999999999998</v>
      </c>
      <c r="J12" s="30">
        <v>0.34899999999999998</v>
      </c>
      <c r="K12" s="30">
        <v>0.34899999999999998</v>
      </c>
      <c r="L12" s="30">
        <v>0.34899999999999998</v>
      </c>
      <c r="M12" s="30">
        <v>0.34899999999999998</v>
      </c>
      <c r="N12" s="30">
        <v>0.34899999999999998</v>
      </c>
      <c r="O12" s="30">
        <v>0.34899999999999998</v>
      </c>
      <c r="P12" s="30">
        <v>0.34899999999999998</v>
      </c>
      <c r="Q12" s="30">
        <v>0.34899999999999998</v>
      </c>
      <c r="R12" s="30">
        <v>0.34899999999999998</v>
      </c>
      <c r="S12" s="30">
        <v>0.34899999999999998</v>
      </c>
      <c r="T12" s="30">
        <v>0.34899999999999998</v>
      </c>
      <c r="U12" s="30">
        <v>0.34899999999999998</v>
      </c>
      <c r="V12" s="30">
        <v>0.34899999999999998</v>
      </c>
      <c r="W12" s="30">
        <v>0.34899999999999998</v>
      </c>
      <c r="X12" s="30">
        <v>0.34899999999999998</v>
      </c>
      <c r="Y12" s="30">
        <v>0.34899999999999998</v>
      </c>
      <c r="Z12" s="30">
        <v>0.34899999999999998</v>
      </c>
      <c r="AA12" s="30">
        <v>0.34899999999999998</v>
      </c>
      <c r="AB12" s="30">
        <v>0.34899999999999998</v>
      </c>
      <c r="AC12" s="30">
        <v>0.34899999999999998</v>
      </c>
      <c r="AD12" s="30">
        <v>0.34899999999999998</v>
      </c>
      <c r="AE12" s="30">
        <v>0.34899999999999998</v>
      </c>
      <c r="AF12" s="30">
        <v>0.34899999999999998</v>
      </c>
      <c r="AG12" s="30">
        <v>0.34899999999999998</v>
      </c>
      <c r="AH12" s="30">
        <v>0.34899999999999998</v>
      </c>
      <c r="AI12" s="30">
        <v>0.34899999999999998</v>
      </c>
      <c r="AJ12" s="30">
        <v>0.34899999999999998</v>
      </c>
      <c r="AK12" s="30">
        <v>0.34899999999999998</v>
      </c>
      <c r="AL12" s="30">
        <v>0.34899999999999998</v>
      </c>
      <c r="AM12" s="30">
        <v>0.34899999999999998</v>
      </c>
      <c r="AN12" s="30">
        <v>0.34899999999999998</v>
      </c>
      <c r="AO12" s="30">
        <v>0.34899999999999998</v>
      </c>
      <c r="AP12" s="30">
        <v>0.34899999999999998</v>
      </c>
      <c r="AQ12" s="30">
        <v>0.34899999999999998</v>
      </c>
      <c r="AR12" s="30">
        <v>0.34899999999999998</v>
      </c>
      <c r="AS12" s="30">
        <v>0.34899999999999998</v>
      </c>
      <c r="AT12" s="30">
        <v>0.34899999999999998</v>
      </c>
      <c r="AU12" s="30">
        <v>0.34899999999999998</v>
      </c>
      <c r="AV12" s="30">
        <v>0.34899999999999998</v>
      </c>
      <c r="AW12" s="30">
        <v>0.34899999999999998</v>
      </c>
      <c r="AX12" s="30">
        <v>0.34899999999999998</v>
      </c>
      <c r="AY12" s="30">
        <v>0.34899999999999998</v>
      </c>
      <c r="AZ12" s="30">
        <v>0.34899999999999998</v>
      </c>
      <c r="BA12" s="30">
        <v>0.34899999999999998</v>
      </c>
      <c r="BB12" s="30">
        <v>0.34899999999999998</v>
      </c>
      <c r="BC12" s="30">
        <v>0.34899999999999998</v>
      </c>
      <c r="BD12" s="30">
        <v>0.34899999999999998</v>
      </c>
      <c r="BE12" s="30">
        <v>0.34899999999999998</v>
      </c>
      <c r="BF12" s="30">
        <v>0.34899999999999998</v>
      </c>
      <c r="BG12" s="30">
        <v>0.34899999999999998</v>
      </c>
      <c r="BH12" s="30">
        <v>0.34899999999999998</v>
      </c>
      <c r="BI12" s="30">
        <v>0.34899999999999998</v>
      </c>
      <c r="BJ12" s="30">
        <v>0.34899999999999998</v>
      </c>
      <c r="BK12" s="30">
        <v>0.34899999999999998</v>
      </c>
      <c r="BL12" s="30">
        <v>0.34899999999999998</v>
      </c>
      <c r="BM12" s="30">
        <v>0.34899999999999998</v>
      </c>
      <c r="BN12" s="30">
        <v>0.34899999999999998</v>
      </c>
      <c r="BO12" s="30">
        <v>0.34899999999999998</v>
      </c>
      <c r="BP12" s="30">
        <v>0.34899999999999998</v>
      </c>
      <c r="BQ12" s="30">
        <v>0.34899999999999998</v>
      </c>
      <c r="BR12" s="30">
        <v>0.34899999999999998</v>
      </c>
      <c r="BS12" s="30">
        <v>0.34899999999999998</v>
      </c>
      <c r="BT12" s="30">
        <v>0.34899999999999998</v>
      </c>
      <c r="BU12" s="30">
        <v>0.34899999999999998</v>
      </c>
      <c r="BV12" s="30">
        <v>0.34899999999999998</v>
      </c>
      <c r="BW12" s="30">
        <v>0.34899999999999998</v>
      </c>
      <c r="BX12" s="30">
        <v>0.34899999999999998</v>
      </c>
      <c r="BY12" s="30">
        <v>0.34899999999999998</v>
      </c>
      <c r="BZ12" s="30">
        <v>0.34899999999999998</v>
      </c>
      <c r="CA12" s="30">
        <v>0.34899999999999998</v>
      </c>
      <c r="CB12" s="30">
        <v>0.34899999999999998</v>
      </c>
      <c r="CC12" s="30">
        <v>0.34899999999999998</v>
      </c>
      <c r="CD12" s="30">
        <v>0.34899999999999998</v>
      </c>
      <c r="CE12" s="30">
        <v>0.34899999999999998</v>
      </c>
      <c r="CF12" s="30">
        <v>0.34899999999999998</v>
      </c>
      <c r="CG12" s="30">
        <v>0.34899999999999998</v>
      </c>
      <c r="CH12" s="30">
        <v>0.34899999999999998</v>
      </c>
      <c r="CI12" s="30">
        <v>0.34899999999999998</v>
      </c>
      <c r="CJ12" s="30">
        <v>0.34899999999999998</v>
      </c>
      <c r="CK12" s="30">
        <v>0.34899999999999998</v>
      </c>
      <c r="CL12" s="30">
        <v>0.34899999999999998</v>
      </c>
      <c r="CM12" s="30">
        <v>0.34899999999999998</v>
      </c>
      <c r="CN12" s="30">
        <v>0.34899999999999998</v>
      </c>
      <c r="CO12" s="30">
        <v>0.34899999999999998</v>
      </c>
      <c r="CP12" s="30">
        <v>0.34899999999999998</v>
      </c>
      <c r="CQ12" s="30">
        <v>0.34899999999999998</v>
      </c>
      <c r="CR12" s="30">
        <v>0.34899999999999998</v>
      </c>
      <c r="CS12" s="30">
        <v>0.34899999999999998</v>
      </c>
      <c r="CT12" s="30">
        <v>0.34899999999999998</v>
      </c>
      <c r="CU12" s="30">
        <v>0.34899999999999998</v>
      </c>
      <c r="CV12" s="30">
        <v>0.34899999999999998</v>
      </c>
      <c r="CW12" s="30">
        <v>0.34899999999999998</v>
      </c>
      <c r="CX12" s="30">
        <v>0.34899999999999998</v>
      </c>
      <c r="CY12" s="30">
        <v>0.34899999999999998</v>
      </c>
      <c r="CZ12" s="30">
        <v>0.34899999999999998</v>
      </c>
      <c r="DA12" s="30">
        <v>0.34899999999999998</v>
      </c>
      <c r="DB12" s="30">
        <v>0.34899999999999998</v>
      </c>
      <c r="DC12" s="30">
        <v>0.34899999999999998</v>
      </c>
      <c r="DD12" s="30">
        <v>0.34899999999999998</v>
      </c>
      <c r="DE12" s="30">
        <v>0.34899999999999998</v>
      </c>
      <c r="DF12" s="30">
        <v>0.34899999999999998</v>
      </c>
      <c r="DG12" s="30">
        <v>0.34899999999999998</v>
      </c>
      <c r="DH12" s="30">
        <v>0.34899999999999998</v>
      </c>
      <c r="DI12" s="30">
        <v>0.34899999999999998</v>
      </c>
      <c r="DJ12" s="30">
        <v>0.34899999999999998</v>
      </c>
      <c r="DK12" s="30">
        <v>0.34899999999999998</v>
      </c>
      <c r="DL12" s="30">
        <v>0.34899999999999998</v>
      </c>
      <c r="DM12" s="30">
        <v>0.34899999999999998</v>
      </c>
      <c r="DN12" s="30">
        <v>0.34899999999999998</v>
      </c>
      <c r="DO12" s="30">
        <v>0.34899999999999998</v>
      </c>
      <c r="DP12" s="30">
        <v>0.34899999999999998</v>
      </c>
      <c r="DQ12" s="30">
        <v>0.34899999999999998</v>
      </c>
      <c r="DR12" s="30">
        <v>0.34899999999999998</v>
      </c>
      <c r="DS12" s="30">
        <v>0.34899999999999998</v>
      </c>
      <c r="DT12" s="30">
        <v>0.34899999999999998</v>
      </c>
      <c r="DU12" s="30">
        <v>0.34899999999999998</v>
      </c>
      <c r="DV12" s="30">
        <v>0.34899999999999998</v>
      </c>
      <c r="DW12" s="30">
        <v>0.34899999999999998</v>
      </c>
      <c r="DX12" s="30">
        <v>0.34899999999999998</v>
      </c>
      <c r="DY12" s="30">
        <v>0.34899999999999998</v>
      </c>
      <c r="DZ12" s="30">
        <v>0.34899999999999998</v>
      </c>
      <c r="EA12" s="30">
        <v>0.34899999999999998</v>
      </c>
      <c r="EB12" s="30">
        <v>0.34899999999999998</v>
      </c>
      <c r="EC12" s="30">
        <v>0.34899999999999998</v>
      </c>
      <c r="ED12" s="30">
        <v>0.34899999999999998</v>
      </c>
      <c r="EE12" s="30">
        <v>0.34899999999999998</v>
      </c>
      <c r="EF12" s="30">
        <v>0.34899999999999998</v>
      </c>
      <c r="EG12" s="30">
        <v>0.34899999999999998</v>
      </c>
      <c r="EH12" s="30">
        <v>0.34899999999999998</v>
      </c>
      <c r="EI12" s="30">
        <v>0.34899999999999998</v>
      </c>
      <c r="EJ12" s="30">
        <v>0.34899999999999998</v>
      </c>
      <c r="EK12" s="30">
        <v>0.34899999999999998</v>
      </c>
      <c r="EL12" s="30">
        <v>0.34899999999999998</v>
      </c>
      <c r="EM12" s="30">
        <v>0.34899999999999998</v>
      </c>
      <c r="EN12" s="30">
        <v>0.34899999999999998</v>
      </c>
      <c r="EO12" s="30">
        <v>0.34899999999999998</v>
      </c>
      <c r="EP12" s="30">
        <v>0.34899999999999998</v>
      </c>
      <c r="EQ12" s="30">
        <v>0.34899999999999998</v>
      </c>
      <c r="ER12" s="30">
        <v>0.34899999999999998</v>
      </c>
      <c r="ES12" s="30">
        <v>0.34899999999999998</v>
      </c>
      <c r="ET12" s="30">
        <v>0.34899999999999998</v>
      </c>
      <c r="EU12" s="30">
        <v>0.34899999999999998</v>
      </c>
      <c r="EV12" s="30">
        <v>0.34899999999999998</v>
      </c>
      <c r="EW12" s="30">
        <v>0.34899999999999998</v>
      </c>
      <c r="EX12" s="30">
        <v>0.34899999999999998</v>
      </c>
      <c r="EY12" s="30">
        <v>0.34899999999999998</v>
      </c>
      <c r="EZ12" s="30">
        <v>0.34899999999999998</v>
      </c>
      <c r="FA12" s="30">
        <v>0.34899999999999998</v>
      </c>
      <c r="FB12" s="30">
        <v>0.34899999999999998</v>
      </c>
      <c r="FC12" s="30">
        <v>0.34899999999999998</v>
      </c>
      <c r="FD12" s="30">
        <v>0.34899999999999998</v>
      </c>
      <c r="FE12" s="30">
        <v>0.34899999999999998</v>
      </c>
      <c r="FF12" s="30">
        <v>0.34899999999999998</v>
      </c>
      <c r="FG12" s="30">
        <v>0.34899999999999998</v>
      </c>
      <c r="FH12" s="30">
        <v>0.34899999999999998</v>
      </c>
      <c r="FI12" s="30">
        <v>0.34899999999999998</v>
      </c>
      <c r="FJ12" s="30">
        <v>0.34899999999999998</v>
      </c>
      <c r="FK12" s="30">
        <v>0.34899999999999998</v>
      </c>
      <c r="FL12" s="30">
        <v>0.34899999999999998</v>
      </c>
      <c r="FM12" s="30">
        <v>0.34899999999999998</v>
      </c>
      <c r="FN12" s="30">
        <v>0.34899999999999998</v>
      </c>
      <c r="FO12" s="30">
        <v>0.34899999999999998</v>
      </c>
      <c r="FP12" s="30">
        <v>0.34899999999999998</v>
      </c>
      <c r="FQ12" s="30">
        <v>0.34899999999999998</v>
      </c>
      <c r="FR12" s="30">
        <v>0.34899999999999998</v>
      </c>
      <c r="FS12" s="30">
        <v>0.34899999999999998</v>
      </c>
      <c r="FT12" s="30">
        <v>0.34899999999999998</v>
      </c>
      <c r="FU12" s="30">
        <v>0.34899999999999998</v>
      </c>
      <c r="FV12" s="30">
        <v>0.34899999999999998</v>
      </c>
      <c r="FW12" s="30">
        <v>0.34899999999999998</v>
      </c>
      <c r="FX12" s="30">
        <v>0.34899999999999998</v>
      </c>
      <c r="FY12" s="29"/>
      <c r="FZ12" s="29">
        <f>FX12</f>
        <v>0.34899999999999998</v>
      </c>
      <c r="GA12" s="29"/>
      <c r="GB12" s="29"/>
      <c r="GC12" s="29"/>
      <c r="GD12" s="29"/>
      <c r="GE12" s="30"/>
      <c r="GF12" s="30"/>
      <c r="GG12" s="1"/>
      <c r="GH12" s="30"/>
      <c r="GI12" s="30"/>
      <c r="GJ12" s="30"/>
      <c r="GK12" s="30"/>
      <c r="GL12" s="30"/>
      <c r="GM12" s="30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</row>
    <row r="13" spans="1:256" x14ac:dyDescent="0.2">
      <c r="A13" s="3" t="s">
        <v>263</v>
      </c>
      <c r="B13" s="17" t="s">
        <v>264</v>
      </c>
      <c r="C13" s="33">
        <v>4851</v>
      </c>
      <c r="D13" s="33">
        <v>26649</v>
      </c>
      <c r="E13" s="33">
        <v>4694</v>
      </c>
      <c r="F13" s="33">
        <v>12166</v>
      </c>
      <c r="G13" s="33">
        <v>620</v>
      </c>
      <c r="H13" s="33">
        <v>578</v>
      </c>
      <c r="I13" s="33">
        <v>6008</v>
      </c>
      <c r="J13" s="33">
        <v>1512</v>
      </c>
      <c r="K13" s="33">
        <v>186</v>
      </c>
      <c r="L13" s="33">
        <v>1410</v>
      </c>
      <c r="M13" s="33">
        <v>723</v>
      </c>
      <c r="N13" s="33">
        <v>33200</v>
      </c>
      <c r="O13" s="33">
        <v>8573</v>
      </c>
      <c r="P13" s="33">
        <v>116</v>
      </c>
      <c r="Q13" s="33">
        <v>24710</v>
      </c>
      <c r="R13" s="33">
        <v>1554</v>
      </c>
      <c r="S13" s="33">
        <v>1086</v>
      </c>
      <c r="T13" s="33">
        <v>94</v>
      </c>
      <c r="U13" s="33">
        <v>29</v>
      </c>
      <c r="V13" s="33">
        <v>187</v>
      </c>
      <c r="W13" s="33">
        <v>24</v>
      </c>
      <c r="X13" s="33">
        <v>26</v>
      </c>
      <c r="Y13" s="33">
        <v>713</v>
      </c>
      <c r="Z13" s="33">
        <v>165</v>
      </c>
      <c r="AA13" s="33">
        <v>19296</v>
      </c>
      <c r="AB13" s="33">
        <v>18106</v>
      </c>
      <c r="AC13" s="33">
        <v>581</v>
      </c>
      <c r="AD13" s="33">
        <v>799</v>
      </c>
      <c r="AE13" s="33">
        <v>60</v>
      </c>
      <c r="AF13" s="33">
        <v>110</v>
      </c>
      <c r="AG13" s="33">
        <v>412</v>
      </c>
      <c r="AH13" s="33">
        <v>629</v>
      </c>
      <c r="AI13" s="33">
        <v>210</v>
      </c>
      <c r="AJ13" s="33">
        <v>95</v>
      </c>
      <c r="AK13" s="33">
        <v>123</v>
      </c>
      <c r="AL13" s="33">
        <v>186</v>
      </c>
      <c r="AM13" s="33">
        <v>283</v>
      </c>
      <c r="AN13" s="33">
        <v>217</v>
      </c>
      <c r="AO13" s="33">
        <v>2902</v>
      </c>
      <c r="AP13" s="33">
        <v>54931</v>
      </c>
      <c r="AQ13" s="33">
        <v>136</v>
      </c>
      <c r="AR13" s="33">
        <v>40909</v>
      </c>
      <c r="AS13" s="33">
        <v>4197</v>
      </c>
      <c r="AT13" s="33">
        <v>1386</v>
      </c>
      <c r="AU13" s="33">
        <v>147</v>
      </c>
      <c r="AV13" s="33">
        <v>188</v>
      </c>
      <c r="AW13" s="33">
        <v>117</v>
      </c>
      <c r="AX13" s="33">
        <v>30</v>
      </c>
      <c r="AY13" s="33">
        <v>286</v>
      </c>
      <c r="AZ13" s="33">
        <v>7849</v>
      </c>
      <c r="BA13" s="33">
        <v>5757</v>
      </c>
      <c r="BB13" s="33">
        <v>5159</v>
      </c>
      <c r="BC13" s="33">
        <v>18323</v>
      </c>
      <c r="BD13" s="33">
        <v>3172</v>
      </c>
      <c r="BE13" s="33">
        <v>872</v>
      </c>
      <c r="BF13" s="33">
        <v>15313</v>
      </c>
      <c r="BG13" s="33">
        <v>639</v>
      </c>
      <c r="BH13" s="33">
        <v>278</v>
      </c>
      <c r="BI13" s="33">
        <v>150</v>
      </c>
      <c r="BJ13" s="33">
        <v>3924</v>
      </c>
      <c r="BK13" s="33">
        <v>11519</v>
      </c>
      <c r="BL13" s="33">
        <v>72</v>
      </c>
      <c r="BM13" s="33">
        <v>163</v>
      </c>
      <c r="BN13" s="33">
        <v>2204</v>
      </c>
      <c r="BO13" s="33">
        <v>906</v>
      </c>
      <c r="BP13" s="33">
        <v>112</v>
      </c>
      <c r="BQ13" s="33">
        <v>3744</v>
      </c>
      <c r="BR13" s="33">
        <v>2946</v>
      </c>
      <c r="BS13" s="33">
        <v>713</v>
      </c>
      <c r="BT13" s="33">
        <v>291</v>
      </c>
      <c r="BU13" s="33">
        <v>247</v>
      </c>
      <c r="BV13" s="33">
        <v>823</v>
      </c>
      <c r="BW13" s="33">
        <v>1259</v>
      </c>
      <c r="BX13" s="33">
        <v>46</v>
      </c>
      <c r="BY13" s="33">
        <v>302</v>
      </c>
      <c r="BZ13" s="33">
        <v>125</v>
      </c>
      <c r="CA13" s="33">
        <v>105</v>
      </c>
      <c r="CB13" s="33">
        <v>50272</v>
      </c>
      <c r="CC13" s="33">
        <v>109</v>
      </c>
      <c r="CD13" s="33">
        <v>27</v>
      </c>
      <c r="CE13" s="33">
        <v>89</v>
      </c>
      <c r="CF13" s="33">
        <v>72</v>
      </c>
      <c r="CG13" s="33">
        <v>142</v>
      </c>
      <c r="CH13" s="33">
        <v>57</v>
      </c>
      <c r="CI13" s="33">
        <v>448</v>
      </c>
      <c r="CJ13" s="33">
        <v>597</v>
      </c>
      <c r="CK13" s="33">
        <v>3471</v>
      </c>
      <c r="CL13" s="33">
        <v>889</v>
      </c>
      <c r="CM13" s="33">
        <v>452</v>
      </c>
      <c r="CN13" s="33">
        <v>19261</v>
      </c>
      <c r="CO13" s="33">
        <v>9544</v>
      </c>
      <c r="CP13" s="33">
        <v>691</v>
      </c>
      <c r="CQ13" s="33">
        <v>614</v>
      </c>
      <c r="CR13" s="33">
        <v>116</v>
      </c>
      <c r="CS13" s="33">
        <v>231</v>
      </c>
      <c r="CT13" s="33">
        <v>71</v>
      </c>
      <c r="CU13" s="33">
        <v>278</v>
      </c>
      <c r="CV13" s="33">
        <v>26</v>
      </c>
      <c r="CW13" s="33">
        <v>115</v>
      </c>
      <c r="CX13" s="33">
        <v>297</v>
      </c>
      <c r="CY13" s="33">
        <v>32</v>
      </c>
      <c r="CZ13" s="33">
        <v>1334</v>
      </c>
      <c r="DA13" s="33">
        <v>123</v>
      </c>
      <c r="DB13" s="33">
        <v>195</v>
      </c>
      <c r="DC13" s="33">
        <v>91</v>
      </c>
      <c r="DD13" s="33">
        <v>103</v>
      </c>
      <c r="DE13" s="33">
        <v>166</v>
      </c>
      <c r="DF13" s="33">
        <v>13809</v>
      </c>
      <c r="DG13" s="33">
        <v>45</v>
      </c>
      <c r="DH13" s="33">
        <v>1325</v>
      </c>
      <c r="DI13" s="33">
        <v>1666</v>
      </c>
      <c r="DJ13" s="33">
        <v>450</v>
      </c>
      <c r="DK13" s="33">
        <v>292</v>
      </c>
      <c r="DL13" s="33">
        <v>3578</v>
      </c>
      <c r="DM13" s="33">
        <v>162</v>
      </c>
      <c r="DN13" s="33">
        <v>868</v>
      </c>
      <c r="DO13" s="33">
        <v>1977</v>
      </c>
      <c r="DP13" s="33">
        <v>120</v>
      </c>
      <c r="DQ13" s="33">
        <v>398</v>
      </c>
      <c r="DR13" s="33">
        <v>918</v>
      </c>
      <c r="DS13" s="33">
        <v>498</v>
      </c>
      <c r="DT13" s="33">
        <v>83</v>
      </c>
      <c r="DU13" s="33">
        <v>242</v>
      </c>
      <c r="DV13" s="33">
        <v>134</v>
      </c>
      <c r="DW13" s="33">
        <v>211</v>
      </c>
      <c r="DX13" s="33">
        <v>94</v>
      </c>
      <c r="DY13" s="33">
        <v>209</v>
      </c>
      <c r="DZ13" s="33">
        <v>504</v>
      </c>
      <c r="EA13" s="33">
        <v>432</v>
      </c>
      <c r="EB13" s="33">
        <v>354</v>
      </c>
      <c r="EC13" s="33">
        <v>207</v>
      </c>
      <c r="ED13" s="33">
        <v>989</v>
      </c>
      <c r="EE13" s="33">
        <v>131</v>
      </c>
      <c r="EF13" s="33">
        <v>924</v>
      </c>
      <c r="EG13" s="33">
        <v>164</v>
      </c>
      <c r="EH13" s="33">
        <v>134</v>
      </c>
      <c r="EI13" s="33">
        <v>10114</v>
      </c>
      <c r="EJ13" s="33">
        <v>6148</v>
      </c>
      <c r="EK13" s="33">
        <v>452</v>
      </c>
      <c r="EL13" s="33">
        <v>325</v>
      </c>
      <c r="EM13" s="33">
        <v>254</v>
      </c>
      <c r="EN13" s="33">
        <v>630</v>
      </c>
      <c r="EO13" s="33">
        <v>207</v>
      </c>
      <c r="EP13" s="33">
        <v>246</v>
      </c>
      <c r="EQ13" s="33">
        <v>1754</v>
      </c>
      <c r="ER13" s="33">
        <v>179</v>
      </c>
      <c r="ES13" s="33">
        <v>78</v>
      </c>
      <c r="ET13" s="33">
        <v>135</v>
      </c>
      <c r="EU13" s="33">
        <v>381</v>
      </c>
      <c r="EV13" s="33">
        <v>40</v>
      </c>
      <c r="EW13" s="33">
        <v>567</v>
      </c>
      <c r="EX13" s="33">
        <v>109</v>
      </c>
      <c r="EY13" s="33">
        <v>160</v>
      </c>
      <c r="EZ13" s="33">
        <v>87</v>
      </c>
      <c r="FA13" s="33">
        <v>2186</v>
      </c>
      <c r="FB13" s="33">
        <v>231</v>
      </c>
      <c r="FC13" s="33">
        <v>1349</v>
      </c>
      <c r="FD13" s="33">
        <v>235</v>
      </c>
      <c r="FE13" s="33">
        <v>61</v>
      </c>
      <c r="FF13" s="33">
        <v>131</v>
      </c>
      <c r="FG13" s="33">
        <v>76</v>
      </c>
      <c r="FH13" s="33">
        <v>69</v>
      </c>
      <c r="FI13" s="33">
        <v>1134</v>
      </c>
      <c r="FJ13" s="33">
        <v>1218</v>
      </c>
      <c r="FK13" s="33">
        <v>1508</v>
      </c>
      <c r="FL13" s="33">
        <v>4241</v>
      </c>
      <c r="FM13" s="33">
        <v>2474</v>
      </c>
      <c r="FN13" s="33">
        <v>14137</v>
      </c>
      <c r="FO13" s="33">
        <v>655</v>
      </c>
      <c r="FP13" s="33">
        <v>1463</v>
      </c>
      <c r="FQ13" s="33">
        <v>580</v>
      </c>
      <c r="FR13" s="33">
        <v>96</v>
      </c>
      <c r="FS13" s="33">
        <v>130</v>
      </c>
      <c r="FT13" s="33">
        <v>48</v>
      </c>
      <c r="FU13" s="33">
        <v>502</v>
      </c>
      <c r="FV13" s="33">
        <v>441</v>
      </c>
      <c r="FW13" s="33">
        <v>124</v>
      </c>
      <c r="FX13" s="33">
        <v>33</v>
      </c>
      <c r="FY13" s="32"/>
      <c r="FZ13" s="14">
        <f>SUM(C13:FX13)</f>
        <v>539042</v>
      </c>
      <c r="GA13" s="14"/>
      <c r="GB13" s="14"/>
      <c r="GC13" s="14"/>
      <c r="GD13" s="14"/>
      <c r="GE13" s="17"/>
      <c r="GF13" s="17"/>
      <c r="GG13" s="1"/>
      <c r="GH13" s="17"/>
      <c r="GI13" s="17"/>
      <c r="GJ13" s="17"/>
      <c r="GK13" s="17"/>
      <c r="GL13" s="17"/>
      <c r="GM13" s="17"/>
    </row>
    <row r="14" spans="1:256" s="31" customFormat="1" x14ac:dyDescent="0.2">
      <c r="A14" s="3" t="s">
        <v>265</v>
      </c>
      <c r="B14" s="17" t="s">
        <v>266</v>
      </c>
      <c r="C14" s="34">
        <v>8191</v>
      </c>
      <c r="D14" s="34">
        <v>41343.5</v>
      </c>
      <c r="E14" s="34">
        <v>7085.5</v>
      </c>
      <c r="F14" s="34">
        <v>17977</v>
      </c>
      <c r="G14" s="34">
        <v>996</v>
      </c>
      <c r="H14" s="34">
        <v>946</v>
      </c>
      <c r="I14" s="34">
        <v>9331.5</v>
      </c>
      <c r="J14" s="34">
        <v>2247.5</v>
      </c>
      <c r="K14" s="34">
        <v>278</v>
      </c>
      <c r="L14" s="34">
        <v>2322.5</v>
      </c>
      <c r="M14" s="34">
        <v>1210.5</v>
      </c>
      <c r="N14" s="34">
        <v>52411</v>
      </c>
      <c r="O14" s="34">
        <v>14243.5</v>
      </c>
      <c r="P14" s="34">
        <v>174.5</v>
      </c>
      <c r="Q14" s="34">
        <v>37550</v>
      </c>
      <c r="R14" s="34">
        <v>2810.5</v>
      </c>
      <c r="S14" s="34">
        <v>1645</v>
      </c>
      <c r="T14" s="34">
        <v>140</v>
      </c>
      <c r="U14" s="34">
        <v>49</v>
      </c>
      <c r="V14" s="34">
        <v>260</v>
      </c>
      <c r="W14" s="34">
        <v>41</v>
      </c>
      <c r="X14" s="34">
        <v>35</v>
      </c>
      <c r="Y14" s="34">
        <v>2266</v>
      </c>
      <c r="Z14" s="34">
        <v>237.5</v>
      </c>
      <c r="AA14" s="34">
        <v>29984.5</v>
      </c>
      <c r="AB14" s="34">
        <v>29383</v>
      </c>
      <c r="AC14" s="34">
        <v>929.5</v>
      </c>
      <c r="AD14" s="34">
        <v>1249</v>
      </c>
      <c r="AE14" s="34">
        <v>97</v>
      </c>
      <c r="AF14" s="34">
        <v>157</v>
      </c>
      <c r="AG14" s="34">
        <v>659.5</v>
      </c>
      <c r="AH14" s="34">
        <v>992.5</v>
      </c>
      <c r="AI14" s="34">
        <v>316.5</v>
      </c>
      <c r="AJ14" s="34">
        <v>147.5</v>
      </c>
      <c r="AK14" s="34">
        <v>196.5</v>
      </c>
      <c r="AL14" s="34">
        <v>261.5</v>
      </c>
      <c r="AM14" s="34">
        <v>420.5</v>
      </c>
      <c r="AN14" s="34">
        <v>347</v>
      </c>
      <c r="AO14" s="34">
        <v>4499</v>
      </c>
      <c r="AP14" s="34">
        <v>83540</v>
      </c>
      <c r="AQ14" s="34">
        <v>209.5</v>
      </c>
      <c r="AR14" s="34">
        <v>63989</v>
      </c>
      <c r="AS14" s="34">
        <v>6711</v>
      </c>
      <c r="AT14" s="34">
        <v>2183.5</v>
      </c>
      <c r="AU14" s="34">
        <v>221</v>
      </c>
      <c r="AV14" s="34">
        <v>285</v>
      </c>
      <c r="AW14" s="34">
        <v>216.5</v>
      </c>
      <c r="AX14" s="34">
        <v>42.5</v>
      </c>
      <c r="AY14" s="34">
        <v>444</v>
      </c>
      <c r="AZ14" s="34">
        <v>11224</v>
      </c>
      <c r="BA14" s="34">
        <v>8804</v>
      </c>
      <c r="BB14" s="34">
        <v>7456.5</v>
      </c>
      <c r="BC14" s="34">
        <v>28383.5</v>
      </c>
      <c r="BD14" s="34">
        <v>4945</v>
      </c>
      <c r="BE14" s="34">
        <v>1407.5</v>
      </c>
      <c r="BF14" s="34">
        <v>24947.5</v>
      </c>
      <c r="BG14" s="34">
        <v>969.5</v>
      </c>
      <c r="BH14" s="34">
        <v>557</v>
      </c>
      <c r="BI14" s="34">
        <v>220.5</v>
      </c>
      <c r="BJ14" s="34">
        <v>6472</v>
      </c>
      <c r="BK14" s="34">
        <v>21368.5</v>
      </c>
      <c r="BL14" s="34">
        <v>219.5</v>
      </c>
      <c r="BM14" s="34">
        <v>273</v>
      </c>
      <c r="BN14" s="34">
        <v>3374</v>
      </c>
      <c r="BO14" s="34">
        <v>1293.5</v>
      </c>
      <c r="BP14" s="34">
        <v>195</v>
      </c>
      <c r="BQ14" s="34">
        <v>5885</v>
      </c>
      <c r="BR14" s="34">
        <v>4456</v>
      </c>
      <c r="BS14" s="34">
        <v>1095.5</v>
      </c>
      <c r="BT14" s="34">
        <v>435.5</v>
      </c>
      <c r="BU14" s="34">
        <v>396.5</v>
      </c>
      <c r="BV14" s="34">
        <v>1270</v>
      </c>
      <c r="BW14" s="34">
        <v>1942.5</v>
      </c>
      <c r="BX14" s="34">
        <v>69</v>
      </c>
      <c r="BY14" s="34">
        <v>472</v>
      </c>
      <c r="BZ14" s="34">
        <v>198</v>
      </c>
      <c r="CA14" s="34">
        <v>158</v>
      </c>
      <c r="CB14" s="34">
        <v>79396.5</v>
      </c>
      <c r="CC14" s="34">
        <v>166</v>
      </c>
      <c r="CD14" s="34">
        <v>44.5</v>
      </c>
      <c r="CE14" s="34">
        <v>142</v>
      </c>
      <c r="CF14" s="34">
        <v>109.5</v>
      </c>
      <c r="CG14" s="34">
        <v>205</v>
      </c>
      <c r="CH14" s="34">
        <v>93</v>
      </c>
      <c r="CI14" s="34">
        <v>687.5</v>
      </c>
      <c r="CJ14" s="34">
        <v>945.5</v>
      </c>
      <c r="CK14" s="34">
        <v>5540.5</v>
      </c>
      <c r="CL14" s="34">
        <v>1317.5</v>
      </c>
      <c r="CM14" s="34">
        <v>705.5</v>
      </c>
      <c r="CN14" s="34">
        <v>30304.5</v>
      </c>
      <c r="CO14" s="34">
        <v>15005</v>
      </c>
      <c r="CP14" s="34">
        <v>1062.5</v>
      </c>
      <c r="CQ14" s="34">
        <v>904</v>
      </c>
      <c r="CR14" s="34">
        <v>172</v>
      </c>
      <c r="CS14" s="34">
        <v>355.5</v>
      </c>
      <c r="CT14" s="34">
        <v>99</v>
      </c>
      <c r="CU14" s="34">
        <v>458</v>
      </c>
      <c r="CV14" s="34">
        <v>42</v>
      </c>
      <c r="CW14" s="34">
        <v>179</v>
      </c>
      <c r="CX14" s="34">
        <v>452.5</v>
      </c>
      <c r="CY14" s="34">
        <v>41</v>
      </c>
      <c r="CZ14" s="34">
        <v>2034</v>
      </c>
      <c r="DA14" s="34">
        <v>173.5</v>
      </c>
      <c r="DB14" s="34">
        <v>292.5</v>
      </c>
      <c r="DC14" s="34">
        <v>145.5</v>
      </c>
      <c r="DD14" s="34">
        <v>155</v>
      </c>
      <c r="DE14" s="34">
        <v>419</v>
      </c>
      <c r="DF14" s="34">
        <v>21314.5</v>
      </c>
      <c r="DG14" s="34">
        <v>89</v>
      </c>
      <c r="DH14" s="34">
        <v>2024</v>
      </c>
      <c r="DI14" s="34">
        <v>2576.5</v>
      </c>
      <c r="DJ14" s="34">
        <v>629</v>
      </c>
      <c r="DK14" s="34">
        <v>436.5</v>
      </c>
      <c r="DL14" s="34">
        <v>5659</v>
      </c>
      <c r="DM14" s="34">
        <v>240.5</v>
      </c>
      <c r="DN14" s="34">
        <v>1344</v>
      </c>
      <c r="DO14" s="34">
        <v>3062.5</v>
      </c>
      <c r="DP14" s="34">
        <v>183.5</v>
      </c>
      <c r="DQ14" s="34">
        <v>587</v>
      </c>
      <c r="DR14" s="34">
        <v>1347.5</v>
      </c>
      <c r="DS14" s="34">
        <v>737</v>
      </c>
      <c r="DT14" s="34">
        <v>137</v>
      </c>
      <c r="DU14" s="34">
        <v>373</v>
      </c>
      <c r="DV14" s="34">
        <v>202.5</v>
      </c>
      <c r="DW14" s="34">
        <v>332.5</v>
      </c>
      <c r="DX14" s="34">
        <v>156</v>
      </c>
      <c r="DY14" s="34">
        <v>320</v>
      </c>
      <c r="DZ14" s="34">
        <v>785</v>
      </c>
      <c r="EA14" s="34">
        <v>596</v>
      </c>
      <c r="EB14" s="34">
        <v>557.5</v>
      </c>
      <c r="EC14" s="34">
        <v>306</v>
      </c>
      <c r="ED14" s="34">
        <v>1600</v>
      </c>
      <c r="EE14" s="34">
        <v>192</v>
      </c>
      <c r="EF14" s="34">
        <v>1413</v>
      </c>
      <c r="EG14" s="34">
        <v>271</v>
      </c>
      <c r="EH14" s="34">
        <v>206</v>
      </c>
      <c r="EI14" s="34">
        <v>14972.5</v>
      </c>
      <c r="EJ14" s="34">
        <v>9411.5</v>
      </c>
      <c r="EK14" s="34">
        <v>682</v>
      </c>
      <c r="EL14" s="34">
        <v>458</v>
      </c>
      <c r="EM14" s="34">
        <v>398</v>
      </c>
      <c r="EN14" s="34">
        <v>1052</v>
      </c>
      <c r="EO14" s="34">
        <v>330.5</v>
      </c>
      <c r="EP14" s="34">
        <v>383</v>
      </c>
      <c r="EQ14" s="34">
        <v>2691.5</v>
      </c>
      <c r="ER14" s="34">
        <v>300.5</v>
      </c>
      <c r="ES14" s="34">
        <v>120.5</v>
      </c>
      <c r="ET14" s="34">
        <v>202.5</v>
      </c>
      <c r="EU14" s="34">
        <v>575</v>
      </c>
      <c r="EV14" s="34">
        <v>60</v>
      </c>
      <c r="EW14" s="34">
        <v>883.5</v>
      </c>
      <c r="EX14" s="34">
        <v>175.5</v>
      </c>
      <c r="EY14" s="34">
        <v>505</v>
      </c>
      <c r="EZ14" s="34">
        <v>130.5</v>
      </c>
      <c r="FA14" s="34">
        <v>3319</v>
      </c>
      <c r="FB14" s="34">
        <v>329</v>
      </c>
      <c r="FC14" s="34">
        <v>2182.5</v>
      </c>
      <c r="FD14" s="34">
        <v>351.5</v>
      </c>
      <c r="FE14" s="34">
        <v>101.5</v>
      </c>
      <c r="FF14" s="34">
        <v>204</v>
      </c>
      <c r="FG14" s="34">
        <v>117</v>
      </c>
      <c r="FH14" s="34">
        <v>92</v>
      </c>
      <c r="FI14" s="34">
        <v>1751</v>
      </c>
      <c r="FJ14" s="34">
        <v>1844.5</v>
      </c>
      <c r="FK14" s="34">
        <v>2273.5</v>
      </c>
      <c r="FL14" s="34">
        <v>6332.5</v>
      </c>
      <c r="FM14" s="34">
        <v>3691.5</v>
      </c>
      <c r="FN14" s="34">
        <v>21543</v>
      </c>
      <c r="FO14" s="34">
        <v>1049</v>
      </c>
      <c r="FP14" s="34">
        <v>2211.5</v>
      </c>
      <c r="FQ14" s="34">
        <v>904.5</v>
      </c>
      <c r="FR14" s="34">
        <v>160.5</v>
      </c>
      <c r="FS14" s="34">
        <v>188.5</v>
      </c>
      <c r="FT14" s="34">
        <v>67.5</v>
      </c>
      <c r="FU14" s="34">
        <v>767.5</v>
      </c>
      <c r="FV14" s="34">
        <v>657.5</v>
      </c>
      <c r="FW14" s="34">
        <v>182</v>
      </c>
      <c r="FX14" s="34">
        <v>50</v>
      </c>
      <c r="FY14" s="17"/>
      <c r="FZ14" s="17">
        <f>SUM(C14:FX14)</f>
        <v>842791.5</v>
      </c>
      <c r="GA14" s="17"/>
      <c r="GB14" s="17"/>
      <c r="GC14" s="17"/>
      <c r="GD14" s="17"/>
      <c r="GE14" s="35"/>
      <c r="GF14" s="35"/>
      <c r="GG14" s="1"/>
      <c r="GH14" s="35"/>
      <c r="GI14" s="35"/>
      <c r="GJ14" s="35"/>
      <c r="GK14" s="35"/>
      <c r="GL14" s="35"/>
      <c r="GM14" s="3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</row>
    <row r="15" spans="1:256" x14ac:dyDescent="0.2">
      <c r="A15" s="26" t="s">
        <v>267</v>
      </c>
      <c r="B15" s="11" t="s">
        <v>268</v>
      </c>
      <c r="C15" s="167">
        <v>0</v>
      </c>
      <c r="D15" s="167">
        <v>3496.6</v>
      </c>
      <c r="E15" s="167">
        <v>0</v>
      </c>
      <c r="F15" s="167">
        <v>3802.9</v>
      </c>
      <c r="G15" s="167">
        <v>0</v>
      </c>
      <c r="H15" s="167">
        <v>0</v>
      </c>
      <c r="I15" s="167">
        <v>0</v>
      </c>
      <c r="J15" s="167">
        <v>0</v>
      </c>
      <c r="K15" s="167">
        <v>0</v>
      </c>
      <c r="L15" s="167">
        <v>0</v>
      </c>
      <c r="M15" s="167">
        <v>0</v>
      </c>
      <c r="N15" s="167">
        <v>834.4</v>
      </c>
      <c r="O15" s="167">
        <v>986.5</v>
      </c>
      <c r="P15" s="167">
        <v>0</v>
      </c>
      <c r="Q15" s="167">
        <v>4971.6000000000004</v>
      </c>
      <c r="R15" s="167">
        <v>2272.3000000000002</v>
      </c>
      <c r="S15" s="167">
        <v>88</v>
      </c>
      <c r="T15" s="167">
        <v>0</v>
      </c>
      <c r="U15" s="167">
        <v>0</v>
      </c>
      <c r="V15" s="167">
        <v>0</v>
      </c>
      <c r="W15" s="167">
        <v>0</v>
      </c>
      <c r="X15" s="167">
        <v>0</v>
      </c>
      <c r="Y15" s="167">
        <v>0</v>
      </c>
      <c r="Z15" s="167">
        <v>0</v>
      </c>
      <c r="AA15" s="167">
        <v>2894.4</v>
      </c>
      <c r="AB15" s="167">
        <v>2294.1</v>
      </c>
      <c r="AC15" s="167">
        <v>0</v>
      </c>
      <c r="AD15" s="167">
        <v>0</v>
      </c>
      <c r="AE15" s="167">
        <v>0</v>
      </c>
      <c r="AF15" s="167">
        <v>0</v>
      </c>
      <c r="AG15" s="167">
        <v>98.2</v>
      </c>
      <c r="AH15" s="167">
        <v>0</v>
      </c>
      <c r="AI15" s="167">
        <v>0</v>
      </c>
      <c r="AJ15" s="167">
        <v>0</v>
      </c>
      <c r="AK15" s="167">
        <v>0</v>
      </c>
      <c r="AL15" s="167">
        <v>0</v>
      </c>
      <c r="AM15" s="167">
        <v>0</v>
      </c>
      <c r="AN15" s="167">
        <v>0</v>
      </c>
      <c r="AO15" s="167">
        <v>393.1</v>
      </c>
      <c r="AP15" s="167">
        <v>19825.8</v>
      </c>
      <c r="AQ15" s="167">
        <v>0</v>
      </c>
      <c r="AR15" s="167">
        <v>15305.3</v>
      </c>
      <c r="AS15" s="167">
        <v>331.9</v>
      </c>
      <c r="AT15" s="167">
        <v>396.1</v>
      </c>
      <c r="AU15" s="167">
        <v>0</v>
      </c>
      <c r="AV15" s="167">
        <v>0</v>
      </c>
      <c r="AW15" s="167">
        <v>0</v>
      </c>
      <c r="AX15" s="167">
        <v>0</v>
      </c>
      <c r="AY15" s="167">
        <v>0</v>
      </c>
      <c r="AZ15" s="167">
        <v>2302.6999999999998</v>
      </c>
      <c r="BA15" s="167">
        <v>137.19999999999999</v>
      </c>
      <c r="BB15" s="167">
        <v>0</v>
      </c>
      <c r="BC15" s="167">
        <v>1681.7</v>
      </c>
      <c r="BD15" s="167">
        <v>1353.3</v>
      </c>
      <c r="BE15" s="167">
        <v>0</v>
      </c>
      <c r="BF15" s="167">
        <v>3872.9</v>
      </c>
      <c r="BG15" s="167">
        <v>0</v>
      </c>
      <c r="BH15" s="167">
        <v>0</v>
      </c>
      <c r="BI15" s="167">
        <v>0</v>
      </c>
      <c r="BJ15" s="167">
        <v>905</v>
      </c>
      <c r="BK15" s="167">
        <v>8437.2999999999993</v>
      </c>
      <c r="BL15" s="167">
        <v>0</v>
      </c>
      <c r="BM15" s="167">
        <v>0</v>
      </c>
      <c r="BN15" s="167">
        <v>241.1</v>
      </c>
      <c r="BO15" s="167">
        <v>0</v>
      </c>
      <c r="BP15" s="167">
        <v>0</v>
      </c>
      <c r="BQ15" s="167">
        <v>129.1</v>
      </c>
      <c r="BR15" s="167">
        <v>0</v>
      </c>
      <c r="BS15" s="167">
        <v>0</v>
      </c>
      <c r="BT15" s="167">
        <v>0</v>
      </c>
      <c r="BU15" s="167">
        <v>0</v>
      </c>
      <c r="BV15" s="167">
        <v>0</v>
      </c>
      <c r="BW15" s="167">
        <v>39.200000000000003</v>
      </c>
      <c r="BX15" s="167">
        <v>0</v>
      </c>
      <c r="BY15" s="167">
        <v>0</v>
      </c>
      <c r="BZ15" s="167">
        <v>0</v>
      </c>
      <c r="CA15" s="167">
        <v>0</v>
      </c>
      <c r="CB15" s="167">
        <v>7516.8</v>
      </c>
      <c r="CC15" s="167">
        <v>0</v>
      </c>
      <c r="CD15" s="167">
        <v>0</v>
      </c>
      <c r="CE15" s="167">
        <v>0</v>
      </c>
      <c r="CF15" s="167">
        <v>0</v>
      </c>
      <c r="CG15" s="167">
        <v>0</v>
      </c>
      <c r="CH15" s="167">
        <v>0</v>
      </c>
      <c r="CI15" s="167">
        <v>0</v>
      </c>
      <c r="CJ15" s="167">
        <v>0</v>
      </c>
      <c r="CK15" s="167">
        <v>121.6</v>
      </c>
      <c r="CL15" s="167">
        <v>0</v>
      </c>
      <c r="CM15" s="167">
        <v>0</v>
      </c>
      <c r="CN15" s="167">
        <v>2297.8000000000002</v>
      </c>
      <c r="CO15" s="167">
        <v>1316.5</v>
      </c>
      <c r="CP15" s="167">
        <v>0</v>
      </c>
      <c r="CQ15" s="167">
        <v>0</v>
      </c>
      <c r="CR15" s="167">
        <v>0</v>
      </c>
      <c r="CS15" s="167">
        <v>0</v>
      </c>
      <c r="CT15" s="167">
        <v>0</v>
      </c>
      <c r="CU15" s="167">
        <v>0</v>
      </c>
      <c r="CV15" s="167">
        <v>0</v>
      </c>
      <c r="CW15" s="167">
        <v>0</v>
      </c>
      <c r="CX15" s="167">
        <v>0</v>
      </c>
      <c r="CY15" s="167">
        <v>0</v>
      </c>
      <c r="CZ15" s="167">
        <v>0</v>
      </c>
      <c r="DA15" s="167">
        <v>0</v>
      </c>
      <c r="DB15" s="167">
        <v>0</v>
      </c>
      <c r="DC15" s="167">
        <v>0</v>
      </c>
      <c r="DD15" s="167">
        <v>0</v>
      </c>
      <c r="DE15" s="167">
        <v>0</v>
      </c>
      <c r="DF15" s="167">
        <v>1068.2</v>
      </c>
      <c r="DG15" s="167">
        <v>0</v>
      </c>
      <c r="DH15" s="167">
        <v>0</v>
      </c>
      <c r="DI15" s="167">
        <v>294</v>
      </c>
      <c r="DJ15" s="167">
        <v>0</v>
      </c>
      <c r="DK15" s="167">
        <v>0</v>
      </c>
      <c r="DL15" s="167">
        <v>196</v>
      </c>
      <c r="DM15" s="167">
        <v>43.5</v>
      </c>
      <c r="DN15" s="167">
        <v>0</v>
      </c>
      <c r="DO15" s="167">
        <v>0</v>
      </c>
      <c r="DP15" s="167">
        <v>0</v>
      </c>
      <c r="DQ15" s="167">
        <v>0</v>
      </c>
      <c r="DR15" s="167">
        <v>0</v>
      </c>
      <c r="DS15" s="167">
        <v>0</v>
      </c>
      <c r="DT15" s="167">
        <v>0</v>
      </c>
      <c r="DU15" s="167">
        <v>0</v>
      </c>
      <c r="DV15" s="167">
        <v>0</v>
      </c>
      <c r="DW15" s="167">
        <v>0</v>
      </c>
      <c r="DX15" s="167">
        <v>0</v>
      </c>
      <c r="DY15" s="167">
        <v>0</v>
      </c>
      <c r="DZ15" s="167">
        <v>0</v>
      </c>
      <c r="EA15" s="167">
        <v>147.80000000000001</v>
      </c>
      <c r="EB15" s="167">
        <v>0</v>
      </c>
      <c r="EC15" s="167">
        <v>0</v>
      </c>
      <c r="ED15" s="167">
        <v>127.3</v>
      </c>
      <c r="EE15" s="167">
        <v>0</v>
      </c>
      <c r="EF15" s="167">
        <v>126.6</v>
      </c>
      <c r="EG15" s="167">
        <v>0</v>
      </c>
      <c r="EH15" s="167">
        <v>0</v>
      </c>
      <c r="EI15" s="167">
        <v>1477.3</v>
      </c>
      <c r="EJ15" s="167">
        <v>909.2</v>
      </c>
      <c r="EK15" s="167">
        <v>0</v>
      </c>
      <c r="EL15" s="167">
        <v>0</v>
      </c>
      <c r="EM15" s="167">
        <v>0</v>
      </c>
      <c r="EN15" s="167">
        <v>0</v>
      </c>
      <c r="EO15" s="167">
        <v>0</v>
      </c>
      <c r="EP15" s="167">
        <v>0</v>
      </c>
      <c r="EQ15" s="167">
        <v>87.4</v>
      </c>
      <c r="ER15" s="167">
        <v>0</v>
      </c>
      <c r="ES15" s="167">
        <v>0</v>
      </c>
      <c r="ET15" s="167">
        <v>80.099999999999994</v>
      </c>
      <c r="EU15" s="167">
        <v>0</v>
      </c>
      <c r="EV15" s="167">
        <v>0</v>
      </c>
      <c r="EW15" s="167">
        <v>0</v>
      </c>
      <c r="EX15" s="167">
        <v>0</v>
      </c>
      <c r="EY15" s="167">
        <v>0</v>
      </c>
      <c r="EZ15" s="167">
        <v>0</v>
      </c>
      <c r="FA15" s="167">
        <v>0</v>
      </c>
      <c r="FB15" s="167">
        <v>0</v>
      </c>
      <c r="FC15" s="167">
        <v>0</v>
      </c>
      <c r="FD15" s="167">
        <v>0</v>
      </c>
      <c r="FE15" s="167">
        <v>0</v>
      </c>
      <c r="FF15" s="167">
        <v>0</v>
      </c>
      <c r="FG15" s="167">
        <v>0</v>
      </c>
      <c r="FH15" s="167">
        <v>0</v>
      </c>
      <c r="FI15" s="167">
        <v>0</v>
      </c>
      <c r="FJ15" s="167">
        <v>0</v>
      </c>
      <c r="FK15" s="167">
        <v>174.6</v>
      </c>
      <c r="FL15" s="167">
        <v>1205.7</v>
      </c>
      <c r="FM15" s="167">
        <v>389.5</v>
      </c>
      <c r="FN15" s="167">
        <v>5142.2</v>
      </c>
      <c r="FO15" s="167">
        <v>0</v>
      </c>
      <c r="FP15" s="167">
        <v>0</v>
      </c>
      <c r="FQ15" s="167">
        <v>0</v>
      </c>
      <c r="FR15" s="167">
        <v>0</v>
      </c>
      <c r="FS15" s="167">
        <v>0</v>
      </c>
      <c r="FT15" s="167">
        <v>0</v>
      </c>
      <c r="FU15" s="167">
        <v>0</v>
      </c>
      <c r="FV15" s="167">
        <v>0</v>
      </c>
      <c r="FW15" s="167">
        <v>0</v>
      </c>
      <c r="FX15" s="167">
        <v>0</v>
      </c>
      <c r="FY15" s="167">
        <v>0</v>
      </c>
      <c r="FZ15" s="17">
        <f>SUM(C15:FY15)</f>
        <v>99812.800000000017</v>
      </c>
      <c r="GA15" s="17"/>
      <c r="GB15" s="17"/>
      <c r="GC15" s="17"/>
      <c r="GD15" s="17"/>
      <c r="GE15" s="36"/>
      <c r="GF15" s="36"/>
      <c r="GG15" s="1"/>
      <c r="GH15" s="1"/>
      <c r="GI15" s="1"/>
      <c r="GJ15" s="1"/>
      <c r="GK15" s="1"/>
      <c r="GL15" s="1"/>
      <c r="GM15" s="1"/>
    </row>
    <row r="16" spans="1:256" x14ac:dyDescent="0.2">
      <c r="A16" s="26" t="s">
        <v>269</v>
      </c>
      <c r="B16" s="11" t="s">
        <v>270</v>
      </c>
      <c r="C16" s="167">
        <v>8463.2999999999993</v>
      </c>
      <c r="D16" s="167">
        <v>41916</v>
      </c>
      <c r="E16" s="167">
        <v>8047.2</v>
      </c>
      <c r="F16" s="167">
        <v>17805.900000000001</v>
      </c>
      <c r="G16" s="167">
        <v>1047.4000000000001</v>
      </c>
      <c r="H16" s="167">
        <v>956.7</v>
      </c>
      <c r="I16" s="167">
        <v>10394</v>
      </c>
      <c r="J16" s="167">
        <v>2343.9</v>
      </c>
      <c r="K16" s="167">
        <v>297.39999999999998</v>
      </c>
      <c r="L16" s="167">
        <v>2639.7</v>
      </c>
      <c r="M16" s="167">
        <v>1358.2</v>
      </c>
      <c r="N16" s="167">
        <v>52724.1</v>
      </c>
      <c r="O16" s="167">
        <v>14703.7</v>
      </c>
      <c r="P16" s="167">
        <v>180.7</v>
      </c>
      <c r="Q16" s="167">
        <v>39916.5</v>
      </c>
      <c r="R16" s="167">
        <v>2717.6</v>
      </c>
      <c r="S16" s="167">
        <v>1619.6</v>
      </c>
      <c r="T16" s="167">
        <v>142.6</v>
      </c>
      <c r="U16" s="167">
        <v>50</v>
      </c>
      <c r="V16" s="167">
        <v>300.60000000000002</v>
      </c>
      <c r="W16" s="167">
        <v>50</v>
      </c>
      <c r="X16" s="167">
        <v>50</v>
      </c>
      <c r="Y16" s="167">
        <v>1671.3</v>
      </c>
      <c r="Z16" s="167">
        <v>244.6</v>
      </c>
      <c r="AA16" s="167">
        <v>30032.3</v>
      </c>
      <c r="AB16" s="167">
        <v>29822</v>
      </c>
      <c r="AC16" s="167">
        <v>964.5</v>
      </c>
      <c r="AD16" s="167">
        <v>1280.2</v>
      </c>
      <c r="AE16" s="167">
        <v>111.4</v>
      </c>
      <c r="AF16" s="167">
        <v>169.1</v>
      </c>
      <c r="AG16" s="167">
        <v>799.3</v>
      </c>
      <c r="AH16" s="167">
        <v>1034.5999999999999</v>
      </c>
      <c r="AI16" s="167">
        <v>367.6</v>
      </c>
      <c r="AJ16" s="167">
        <v>203.3</v>
      </c>
      <c r="AK16" s="167">
        <v>217.2</v>
      </c>
      <c r="AL16" s="167">
        <v>280</v>
      </c>
      <c r="AM16" s="167">
        <v>449.5</v>
      </c>
      <c r="AN16" s="167">
        <v>361.2</v>
      </c>
      <c r="AO16" s="167">
        <v>4705.2</v>
      </c>
      <c r="AP16" s="167">
        <v>87158.7</v>
      </c>
      <c r="AQ16" s="167">
        <v>284</v>
      </c>
      <c r="AR16" s="167">
        <v>64496.2</v>
      </c>
      <c r="AS16" s="167">
        <v>6893</v>
      </c>
      <c r="AT16" s="167">
        <v>2337.1999999999998</v>
      </c>
      <c r="AU16" s="167">
        <v>263.5</v>
      </c>
      <c r="AV16" s="167">
        <v>302.10000000000002</v>
      </c>
      <c r="AW16" s="167">
        <v>211.9</v>
      </c>
      <c r="AX16" s="167">
        <v>50</v>
      </c>
      <c r="AY16" s="167">
        <v>474.3</v>
      </c>
      <c r="AZ16" s="167">
        <v>11452</v>
      </c>
      <c r="BA16" s="167">
        <v>9046.2000000000007</v>
      </c>
      <c r="BB16" s="167">
        <v>7826.5</v>
      </c>
      <c r="BC16" s="167">
        <v>30131.5</v>
      </c>
      <c r="BD16" s="167">
        <v>4945.8999999999996</v>
      </c>
      <c r="BE16" s="167">
        <v>1405.4</v>
      </c>
      <c r="BF16" s="167">
        <v>24330.6</v>
      </c>
      <c r="BG16" s="167">
        <v>976.5</v>
      </c>
      <c r="BH16" s="167">
        <v>636.70000000000005</v>
      </c>
      <c r="BI16" s="167">
        <v>257.2</v>
      </c>
      <c r="BJ16" s="167">
        <v>6301.1</v>
      </c>
      <c r="BK16" s="167">
        <v>22501.5</v>
      </c>
      <c r="BL16" s="167">
        <v>194.6</v>
      </c>
      <c r="BM16" s="167">
        <v>282.39999999999998</v>
      </c>
      <c r="BN16" s="167">
        <v>3674</v>
      </c>
      <c r="BO16" s="167">
        <v>1354.4</v>
      </c>
      <c r="BP16" s="167">
        <v>199.9</v>
      </c>
      <c r="BQ16" s="167">
        <v>6056.1</v>
      </c>
      <c r="BR16" s="167">
        <v>4715.1000000000004</v>
      </c>
      <c r="BS16" s="167">
        <v>1103.4000000000001</v>
      </c>
      <c r="BT16" s="167">
        <v>440</v>
      </c>
      <c r="BU16" s="167">
        <v>428.1</v>
      </c>
      <c r="BV16" s="167">
        <v>1257.4000000000001</v>
      </c>
      <c r="BW16" s="167">
        <v>1959.2</v>
      </c>
      <c r="BX16" s="167">
        <v>92.6</v>
      </c>
      <c r="BY16" s="167">
        <v>525.9</v>
      </c>
      <c r="BZ16" s="167">
        <v>214.2</v>
      </c>
      <c r="CA16" s="167">
        <v>175</v>
      </c>
      <c r="CB16" s="167">
        <v>80996.3</v>
      </c>
      <c r="CC16" s="167">
        <v>168.9</v>
      </c>
      <c r="CD16" s="167">
        <v>59.5</v>
      </c>
      <c r="CE16" s="167">
        <v>167</v>
      </c>
      <c r="CF16" s="167">
        <v>100.4</v>
      </c>
      <c r="CG16" s="167">
        <v>202.5</v>
      </c>
      <c r="CH16" s="167">
        <v>111</v>
      </c>
      <c r="CI16" s="167">
        <v>719</v>
      </c>
      <c r="CJ16" s="167">
        <v>972.6</v>
      </c>
      <c r="CK16" s="167">
        <v>5502.6</v>
      </c>
      <c r="CL16" s="167">
        <v>1323.7</v>
      </c>
      <c r="CM16" s="167">
        <v>823.5</v>
      </c>
      <c r="CN16" s="167">
        <v>29884</v>
      </c>
      <c r="CO16" s="167">
        <v>15229.7</v>
      </c>
      <c r="CP16" s="167">
        <v>1071.9000000000001</v>
      </c>
      <c r="CQ16" s="167">
        <v>1044.5999999999999</v>
      </c>
      <c r="CR16" s="167">
        <v>181.5</v>
      </c>
      <c r="CS16" s="167">
        <v>353.3</v>
      </c>
      <c r="CT16" s="167">
        <v>112</v>
      </c>
      <c r="CU16" s="167">
        <v>448.4</v>
      </c>
      <c r="CV16" s="167">
        <v>51.7</v>
      </c>
      <c r="CW16" s="167">
        <v>166</v>
      </c>
      <c r="CX16" s="167">
        <v>485</v>
      </c>
      <c r="CY16" s="167">
        <v>50</v>
      </c>
      <c r="CZ16" s="167">
        <v>2126.1</v>
      </c>
      <c r="DA16" s="167">
        <v>183.6</v>
      </c>
      <c r="DB16" s="167">
        <v>306.2</v>
      </c>
      <c r="DC16" s="167">
        <v>160.9</v>
      </c>
      <c r="DD16" s="167">
        <v>162</v>
      </c>
      <c r="DE16" s="167">
        <v>443.2</v>
      </c>
      <c r="DF16" s="167">
        <v>21927.9</v>
      </c>
      <c r="DG16" s="167">
        <v>80.599999999999994</v>
      </c>
      <c r="DH16" s="167">
        <v>2069.5</v>
      </c>
      <c r="DI16" s="167">
        <v>2705.5</v>
      </c>
      <c r="DJ16" s="167">
        <v>695.9</v>
      </c>
      <c r="DK16" s="167">
        <v>462.4</v>
      </c>
      <c r="DL16" s="167">
        <v>5870.3</v>
      </c>
      <c r="DM16" s="167">
        <v>280.10000000000002</v>
      </c>
      <c r="DN16" s="167">
        <v>1471.5</v>
      </c>
      <c r="DO16" s="167">
        <v>3110.1</v>
      </c>
      <c r="DP16" s="167">
        <v>214</v>
      </c>
      <c r="DQ16" s="167">
        <v>574.20000000000005</v>
      </c>
      <c r="DR16" s="167">
        <v>1429.3</v>
      </c>
      <c r="DS16" s="167">
        <v>797.9</v>
      </c>
      <c r="DT16" s="167">
        <v>133.19999999999999</v>
      </c>
      <c r="DU16" s="167">
        <v>394</v>
      </c>
      <c r="DV16" s="167">
        <v>198.8</v>
      </c>
      <c r="DW16" s="167">
        <v>361.3</v>
      </c>
      <c r="DX16" s="167">
        <v>171</v>
      </c>
      <c r="DY16" s="167">
        <v>325</v>
      </c>
      <c r="DZ16" s="167">
        <v>923.7</v>
      </c>
      <c r="EA16" s="167">
        <v>664.2</v>
      </c>
      <c r="EB16" s="167">
        <v>587.4</v>
      </c>
      <c r="EC16" s="167">
        <v>311</v>
      </c>
      <c r="ED16" s="167">
        <v>1658.4</v>
      </c>
      <c r="EE16" s="167">
        <v>193.4</v>
      </c>
      <c r="EF16" s="167">
        <v>1483.4</v>
      </c>
      <c r="EG16" s="167">
        <v>287.8</v>
      </c>
      <c r="EH16" s="167">
        <v>237.6</v>
      </c>
      <c r="EI16" s="167">
        <v>16746</v>
      </c>
      <c r="EJ16" s="167">
        <v>9430.7999999999993</v>
      </c>
      <c r="EK16" s="167">
        <v>691.2</v>
      </c>
      <c r="EL16" s="167">
        <v>487.9</v>
      </c>
      <c r="EM16" s="167">
        <v>438.9</v>
      </c>
      <c r="EN16" s="167">
        <v>1114</v>
      </c>
      <c r="EO16" s="167">
        <v>406.8</v>
      </c>
      <c r="EP16" s="167">
        <v>401.8</v>
      </c>
      <c r="EQ16" s="167">
        <v>2712.7</v>
      </c>
      <c r="ER16" s="167">
        <v>341.9</v>
      </c>
      <c r="ES16" s="167">
        <v>123.1</v>
      </c>
      <c r="ET16" s="167">
        <v>219.9</v>
      </c>
      <c r="EU16" s="167">
        <v>647.1</v>
      </c>
      <c r="EV16" s="167">
        <v>67.2</v>
      </c>
      <c r="EW16" s="167">
        <v>900.2</v>
      </c>
      <c r="EX16" s="167">
        <v>244.6</v>
      </c>
      <c r="EY16" s="167">
        <v>498.4</v>
      </c>
      <c r="EZ16" s="167">
        <v>127.5</v>
      </c>
      <c r="FA16" s="167">
        <v>3394.8</v>
      </c>
      <c r="FB16" s="167">
        <v>346.6</v>
      </c>
      <c r="FC16" s="167">
        <v>2347.8000000000002</v>
      </c>
      <c r="FD16" s="167">
        <v>355.9</v>
      </c>
      <c r="FE16" s="167">
        <v>100.7</v>
      </c>
      <c r="FF16" s="167">
        <v>231.7</v>
      </c>
      <c r="FG16" s="167">
        <v>116.5</v>
      </c>
      <c r="FH16" s="167">
        <v>93.6</v>
      </c>
      <c r="FI16" s="167">
        <v>1863.7</v>
      </c>
      <c r="FJ16" s="167">
        <v>1902.2</v>
      </c>
      <c r="FK16" s="167">
        <v>2283.1999999999998</v>
      </c>
      <c r="FL16" s="167">
        <v>5965.1</v>
      </c>
      <c r="FM16" s="167">
        <v>3703.4</v>
      </c>
      <c r="FN16" s="167">
        <v>21661.1</v>
      </c>
      <c r="FO16" s="167">
        <v>1121.8</v>
      </c>
      <c r="FP16" s="167">
        <v>2259.9</v>
      </c>
      <c r="FQ16" s="167">
        <v>902.8</v>
      </c>
      <c r="FR16" s="167">
        <v>166</v>
      </c>
      <c r="FS16" s="167">
        <v>197.6</v>
      </c>
      <c r="FT16" s="167">
        <v>80.599999999999994</v>
      </c>
      <c r="FU16" s="167">
        <v>770.5</v>
      </c>
      <c r="FV16" s="167">
        <v>669.7</v>
      </c>
      <c r="FW16" s="167">
        <v>203.8</v>
      </c>
      <c r="FX16" s="167">
        <v>64.7</v>
      </c>
      <c r="FY16" s="167"/>
      <c r="FZ16" s="14">
        <f t="shared" ref="FZ16:FZ21" si="13">SUM(C16:FX16)</f>
        <v>865022.89999999967</v>
      </c>
      <c r="GA16" s="14"/>
      <c r="GB16" s="14"/>
      <c r="GC16" s="14"/>
      <c r="GD16" s="14"/>
      <c r="GE16" s="17"/>
      <c r="GF16" s="17"/>
      <c r="GG16" s="1"/>
      <c r="GH16" s="1"/>
      <c r="GI16" s="1"/>
      <c r="GJ16" s="1"/>
      <c r="GK16" s="1"/>
      <c r="GL16" s="1"/>
      <c r="GM16" s="1"/>
    </row>
    <row r="17" spans="1:195" x14ac:dyDescent="0.2">
      <c r="A17" s="3" t="s">
        <v>271</v>
      </c>
      <c r="B17" s="11" t="s">
        <v>272</v>
      </c>
      <c r="C17" s="17">
        <v>5935</v>
      </c>
      <c r="D17" s="17">
        <v>36419.5</v>
      </c>
      <c r="E17" s="17">
        <v>6547</v>
      </c>
      <c r="F17" s="17">
        <v>16619.5</v>
      </c>
      <c r="G17" s="17">
        <v>1032</v>
      </c>
      <c r="H17" s="17">
        <v>916.5</v>
      </c>
      <c r="I17" s="17">
        <v>8486</v>
      </c>
      <c r="J17" s="17">
        <v>2232.5</v>
      </c>
      <c r="K17" s="17">
        <v>287.5</v>
      </c>
      <c r="L17" s="17">
        <v>2429.5</v>
      </c>
      <c r="M17" s="17">
        <v>1217</v>
      </c>
      <c r="N17" s="17">
        <v>52165.5</v>
      </c>
      <c r="O17" s="17">
        <v>14491</v>
      </c>
      <c r="P17" s="17">
        <v>176.5</v>
      </c>
      <c r="Q17" s="17">
        <v>36919.5</v>
      </c>
      <c r="R17" s="17">
        <v>467.5</v>
      </c>
      <c r="S17" s="17">
        <v>1572</v>
      </c>
      <c r="T17" s="17">
        <v>133</v>
      </c>
      <c r="U17" s="17">
        <v>35.5</v>
      </c>
      <c r="V17" s="17">
        <v>289</v>
      </c>
      <c r="W17" s="17">
        <v>43.5</v>
      </c>
      <c r="X17" s="17">
        <v>29.5</v>
      </c>
      <c r="Y17" s="17">
        <v>458.5</v>
      </c>
      <c r="Z17" s="17">
        <v>232.5</v>
      </c>
      <c r="AA17" s="17">
        <v>29639</v>
      </c>
      <c r="AB17" s="17">
        <v>29352</v>
      </c>
      <c r="AC17" s="17">
        <v>941</v>
      </c>
      <c r="AD17" s="17">
        <v>1163</v>
      </c>
      <c r="AE17" s="17">
        <v>95</v>
      </c>
      <c r="AF17" s="17">
        <v>155</v>
      </c>
      <c r="AG17" s="17">
        <v>710.5</v>
      </c>
      <c r="AH17" s="17">
        <v>991</v>
      </c>
      <c r="AI17" s="17">
        <v>336.5</v>
      </c>
      <c r="AJ17" s="17">
        <v>173.5</v>
      </c>
      <c r="AK17" s="17">
        <v>188.5</v>
      </c>
      <c r="AL17" s="17">
        <v>254.5</v>
      </c>
      <c r="AM17" s="17">
        <v>420</v>
      </c>
      <c r="AN17" s="17">
        <v>347</v>
      </c>
      <c r="AO17" s="17">
        <v>4539.5</v>
      </c>
      <c r="AP17" s="17">
        <v>83160</v>
      </c>
      <c r="AQ17" s="17">
        <v>213.5</v>
      </c>
      <c r="AR17" s="17">
        <v>61311</v>
      </c>
      <c r="AS17" s="17">
        <v>6439</v>
      </c>
      <c r="AT17" s="17">
        <v>2226.5</v>
      </c>
      <c r="AU17" s="17">
        <v>236.5</v>
      </c>
      <c r="AV17" s="17">
        <v>290.5</v>
      </c>
      <c r="AW17" s="17">
        <v>206</v>
      </c>
      <c r="AX17" s="17">
        <v>33</v>
      </c>
      <c r="AY17" s="17">
        <v>419</v>
      </c>
      <c r="AZ17" s="17">
        <v>11118</v>
      </c>
      <c r="BA17" s="17">
        <v>8896.5</v>
      </c>
      <c r="BB17" s="17">
        <v>7630</v>
      </c>
      <c r="BC17" s="17">
        <v>25248.5</v>
      </c>
      <c r="BD17" s="17">
        <v>4909.5</v>
      </c>
      <c r="BE17" s="17">
        <v>1323.5</v>
      </c>
      <c r="BF17" s="17">
        <v>23448</v>
      </c>
      <c r="BG17" s="17">
        <v>928</v>
      </c>
      <c r="BH17" s="17">
        <v>559.5</v>
      </c>
      <c r="BI17" s="17">
        <v>248</v>
      </c>
      <c r="BJ17" s="17">
        <v>6247</v>
      </c>
      <c r="BK17" s="17">
        <v>15752</v>
      </c>
      <c r="BL17" s="17">
        <v>182.5</v>
      </c>
      <c r="BM17" s="17">
        <v>274</v>
      </c>
      <c r="BN17" s="17">
        <v>3444.5</v>
      </c>
      <c r="BO17" s="17">
        <v>1294</v>
      </c>
      <c r="BP17" s="17">
        <v>192</v>
      </c>
      <c r="BQ17" s="17">
        <v>5319.5</v>
      </c>
      <c r="BR17" s="17">
        <v>4574.5</v>
      </c>
      <c r="BS17" s="17">
        <v>1048.5</v>
      </c>
      <c r="BT17" s="17">
        <v>434</v>
      </c>
      <c r="BU17" s="17">
        <v>391.5</v>
      </c>
      <c r="BV17" s="17">
        <v>1200</v>
      </c>
      <c r="BW17" s="17">
        <v>1916.5</v>
      </c>
      <c r="BX17" s="17">
        <v>78.5</v>
      </c>
      <c r="BY17" s="17">
        <v>499.5</v>
      </c>
      <c r="BZ17" s="17">
        <v>204</v>
      </c>
      <c r="CA17" s="17">
        <v>160.5</v>
      </c>
      <c r="CB17" s="17">
        <v>79182.5</v>
      </c>
      <c r="CC17" s="17">
        <v>158.5</v>
      </c>
      <c r="CD17" s="17">
        <v>44</v>
      </c>
      <c r="CE17" s="17">
        <v>155</v>
      </c>
      <c r="CF17" s="17">
        <v>91.5</v>
      </c>
      <c r="CG17" s="17">
        <v>194.5</v>
      </c>
      <c r="CH17" s="17">
        <v>102.5</v>
      </c>
      <c r="CI17" s="17">
        <v>704.5</v>
      </c>
      <c r="CJ17" s="17">
        <v>904.5</v>
      </c>
      <c r="CK17" s="17">
        <v>4305.5</v>
      </c>
      <c r="CL17" s="17">
        <v>1296</v>
      </c>
      <c r="CM17" s="17">
        <v>780.5</v>
      </c>
      <c r="CN17" s="17">
        <v>27751.5</v>
      </c>
      <c r="CO17" s="17">
        <v>14988</v>
      </c>
      <c r="CP17" s="17">
        <v>1051.5</v>
      </c>
      <c r="CQ17" s="17">
        <v>950</v>
      </c>
      <c r="CR17" s="17">
        <v>171.5</v>
      </c>
      <c r="CS17" s="17">
        <v>346.5</v>
      </c>
      <c r="CT17" s="17">
        <v>106.5</v>
      </c>
      <c r="CU17" s="17">
        <v>75.5</v>
      </c>
      <c r="CV17" s="17">
        <v>50</v>
      </c>
      <c r="CW17" s="17">
        <v>162.5</v>
      </c>
      <c r="CX17" s="17">
        <v>468</v>
      </c>
      <c r="CY17" s="17">
        <v>31</v>
      </c>
      <c r="CZ17" s="17">
        <v>2027.5</v>
      </c>
      <c r="DA17" s="17">
        <v>166.5</v>
      </c>
      <c r="DB17" s="17">
        <v>289.5</v>
      </c>
      <c r="DC17" s="17">
        <v>149</v>
      </c>
      <c r="DD17" s="17">
        <v>144.5</v>
      </c>
      <c r="DE17" s="17">
        <v>429</v>
      </c>
      <c r="DF17" s="17">
        <v>20520.5</v>
      </c>
      <c r="DG17" s="17">
        <v>75</v>
      </c>
      <c r="DH17" s="17">
        <v>1971</v>
      </c>
      <c r="DI17" s="17">
        <v>2572.5</v>
      </c>
      <c r="DJ17" s="17">
        <v>665</v>
      </c>
      <c r="DK17" s="17">
        <v>437</v>
      </c>
      <c r="DL17" s="17">
        <v>5718</v>
      </c>
      <c r="DM17" s="17">
        <v>268</v>
      </c>
      <c r="DN17" s="17">
        <v>1420</v>
      </c>
      <c r="DO17" s="17">
        <v>2986.5</v>
      </c>
      <c r="DP17" s="17">
        <v>200</v>
      </c>
      <c r="DQ17" s="17">
        <v>547.5</v>
      </c>
      <c r="DR17" s="17">
        <v>1374.5</v>
      </c>
      <c r="DS17" s="17">
        <v>760.5</v>
      </c>
      <c r="DT17" s="17">
        <v>132.5</v>
      </c>
      <c r="DU17" s="17">
        <v>368</v>
      </c>
      <c r="DV17" s="17">
        <v>185.5</v>
      </c>
      <c r="DW17" s="17">
        <v>356</v>
      </c>
      <c r="DX17" s="17">
        <v>154</v>
      </c>
      <c r="DY17" s="17">
        <v>313.5</v>
      </c>
      <c r="DZ17" s="17">
        <v>823</v>
      </c>
      <c r="EA17" s="17">
        <v>629</v>
      </c>
      <c r="EB17" s="17">
        <v>565.5</v>
      </c>
      <c r="EC17" s="17">
        <v>301</v>
      </c>
      <c r="ED17" s="17">
        <v>1610</v>
      </c>
      <c r="EE17" s="17">
        <v>182.5</v>
      </c>
      <c r="EF17" s="17">
        <v>1403.5</v>
      </c>
      <c r="EG17" s="17">
        <v>277</v>
      </c>
      <c r="EH17" s="17">
        <v>218</v>
      </c>
      <c r="EI17" s="17">
        <v>15396</v>
      </c>
      <c r="EJ17" s="17">
        <v>9275</v>
      </c>
      <c r="EK17" s="17">
        <v>671.5</v>
      </c>
      <c r="EL17" s="17">
        <v>464.5</v>
      </c>
      <c r="EM17" s="17">
        <v>398.5</v>
      </c>
      <c r="EN17" s="17">
        <v>926</v>
      </c>
      <c r="EO17" s="17">
        <v>362.5</v>
      </c>
      <c r="EP17" s="17">
        <v>391.5</v>
      </c>
      <c r="EQ17" s="17">
        <v>2539.5</v>
      </c>
      <c r="ER17" s="17">
        <v>314.5</v>
      </c>
      <c r="ES17" s="17">
        <v>110</v>
      </c>
      <c r="ET17" s="17">
        <v>210</v>
      </c>
      <c r="EU17" s="17">
        <v>571</v>
      </c>
      <c r="EV17" s="17">
        <v>58</v>
      </c>
      <c r="EW17" s="17">
        <v>877</v>
      </c>
      <c r="EX17" s="17">
        <v>211.5</v>
      </c>
      <c r="EY17" s="17">
        <v>236</v>
      </c>
      <c r="EZ17" s="17">
        <v>114</v>
      </c>
      <c r="FA17" s="17">
        <v>3315.5</v>
      </c>
      <c r="FB17" s="17">
        <v>326.5</v>
      </c>
      <c r="FC17" s="17">
        <v>2289</v>
      </c>
      <c r="FD17" s="17">
        <v>345.5</v>
      </c>
      <c r="FE17" s="17">
        <v>88</v>
      </c>
      <c r="FF17" s="17">
        <v>220.5</v>
      </c>
      <c r="FG17" s="17">
        <v>116</v>
      </c>
      <c r="FH17" s="17">
        <v>87</v>
      </c>
      <c r="FI17" s="17">
        <v>1805.5</v>
      </c>
      <c r="FJ17" s="17">
        <v>1857.5</v>
      </c>
      <c r="FK17" s="17">
        <v>2225.5</v>
      </c>
      <c r="FL17" s="17">
        <v>5903.5</v>
      </c>
      <c r="FM17" s="17">
        <v>3634</v>
      </c>
      <c r="FN17" s="17">
        <v>21205</v>
      </c>
      <c r="FO17" s="17">
        <v>1073.5</v>
      </c>
      <c r="FP17" s="17">
        <v>2158.5</v>
      </c>
      <c r="FQ17" s="17">
        <v>884.5</v>
      </c>
      <c r="FR17" s="17">
        <v>159.5</v>
      </c>
      <c r="FS17" s="17">
        <v>187</v>
      </c>
      <c r="FT17" s="17">
        <v>77.5</v>
      </c>
      <c r="FU17" s="17">
        <v>750</v>
      </c>
      <c r="FV17" s="17">
        <v>654.5</v>
      </c>
      <c r="FW17" s="17">
        <v>196.5</v>
      </c>
      <c r="FX17" s="17">
        <v>57</v>
      </c>
      <c r="FY17" s="14">
        <v>0</v>
      </c>
      <c r="FZ17" s="14">
        <f t="shared" si="13"/>
        <v>807556.5</v>
      </c>
      <c r="GA17" s="14"/>
      <c r="GB17" s="14"/>
      <c r="GC17" s="14"/>
      <c r="GD17" s="14"/>
      <c r="GE17" s="14"/>
      <c r="GF17" s="17"/>
      <c r="GG17" s="1"/>
      <c r="GH17" s="1"/>
      <c r="GI17" s="1"/>
      <c r="GJ17" s="1"/>
      <c r="GK17" s="1"/>
      <c r="GL17" s="1"/>
      <c r="GM17" s="1"/>
    </row>
    <row r="18" spans="1:195" x14ac:dyDescent="0.2">
      <c r="A18" s="3" t="s">
        <v>273</v>
      </c>
      <c r="B18" s="11" t="s">
        <v>274</v>
      </c>
      <c r="C18" s="17">
        <v>5772</v>
      </c>
      <c r="D18" s="17">
        <v>36299</v>
      </c>
      <c r="E18" s="17">
        <v>6584</v>
      </c>
      <c r="F18" s="17">
        <v>16028</v>
      </c>
      <c r="G18" s="17">
        <v>1005</v>
      </c>
      <c r="H18" s="17">
        <v>910.5</v>
      </c>
      <c r="I18" s="17">
        <v>8737</v>
      </c>
      <c r="J18" s="17">
        <v>2233.5</v>
      </c>
      <c r="K18" s="17">
        <v>271</v>
      </c>
      <c r="L18" s="17">
        <v>2474.5</v>
      </c>
      <c r="M18" s="17">
        <v>1315</v>
      </c>
      <c r="N18" s="17">
        <v>51353.5</v>
      </c>
      <c r="O18" s="17">
        <v>14374.5</v>
      </c>
      <c r="P18" s="17">
        <v>169.5</v>
      </c>
      <c r="Q18" s="17">
        <v>37697</v>
      </c>
      <c r="R18" s="17">
        <v>456</v>
      </c>
      <c r="S18" s="17">
        <v>1487</v>
      </c>
      <c r="T18" s="17">
        <v>130</v>
      </c>
      <c r="U18" s="17">
        <v>36</v>
      </c>
      <c r="V18" s="17">
        <v>269</v>
      </c>
      <c r="W18" s="17">
        <v>38.5</v>
      </c>
      <c r="X18" s="17">
        <v>31</v>
      </c>
      <c r="Y18" s="17">
        <v>483.5</v>
      </c>
      <c r="Z18" s="17">
        <v>234</v>
      </c>
      <c r="AA18" s="17">
        <v>29421</v>
      </c>
      <c r="AB18" s="17">
        <v>29201</v>
      </c>
      <c r="AC18" s="17">
        <v>881</v>
      </c>
      <c r="AD18" s="17">
        <v>1129</v>
      </c>
      <c r="AE18" s="17">
        <v>105</v>
      </c>
      <c r="AF18" s="17">
        <v>166</v>
      </c>
      <c r="AG18" s="17">
        <v>760</v>
      </c>
      <c r="AH18" s="17">
        <v>941.5</v>
      </c>
      <c r="AI18" s="17">
        <v>358.5</v>
      </c>
      <c r="AJ18" s="17">
        <v>204</v>
      </c>
      <c r="AK18" s="17">
        <v>191.5</v>
      </c>
      <c r="AL18" s="17">
        <v>253.5</v>
      </c>
      <c r="AM18" s="17">
        <v>421</v>
      </c>
      <c r="AN18" s="17">
        <v>327</v>
      </c>
      <c r="AO18" s="17">
        <v>4495.5</v>
      </c>
      <c r="AP18" s="17">
        <v>82131.5</v>
      </c>
      <c r="AQ18" s="17">
        <v>235</v>
      </c>
      <c r="AR18" s="17">
        <v>60832</v>
      </c>
      <c r="AS18" s="17">
        <v>6419</v>
      </c>
      <c r="AT18" s="17">
        <v>2301.5</v>
      </c>
      <c r="AU18" s="17">
        <v>248.5</v>
      </c>
      <c r="AV18" s="17">
        <v>273.5</v>
      </c>
      <c r="AW18" s="17">
        <v>194</v>
      </c>
      <c r="AX18" s="17">
        <v>26.5</v>
      </c>
      <c r="AY18" s="17">
        <v>409</v>
      </c>
      <c r="AZ18" s="17">
        <v>11126</v>
      </c>
      <c r="BA18" s="17">
        <v>8825</v>
      </c>
      <c r="BB18" s="17">
        <v>7475</v>
      </c>
      <c r="BC18" s="17">
        <v>25669.5</v>
      </c>
      <c r="BD18" s="17">
        <v>4903</v>
      </c>
      <c r="BE18" s="17">
        <v>1404</v>
      </c>
      <c r="BF18" s="17">
        <v>23269.5</v>
      </c>
      <c r="BG18" s="17">
        <v>913.5</v>
      </c>
      <c r="BH18" s="17">
        <v>612.5</v>
      </c>
      <c r="BI18" s="17">
        <v>239.5</v>
      </c>
      <c r="BJ18" s="17">
        <v>6104.5</v>
      </c>
      <c r="BK18" s="17">
        <v>15165</v>
      </c>
      <c r="BL18" s="17">
        <v>172.5</v>
      </c>
      <c r="BM18" s="17">
        <v>262.5</v>
      </c>
      <c r="BN18" s="17">
        <v>3537.5</v>
      </c>
      <c r="BO18" s="17">
        <v>1261</v>
      </c>
      <c r="BP18" s="17">
        <v>182</v>
      </c>
      <c r="BQ18" s="17">
        <v>5301.5</v>
      </c>
      <c r="BR18" s="17">
        <v>4668.5</v>
      </c>
      <c r="BS18" s="17">
        <v>1047.5</v>
      </c>
      <c r="BT18" s="17">
        <v>389.5</v>
      </c>
      <c r="BU18" s="17">
        <v>413.5</v>
      </c>
      <c r="BV18" s="17">
        <v>1149</v>
      </c>
      <c r="BW18" s="17">
        <v>1906</v>
      </c>
      <c r="BX18" s="17">
        <v>93.5</v>
      </c>
      <c r="BY18" s="17">
        <v>505.5</v>
      </c>
      <c r="BZ18" s="17">
        <v>206</v>
      </c>
      <c r="CA18" s="17">
        <v>165</v>
      </c>
      <c r="CB18" s="17">
        <v>79379.5</v>
      </c>
      <c r="CC18" s="17">
        <v>169</v>
      </c>
      <c r="CD18" s="17">
        <v>57</v>
      </c>
      <c r="CE18" s="17">
        <v>170.5</v>
      </c>
      <c r="CF18" s="17">
        <v>88.5</v>
      </c>
      <c r="CG18" s="17">
        <v>178.5</v>
      </c>
      <c r="CH18" s="17">
        <v>102</v>
      </c>
      <c r="CI18" s="17">
        <v>696</v>
      </c>
      <c r="CJ18" s="17">
        <v>894</v>
      </c>
      <c r="CK18" s="17">
        <v>4341</v>
      </c>
      <c r="CL18" s="17">
        <v>1296.5</v>
      </c>
      <c r="CM18" s="17">
        <v>805</v>
      </c>
      <c r="CN18" s="17">
        <v>27431</v>
      </c>
      <c r="CO18" s="17">
        <v>14980.5</v>
      </c>
      <c r="CP18" s="17">
        <v>1047.5</v>
      </c>
      <c r="CQ18" s="17">
        <v>1002.5</v>
      </c>
      <c r="CR18" s="17">
        <v>180</v>
      </c>
      <c r="CS18" s="17">
        <v>342.5</v>
      </c>
      <c r="CT18" s="17">
        <v>107</v>
      </c>
      <c r="CU18" s="17">
        <v>61</v>
      </c>
      <c r="CV18" s="17">
        <v>46</v>
      </c>
      <c r="CW18" s="17">
        <v>159</v>
      </c>
      <c r="CX18" s="17">
        <v>467.5</v>
      </c>
      <c r="CY18" s="17">
        <v>41</v>
      </c>
      <c r="CZ18" s="17">
        <v>2045</v>
      </c>
      <c r="DA18" s="17">
        <v>176</v>
      </c>
      <c r="DB18" s="17">
        <v>297</v>
      </c>
      <c r="DC18" s="17">
        <v>142.5</v>
      </c>
      <c r="DD18" s="17">
        <v>166.5</v>
      </c>
      <c r="DE18" s="17">
        <v>413</v>
      </c>
      <c r="DF18" s="17">
        <v>20555.5</v>
      </c>
      <c r="DG18" s="17">
        <v>76.5</v>
      </c>
      <c r="DH18" s="17">
        <v>1979</v>
      </c>
      <c r="DI18" s="17">
        <v>2598.5</v>
      </c>
      <c r="DJ18" s="17">
        <v>645.5</v>
      </c>
      <c r="DK18" s="17">
        <v>447</v>
      </c>
      <c r="DL18" s="17">
        <v>5726</v>
      </c>
      <c r="DM18" s="17">
        <v>254</v>
      </c>
      <c r="DN18" s="17">
        <v>1447.5</v>
      </c>
      <c r="DO18" s="17">
        <v>2899.5</v>
      </c>
      <c r="DP18" s="17">
        <v>199.5</v>
      </c>
      <c r="DQ18" s="17">
        <v>526.5</v>
      </c>
      <c r="DR18" s="17">
        <v>1304.5</v>
      </c>
      <c r="DS18" s="17">
        <v>770</v>
      </c>
      <c r="DT18" s="17">
        <v>125.5</v>
      </c>
      <c r="DU18" s="17">
        <v>383</v>
      </c>
      <c r="DV18" s="17">
        <v>191.5</v>
      </c>
      <c r="DW18" s="17">
        <v>354</v>
      </c>
      <c r="DX18" s="17">
        <v>166.5</v>
      </c>
      <c r="DY18" s="17">
        <v>296.5</v>
      </c>
      <c r="DZ18" s="17">
        <v>886</v>
      </c>
      <c r="EA18" s="17">
        <v>575.5</v>
      </c>
      <c r="EB18" s="17">
        <v>570</v>
      </c>
      <c r="EC18" s="17">
        <v>281</v>
      </c>
      <c r="ED18" s="17">
        <v>1623.5</v>
      </c>
      <c r="EE18" s="17">
        <v>187</v>
      </c>
      <c r="EF18" s="17">
        <v>1397.5</v>
      </c>
      <c r="EG18" s="17">
        <v>275.5</v>
      </c>
      <c r="EH18" s="17">
        <v>237.5</v>
      </c>
      <c r="EI18" s="17">
        <v>15798.5</v>
      </c>
      <c r="EJ18" s="17">
        <v>9100.5</v>
      </c>
      <c r="EK18" s="17">
        <v>663</v>
      </c>
      <c r="EL18" s="17">
        <v>474</v>
      </c>
      <c r="EM18" s="17">
        <v>425.5</v>
      </c>
      <c r="EN18" s="17">
        <v>970</v>
      </c>
      <c r="EO18" s="17">
        <v>361.5</v>
      </c>
      <c r="EP18" s="17">
        <v>364</v>
      </c>
      <c r="EQ18" s="17">
        <v>2440</v>
      </c>
      <c r="ER18" s="17">
        <v>314</v>
      </c>
      <c r="ES18" s="17">
        <v>117.5</v>
      </c>
      <c r="ET18" s="17">
        <v>184</v>
      </c>
      <c r="EU18" s="17">
        <v>577</v>
      </c>
      <c r="EV18" s="17">
        <v>67.5</v>
      </c>
      <c r="EW18" s="17">
        <v>870</v>
      </c>
      <c r="EX18" s="17">
        <v>215.5</v>
      </c>
      <c r="EY18" s="17">
        <v>238</v>
      </c>
      <c r="EZ18" s="17">
        <v>118.5</v>
      </c>
      <c r="FA18" s="17">
        <v>3275</v>
      </c>
      <c r="FB18" s="17">
        <v>324</v>
      </c>
      <c r="FC18" s="17">
        <v>2264.5</v>
      </c>
      <c r="FD18" s="17">
        <v>350.5</v>
      </c>
      <c r="FE18" s="17">
        <v>90</v>
      </c>
      <c r="FF18" s="17">
        <v>222</v>
      </c>
      <c r="FG18" s="17">
        <v>111</v>
      </c>
      <c r="FH18" s="17">
        <v>88.5</v>
      </c>
      <c r="FI18" s="17">
        <v>1821</v>
      </c>
      <c r="FJ18" s="17">
        <v>1825</v>
      </c>
      <c r="FK18" s="17">
        <v>2159.5</v>
      </c>
      <c r="FL18" s="17">
        <v>5678</v>
      </c>
      <c r="FM18" s="17">
        <v>3551</v>
      </c>
      <c r="FN18" s="17">
        <v>20941</v>
      </c>
      <c r="FO18" s="17">
        <v>1088</v>
      </c>
      <c r="FP18" s="17">
        <v>2125</v>
      </c>
      <c r="FQ18" s="17">
        <v>833</v>
      </c>
      <c r="FR18" s="17">
        <v>163.5</v>
      </c>
      <c r="FS18" s="17">
        <v>196.5</v>
      </c>
      <c r="FT18" s="17">
        <v>72</v>
      </c>
      <c r="FU18" s="17">
        <v>735</v>
      </c>
      <c r="FV18" s="17">
        <v>606</v>
      </c>
      <c r="FW18" s="17">
        <v>198</v>
      </c>
      <c r="FX18" s="17">
        <v>59.5</v>
      </c>
      <c r="FY18" s="14">
        <v>0</v>
      </c>
      <c r="FZ18" s="14">
        <f t="shared" si="13"/>
        <v>803622.5</v>
      </c>
      <c r="GA18" s="14"/>
      <c r="GB18" s="14"/>
      <c r="GC18" s="14"/>
      <c r="GD18" s="14"/>
      <c r="GE18" s="37"/>
      <c r="GF18" s="36"/>
      <c r="GG18" s="1"/>
      <c r="GH18" s="1"/>
      <c r="GI18" s="1"/>
      <c r="GJ18" s="1"/>
      <c r="GK18" s="1"/>
      <c r="GL18" s="1"/>
      <c r="GM18" s="1"/>
    </row>
    <row r="19" spans="1:195" x14ac:dyDescent="0.2">
      <c r="A19" s="3" t="s">
        <v>275</v>
      </c>
      <c r="B19" s="11" t="s">
        <v>276</v>
      </c>
      <c r="C19" s="17">
        <v>5680.5</v>
      </c>
      <c r="D19" s="17">
        <v>36859.5</v>
      </c>
      <c r="E19" s="17">
        <v>6654.5</v>
      </c>
      <c r="F19" s="17">
        <v>15884</v>
      </c>
      <c r="G19" s="17">
        <v>1008</v>
      </c>
      <c r="H19" s="17">
        <v>931</v>
      </c>
      <c r="I19" s="17">
        <v>8642.5</v>
      </c>
      <c r="J19" s="17">
        <v>2144.5</v>
      </c>
      <c r="K19" s="17">
        <v>280</v>
      </c>
      <c r="L19" s="17">
        <v>2550.5</v>
      </c>
      <c r="M19" s="17">
        <v>1331</v>
      </c>
      <c r="N19" s="17">
        <v>51046</v>
      </c>
      <c r="O19" s="17">
        <v>14600.5</v>
      </c>
      <c r="P19" s="17">
        <v>162.5</v>
      </c>
      <c r="Q19" s="17">
        <v>38057.5</v>
      </c>
      <c r="R19" s="17">
        <v>438.5</v>
      </c>
      <c r="S19" s="17">
        <v>1320</v>
      </c>
      <c r="T19" s="17">
        <v>141.5</v>
      </c>
      <c r="U19" s="17">
        <v>46</v>
      </c>
      <c r="V19" s="17">
        <v>252.5</v>
      </c>
      <c r="W19" s="17">
        <v>30</v>
      </c>
      <c r="X19" s="17">
        <v>31.5</v>
      </c>
      <c r="Y19" s="17">
        <v>474.5</v>
      </c>
      <c r="Z19" s="17">
        <v>231.5</v>
      </c>
      <c r="AA19" s="17">
        <v>28973</v>
      </c>
      <c r="AB19" s="17">
        <v>29206</v>
      </c>
      <c r="AC19" s="17">
        <v>906.5</v>
      </c>
      <c r="AD19" s="17">
        <v>1100.5</v>
      </c>
      <c r="AE19" s="17">
        <v>123</v>
      </c>
      <c r="AF19" s="17">
        <v>168</v>
      </c>
      <c r="AG19" s="17">
        <v>784.5</v>
      </c>
      <c r="AH19" s="17">
        <v>945</v>
      </c>
      <c r="AI19" s="17">
        <v>343</v>
      </c>
      <c r="AJ19" s="17">
        <v>194.5</v>
      </c>
      <c r="AK19" s="17">
        <v>203.5</v>
      </c>
      <c r="AL19" s="17">
        <v>283.5</v>
      </c>
      <c r="AM19" s="17">
        <v>422</v>
      </c>
      <c r="AN19" s="17">
        <v>345.5</v>
      </c>
      <c r="AO19" s="17">
        <v>4502.5</v>
      </c>
      <c r="AP19" s="17">
        <v>81529</v>
      </c>
      <c r="AQ19" s="17">
        <v>253</v>
      </c>
      <c r="AR19" s="17">
        <v>60438.5</v>
      </c>
      <c r="AS19" s="17">
        <v>6331</v>
      </c>
      <c r="AT19" s="17">
        <v>2249</v>
      </c>
      <c r="AU19" s="17">
        <v>253.5</v>
      </c>
      <c r="AV19" s="17">
        <v>267</v>
      </c>
      <c r="AW19" s="17">
        <v>193</v>
      </c>
      <c r="AX19" s="17">
        <v>15</v>
      </c>
      <c r="AY19" s="17">
        <v>424.5</v>
      </c>
      <c r="AZ19" s="17">
        <v>11127.5</v>
      </c>
      <c r="BA19" s="17">
        <v>8663.5</v>
      </c>
      <c r="BB19" s="17">
        <v>7357</v>
      </c>
      <c r="BC19" s="17">
        <v>25696</v>
      </c>
      <c r="BD19" s="17">
        <v>4805</v>
      </c>
      <c r="BE19" s="17">
        <v>1412.5</v>
      </c>
      <c r="BF19" s="17">
        <v>22898</v>
      </c>
      <c r="BG19" s="17">
        <v>919.5</v>
      </c>
      <c r="BH19" s="17">
        <v>628</v>
      </c>
      <c r="BI19" s="17">
        <v>234</v>
      </c>
      <c r="BJ19" s="17">
        <v>5892</v>
      </c>
      <c r="BK19" s="17">
        <v>14763</v>
      </c>
      <c r="BL19" s="17">
        <v>164</v>
      </c>
      <c r="BM19" s="17">
        <v>260.5</v>
      </c>
      <c r="BN19" s="17">
        <v>3559</v>
      </c>
      <c r="BO19" s="17">
        <v>1266</v>
      </c>
      <c r="BP19" s="17">
        <v>184</v>
      </c>
      <c r="BQ19" s="17">
        <v>5288</v>
      </c>
      <c r="BR19" s="17">
        <v>4604.5</v>
      </c>
      <c r="BS19" s="17">
        <v>1003</v>
      </c>
      <c r="BT19" s="17">
        <v>402.5</v>
      </c>
      <c r="BU19" s="17">
        <v>434</v>
      </c>
      <c r="BV19" s="17">
        <v>1196.5</v>
      </c>
      <c r="BW19" s="17">
        <v>1833</v>
      </c>
      <c r="BX19" s="17">
        <v>91.5</v>
      </c>
      <c r="BY19" s="17">
        <v>488.5</v>
      </c>
      <c r="BZ19" s="17">
        <v>204.5</v>
      </c>
      <c r="CA19" s="17">
        <v>170.5</v>
      </c>
      <c r="CB19" s="17">
        <v>79757</v>
      </c>
      <c r="CC19" s="17">
        <v>145.5</v>
      </c>
      <c r="CD19" s="17">
        <v>56</v>
      </c>
      <c r="CE19" s="17">
        <v>157</v>
      </c>
      <c r="CF19" s="17">
        <v>105.5</v>
      </c>
      <c r="CG19" s="17">
        <v>172</v>
      </c>
      <c r="CH19" s="17">
        <v>102</v>
      </c>
      <c r="CI19" s="17">
        <v>687.5</v>
      </c>
      <c r="CJ19" s="17">
        <v>930</v>
      </c>
      <c r="CK19" s="17">
        <v>4249</v>
      </c>
      <c r="CL19" s="17">
        <v>1273.5</v>
      </c>
      <c r="CM19" s="17">
        <v>797.5</v>
      </c>
      <c r="CN19" s="17">
        <v>27359</v>
      </c>
      <c r="CO19" s="17">
        <v>14741.5</v>
      </c>
      <c r="CP19" s="17">
        <v>1044.5</v>
      </c>
      <c r="CQ19" s="17">
        <v>1006.5</v>
      </c>
      <c r="CR19" s="17">
        <v>177</v>
      </c>
      <c r="CS19" s="17">
        <v>343.5</v>
      </c>
      <c r="CT19" s="17">
        <v>103.5</v>
      </c>
      <c r="CU19" s="17">
        <v>54.5</v>
      </c>
      <c r="CV19" s="17">
        <v>42.5</v>
      </c>
      <c r="CW19" s="17">
        <v>152.5</v>
      </c>
      <c r="CX19" s="17">
        <v>481</v>
      </c>
      <c r="CY19" s="17">
        <v>39.5</v>
      </c>
      <c r="CZ19" s="17">
        <v>2057</v>
      </c>
      <c r="DA19" s="17">
        <v>180.5</v>
      </c>
      <c r="DB19" s="17">
        <v>300</v>
      </c>
      <c r="DC19" s="17">
        <v>157</v>
      </c>
      <c r="DD19" s="17">
        <v>134</v>
      </c>
      <c r="DE19" s="17">
        <v>424</v>
      </c>
      <c r="DF19" s="17">
        <v>20447.5</v>
      </c>
      <c r="DG19" s="17">
        <v>79.5</v>
      </c>
      <c r="DH19" s="17">
        <v>1967</v>
      </c>
      <c r="DI19" s="17">
        <v>2529</v>
      </c>
      <c r="DJ19" s="17">
        <v>695.5</v>
      </c>
      <c r="DK19" s="17">
        <v>436.5</v>
      </c>
      <c r="DL19" s="17">
        <v>5682</v>
      </c>
      <c r="DM19" s="17">
        <v>248.5</v>
      </c>
      <c r="DN19" s="17">
        <v>1397</v>
      </c>
      <c r="DO19" s="17">
        <v>2827</v>
      </c>
      <c r="DP19" s="17">
        <v>211.5</v>
      </c>
      <c r="DQ19" s="17">
        <v>504</v>
      </c>
      <c r="DR19" s="17">
        <v>1240</v>
      </c>
      <c r="DS19" s="17">
        <v>765.5</v>
      </c>
      <c r="DT19" s="17">
        <v>128.5</v>
      </c>
      <c r="DU19" s="17">
        <v>374</v>
      </c>
      <c r="DV19" s="17">
        <v>182</v>
      </c>
      <c r="DW19" s="17">
        <v>366</v>
      </c>
      <c r="DX19" s="17">
        <v>163.5</v>
      </c>
      <c r="DY19" s="17">
        <v>322</v>
      </c>
      <c r="DZ19" s="17">
        <v>949.5</v>
      </c>
      <c r="EA19" s="17">
        <v>521</v>
      </c>
      <c r="EB19" s="17">
        <v>577.5</v>
      </c>
      <c r="EC19" s="17">
        <v>288.5</v>
      </c>
      <c r="ED19" s="17">
        <v>1628</v>
      </c>
      <c r="EE19" s="17">
        <v>186</v>
      </c>
      <c r="EF19" s="17">
        <v>1401.5</v>
      </c>
      <c r="EG19" s="17">
        <v>261</v>
      </c>
      <c r="EH19" s="17">
        <v>235</v>
      </c>
      <c r="EI19" s="17">
        <v>16045.5</v>
      </c>
      <c r="EJ19" s="17">
        <v>9005</v>
      </c>
      <c r="EK19" s="17">
        <v>619.5</v>
      </c>
      <c r="EL19" s="17">
        <v>480.5</v>
      </c>
      <c r="EM19" s="17">
        <v>402.5</v>
      </c>
      <c r="EN19" s="17">
        <v>997.5</v>
      </c>
      <c r="EO19" s="17">
        <v>394.5</v>
      </c>
      <c r="EP19" s="17">
        <v>353.5</v>
      </c>
      <c r="EQ19" s="17">
        <v>2428.5</v>
      </c>
      <c r="ER19" s="17">
        <v>312.5</v>
      </c>
      <c r="ES19" s="17">
        <v>118</v>
      </c>
      <c r="ET19" s="17">
        <v>186</v>
      </c>
      <c r="EU19" s="17">
        <v>589</v>
      </c>
      <c r="EV19" s="17">
        <v>63</v>
      </c>
      <c r="EW19" s="17">
        <v>872</v>
      </c>
      <c r="EX19" s="17">
        <v>243.5</v>
      </c>
      <c r="EY19" s="17">
        <v>242.5</v>
      </c>
      <c r="EZ19" s="17">
        <v>129.5</v>
      </c>
      <c r="FA19" s="17">
        <v>3211</v>
      </c>
      <c r="FB19" s="17">
        <v>321</v>
      </c>
      <c r="FC19" s="17">
        <v>2280</v>
      </c>
      <c r="FD19" s="17">
        <v>322</v>
      </c>
      <c r="FE19" s="17">
        <v>96</v>
      </c>
      <c r="FF19" s="17">
        <v>210</v>
      </c>
      <c r="FG19" s="17">
        <v>100</v>
      </c>
      <c r="FH19" s="17">
        <v>91.5</v>
      </c>
      <c r="FI19" s="17">
        <v>1812</v>
      </c>
      <c r="FJ19" s="17">
        <v>1853.5</v>
      </c>
      <c r="FK19" s="17">
        <v>2153</v>
      </c>
      <c r="FL19" s="17">
        <v>5172.5</v>
      </c>
      <c r="FM19" s="17">
        <v>3522.5</v>
      </c>
      <c r="FN19" s="17">
        <v>20460.5</v>
      </c>
      <c r="FO19" s="17">
        <v>1092.5</v>
      </c>
      <c r="FP19" s="17">
        <v>2100.5</v>
      </c>
      <c r="FQ19" s="17">
        <v>800.5</v>
      </c>
      <c r="FR19" s="17">
        <v>158</v>
      </c>
      <c r="FS19" s="17">
        <v>185.5</v>
      </c>
      <c r="FT19" s="17">
        <v>81</v>
      </c>
      <c r="FU19" s="17">
        <v>757</v>
      </c>
      <c r="FV19" s="17">
        <v>620.5</v>
      </c>
      <c r="FW19" s="17">
        <v>185</v>
      </c>
      <c r="FX19" s="17">
        <v>63</v>
      </c>
      <c r="FY19" s="14">
        <v>0</v>
      </c>
      <c r="FZ19" s="14">
        <f t="shared" si="13"/>
        <v>799776</v>
      </c>
      <c r="GA19" s="14"/>
      <c r="GB19" s="14"/>
      <c r="GC19" s="14"/>
      <c r="GD19" s="14"/>
      <c r="GE19" s="37"/>
      <c r="GF19" s="36"/>
      <c r="GG19" s="1"/>
      <c r="GH19" s="1"/>
      <c r="GI19" s="1"/>
      <c r="GJ19" s="1"/>
      <c r="GK19" s="1"/>
      <c r="GL19" s="1"/>
      <c r="GM19" s="1"/>
    </row>
    <row r="20" spans="1:195" x14ac:dyDescent="0.2">
      <c r="A20" s="3" t="s">
        <v>277</v>
      </c>
      <c r="B20" s="11" t="s">
        <v>278</v>
      </c>
      <c r="C20" s="17">
        <v>5666</v>
      </c>
      <c r="D20" s="17">
        <v>36309</v>
      </c>
      <c r="E20" s="17">
        <v>6685</v>
      </c>
      <c r="F20" s="17">
        <v>15947</v>
      </c>
      <c r="G20" s="17">
        <v>975.5</v>
      </c>
      <c r="H20" s="17">
        <v>955.5</v>
      </c>
      <c r="I20" s="17">
        <v>9225.5</v>
      </c>
      <c r="J20" s="17">
        <v>2040</v>
      </c>
      <c r="K20" s="17">
        <v>313</v>
      </c>
      <c r="L20" s="17">
        <v>2543</v>
      </c>
      <c r="M20" s="17">
        <v>1333.5</v>
      </c>
      <c r="N20" s="17">
        <v>50914.5</v>
      </c>
      <c r="O20" s="17">
        <v>14482</v>
      </c>
      <c r="P20" s="17">
        <v>160.5</v>
      </c>
      <c r="Q20" s="17">
        <v>37707</v>
      </c>
      <c r="R20" s="17">
        <v>434</v>
      </c>
      <c r="S20" s="17">
        <v>1277</v>
      </c>
      <c r="T20" s="17">
        <v>129.5</v>
      </c>
      <c r="U20" s="17">
        <v>35.5</v>
      </c>
      <c r="V20" s="17">
        <v>257</v>
      </c>
      <c r="W20" s="17">
        <v>44.5</v>
      </c>
      <c r="X20" s="17">
        <v>39.5</v>
      </c>
      <c r="Y20" s="17">
        <v>440</v>
      </c>
      <c r="Z20" s="17">
        <v>250</v>
      </c>
      <c r="AA20" s="17">
        <v>28329.5</v>
      </c>
      <c r="AB20" s="17">
        <v>28860</v>
      </c>
      <c r="AC20" s="17">
        <v>855.5</v>
      </c>
      <c r="AD20" s="17">
        <v>1080</v>
      </c>
      <c r="AE20" s="17">
        <v>102</v>
      </c>
      <c r="AF20" s="17">
        <v>164.5</v>
      </c>
      <c r="AG20" s="17">
        <v>790</v>
      </c>
      <c r="AH20" s="17">
        <v>934</v>
      </c>
      <c r="AI20" s="17">
        <v>349</v>
      </c>
      <c r="AJ20" s="17">
        <v>214</v>
      </c>
      <c r="AK20" s="17">
        <v>192.5</v>
      </c>
      <c r="AL20" s="17">
        <v>245</v>
      </c>
      <c r="AM20" s="17">
        <v>419.5</v>
      </c>
      <c r="AN20" s="17">
        <v>343</v>
      </c>
      <c r="AO20" s="17">
        <v>4609</v>
      </c>
      <c r="AP20" s="17">
        <v>80029</v>
      </c>
      <c r="AQ20" s="17">
        <v>238.5</v>
      </c>
      <c r="AR20" s="17">
        <v>59780</v>
      </c>
      <c r="AS20" s="17">
        <v>6239</v>
      </c>
      <c r="AT20" s="17">
        <v>2333.5</v>
      </c>
      <c r="AU20" s="17">
        <v>247</v>
      </c>
      <c r="AV20" s="17">
        <v>261</v>
      </c>
      <c r="AW20" s="17">
        <v>205</v>
      </c>
      <c r="AX20" s="17">
        <v>11.5</v>
      </c>
      <c r="AY20" s="17">
        <v>429.5</v>
      </c>
      <c r="AZ20" s="17">
        <v>10812</v>
      </c>
      <c r="BA20" s="17">
        <v>8533.5</v>
      </c>
      <c r="BB20" s="17">
        <v>7442.5</v>
      </c>
      <c r="BC20" s="17">
        <v>26169</v>
      </c>
      <c r="BD20" s="17">
        <v>4842.5</v>
      </c>
      <c r="BE20" s="17">
        <v>1384.5</v>
      </c>
      <c r="BF20" s="17">
        <v>22731.5</v>
      </c>
      <c r="BG20" s="17">
        <v>955.5</v>
      </c>
      <c r="BH20" s="17">
        <v>588</v>
      </c>
      <c r="BI20" s="17">
        <v>230</v>
      </c>
      <c r="BJ20" s="17">
        <v>5782</v>
      </c>
      <c r="BK20" s="17">
        <v>14654</v>
      </c>
      <c r="BL20" s="17">
        <v>188</v>
      </c>
      <c r="BM20" s="17">
        <v>248</v>
      </c>
      <c r="BN20" s="17">
        <v>3492.5</v>
      </c>
      <c r="BO20" s="17">
        <v>1332</v>
      </c>
      <c r="BP20" s="17">
        <v>199.5</v>
      </c>
      <c r="BQ20" s="17">
        <v>5271</v>
      </c>
      <c r="BR20" s="17">
        <v>4565.5</v>
      </c>
      <c r="BS20" s="17">
        <v>924</v>
      </c>
      <c r="BT20" s="17">
        <v>387.5</v>
      </c>
      <c r="BU20" s="17">
        <v>409</v>
      </c>
      <c r="BV20" s="17">
        <v>1196.5</v>
      </c>
      <c r="BW20" s="17">
        <v>1773.5</v>
      </c>
      <c r="BX20" s="17">
        <v>83.5</v>
      </c>
      <c r="BY20" s="17">
        <v>479.5</v>
      </c>
      <c r="BZ20" s="17">
        <v>193</v>
      </c>
      <c r="CA20" s="17">
        <v>163</v>
      </c>
      <c r="CB20" s="17">
        <v>79455</v>
      </c>
      <c r="CC20" s="17">
        <v>148.5</v>
      </c>
      <c r="CD20" s="17">
        <v>59.5</v>
      </c>
      <c r="CE20" s="17">
        <v>165</v>
      </c>
      <c r="CF20" s="17">
        <v>95</v>
      </c>
      <c r="CG20" s="17">
        <v>166</v>
      </c>
      <c r="CH20" s="17">
        <v>105</v>
      </c>
      <c r="CI20" s="17">
        <v>679</v>
      </c>
      <c r="CJ20" s="17">
        <v>944</v>
      </c>
      <c r="CK20" s="17">
        <v>4148.5</v>
      </c>
      <c r="CL20" s="17">
        <v>1232</v>
      </c>
      <c r="CM20" s="17">
        <v>741</v>
      </c>
      <c r="CN20" s="17">
        <v>26904.5</v>
      </c>
      <c r="CO20" s="17">
        <v>14863.5</v>
      </c>
      <c r="CP20" s="17">
        <v>1031</v>
      </c>
      <c r="CQ20" s="17">
        <v>977.5</v>
      </c>
      <c r="CR20" s="17">
        <v>179</v>
      </c>
      <c r="CS20" s="17">
        <v>350.5</v>
      </c>
      <c r="CT20" s="17">
        <v>109.5</v>
      </c>
      <c r="CU20" s="17">
        <v>50</v>
      </c>
      <c r="CV20" s="17">
        <v>40</v>
      </c>
      <c r="CW20" s="17">
        <v>150</v>
      </c>
      <c r="CX20" s="17">
        <v>464</v>
      </c>
      <c r="CY20" s="17">
        <v>37</v>
      </c>
      <c r="CZ20" s="17">
        <v>2045.5</v>
      </c>
      <c r="DA20" s="17">
        <v>179</v>
      </c>
      <c r="DB20" s="17">
        <v>306.5</v>
      </c>
      <c r="DC20" s="17">
        <v>162</v>
      </c>
      <c r="DD20" s="17">
        <v>132</v>
      </c>
      <c r="DE20" s="17">
        <v>432.5</v>
      </c>
      <c r="DF20" s="17">
        <v>20425.5</v>
      </c>
      <c r="DG20" s="17">
        <v>73</v>
      </c>
      <c r="DH20" s="17">
        <v>1923</v>
      </c>
      <c r="DI20" s="17">
        <v>2544.5</v>
      </c>
      <c r="DJ20" s="17">
        <v>704.5</v>
      </c>
      <c r="DK20" s="17">
        <v>405.5</v>
      </c>
      <c r="DL20" s="17">
        <v>5630.5</v>
      </c>
      <c r="DM20" s="17">
        <v>232.5</v>
      </c>
      <c r="DN20" s="17">
        <v>1394</v>
      </c>
      <c r="DO20" s="17">
        <v>2842</v>
      </c>
      <c r="DP20" s="17">
        <v>211</v>
      </c>
      <c r="DQ20" s="17">
        <v>497.5</v>
      </c>
      <c r="DR20" s="17">
        <v>1267.5</v>
      </c>
      <c r="DS20" s="17">
        <v>753.5</v>
      </c>
      <c r="DT20" s="17">
        <v>136.5</v>
      </c>
      <c r="DU20" s="17">
        <v>388</v>
      </c>
      <c r="DV20" s="17">
        <v>197</v>
      </c>
      <c r="DW20" s="17">
        <v>337</v>
      </c>
      <c r="DX20" s="17">
        <v>170.5</v>
      </c>
      <c r="DY20" s="17">
        <v>332.5</v>
      </c>
      <c r="DZ20" s="17">
        <v>914</v>
      </c>
      <c r="EA20" s="17">
        <v>547</v>
      </c>
      <c r="EB20" s="17">
        <v>571.5</v>
      </c>
      <c r="EC20" s="17">
        <v>293</v>
      </c>
      <c r="ED20" s="17">
        <v>1646</v>
      </c>
      <c r="EE20" s="17">
        <v>184</v>
      </c>
      <c r="EF20" s="17">
        <v>1426</v>
      </c>
      <c r="EG20" s="17">
        <v>267</v>
      </c>
      <c r="EH20" s="17">
        <v>219</v>
      </c>
      <c r="EI20" s="17">
        <v>16230.5</v>
      </c>
      <c r="EJ20" s="17">
        <v>8761.5</v>
      </c>
      <c r="EK20" s="17">
        <v>617.5</v>
      </c>
      <c r="EL20" s="17">
        <v>479.5</v>
      </c>
      <c r="EM20" s="17">
        <v>411</v>
      </c>
      <c r="EN20" s="17">
        <v>952.5</v>
      </c>
      <c r="EO20" s="17">
        <v>410.5</v>
      </c>
      <c r="EP20" s="17">
        <v>369.5</v>
      </c>
      <c r="EQ20" s="17">
        <v>2374</v>
      </c>
      <c r="ER20" s="17">
        <v>353.5</v>
      </c>
      <c r="ES20" s="17">
        <v>122</v>
      </c>
      <c r="ET20" s="17">
        <v>173</v>
      </c>
      <c r="EU20" s="17">
        <v>599</v>
      </c>
      <c r="EV20" s="17">
        <v>60.5</v>
      </c>
      <c r="EW20" s="17">
        <v>844.5</v>
      </c>
      <c r="EX20" s="17">
        <v>251.5</v>
      </c>
      <c r="EY20" s="17">
        <v>235.5</v>
      </c>
      <c r="EZ20" s="17">
        <v>103.5</v>
      </c>
      <c r="FA20" s="17">
        <v>3061.5</v>
      </c>
      <c r="FB20" s="17">
        <v>310.5</v>
      </c>
      <c r="FC20" s="17">
        <v>2288.5</v>
      </c>
      <c r="FD20" s="17">
        <v>328.5</v>
      </c>
      <c r="FE20" s="17">
        <v>102</v>
      </c>
      <c r="FF20" s="17">
        <v>200.5</v>
      </c>
      <c r="FG20" s="17">
        <v>96.5</v>
      </c>
      <c r="FH20" s="17">
        <v>87</v>
      </c>
      <c r="FI20" s="17">
        <v>1810</v>
      </c>
      <c r="FJ20" s="17">
        <v>1840</v>
      </c>
      <c r="FK20" s="17">
        <v>2195.5</v>
      </c>
      <c r="FL20" s="17">
        <v>4799.5</v>
      </c>
      <c r="FM20" s="17">
        <v>3443</v>
      </c>
      <c r="FN20" s="17">
        <v>20014.5</v>
      </c>
      <c r="FO20" s="17">
        <v>1105</v>
      </c>
      <c r="FP20" s="17">
        <v>2078.5</v>
      </c>
      <c r="FQ20" s="17">
        <v>736.5</v>
      </c>
      <c r="FR20" s="17">
        <v>160</v>
      </c>
      <c r="FS20" s="17">
        <v>178</v>
      </c>
      <c r="FT20" s="17">
        <v>71</v>
      </c>
      <c r="FU20" s="17">
        <v>754</v>
      </c>
      <c r="FV20" s="17">
        <v>618.5</v>
      </c>
      <c r="FW20" s="17">
        <v>166</v>
      </c>
      <c r="FX20" s="17">
        <v>67.5</v>
      </c>
      <c r="FY20" s="14">
        <v>0</v>
      </c>
      <c r="FZ20" s="14">
        <f t="shared" si="13"/>
        <v>793204.5</v>
      </c>
      <c r="GA20" s="14"/>
      <c r="GB20" s="14"/>
      <c r="GC20" s="14"/>
      <c r="GD20" s="14"/>
      <c r="GE20" s="37"/>
      <c r="GF20" s="36"/>
      <c r="GG20" s="1"/>
      <c r="GH20" s="1"/>
      <c r="GI20" s="1"/>
      <c r="GJ20" s="1"/>
      <c r="GK20" s="1"/>
      <c r="GL20" s="1"/>
      <c r="GM20" s="1"/>
    </row>
    <row r="21" spans="1:195" ht="14.25" customHeight="1" x14ac:dyDescent="0.2">
      <c r="A21" s="26" t="s">
        <v>279</v>
      </c>
      <c r="B21" s="11" t="s">
        <v>280</v>
      </c>
      <c r="C21" s="17">
        <v>0</v>
      </c>
      <c r="D21" s="17">
        <v>286</v>
      </c>
      <c r="E21" s="17">
        <v>57.5</v>
      </c>
      <c r="F21" s="17">
        <v>63</v>
      </c>
      <c r="G21" s="17">
        <v>0</v>
      </c>
      <c r="H21" s="17">
        <v>0</v>
      </c>
      <c r="I21" s="17">
        <v>25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69</v>
      </c>
      <c r="P21" s="17">
        <v>0</v>
      </c>
      <c r="Q21" s="17">
        <v>15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104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17">
        <v>16</v>
      </c>
      <c r="AI21" s="17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12</v>
      </c>
      <c r="AP21" s="17">
        <v>0</v>
      </c>
      <c r="AQ21" s="17">
        <v>0</v>
      </c>
      <c r="AR21" s="17">
        <v>128.5</v>
      </c>
      <c r="AS21" s="17">
        <v>21.5</v>
      </c>
      <c r="AT21" s="17">
        <v>0</v>
      </c>
      <c r="AU21" s="17">
        <v>0</v>
      </c>
      <c r="AV21" s="17">
        <v>0</v>
      </c>
      <c r="AW21" s="17">
        <v>0</v>
      </c>
      <c r="AX21" s="17">
        <v>0</v>
      </c>
      <c r="AY21" s="17">
        <v>0</v>
      </c>
      <c r="AZ21" s="17">
        <v>0</v>
      </c>
      <c r="BA21" s="17">
        <v>78</v>
      </c>
      <c r="BB21" s="17">
        <v>0</v>
      </c>
      <c r="BC21" s="17">
        <v>16.5</v>
      </c>
      <c r="BD21" s="17">
        <v>0</v>
      </c>
      <c r="BE21" s="17">
        <v>0</v>
      </c>
      <c r="BF21" s="17">
        <v>0</v>
      </c>
      <c r="BG21" s="17">
        <v>0</v>
      </c>
      <c r="BH21" s="17">
        <v>0</v>
      </c>
      <c r="BI21" s="17">
        <v>0</v>
      </c>
      <c r="BJ21" s="17">
        <v>0</v>
      </c>
      <c r="BK21" s="17">
        <v>0</v>
      </c>
      <c r="BL21" s="17">
        <v>0</v>
      </c>
      <c r="BM21" s="17">
        <v>0</v>
      </c>
      <c r="BN21" s="17">
        <v>0</v>
      </c>
      <c r="BO21" s="17">
        <v>0</v>
      </c>
      <c r="BP21" s="17">
        <v>0</v>
      </c>
      <c r="BQ21" s="17">
        <v>0</v>
      </c>
      <c r="BR21" s="17">
        <v>0</v>
      </c>
      <c r="BS21" s="17">
        <v>0</v>
      </c>
      <c r="BT21" s="17">
        <v>0</v>
      </c>
      <c r="BU21" s="17">
        <v>0</v>
      </c>
      <c r="BV21" s="17">
        <v>0</v>
      </c>
      <c r="BW21" s="17">
        <v>5</v>
      </c>
      <c r="BX21" s="17">
        <v>0</v>
      </c>
      <c r="BY21" s="17">
        <v>0</v>
      </c>
      <c r="BZ21" s="17">
        <v>0</v>
      </c>
      <c r="CA21" s="17">
        <v>0</v>
      </c>
      <c r="CB21" s="17">
        <v>0</v>
      </c>
      <c r="CC21" s="17">
        <v>0</v>
      </c>
      <c r="CD21" s="17">
        <v>0</v>
      </c>
      <c r="CE21" s="17">
        <v>0</v>
      </c>
      <c r="CF21" s="17">
        <v>0</v>
      </c>
      <c r="CG21" s="17">
        <v>0</v>
      </c>
      <c r="CH21" s="17">
        <v>0</v>
      </c>
      <c r="CI21" s="17">
        <v>0</v>
      </c>
      <c r="CJ21" s="17">
        <v>0</v>
      </c>
      <c r="CK21" s="17">
        <v>0</v>
      </c>
      <c r="CL21" s="17">
        <v>0</v>
      </c>
      <c r="CM21" s="17">
        <v>0</v>
      </c>
      <c r="CN21" s="17">
        <v>0</v>
      </c>
      <c r="CO21" s="17">
        <v>57</v>
      </c>
      <c r="CP21" s="17">
        <v>0</v>
      </c>
      <c r="CQ21" s="17">
        <v>0</v>
      </c>
      <c r="CR21" s="17">
        <v>0</v>
      </c>
      <c r="CS21" s="17">
        <v>0</v>
      </c>
      <c r="CT21" s="17">
        <v>0</v>
      </c>
      <c r="CU21" s="17">
        <v>0</v>
      </c>
      <c r="CV21" s="17">
        <v>0</v>
      </c>
      <c r="CW21" s="17">
        <v>0</v>
      </c>
      <c r="CX21" s="17">
        <v>0</v>
      </c>
      <c r="CY21" s="17">
        <v>0</v>
      </c>
      <c r="CZ21" s="17">
        <v>17</v>
      </c>
      <c r="DA21" s="17">
        <v>0</v>
      </c>
      <c r="DB21" s="17">
        <v>0</v>
      </c>
      <c r="DC21" s="17">
        <v>0</v>
      </c>
      <c r="DD21" s="17">
        <v>0</v>
      </c>
      <c r="DE21" s="17">
        <v>0</v>
      </c>
      <c r="DF21" s="17">
        <v>308</v>
      </c>
      <c r="DG21" s="17">
        <v>0</v>
      </c>
      <c r="DH21" s="17">
        <v>0</v>
      </c>
      <c r="DI21" s="17">
        <v>0</v>
      </c>
      <c r="DJ21" s="17">
        <v>0</v>
      </c>
      <c r="DK21" s="17">
        <v>0</v>
      </c>
      <c r="DL21" s="17">
        <v>170.5</v>
      </c>
      <c r="DM21" s="17">
        <v>0</v>
      </c>
      <c r="DN21" s="17">
        <v>0</v>
      </c>
      <c r="DO21" s="17">
        <v>0</v>
      </c>
      <c r="DP21" s="17">
        <v>0</v>
      </c>
      <c r="DQ21" s="17">
        <v>0</v>
      </c>
      <c r="DR21" s="17">
        <v>0</v>
      </c>
      <c r="DS21" s="17">
        <v>0</v>
      </c>
      <c r="DT21" s="17">
        <v>0</v>
      </c>
      <c r="DU21" s="17">
        <v>0</v>
      </c>
      <c r="DV21" s="17">
        <v>0</v>
      </c>
      <c r="DW21" s="17">
        <v>0</v>
      </c>
      <c r="DX21" s="17">
        <v>0</v>
      </c>
      <c r="DY21" s="17">
        <v>0</v>
      </c>
      <c r="DZ21" s="17">
        <v>3</v>
      </c>
      <c r="EA21" s="17">
        <v>12</v>
      </c>
      <c r="EB21" s="17">
        <v>4</v>
      </c>
      <c r="EC21" s="17">
        <v>0</v>
      </c>
      <c r="ED21" s="17">
        <v>0</v>
      </c>
      <c r="EE21" s="17">
        <v>0</v>
      </c>
      <c r="EF21" s="17">
        <v>0</v>
      </c>
      <c r="EG21" s="17">
        <v>0</v>
      </c>
      <c r="EH21" s="17">
        <v>0</v>
      </c>
      <c r="EI21" s="17">
        <v>87</v>
      </c>
      <c r="EJ21" s="17">
        <v>0</v>
      </c>
      <c r="EK21" s="17">
        <v>0</v>
      </c>
      <c r="EL21" s="17">
        <v>0</v>
      </c>
      <c r="EM21" s="17">
        <v>13</v>
      </c>
      <c r="EN21" s="17">
        <v>0</v>
      </c>
      <c r="EO21" s="17">
        <v>0</v>
      </c>
      <c r="EP21" s="17">
        <v>0</v>
      </c>
      <c r="EQ21" s="17">
        <v>0</v>
      </c>
      <c r="ER21" s="17">
        <v>0</v>
      </c>
      <c r="ES21" s="17">
        <v>0</v>
      </c>
      <c r="ET21" s="17">
        <v>0</v>
      </c>
      <c r="EU21" s="17">
        <v>0</v>
      </c>
      <c r="EV21" s="17">
        <v>0</v>
      </c>
      <c r="EW21" s="17">
        <v>0</v>
      </c>
      <c r="EX21" s="17">
        <v>0</v>
      </c>
      <c r="EY21" s="17">
        <v>0</v>
      </c>
      <c r="EZ21" s="17">
        <v>0</v>
      </c>
      <c r="FA21" s="17">
        <v>0</v>
      </c>
      <c r="FB21" s="17">
        <v>0</v>
      </c>
      <c r="FC21" s="17">
        <v>47.5</v>
      </c>
      <c r="FD21" s="17">
        <v>0</v>
      </c>
      <c r="FE21" s="17">
        <v>0</v>
      </c>
      <c r="FF21" s="17">
        <v>0</v>
      </c>
      <c r="FG21" s="17">
        <v>0</v>
      </c>
      <c r="FH21" s="17">
        <v>0</v>
      </c>
      <c r="FI21" s="17">
        <v>0</v>
      </c>
      <c r="FJ21" s="17">
        <v>0</v>
      </c>
      <c r="FK21" s="17">
        <v>18</v>
      </c>
      <c r="FL21" s="17">
        <v>0</v>
      </c>
      <c r="FM21" s="17">
        <v>38</v>
      </c>
      <c r="FN21" s="17">
        <v>4</v>
      </c>
      <c r="FO21" s="17">
        <v>0</v>
      </c>
      <c r="FP21" s="17">
        <v>0</v>
      </c>
      <c r="FQ21" s="17">
        <v>0</v>
      </c>
      <c r="FR21" s="17">
        <v>0</v>
      </c>
      <c r="FS21" s="17">
        <v>0</v>
      </c>
      <c r="FT21" s="17">
        <v>0</v>
      </c>
      <c r="FU21" s="17">
        <v>0</v>
      </c>
      <c r="FV21" s="17">
        <v>0</v>
      </c>
      <c r="FW21" s="17">
        <v>0</v>
      </c>
      <c r="FX21" s="17">
        <v>0</v>
      </c>
      <c r="FY21" s="14"/>
      <c r="FZ21" s="14">
        <f t="shared" si="13"/>
        <v>1676</v>
      </c>
      <c r="GA21" s="14"/>
      <c r="GB21" s="14"/>
      <c r="GC21" s="14"/>
      <c r="GD21" s="14"/>
      <c r="GE21" s="14"/>
      <c r="GF21" s="17"/>
      <c r="GG21" s="1"/>
      <c r="GH21" s="1"/>
      <c r="GI21" s="1"/>
      <c r="GJ21" s="1"/>
      <c r="GK21" s="1"/>
      <c r="GL21" s="1"/>
      <c r="GM21" s="1"/>
    </row>
    <row r="22" spans="1:195" ht="14.25" customHeight="1" x14ac:dyDescent="0.2">
      <c r="A22" s="3" t="s">
        <v>281</v>
      </c>
      <c r="B22" s="11" t="s">
        <v>282</v>
      </c>
      <c r="C22" s="17">
        <v>192</v>
      </c>
      <c r="D22" s="17">
        <v>350.5</v>
      </c>
      <c r="E22" s="17">
        <v>468</v>
      </c>
      <c r="F22" s="17">
        <v>402</v>
      </c>
      <c r="G22" s="17">
        <v>10</v>
      </c>
      <c r="H22" s="17">
        <v>11</v>
      </c>
      <c r="I22" s="17">
        <v>595</v>
      </c>
      <c r="J22" s="17">
        <v>105</v>
      </c>
      <c r="K22" s="17">
        <v>8.5</v>
      </c>
      <c r="L22" s="17">
        <v>109</v>
      </c>
      <c r="M22" s="17">
        <v>61</v>
      </c>
      <c r="N22" s="17">
        <v>251</v>
      </c>
      <c r="O22" s="17">
        <v>120</v>
      </c>
      <c r="P22" s="17">
        <v>3</v>
      </c>
      <c r="Q22" s="17">
        <v>949.5</v>
      </c>
      <c r="R22" s="17">
        <v>6</v>
      </c>
      <c r="S22" s="17">
        <v>39.5</v>
      </c>
      <c r="T22" s="17">
        <v>6</v>
      </c>
      <c r="U22" s="17">
        <v>2</v>
      </c>
      <c r="V22" s="17">
        <v>11</v>
      </c>
      <c r="W22" s="17">
        <v>1.5</v>
      </c>
      <c r="X22" s="17">
        <v>1</v>
      </c>
      <c r="Y22" s="17">
        <v>21.5</v>
      </c>
      <c r="Z22" s="17">
        <v>5.5</v>
      </c>
      <c r="AA22" s="17">
        <v>225</v>
      </c>
      <c r="AB22" s="17">
        <v>263.5</v>
      </c>
      <c r="AC22" s="17">
        <v>59.5</v>
      </c>
      <c r="AD22" s="17">
        <v>25</v>
      </c>
      <c r="AE22" s="17">
        <v>1</v>
      </c>
      <c r="AF22" s="17">
        <v>4</v>
      </c>
      <c r="AG22" s="17">
        <v>20</v>
      </c>
      <c r="AH22" s="17">
        <v>35.5</v>
      </c>
      <c r="AI22" s="17">
        <v>16</v>
      </c>
      <c r="AJ22" s="17">
        <v>6</v>
      </c>
      <c r="AK22" s="17">
        <v>20</v>
      </c>
      <c r="AL22" s="17">
        <v>13</v>
      </c>
      <c r="AM22" s="17">
        <v>22.5</v>
      </c>
      <c r="AN22" s="17">
        <v>13.5</v>
      </c>
      <c r="AO22" s="17">
        <v>131</v>
      </c>
      <c r="AP22" s="17">
        <v>3385.5</v>
      </c>
      <c r="AQ22" s="17">
        <v>6</v>
      </c>
      <c r="AR22" s="17">
        <v>136.5</v>
      </c>
      <c r="AS22" s="17">
        <v>119.5</v>
      </c>
      <c r="AT22" s="17">
        <v>15.5</v>
      </c>
      <c r="AU22" s="17">
        <v>5.5</v>
      </c>
      <c r="AV22" s="17">
        <v>9</v>
      </c>
      <c r="AW22" s="17">
        <v>5</v>
      </c>
      <c r="AX22" s="17">
        <v>0</v>
      </c>
      <c r="AY22" s="17">
        <v>11</v>
      </c>
      <c r="AZ22" s="17">
        <v>268.5</v>
      </c>
      <c r="BA22" s="17">
        <v>87.5</v>
      </c>
      <c r="BB22" s="17">
        <v>158</v>
      </c>
      <c r="BC22" s="17">
        <v>421.5</v>
      </c>
      <c r="BD22" s="17">
        <v>6</v>
      </c>
      <c r="BE22" s="17">
        <v>14</v>
      </c>
      <c r="BF22" s="17">
        <v>38.5</v>
      </c>
      <c r="BG22" s="17">
        <v>54</v>
      </c>
      <c r="BH22" s="17">
        <v>9</v>
      </c>
      <c r="BI22" s="17">
        <v>6</v>
      </c>
      <c r="BJ22" s="17">
        <v>23.5</v>
      </c>
      <c r="BK22" s="17">
        <v>62.5</v>
      </c>
      <c r="BL22" s="17">
        <v>2.5</v>
      </c>
      <c r="BM22" s="17">
        <v>7</v>
      </c>
      <c r="BN22" s="17">
        <v>139</v>
      </c>
      <c r="BO22" s="17">
        <v>33</v>
      </c>
      <c r="BP22" s="17">
        <v>7</v>
      </c>
      <c r="BQ22" s="17">
        <v>148.5</v>
      </c>
      <c r="BR22" s="17">
        <v>118</v>
      </c>
      <c r="BS22" s="17">
        <v>50</v>
      </c>
      <c r="BT22" s="17">
        <v>3.5</v>
      </c>
      <c r="BU22" s="17">
        <v>10</v>
      </c>
      <c r="BV22" s="17">
        <v>22</v>
      </c>
      <c r="BW22" s="17">
        <v>32</v>
      </c>
      <c r="BX22" s="17">
        <v>4</v>
      </c>
      <c r="BY22" s="17">
        <v>22</v>
      </c>
      <c r="BZ22" s="17">
        <v>8</v>
      </c>
      <c r="CA22" s="17">
        <v>5</v>
      </c>
      <c r="CB22" s="17">
        <v>787.5</v>
      </c>
      <c r="CC22" s="17">
        <v>5.5</v>
      </c>
      <c r="CD22" s="17">
        <v>3.5</v>
      </c>
      <c r="CE22" s="17">
        <v>2</v>
      </c>
      <c r="CF22" s="17">
        <v>3</v>
      </c>
      <c r="CG22" s="17">
        <v>7</v>
      </c>
      <c r="CH22" s="17">
        <v>4</v>
      </c>
      <c r="CI22" s="17">
        <v>15</v>
      </c>
      <c r="CJ22" s="17">
        <v>37.5</v>
      </c>
      <c r="CK22" s="17">
        <v>119</v>
      </c>
      <c r="CL22" s="17">
        <v>18</v>
      </c>
      <c r="CM22" s="17">
        <v>21</v>
      </c>
      <c r="CN22" s="17">
        <v>151</v>
      </c>
      <c r="CO22" s="17">
        <v>126</v>
      </c>
      <c r="CP22" s="17">
        <v>13</v>
      </c>
      <c r="CQ22" s="17">
        <v>52.5</v>
      </c>
      <c r="CR22" s="17">
        <v>3.5</v>
      </c>
      <c r="CS22" s="17">
        <v>8</v>
      </c>
      <c r="CT22" s="17">
        <v>4.5</v>
      </c>
      <c r="CU22" s="17">
        <v>0</v>
      </c>
      <c r="CV22" s="17">
        <v>1.5</v>
      </c>
      <c r="CW22" s="17">
        <v>2.5</v>
      </c>
      <c r="CX22" s="17">
        <v>10</v>
      </c>
      <c r="CY22" s="17">
        <v>1.5</v>
      </c>
      <c r="CZ22" s="17">
        <v>60.5</v>
      </c>
      <c r="DA22" s="17">
        <v>5.5</v>
      </c>
      <c r="DB22" s="17">
        <v>4</v>
      </c>
      <c r="DC22" s="17">
        <v>2</v>
      </c>
      <c r="DD22" s="17">
        <v>6</v>
      </c>
      <c r="DE22" s="17">
        <v>12</v>
      </c>
      <c r="DF22" s="17">
        <v>417</v>
      </c>
      <c r="DG22" s="17">
        <v>3</v>
      </c>
      <c r="DH22" s="17">
        <v>86</v>
      </c>
      <c r="DI22" s="17">
        <v>98</v>
      </c>
      <c r="DJ22" s="17">
        <v>10.5</v>
      </c>
      <c r="DK22" s="17">
        <v>14.5</v>
      </c>
      <c r="DL22" s="17">
        <v>138.5</v>
      </c>
      <c r="DM22" s="17">
        <v>11.5</v>
      </c>
      <c r="DN22" s="17">
        <v>30</v>
      </c>
      <c r="DO22" s="17">
        <v>103.5</v>
      </c>
      <c r="DP22" s="17">
        <v>7</v>
      </c>
      <c r="DQ22" s="17">
        <v>29</v>
      </c>
      <c r="DR22" s="17">
        <v>45.5</v>
      </c>
      <c r="DS22" s="17">
        <v>26.5</v>
      </c>
      <c r="DT22" s="17">
        <v>0</v>
      </c>
      <c r="DU22" s="17">
        <v>9.5</v>
      </c>
      <c r="DV22" s="17">
        <v>5.5</v>
      </c>
      <c r="DW22" s="17">
        <v>0</v>
      </c>
      <c r="DX22" s="17">
        <v>4</v>
      </c>
      <c r="DY22" s="17">
        <v>6</v>
      </c>
      <c r="DZ22" s="17">
        <v>23</v>
      </c>
      <c r="EA22" s="17">
        <v>29.5</v>
      </c>
      <c r="EB22" s="17">
        <v>12.5</v>
      </c>
      <c r="EC22" s="17">
        <v>7.5</v>
      </c>
      <c r="ED22" s="17">
        <v>22.5</v>
      </c>
      <c r="EE22" s="17">
        <v>2.5</v>
      </c>
      <c r="EF22" s="17">
        <v>51</v>
      </c>
      <c r="EG22" s="17">
        <v>9.5</v>
      </c>
      <c r="EH22" s="17">
        <v>6</v>
      </c>
      <c r="EI22" s="17">
        <v>629.5</v>
      </c>
      <c r="EJ22" s="17">
        <v>93</v>
      </c>
      <c r="EK22" s="17">
        <v>15</v>
      </c>
      <c r="EL22" s="17">
        <v>10.5</v>
      </c>
      <c r="EM22" s="17">
        <v>20.5</v>
      </c>
      <c r="EN22" s="17">
        <v>21.5</v>
      </c>
      <c r="EO22" s="17">
        <v>12.5</v>
      </c>
      <c r="EP22" s="17">
        <v>7.5</v>
      </c>
      <c r="EQ22" s="17">
        <v>24</v>
      </c>
      <c r="ER22" s="17">
        <v>9</v>
      </c>
      <c r="ES22" s="17">
        <v>9.5</v>
      </c>
      <c r="ET22" s="17">
        <v>12</v>
      </c>
      <c r="EU22" s="17">
        <v>52.5</v>
      </c>
      <c r="EV22" s="17">
        <v>3.5</v>
      </c>
      <c r="EW22" s="17">
        <v>18.5</v>
      </c>
      <c r="EX22" s="17">
        <v>10</v>
      </c>
      <c r="EY22" s="17">
        <v>7.5</v>
      </c>
      <c r="EZ22" s="17">
        <v>6</v>
      </c>
      <c r="FA22" s="17">
        <v>57.5</v>
      </c>
      <c r="FB22" s="17">
        <v>22.5</v>
      </c>
      <c r="FC22" s="17">
        <v>32</v>
      </c>
      <c r="FD22" s="17">
        <v>4</v>
      </c>
      <c r="FE22" s="17">
        <v>4</v>
      </c>
      <c r="FF22" s="17">
        <v>9</v>
      </c>
      <c r="FG22" s="17">
        <v>0</v>
      </c>
      <c r="FH22" s="17">
        <v>2</v>
      </c>
      <c r="FI22" s="17">
        <v>38.5</v>
      </c>
      <c r="FJ22" s="17">
        <v>34</v>
      </c>
      <c r="FK22" s="17">
        <v>44.5</v>
      </c>
      <c r="FL22" s="17">
        <v>23</v>
      </c>
      <c r="FM22" s="17">
        <v>48</v>
      </c>
      <c r="FN22" s="17">
        <v>302.5</v>
      </c>
      <c r="FO22" s="17">
        <v>25</v>
      </c>
      <c r="FP22" s="17">
        <v>91</v>
      </c>
      <c r="FQ22" s="17">
        <v>16</v>
      </c>
      <c r="FR22" s="17">
        <v>3.5</v>
      </c>
      <c r="FS22" s="17">
        <v>2.5</v>
      </c>
      <c r="FT22" s="17">
        <v>3.5</v>
      </c>
      <c r="FU22" s="17">
        <v>15</v>
      </c>
      <c r="FV22" s="17">
        <v>11</v>
      </c>
      <c r="FW22" s="17">
        <v>5.5</v>
      </c>
      <c r="FX22" s="17">
        <v>3.5</v>
      </c>
      <c r="FY22" s="14">
        <v>0</v>
      </c>
      <c r="FZ22" s="14">
        <f>SUM(C22:FX22)+FY27</f>
        <v>14679.5</v>
      </c>
      <c r="GA22" s="14"/>
      <c r="GB22" s="14"/>
      <c r="GC22" s="14"/>
      <c r="GD22" s="14"/>
      <c r="GE22" s="37"/>
      <c r="GF22" s="36"/>
      <c r="GG22" s="1"/>
      <c r="GH22" s="1"/>
      <c r="GI22" s="1"/>
      <c r="GJ22" s="1"/>
      <c r="GK22" s="1"/>
      <c r="GL22" s="1"/>
      <c r="GM22" s="1"/>
    </row>
    <row r="23" spans="1:195" ht="14.25" customHeight="1" x14ac:dyDescent="0.2">
      <c r="A23" s="3" t="s">
        <v>283</v>
      </c>
      <c r="B23" s="11" t="s">
        <v>1067</v>
      </c>
      <c r="C23" s="165">
        <v>40</v>
      </c>
      <c r="D23" s="165">
        <v>279</v>
      </c>
      <c r="E23" s="165">
        <v>47</v>
      </c>
      <c r="F23" s="165">
        <v>64</v>
      </c>
      <c r="G23" s="165">
        <v>1</v>
      </c>
      <c r="H23" s="165">
        <v>0</v>
      </c>
      <c r="I23" s="165">
        <v>77</v>
      </c>
      <c r="J23" s="165">
        <v>1</v>
      </c>
      <c r="K23" s="17">
        <v>0</v>
      </c>
      <c r="L23" s="165">
        <v>3</v>
      </c>
      <c r="M23" s="165">
        <v>0</v>
      </c>
      <c r="N23" s="165">
        <v>320</v>
      </c>
      <c r="O23" s="165">
        <v>34</v>
      </c>
      <c r="P23" s="17">
        <v>2</v>
      </c>
      <c r="Q23" s="165">
        <v>341</v>
      </c>
      <c r="R23" s="17">
        <v>12</v>
      </c>
      <c r="S23" s="165">
        <v>2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3</v>
      </c>
      <c r="Z23" s="17">
        <v>0</v>
      </c>
      <c r="AA23" s="165">
        <v>93</v>
      </c>
      <c r="AB23" s="165">
        <v>99</v>
      </c>
      <c r="AC23" s="165">
        <v>1</v>
      </c>
      <c r="AD23" s="165">
        <v>2</v>
      </c>
      <c r="AE23" s="17">
        <v>0</v>
      </c>
      <c r="AF23" s="165">
        <v>0</v>
      </c>
      <c r="AG23" s="165">
        <v>1</v>
      </c>
      <c r="AH23" s="17">
        <v>0</v>
      </c>
      <c r="AI23" s="17">
        <v>0</v>
      </c>
      <c r="AJ23" s="165">
        <v>0</v>
      </c>
      <c r="AK23" s="165">
        <v>0</v>
      </c>
      <c r="AL23" s="17">
        <v>0</v>
      </c>
      <c r="AM23" s="17">
        <v>0</v>
      </c>
      <c r="AN23" s="17">
        <v>0</v>
      </c>
      <c r="AO23" s="165">
        <v>1</v>
      </c>
      <c r="AP23" s="165">
        <v>279</v>
      </c>
      <c r="AQ23" s="17">
        <v>0</v>
      </c>
      <c r="AR23" s="165">
        <v>210</v>
      </c>
      <c r="AS23" s="165">
        <v>78</v>
      </c>
      <c r="AT23" s="165">
        <v>2</v>
      </c>
      <c r="AU23" s="17">
        <v>3</v>
      </c>
      <c r="AV23" s="17">
        <v>0</v>
      </c>
      <c r="AW23" s="17">
        <v>0</v>
      </c>
      <c r="AX23" s="17">
        <v>0</v>
      </c>
      <c r="AY23" s="17">
        <v>0</v>
      </c>
      <c r="AZ23" s="165">
        <v>40</v>
      </c>
      <c r="BA23" s="165">
        <v>19</v>
      </c>
      <c r="BB23" s="165">
        <v>40</v>
      </c>
      <c r="BC23" s="165">
        <v>63</v>
      </c>
      <c r="BD23" s="165">
        <v>14</v>
      </c>
      <c r="BE23" s="165">
        <v>0</v>
      </c>
      <c r="BF23" s="165">
        <v>64</v>
      </c>
      <c r="BG23" s="165">
        <v>0</v>
      </c>
      <c r="BH23" s="17">
        <v>0</v>
      </c>
      <c r="BI23" s="165">
        <v>3</v>
      </c>
      <c r="BJ23" s="165">
        <v>14</v>
      </c>
      <c r="BK23" s="165">
        <v>67</v>
      </c>
      <c r="BL23" s="17">
        <v>0</v>
      </c>
      <c r="BM23" s="17">
        <v>0</v>
      </c>
      <c r="BN23" s="165">
        <v>1</v>
      </c>
      <c r="BO23" s="165">
        <v>0</v>
      </c>
      <c r="BP23" s="17">
        <v>2</v>
      </c>
      <c r="BQ23" s="165">
        <v>71</v>
      </c>
      <c r="BR23" s="165">
        <v>29</v>
      </c>
      <c r="BS23" s="165">
        <v>2</v>
      </c>
      <c r="BT23" s="17">
        <v>0</v>
      </c>
      <c r="BU23" s="17">
        <v>0</v>
      </c>
      <c r="BV23" s="165">
        <v>9</v>
      </c>
      <c r="BW23" s="165">
        <v>3</v>
      </c>
      <c r="BX23" s="17">
        <v>0</v>
      </c>
      <c r="BY23" s="17">
        <v>0</v>
      </c>
      <c r="BZ23" s="17">
        <v>0</v>
      </c>
      <c r="CA23" s="165">
        <v>0</v>
      </c>
      <c r="CB23" s="165">
        <v>173</v>
      </c>
      <c r="CC23" s="17">
        <v>0</v>
      </c>
      <c r="CD23" s="17">
        <v>0</v>
      </c>
      <c r="CE23" s="17">
        <v>0</v>
      </c>
      <c r="CF23" s="17">
        <v>0</v>
      </c>
      <c r="CG23" s="17">
        <v>1</v>
      </c>
      <c r="CH23" s="165">
        <v>0</v>
      </c>
      <c r="CI23" s="165">
        <v>0</v>
      </c>
      <c r="CJ23" s="165">
        <v>7</v>
      </c>
      <c r="CK23" s="165">
        <v>8</v>
      </c>
      <c r="CL23" s="17">
        <v>1</v>
      </c>
      <c r="CM23" s="165">
        <v>2</v>
      </c>
      <c r="CN23" s="165">
        <v>38</v>
      </c>
      <c r="CO23" s="165">
        <v>15</v>
      </c>
      <c r="CP23" s="165">
        <v>10</v>
      </c>
      <c r="CQ23" s="165">
        <v>3</v>
      </c>
      <c r="CR23" s="165">
        <v>0</v>
      </c>
      <c r="CS23" s="17">
        <v>0</v>
      </c>
      <c r="CT23" s="165">
        <v>0</v>
      </c>
      <c r="CU23" s="17">
        <v>0</v>
      </c>
      <c r="CV23" s="17">
        <v>0</v>
      </c>
      <c r="CW23" s="17">
        <v>0</v>
      </c>
      <c r="CX23" s="165">
        <v>0</v>
      </c>
      <c r="CY23" s="17">
        <v>0</v>
      </c>
      <c r="CZ23" s="165">
        <v>2</v>
      </c>
      <c r="DA23" s="17">
        <v>0</v>
      </c>
      <c r="DB23" s="17">
        <v>0</v>
      </c>
      <c r="DC23" s="17">
        <v>0</v>
      </c>
      <c r="DD23" s="17">
        <v>0</v>
      </c>
      <c r="DE23" s="17">
        <v>5</v>
      </c>
      <c r="DF23" s="165">
        <v>20</v>
      </c>
      <c r="DG23" s="17">
        <v>0</v>
      </c>
      <c r="DH23" s="165">
        <v>10</v>
      </c>
      <c r="DI23" s="165">
        <v>8</v>
      </c>
      <c r="DJ23" s="165">
        <v>2</v>
      </c>
      <c r="DK23" s="17">
        <v>1</v>
      </c>
      <c r="DL23" s="165">
        <v>11</v>
      </c>
      <c r="DM23" s="17">
        <v>0</v>
      </c>
      <c r="DN23" s="165">
        <v>1</v>
      </c>
      <c r="DO23" s="165">
        <v>9</v>
      </c>
      <c r="DP23" s="17">
        <v>0</v>
      </c>
      <c r="DQ23" s="165">
        <v>0</v>
      </c>
      <c r="DR23" s="165">
        <v>0</v>
      </c>
      <c r="DS23" s="165">
        <v>0</v>
      </c>
      <c r="DT23" s="17">
        <v>0</v>
      </c>
      <c r="DU23" s="17">
        <v>2</v>
      </c>
      <c r="DV23" s="17">
        <v>0</v>
      </c>
      <c r="DW23" s="165">
        <v>0</v>
      </c>
      <c r="DX23" s="17">
        <v>0</v>
      </c>
      <c r="DY23" s="165">
        <v>0</v>
      </c>
      <c r="DZ23" s="17">
        <v>0</v>
      </c>
      <c r="EA23" s="17">
        <v>1</v>
      </c>
      <c r="EB23" s="165">
        <v>3</v>
      </c>
      <c r="EC23" s="17">
        <v>0</v>
      </c>
      <c r="ED23" s="165">
        <v>3</v>
      </c>
      <c r="EE23" s="17">
        <v>0</v>
      </c>
      <c r="EF23" s="165">
        <v>1</v>
      </c>
      <c r="EG23" s="165">
        <v>0</v>
      </c>
      <c r="EH23" s="17">
        <v>0</v>
      </c>
      <c r="EI23" s="165">
        <v>17</v>
      </c>
      <c r="EJ23" s="165">
        <v>11</v>
      </c>
      <c r="EK23" s="165">
        <v>0</v>
      </c>
      <c r="EL23" s="165">
        <v>0</v>
      </c>
      <c r="EM23" s="17">
        <v>0</v>
      </c>
      <c r="EN23" s="165">
        <v>1</v>
      </c>
      <c r="EO23" s="165">
        <v>0</v>
      </c>
      <c r="EP23" s="165">
        <v>1</v>
      </c>
      <c r="EQ23" s="165">
        <v>13</v>
      </c>
      <c r="ER23" s="165">
        <v>2</v>
      </c>
      <c r="ES23" s="17">
        <v>0</v>
      </c>
      <c r="ET23" s="17">
        <v>1</v>
      </c>
      <c r="EU23" s="17">
        <v>0</v>
      </c>
      <c r="EV23" s="17">
        <v>0</v>
      </c>
      <c r="EW23" s="165">
        <v>9</v>
      </c>
      <c r="EX23" s="17">
        <v>0</v>
      </c>
      <c r="EY23" s="17">
        <v>2</v>
      </c>
      <c r="EZ23" s="17">
        <v>0</v>
      </c>
      <c r="FA23" s="165">
        <v>26</v>
      </c>
      <c r="FB23" s="17">
        <v>0</v>
      </c>
      <c r="FC23" s="165">
        <v>4</v>
      </c>
      <c r="FD23" s="17">
        <v>0</v>
      </c>
      <c r="FE23" s="17">
        <v>0</v>
      </c>
      <c r="FF23" s="17">
        <v>0</v>
      </c>
      <c r="FG23" s="165">
        <v>0</v>
      </c>
      <c r="FH23" s="17">
        <v>0</v>
      </c>
      <c r="FI23" s="165">
        <v>5</v>
      </c>
      <c r="FJ23" s="165">
        <v>0</v>
      </c>
      <c r="FK23" s="165">
        <v>6</v>
      </c>
      <c r="FL23" s="165">
        <v>9</v>
      </c>
      <c r="FM23" s="165">
        <v>11</v>
      </c>
      <c r="FN23" s="165">
        <v>66</v>
      </c>
      <c r="FO23" s="165">
        <v>0</v>
      </c>
      <c r="FP23" s="165">
        <v>3</v>
      </c>
      <c r="FQ23" s="165">
        <v>0</v>
      </c>
      <c r="FR23" s="17">
        <v>0</v>
      </c>
      <c r="FS23" s="17">
        <v>0</v>
      </c>
      <c r="FT23" s="17">
        <v>0</v>
      </c>
      <c r="FU23" s="165">
        <v>1</v>
      </c>
      <c r="FV23" s="165">
        <v>0</v>
      </c>
      <c r="FW23" s="165">
        <v>0</v>
      </c>
      <c r="FX23" s="17">
        <v>0</v>
      </c>
      <c r="FY23" s="14">
        <v>0</v>
      </c>
      <c r="FZ23" s="14">
        <f t="shared" ref="FZ23:FZ28" si="14">SUM(C23:FX23)</f>
        <v>2961</v>
      </c>
      <c r="GA23" s="14"/>
      <c r="GB23" s="14"/>
      <c r="GC23" s="14"/>
      <c r="GD23" s="14"/>
      <c r="GE23" s="37"/>
      <c r="GF23" s="36"/>
      <c r="GG23" s="1"/>
      <c r="GH23" s="1"/>
      <c r="GI23" s="1"/>
      <c r="GJ23" s="1"/>
      <c r="GK23" s="1"/>
      <c r="GL23" s="1"/>
      <c r="GM23" s="1"/>
    </row>
    <row r="24" spans="1:195" ht="14.25" customHeight="1" x14ac:dyDescent="0.2">
      <c r="A24" s="3" t="s">
        <v>285</v>
      </c>
      <c r="B24" s="11" t="s">
        <v>286</v>
      </c>
      <c r="C24" s="39">
        <v>0</v>
      </c>
      <c r="D24" s="39">
        <v>4556.5</v>
      </c>
      <c r="E24" s="39">
        <v>776.5</v>
      </c>
      <c r="F24" s="39">
        <v>614</v>
      </c>
      <c r="G24" s="39">
        <v>0</v>
      </c>
      <c r="H24" s="39">
        <v>0</v>
      </c>
      <c r="I24" s="39">
        <v>1057.5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999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  <c r="Z24" s="39">
        <v>0</v>
      </c>
      <c r="AA24" s="39">
        <v>0</v>
      </c>
      <c r="AB24" s="39">
        <v>0</v>
      </c>
      <c r="AC24" s="39">
        <v>0</v>
      </c>
      <c r="AD24" s="39">
        <v>82</v>
      </c>
      <c r="AE24" s="39">
        <v>0</v>
      </c>
      <c r="AF24" s="39">
        <v>0</v>
      </c>
      <c r="AG24" s="39">
        <v>0</v>
      </c>
      <c r="AH24" s="39">
        <v>0</v>
      </c>
      <c r="AI24" s="39">
        <v>0</v>
      </c>
      <c r="AJ24" s="39">
        <v>0</v>
      </c>
      <c r="AK24" s="39">
        <v>0</v>
      </c>
      <c r="AL24" s="39">
        <v>0</v>
      </c>
      <c r="AM24" s="39">
        <v>0</v>
      </c>
      <c r="AN24" s="39">
        <v>0</v>
      </c>
      <c r="AO24" s="39">
        <v>0</v>
      </c>
      <c r="AP24" s="39">
        <v>0</v>
      </c>
      <c r="AQ24" s="39">
        <v>0</v>
      </c>
      <c r="AR24" s="39">
        <v>588</v>
      </c>
      <c r="AS24" s="166">
        <v>309.5</v>
      </c>
      <c r="AT24" s="39">
        <v>0</v>
      </c>
      <c r="AU24" s="39">
        <v>0</v>
      </c>
      <c r="AV24" s="39">
        <v>0</v>
      </c>
      <c r="AW24" s="39">
        <v>0</v>
      </c>
      <c r="AX24" s="39">
        <v>0</v>
      </c>
      <c r="AY24" s="39">
        <v>15</v>
      </c>
      <c r="AZ24" s="39">
        <v>0</v>
      </c>
      <c r="BA24" s="39">
        <v>0</v>
      </c>
      <c r="BB24" s="39">
        <v>0</v>
      </c>
      <c r="BC24" s="39">
        <v>3737</v>
      </c>
      <c r="BD24" s="39">
        <v>0</v>
      </c>
      <c r="BE24" s="39">
        <v>0</v>
      </c>
      <c r="BF24" s="39">
        <v>0</v>
      </c>
      <c r="BG24" s="39">
        <v>0</v>
      </c>
      <c r="BH24" s="39">
        <v>0</v>
      </c>
      <c r="BI24" s="39">
        <v>0</v>
      </c>
      <c r="BJ24" s="39">
        <v>0</v>
      </c>
      <c r="BK24" s="39">
        <v>0</v>
      </c>
      <c r="BL24" s="39">
        <v>0</v>
      </c>
      <c r="BM24" s="39">
        <v>0</v>
      </c>
      <c r="BN24" s="39">
        <v>0</v>
      </c>
      <c r="BO24" s="39">
        <v>0</v>
      </c>
      <c r="BP24" s="39">
        <v>0</v>
      </c>
      <c r="BQ24" s="39">
        <v>599</v>
      </c>
      <c r="BR24" s="39">
        <v>0</v>
      </c>
      <c r="BS24" s="39">
        <v>0</v>
      </c>
      <c r="BT24" s="39">
        <v>0</v>
      </c>
      <c r="BU24" s="39">
        <v>0</v>
      </c>
      <c r="BV24" s="39">
        <v>17</v>
      </c>
      <c r="BW24" s="39">
        <v>0</v>
      </c>
      <c r="BX24" s="39">
        <v>0</v>
      </c>
      <c r="BY24" s="39">
        <v>0</v>
      </c>
      <c r="BZ24" s="39">
        <v>0</v>
      </c>
      <c r="CA24" s="39">
        <v>0</v>
      </c>
      <c r="CB24" s="39">
        <v>633</v>
      </c>
      <c r="CC24" s="39">
        <v>0</v>
      </c>
      <c r="CD24" s="39">
        <v>0</v>
      </c>
      <c r="CE24" s="39">
        <v>0</v>
      </c>
      <c r="CF24" s="39">
        <v>0</v>
      </c>
      <c r="CG24" s="39">
        <v>0</v>
      </c>
      <c r="CH24" s="39">
        <v>0</v>
      </c>
      <c r="CI24" s="39">
        <v>0</v>
      </c>
      <c r="CJ24" s="39">
        <v>0</v>
      </c>
      <c r="CK24" s="39">
        <v>498</v>
      </c>
      <c r="CL24" s="39">
        <v>0</v>
      </c>
      <c r="CM24" s="39">
        <v>0</v>
      </c>
      <c r="CN24" s="39">
        <v>1662.5</v>
      </c>
      <c r="CO24" s="39">
        <v>0</v>
      </c>
      <c r="CP24" s="39">
        <v>0</v>
      </c>
      <c r="CQ24" s="39">
        <v>0</v>
      </c>
      <c r="CR24" s="39">
        <v>0</v>
      </c>
      <c r="CS24" s="39">
        <v>0</v>
      </c>
      <c r="CT24" s="39">
        <v>0</v>
      </c>
      <c r="CU24" s="39">
        <v>0</v>
      </c>
      <c r="CV24" s="39">
        <v>0</v>
      </c>
      <c r="CW24" s="39">
        <v>0</v>
      </c>
      <c r="CX24" s="39">
        <v>0</v>
      </c>
      <c r="CY24" s="39">
        <v>0</v>
      </c>
      <c r="CZ24" s="39">
        <v>0</v>
      </c>
      <c r="DA24" s="39">
        <v>0</v>
      </c>
      <c r="DB24" s="39">
        <v>0</v>
      </c>
      <c r="DC24" s="39">
        <v>0</v>
      </c>
      <c r="DD24" s="39">
        <v>0</v>
      </c>
      <c r="DE24" s="39">
        <v>0</v>
      </c>
      <c r="DF24" s="39">
        <v>830</v>
      </c>
      <c r="DG24" s="39">
        <v>0</v>
      </c>
      <c r="DH24" s="39">
        <v>0</v>
      </c>
      <c r="DI24" s="39">
        <v>0</v>
      </c>
      <c r="DJ24" s="39">
        <v>0</v>
      </c>
      <c r="DK24" s="39">
        <v>0</v>
      </c>
      <c r="DL24" s="39">
        <v>0</v>
      </c>
      <c r="DM24" s="39">
        <v>0</v>
      </c>
      <c r="DN24" s="39">
        <v>0</v>
      </c>
      <c r="DO24" s="39">
        <v>0</v>
      </c>
      <c r="DP24" s="39">
        <v>0</v>
      </c>
      <c r="DQ24" s="39">
        <v>0</v>
      </c>
      <c r="DR24" s="39">
        <v>0</v>
      </c>
      <c r="DS24" s="39">
        <v>0</v>
      </c>
      <c r="DT24" s="39">
        <v>0</v>
      </c>
      <c r="DU24" s="39">
        <v>0</v>
      </c>
      <c r="DV24" s="39">
        <v>0</v>
      </c>
      <c r="DW24" s="39">
        <v>0</v>
      </c>
      <c r="DX24" s="39">
        <v>0</v>
      </c>
      <c r="DY24" s="39">
        <v>0</v>
      </c>
      <c r="DZ24" s="39">
        <v>0</v>
      </c>
      <c r="EA24" s="39">
        <v>0</v>
      </c>
      <c r="EB24" s="39">
        <v>0</v>
      </c>
      <c r="EC24" s="39">
        <v>0</v>
      </c>
      <c r="ED24" s="39">
        <v>0</v>
      </c>
      <c r="EE24" s="39">
        <v>0</v>
      </c>
      <c r="EF24" s="39">
        <v>0</v>
      </c>
      <c r="EG24" s="39">
        <v>0</v>
      </c>
      <c r="EH24" s="39">
        <v>0</v>
      </c>
      <c r="EI24" s="39">
        <v>0</v>
      </c>
      <c r="EJ24" s="39">
        <v>0</v>
      </c>
      <c r="EK24" s="39">
        <v>0</v>
      </c>
      <c r="EL24" s="39">
        <v>0</v>
      </c>
      <c r="EM24" s="39">
        <v>0</v>
      </c>
      <c r="EN24" s="39">
        <v>0</v>
      </c>
      <c r="EO24" s="39">
        <v>0</v>
      </c>
      <c r="EP24" s="39">
        <v>0</v>
      </c>
      <c r="EQ24" s="39">
        <v>122</v>
      </c>
      <c r="ER24" s="39">
        <v>0</v>
      </c>
      <c r="ES24" s="39">
        <v>0</v>
      </c>
      <c r="ET24" s="39">
        <v>0</v>
      </c>
      <c r="EU24" s="39">
        <v>0</v>
      </c>
      <c r="EV24" s="39">
        <v>0</v>
      </c>
      <c r="EW24" s="39">
        <v>0</v>
      </c>
      <c r="EX24" s="39">
        <v>0</v>
      </c>
      <c r="EY24" s="39">
        <v>0</v>
      </c>
      <c r="EZ24" s="39">
        <v>0</v>
      </c>
      <c r="FA24" s="39">
        <v>0</v>
      </c>
      <c r="FB24" s="39">
        <v>0</v>
      </c>
      <c r="FC24" s="39">
        <v>0</v>
      </c>
      <c r="FD24" s="39">
        <v>0</v>
      </c>
      <c r="FE24" s="39">
        <v>0</v>
      </c>
      <c r="FF24" s="39">
        <v>0</v>
      </c>
      <c r="FG24" s="39">
        <v>0</v>
      </c>
      <c r="FH24" s="39">
        <v>0</v>
      </c>
      <c r="FI24" s="39">
        <v>0</v>
      </c>
      <c r="FJ24" s="39">
        <v>0</v>
      </c>
      <c r="FK24" s="39">
        <v>0</v>
      </c>
      <c r="FL24" s="39">
        <v>0</v>
      </c>
      <c r="FM24" s="39">
        <v>0</v>
      </c>
      <c r="FN24" s="39">
        <v>0</v>
      </c>
      <c r="FO24" s="39">
        <v>0</v>
      </c>
      <c r="FP24" s="39">
        <v>0</v>
      </c>
      <c r="FQ24" s="39">
        <v>0</v>
      </c>
      <c r="FR24" s="39">
        <v>0</v>
      </c>
      <c r="FS24" s="39">
        <v>0</v>
      </c>
      <c r="FT24" s="39">
        <v>0</v>
      </c>
      <c r="FU24" s="39">
        <v>0</v>
      </c>
      <c r="FV24" s="39">
        <v>0</v>
      </c>
      <c r="FW24" s="39">
        <v>0</v>
      </c>
      <c r="FX24" s="39">
        <v>0</v>
      </c>
      <c r="FY24" s="14">
        <v>0</v>
      </c>
      <c r="FZ24" s="14">
        <f t="shared" si="14"/>
        <v>17096.5</v>
      </c>
      <c r="GA24" s="14"/>
      <c r="GB24" s="14"/>
      <c r="GC24" s="14"/>
      <c r="GD24" s="14"/>
      <c r="GE24" s="37"/>
      <c r="GF24" s="36"/>
      <c r="GG24" s="1"/>
      <c r="GH24" s="1"/>
      <c r="GI24" s="1"/>
      <c r="GJ24" s="1"/>
      <c r="GK24" s="1"/>
      <c r="GL24" s="1"/>
      <c r="GM24" s="1"/>
    </row>
    <row r="25" spans="1:195" ht="14.25" customHeight="1" x14ac:dyDescent="0.2">
      <c r="A25" s="3" t="s">
        <v>287</v>
      </c>
      <c r="B25" s="11" t="s">
        <v>288</v>
      </c>
      <c r="C25" s="167">
        <v>0</v>
      </c>
      <c r="D25" s="167">
        <v>212</v>
      </c>
      <c r="E25" s="167">
        <v>35.5</v>
      </c>
      <c r="F25" s="167">
        <v>33</v>
      </c>
      <c r="G25" s="167">
        <v>0</v>
      </c>
      <c r="H25" s="167">
        <v>0</v>
      </c>
      <c r="I25" s="167">
        <v>40.5</v>
      </c>
      <c r="J25" s="167">
        <v>0</v>
      </c>
      <c r="K25" s="167">
        <v>0</v>
      </c>
      <c r="L25" s="167">
        <v>0</v>
      </c>
      <c r="M25" s="167">
        <v>0</v>
      </c>
      <c r="N25" s="167">
        <v>0</v>
      </c>
      <c r="O25" s="167">
        <v>0</v>
      </c>
      <c r="P25" s="167">
        <v>0</v>
      </c>
      <c r="Q25" s="167">
        <v>33</v>
      </c>
      <c r="R25" s="167">
        <v>0</v>
      </c>
      <c r="S25" s="167">
        <v>0</v>
      </c>
      <c r="T25" s="167">
        <v>0</v>
      </c>
      <c r="U25" s="167">
        <v>0</v>
      </c>
      <c r="V25" s="167">
        <v>0</v>
      </c>
      <c r="W25" s="167">
        <v>0</v>
      </c>
      <c r="X25" s="167">
        <v>0</v>
      </c>
      <c r="Y25" s="167">
        <v>0</v>
      </c>
      <c r="Z25" s="167">
        <v>0</v>
      </c>
      <c r="AA25" s="167">
        <v>0</v>
      </c>
      <c r="AB25" s="167">
        <v>0</v>
      </c>
      <c r="AC25" s="167">
        <v>0</v>
      </c>
      <c r="AD25" s="167">
        <v>5</v>
      </c>
      <c r="AE25" s="167">
        <v>0</v>
      </c>
      <c r="AF25" s="167">
        <v>0</v>
      </c>
      <c r="AG25" s="167">
        <v>0</v>
      </c>
      <c r="AH25" s="167">
        <v>0</v>
      </c>
      <c r="AI25" s="167">
        <v>0</v>
      </c>
      <c r="AJ25" s="167">
        <v>0</v>
      </c>
      <c r="AK25" s="167">
        <v>0</v>
      </c>
      <c r="AL25" s="167">
        <v>0</v>
      </c>
      <c r="AM25" s="167">
        <v>0</v>
      </c>
      <c r="AN25" s="167">
        <v>0</v>
      </c>
      <c r="AO25" s="167">
        <v>0</v>
      </c>
      <c r="AP25" s="167">
        <v>0</v>
      </c>
      <c r="AQ25" s="167">
        <v>0</v>
      </c>
      <c r="AR25" s="167">
        <v>0</v>
      </c>
      <c r="AS25" s="167">
        <v>15.5</v>
      </c>
      <c r="AT25" s="167">
        <v>0</v>
      </c>
      <c r="AU25" s="167">
        <v>0</v>
      </c>
      <c r="AV25" s="167">
        <v>0</v>
      </c>
      <c r="AW25" s="167">
        <v>0</v>
      </c>
      <c r="AX25" s="167">
        <v>0</v>
      </c>
      <c r="AY25" s="167">
        <v>2.5</v>
      </c>
      <c r="AZ25" s="167">
        <v>0</v>
      </c>
      <c r="BA25" s="167">
        <v>0</v>
      </c>
      <c r="BB25" s="167">
        <v>0</v>
      </c>
      <c r="BC25" s="167">
        <v>200</v>
      </c>
      <c r="BD25" s="167">
        <v>0</v>
      </c>
      <c r="BE25" s="167">
        <v>0</v>
      </c>
      <c r="BF25" s="167">
        <v>0</v>
      </c>
      <c r="BG25" s="167">
        <v>0</v>
      </c>
      <c r="BH25" s="167">
        <v>0</v>
      </c>
      <c r="BI25" s="167">
        <v>0</v>
      </c>
      <c r="BJ25" s="167">
        <v>0</v>
      </c>
      <c r="BK25" s="167">
        <v>0</v>
      </c>
      <c r="BL25" s="167">
        <v>0</v>
      </c>
      <c r="BM25" s="167">
        <v>0</v>
      </c>
      <c r="BN25" s="167">
        <v>0</v>
      </c>
      <c r="BO25" s="167">
        <v>0</v>
      </c>
      <c r="BP25" s="167">
        <v>0</v>
      </c>
      <c r="BQ25" s="167">
        <v>42</v>
      </c>
      <c r="BR25" s="167">
        <v>0</v>
      </c>
      <c r="BS25" s="167">
        <v>0</v>
      </c>
      <c r="BT25" s="167">
        <v>0</v>
      </c>
      <c r="BU25" s="167">
        <v>0</v>
      </c>
      <c r="BV25" s="167">
        <v>1</v>
      </c>
      <c r="BW25" s="167">
        <v>0</v>
      </c>
      <c r="BX25" s="167">
        <v>0</v>
      </c>
      <c r="BY25" s="167">
        <v>0</v>
      </c>
      <c r="BZ25" s="167">
        <v>0</v>
      </c>
      <c r="CA25" s="167">
        <v>0</v>
      </c>
      <c r="CB25" s="167">
        <v>28</v>
      </c>
      <c r="CC25" s="167">
        <v>0</v>
      </c>
      <c r="CD25" s="167">
        <v>0</v>
      </c>
      <c r="CE25" s="167">
        <v>0</v>
      </c>
      <c r="CF25" s="167">
        <v>0</v>
      </c>
      <c r="CG25" s="167">
        <v>0</v>
      </c>
      <c r="CH25" s="167">
        <v>0</v>
      </c>
      <c r="CI25" s="167">
        <v>0</v>
      </c>
      <c r="CJ25" s="167">
        <v>0</v>
      </c>
      <c r="CK25" s="167">
        <v>0</v>
      </c>
      <c r="CL25" s="167">
        <v>0</v>
      </c>
      <c r="CM25" s="167">
        <v>0</v>
      </c>
      <c r="CN25" s="167">
        <v>37.5</v>
      </c>
      <c r="CO25" s="167">
        <v>0</v>
      </c>
      <c r="CP25" s="167">
        <v>0</v>
      </c>
      <c r="CQ25" s="167">
        <v>0</v>
      </c>
      <c r="CR25" s="167">
        <v>0</v>
      </c>
      <c r="CS25" s="167">
        <v>0</v>
      </c>
      <c r="CT25" s="167">
        <v>0</v>
      </c>
      <c r="CU25" s="167">
        <v>0</v>
      </c>
      <c r="CV25" s="167">
        <v>0</v>
      </c>
      <c r="CW25" s="167">
        <v>0</v>
      </c>
      <c r="CX25" s="167">
        <v>0</v>
      </c>
      <c r="CY25" s="167">
        <v>0</v>
      </c>
      <c r="CZ25" s="167">
        <v>0</v>
      </c>
      <c r="DA25" s="167">
        <v>0</v>
      </c>
      <c r="DB25" s="167">
        <v>0</v>
      </c>
      <c r="DC25" s="167">
        <v>0</v>
      </c>
      <c r="DD25" s="167">
        <v>0</v>
      </c>
      <c r="DE25" s="167">
        <v>0</v>
      </c>
      <c r="DF25" s="167">
        <v>45</v>
      </c>
      <c r="DG25" s="167">
        <v>0</v>
      </c>
      <c r="DH25" s="167">
        <v>0</v>
      </c>
      <c r="DI25" s="167">
        <v>0</v>
      </c>
      <c r="DJ25" s="167">
        <v>0</v>
      </c>
      <c r="DK25" s="167">
        <v>0</v>
      </c>
      <c r="DL25" s="167">
        <v>0</v>
      </c>
      <c r="DM25" s="167">
        <v>0</v>
      </c>
      <c r="DN25" s="167">
        <v>0</v>
      </c>
      <c r="DO25" s="167">
        <v>0</v>
      </c>
      <c r="DP25" s="167">
        <v>0</v>
      </c>
      <c r="DQ25" s="167">
        <v>0</v>
      </c>
      <c r="DR25" s="167">
        <v>0</v>
      </c>
      <c r="DS25" s="167">
        <v>0</v>
      </c>
      <c r="DT25" s="167">
        <v>0</v>
      </c>
      <c r="DU25" s="167">
        <v>0</v>
      </c>
      <c r="DV25" s="167">
        <v>0</v>
      </c>
      <c r="DW25" s="167">
        <v>0</v>
      </c>
      <c r="DX25" s="167">
        <v>0</v>
      </c>
      <c r="DY25" s="167">
        <v>0</v>
      </c>
      <c r="DZ25" s="167">
        <v>0</v>
      </c>
      <c r="EA25" s="167">
        <v>0</v>
      </c>
      <c r="EB25" s="167">
        <v>0</v>
      </c>
      <c r="EC25" s="167">
        <v>0</v>
      </c>
      <c r="ED25" s="167">
        <v>0</v>
      </c>
      <c r="EE25" s="167">
        <v>0</v>
      </c>
      <c r="EF25" s="167">
        <v>0</v>
      </c>
      <c r="EG25" s="167">
        <v>0</v>
      </c>
      <c r="EH25" s="167">
        <v>0</v>
      </c>
      <c r="EI25" s="167">
        <v>0</v>
      </c>
      <c r="EJ25" s="167">
        <v>0</v>
      </c>
      <c r="EK25" s="167">
        <v>0</v>
      </c>
      <c r="EL25" s="167">
        <v>0</v>
      </c>
      <c r="EM25" s="167">
        <v>0</v>
      </c>
      <c r="EN25" s="167">
        <v>0</v>
      </c>
      <c r="EO25" s="167">
        <v>0</v>
      </c>
      <c r="EP25" s="167">
        <v>0</v>
      </c>
      <c r="EQ25" s="167">
        <v>11</v>
      </c>
      <c r="ER25" s="167">
        <v>0</v>
      </c>
      <c r="ES25" s="167">
        <v>0</v>
      </c>
      <c r="ET25" s="167">
        <v>0</v>
      </c>
      <c r="EU25" s="167">
        <v>0</v>
      </c>
      <c r="EV25" s="167">
        <v>0</v>
      </c>
      <c r="EW25" s="167">
        <v>0</v>
      </c>
      <c r="EX25" s="167">
        <v>0</v>
      </c>
      <c r="EY25" s="167">
        <v>0</v>
      </c>
      <c r="EZ25" s="167">
        <v>0</v>
      </c>
      <c r="FA25" s="167">
        <v>0</v>
      </c>
      <c r="FB25" s="167">
        <v>0</v>
      </c>
      <c r="FC25" s="167">
        <v>0</v>
      </c>
      <c r="FD25" s="167">
        <v>0</v>
      </c>
      <c r="FE25" s="167">
        <v>0</v>
      </c>
      <c r="FF25" s="167">
        <v>0</v>
      </c>
      <c r="FG25" s="167">
        <v>0</v>
      </c>
      <c r="FH25" s="167">
        <v>0</v>
      </c>
      <c r="FI25" s="167">
        <v>0</v>
      </c>
      <c r="FJ25" s="167">
        <v>0</v>
      </c>
      <c r="FK25" s="167">
        <v>0</v>
      </c>
      <c r="FL25" s="167">
        <v>0</v>
      </c>
      <c r="FM25" s="167">
        <v>0</v>
      </c>
      <c r="FN25" s="167">
        <v>0</v>
      </c>
      <c r="FO25" s="167">
        <v>0</v>
      </c>
      <c r="FP25" s="167">
        <v>0</v>
      </c>
      <c r="FQ25" s="167">
        <v>0</v>
      </c>
      <c r="FR25" s="167">
        <v>0</v>
      </c>
      <c r="FS25" s="167">
        <v>0</v>
      </c>
      <c r="FT25" s="167">
        <v>0</v>
      </c>
      <c r="FU25" s="167">
        <v>0</v>
      </c>
      <c r="FV25" s="167">
        <v>0</v>
      </c>
      <c r="FW25" s="167">
        <v>0</v>
      </c>
      <c r="FX25" s="167">
        <v>0</v>
      </c>
      <c r="FY25" s="14">
        <v>0</v>
      </c>
      <c r="FZ25" s="14">
        <f>SUM(C25:FY25)</f>
        <v>741.5</v>
      </c>
      <c r="GA25" s="14"/>
      <c r="GB25" s="14"/>
      <c r="GC25" s="14"/>
      <c r="GD25" s="14"/>
      <c r="GE25" s="37"/>
      <c r="GF25" s="36"/>
      <c r="GG25" s="1"/>
      <c r="GH25" s="1"/>
      <c r="GI25" s="1"/>
      <c r="GJ25" s="1"/>
      <c r="GK25" s="1"/>
      <c r="GL25" s="1"/>
      <c r="GM25" s="1"/>
    </row>
    <row r="26" spans="1:195" ht="14.25" customHeight="1" x14ac:dyDescent="0.2">
      <c r="A26" s="3" t="s">
        <v>289</v>
      </c>
      <c r="B26" s="11" t="s">
        <v>290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v>0</v>
      </c>
      <c r="AV26" s="19">
        <v>0</v>
      </c>
      <c r="AW26" s="19">
        <v>0</v>
      </c>
      <c r="AX26" s="19">
        <v>0</v>
      </c>
      <c r="AY26" s="19">
        <v>0</v>
      </c>
      <c r="AZ26" s="19">
        <v>0</v>
      </c>
      <c r="BA26" s="19">
        <v>0</v>
      </c>
      <c r="BB26" s="19">
        <v>0</v>
      </c>
      <c r="BC26" s="19">
        <v>0</v>
      </c>
      <c r="BD26" s="19">
        <v>0</v>
      </c>
      <c r="BE26" s="19">
        <v>0</v>
      </c>
      <c r="BF26" s="19">
        <v>0</v>
      </c>
      <c r="BG26" s="19">
        <v>0</v>
      </c>
      <c r="BH26" s="19">
        <v>0</v>
      </c>
      <c r="BI26" s="19">
        <v>0</v>
      </c>
      <c r="BJ26" s="19">
        <v>0</v>
      </c>
      <c r="BK26" s="19">
        <v>0</v>
      </c>
      <c r="BL26" s="19">
        <v>0</v>
      </c>
      <c r="BM26" s="19">
        <v>0</v>
      </c>
      <c r="BN26" s="19">
        <v>0</v>
      </c>
      <c r="BO26" s="19">
        <v>0</v>
      </c>
      <c r="BP26" s="19">
        <v>0</v>
      </c>
      <c r="BQ26" s="19">
        <v>0</v>
      </c>
      <c r="BR26" s="19">
        <v>0</v>
      </c>
      <c r="BS26" s="19">
        <v>0</v>
      </c>
      <c r="BT26" s="19">
        <v>0</v>
      </c>
      <c r="BU26" s="19">
        <v>0</v>
      </c>
      <c r="BV26" s="19">
        <v>0</v>
      </c>
      <c r="BW26" s="19">
        <v>0</v>
      </c>
      <c r="BX26" s="19">
        <v>0</v>
      </c>
      <c r="BY26" s="19">
        <v>0</v>
      </c>
      <c r="BZ26" s="19">
        <v>0</v>
      </c>
      <c r="CA26" s="19">
        <v>0</v>
      </c>
      <c r="CB26" s="19">
        <v>0</v>
      </c>
      <c r="CC26" s="19">
        <v>0</v>
      </c>
      <c r="CD26" s="19">
        <v>0</v>
      </c>
      <c r="CE26" s="19">
        <v>0</v>
      </c>
      <c r="CF26" s="19">
        <v>0</v>
      </c>
      <c r="CG26" s="19">
        <v>0</v>
      </c>
      <c r="CH26" s="19">
        <v>0</v>
      </c>
      <c r="CI26" s="19">
        <v>0</v>
      </c>
      <c r="CJ26" s="19">
        <v>0</v>
      </c>
      <c r="CK26" s="19">
        <v>0</v>
      </c>
      <c r="CL26" s="19">
        <v>0</v>
      </c>
      <c r="CM26" s="19">
        <v>0</v>
      </c>
      <c r="CN26" s="19">
        <v>0</v>
      </c>
      <c r="CO26" s="19">
        <v>0</v>
      </c>
      <c r="CP26" s="19">
        <v>0</v>
      </c>
      <c r="CQ26" s="19">
        <v>0</v>
      </c>
      <c r="CR26" s="19">
        <v>0</v>
      </c>
      <c r="CS26" s="19">
        <v>0</v>
      </c>
      <c r="CT26" s="19">
        <v>0</v>
      </c>
      <c r="CU26" s="19">
        <v>0</v>
      </c>
      <c r="CV26" s="19">
        <v>0</v>
      </c>
      <c r="CW26" s="19">
        <v>0</v>
      </c>
      <c r="CX26" s="19">
        <v>0</v>
      </c>
      <c r="CY26" s="19">
        <v>0</v>
      </c>
      <c r="CZ26" s="19">
        <v>0</v>
      </c>
      <c r="DA26" s="19">
        <v>0</v>
      </c>
      <c r="DB26" s="19">
        <v>0</v>
      </c>
      <c r="DC26" s="19">
        <v>0</v>
      </c>
      <c r="DD26" s="19">
        <v>0</v>
      </c>
      <c r="DE26" s="19">
        <v>0</v>
      </c>
      <c r="DF26" s="19">
        <v>0</v>
      </c>
      <c r="DG26" s="19">
        <v>0</v>
      </c>
      <c r="DH26" s="19">
        <v>0</v>
      </c>
      <c r="DI26" s="19">
        <v>0</v>
      </c>
      <c r="DJ26" s="19">
        <v>0</v>
      </c>
      <c r="DK26" s="19">
        <v>0</v>
      </c>
      <c r="DL26" s="19">
        <v>0</v>
      </c>
      <c r="DM26" s="19">
        <v>0</v>
      </c>
      <c r="DN26" s="19">
        <v>0</v>
      </c>
      <c r="DO26" s="19">
        <v>0</v>
      </c>
      <c r="DP26" s="19">
        <v>0</v>
      </c>
      <c r="DQ26" s="19">
        <v>0</v>
      </c>
      <c r="DR26" s="19">
        <v>0</v>
      </c>
      <c r="DS26" s="19">
        <v>0</v>
      </c>
      <c r="DT26" s="19">
        <v>0</v>
      </c>
      <c r="DU26" s="19">
        <v>0</v>
      </c>
      <c r="DV26" s="19">
        <v>0</v>
      </c>
      <c r="DW26" s="19">
        <v>0</v>
      </c>
      <c r="DX26" s="19">
        <v>0</v>
      </c>
      <c r="DY26" s="19">
        <v>0</v>
      </c>
      <c r="DZ26" s="19">
        <v>0</v>
      </c>
      <c r="EA26" s="19">
        <v>0</v>
      </c>
      <c r="EB26" s="19">
        <v>0</v>
      </c>
      <c r="EC26" s="19">
        <v>0</v>
      </c>
      <c r="ED26" s="19">
        <v>0</v>
      </c>
      <c r="EE26" s="19">
        <v>0</v>
      </c>
      <c r="EF26" s="19">
        <v>0</v>
      </c>
      <c r="EG26" s="19">
        <v>0</v>
      </c>
      <c r="EH26" s="19">
        <v>0</v>
      </c>
      <c r="EI26" s="19">
        <v>0</v>
      </c>
      <c r="EJ26" s="19">
        <v>0</v>
      </c>
      <c r="EK26" s="19">
        <v>0</v>
      </c>
      <c r="EL26" s="19">
        <v>0</v>
      </c>
      <c r="EM26" s="19">
        <v>0</v>
      </c>
      <c r="EN26" s="19">
        <v>0</v>
      </c>
      <c r="EO26" s="19">
        <v>0</v>
      </c>
      <c r="EP26" s="19">
        <v>0</v>
      </c>
      <c r="EQ26" s="19">
        <v>0</v>
      </c>
      <c r="ER26" s="19">
        <v>0</v>
      </c>
      <c r="ES26" s="19">
        <v>0</v>
      </c>
      <c r="ET26" s="19">
        <v>0</v>
      </c>
      <c r="EU26" s="19">
        <v>0</v>
      </c>
      <c r="EV26" s="19">
        <v>0</v>
      </c>
      <c r="EW26" s="19">
        <v>0</v>
      </c>
      <c r="EX26" s="19">
        <v>0</v>
      </c>
      <c r="EY26" s="19">
        <v>0</v>
      </c>
      <c r="EZ26" s="19">
        <v>0</v>
      </c>
      <c r="FA26" s="19">
        <v>0</v>
      </c>
      <c r="FB26" s="19">
        <v>0</v>
      </c>
      <c r="FC26" s="19">
        <v>0</v>
      </c>
      <c r="FD26" s="19">
        <v>0</v>
      </c>
      <c r="FE26" s="19">
        <v>0</v>
      </c>
      <c r="FF26" s="19">
        <v>0</v>
      </c>
      <c r="FG26" s="19">
        <v>0</v>
      </c>
      <c r="FH26" s="19">
        <v>0</v>
      </c>
      <c r="FI26" s="19">
        <v>0</v>
      </c>
      <c r="FJ26" s="19">
        <v>0</v>
      </c>
      <c r="FK26" s="19">
        <v>0</v>
      </c>
      <c r="FL26" s="19">
        <v>0</v>
      </c>
      <c r="FM26" s="19">
        <v>0</v>
      </c>
      <c r="FN26" s="19">
        <v>0</v>
      </c>
      <c r="FO26" s="19">
        <v>0</v>
      </c>
      <c r="FP26" s="19">
        <v>0</v>
      </c>
      <c r="FQ26" s="19">
        <v>0</v>
      </c>
      <c r="FR26" s="19">
        <v>0</v>
      </c>
      <c r="FS26" s="19">
        <v>0</v>
      </c>
      <c r="FT26" s="19">
        <v>0</v>
      </c>
      <c r="FU26" s="19">
        <v>0</v>
      </c>
      <c r="FV26" s="19">
        <v>0</v>
      </c>
      <c r="FW26" s="19">
        <v>0</v>
      </c>
      <c r="FX26" s="19">
        <v>0</v>
      </c>
      <c r="FY26" s="18">
        <f>SUM(C26:FX26)</f>
        <v>0</v>
      </c>
      <c r="FZ26" s="18">
        <f t="shared" si="14"/>
        <v>0</v>
      </c>
      <c r="GA26" s="18"/>
      <c r="GB26" s="14"/>
      <c r="GC26" s="14"/>
      <c r="GD26" s="14"/>
      <c r="GE26" s="37"/>
      <c r="GF26" s="36"/>
      <c r="GG26" s="1"/>
      <c r="GH26" s="1"/>
      <c r="GI26" s="1"/>
      <c r="GJ26" s="1"/>
      <c r="GK26" s="1"/>
      <c r="GL26" s="1"/>
      <c r="GM26" s="1"/>
    </row>
    <row r="27" spans="1:195" ht="14.25" customHeight="1" x14ac:dyDescent="0.2">
      <c r="A27" s="3" t="s">
        <v>291</v>
      </c>
      <c r="B27" s="11" t="s">
        <v>292</v>
      </c>
      <c r="C27" s="17">
        <v>0</v>
      </c>
      <c r="D27" s="17">
        <v>1</v>
      </c>
      <c r="E27" s="17">
        <v>50.5</v>
      </c>
      <c r="F27" s="17">
        <v>58.5</v>
      </c>
      <c r="G27" s="17">
        <v>0</v>
      </c>
      <c r="H27" s="17">
        <v>0</v>
      </c>
      <c r="I27" s="17">
        <v>0.5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69.5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17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7">
        <v>0</v>
      </c>
      <c r="AP27" s="17">
        <v>0</v>
      </c>
      <c r="AQ27" s="17">
        <v>0</v>
      </c>
      <c r="AR27" s="17">
        <v>0</v>
      </c>
      <c r="AS27" s="17">
        <v>0</v>
      </c>
      <c r="AT27" s="17">
        <v>0</v>
      </c>
      <c r="AU27" s="17">
        <v>0</v>
      </c>
      <c r="AV27" s="17">
        <v>0</v>
      </c>
      <c r="AW27" s="17">
        <v>0</v>
      </c>
      <c r="AX27" s="17">
        <v>0</v>
      </c>
      <c r="AY27" s="17">
        <v>0</v>
      </c>
      <c r="AZ27" s="17">
        <v>0</v>
      </c>
      <c r="BA27" s="17">
        <v>0</v>
      </c>
      <c r="BB27" s="17">
        <v>0</v>
      </c>
      <c r="BC27" s="17">
        <v>0</v>
      </c>
      <c r="BD27" s="17">
        <v>0</v>
      </c>
      <c r="BE27" s="17">
        <v>0</v>
      </c>
      <c r="BF27" s="17">
        <v>0</v>
      </c>
      <c r="BG27" s="17">
        <v>0</v>
      </c>
      <c r="BH27" s="17">
        <v>0</v>
      </c>
      <c r="BI27" s="17">
        <v>0</v>
      </c>
      <c r="BJ27" s="17">
        <v>0</v>
      </c>
      <c r="BK27" s="17">
        <v>0</v>
      </c>
      <c r="BL27" s="17">
        <v>0</v>
      </c>
      <c r="BM27" s="17">
        <v>0</v>
      </c>
      <c r="BN27" s="17">
        <v>0</v>
      </c>
      <c r="BO27" s="17">
        <v>0</v>
      </c>
      <c r="BP27" s="17">
        <v>0</v>
      </c>
      <c r="BQ27" s="17">
        <v>3.5</v>
      </c>
      <c r="BR27" s="17">
        <v>0</v>
      </c>
      <c r="BS27" s="17">
        <v>0</v>
      </c>
      <c r="BT27" s="17">
        <v>0</v>
      </c>
      <c r="BU27" s="17">
        <v>0</v>
      </c>
      <c r="BV27" s="17">
        <v>0</v>
      </c>
      <c r="BW27" s="17">
        <v>0</v>
      </c>
      <c r="BX27" s="17">
        <v>0</v>
      </c>
      <c r="BY27" s="17">
        <v>0</v>
      </c>
      <c r="BZ27" s="17">
        <v>0</v>
      </c>
      <c r="CA27" s="17">
        <v>0</v>
      </c>
      <c r="CB27" s="17">
        <v>0</v>
      </c>
      <c r="CC27" s="17">
        <v>0</v>
      </c>
      <c r="CD27" s="17">
        <v>0</v>
      </c>
      <c r="CE27" s="17">
        <v>0</v>
      </c>
      <c r="CF27" s="17">
        <v>0</v>
      </c>
      <c r="CG27" s="17">
        <v>0</v>
      </c>
      <c r="CH27" s="17">
        <v>0</v>
      </c>
      <c r="CI27" s="17">
        <v>0</v>
      </c>
      <c r="CJ27" s="17">
        <v>0</v>
      </c>
      <c r="CK27" s="17">
        <v>0</v>
      </c>
      <c r="CL27" s="17">
        <v>0</v>
      </c>
      <c r="CM27" s="17">
        <v>0</v>
      </c>
      <c r="CN27" s="17">
        <v>0</v>
      </c>
      <c r="CO27" s="17">
        <v>0</v>
      </c>
      <c r="CP27" s="17">
        <v>0</v>
      </c>
      <c r="CQ27" s="17">
        <v>0</v>
      </c>
      <c r="CR27" s="17">
        <v>0</v>
      </c>
      <c r="CS27" s="17">
        <v>0</v>
      </c>
      <c r="CT27" s="17">
        <v>0</v>
      </c>
      <c r="CU27" s="17">
        <v>0</v>
      </c>
      <c r="CV27" s="17">
        <v>0</v>
      </c>
      <c r="CW27" s="17">
        <v>0</v>
      </c>
      <c r="CX27" s="17">
        <v>0</v>
      </c>
      <c r="CY27" s="17">
        <v>0</v>
      </c>
      <c r="CZ27" s="17">
        <v>0</v>
      </c>
      <c r="DA27" s="17">
        <v>0</v>
      </c>
      <c r="DB27" s="17">
        <v>0</v>
      </c>
      <c r="DC27" s="17">
        <v>0</v>
      </c>
      <c r="DD27" s="17">
        <v>0</v>
      </c>
      <c r="DE27" s="17">
        <v>0</v>
      </c>
      <c r="DF27" s="17">
        <v>0</v>
      </c>
      <c r="DG27" s="17">
        <v>0</v>
      </c>
      <c r="DH27" s="17">
        <v>0</v>
      </c>
      <c r="DI27" s="17">
        <v>0</v>
      </c>
      <c r="DJ27" s="17">
        <v>0</v>
      </c>
      <c r="DK27" s="17">
        <v>0</v>
      </c>
      <c r="DL27" s="17">
        <v>0</v>
      </c>
      <c r="DM27" s="17">
        <v>0</v>
      </c>
      <c r="DN27" s="17">
        <v>0</v>
      </c>
      <c r="DO27" s="17">
        <v>0</v>
      </c>
      <c r="DP27" s="17">
        <v>0</v>
      </c>
      <c r="DQ27" s="17">
        <v>0</v>
      </c>
      <c r="DR27" s="17">
        <v>0</v>
      </c>
      <c r="DS27" s="17">
        <v>0</v>
      </c>
      <c r="DT27" s="17">
        <v>0</v>
      </c>
      <c r="DU27" s="17">
        <v>0</v>
      </c>
      <c r="DV27" s="17">
        <v>0</v>
      </c>
      <c r="DW27" s="17">
        <v>0</v>
      </c>
      <c r="DX27" s="17">
        <v>0</v>
      </c>
      <c r="DY27" s="17">
        <v>0</v>
      </c>
      <c r="DZ27" s="17">
        <v>0</v>
      </c>
      <c r="EA27" s="17">
        <v>0</v>
      </c>
      <c r="EB27" s="17">
        <v>0</v>
      </c>
      <c r="EC27" s="17">
        <v>0</v>
      </c>
      <c r="ED27" s="17">
        <v>0</v>
      </c>
      <c r="EE27" s="17">
        <v>0</v>
      </c>
      <c r="EF27" s="17">
        <v>0</v>
      </c>
      <c r="EG27" s="17">
        <v>0</v>
      </c>
      <c r="EH27" s="17">
        <v>0</v>
      </c>
      <c r="EI27" s="17">
        <v>0</v>
      </c>
      <c r="EJ27" s="17">
        <v>0</v>
      </c>
      <c r="EK27" s="17">
        <v>0</v>
      </c>
      <c r="EL27" s="17">
        <v>0</v>
      </c>
      <c r="EM27" s="17">
        <v>0</v>
      </c>
      <c r="EN27" s="17">
        <v>0</v>
      </c>
      <c r="EO27" s="17">
        <v>0</v>
      </c>
      <c r="EP27" s="17">
        <v>0</v>
      </c>
      <c r="EQ27" s="17">
        <v>0</v>
      </c>
      <c r="ER27" s="17">
        <v>0</v>
      </c>
      <c r="ES27" s="17">
        <v>0</v>
      </c>
      <c r="ET27" s="17">
        <v>0</v>
      </c>
      <c r="EU27" s="17">
        <v>0</v>
      </c>
      <c r="EV27" s="17">
        <v>0</v>
      </c>
      <c r="EW27" s="17">
        <v>0</v>
      </c>
      <c r="EX27" s="17">
        <v>0</v>
      </c>
      <c r="EY27" s="17">
        <v>0</v>
      </c>
      <c r="EZ27" s="17">
        <v>0</v>
      </c>
      <c r="FA27" s="17">
        <v>0</v>
      </c>
      <c r="FB27" s="17">
        <v>0</v>
      </c>
      <c r="FC27" s="17">
        <v>0</v>
      </c>
      <c r="FD27" s="17">
        <v>0</v>
      </c>
      <c r="FE27" s="17">
        <v>0</v>
      </c>
      <c r="FF27" s="17">
        <v>0</v>
      </c>
      <c r="FG27" s="17">
        <v>0</v>
      </c>
      <c r="FH27" s="17">
        <v>0</v>
      </c>
      <c r="FI27" s="17">
        <v>0</v>
      </c>
      <c r="FJ27" s="17">
        <v>0</v>
      </c>
      <c r="FK27" s="17">
        <v>0</v>
      </c>
      <c r="FL27" s="17">
        <v>0</v>
      </c>
      <c r="FM27" s="17">
        <v>0</v>
      </c>
      <c r="FN27" s="17">
        <v>0</v>
      </c>
      <c r="FO27" s="17">
        <v>0</v>
      </c>
      <c r="FP27" s="17">
        <v>0</v>
      </c>
      <c r="FQ27" s="17">
        <v>0</v>
      </c>
      <c r="FR27" s="17">
        <v>0</v>
      </c>
      <c r="FS27" s="17">
        <v>0</v>
      </c>
      <c r="FT27" s="17">
        <v>0</v>
      </c>
      <c r="FU27" s="17">
        <v>0</v>
      </c>
      <c r="FV27" s="17">
        <v>0</v>
      </c>
      <c r="FW27" s="17">
        <v>0</v>
      </c>
      <c r="FX27" s="17">
        <v>0</v>
      </c>
      <c r="FY27" s="14">
        <f>SUM(C27:FX27)</f>
        <v>183.5</v>
      </c>
      <c r="FZ27" s="14">
        <f t="shared" si="14"/>
        <v>183.5</v>
      </c>
      <c r="GA27" s="14"/>
      <c r="GB27" s="14"/>
      <c r="GC27" s="14"/>
      <c r="GD27" s="14"/>
      <c r="GE27" s="37"/>
      <c r="GF27" s="36"/>
      <c r="GG27" s="1"/>
      <c r="GH27" s="1"/>
      <c r="GI27" s="1"/>
      <c r="GJ27" s="1"/>
      <c r="GK27" s="1"/>
      <c r="GL27" s="1"/>
      <c r="GM27" s="1"/>
    </row>
    <row r="28" spans="1:195" ht="14.25" customHeight="1" x14ac:dyDescent="0.2">
      <c r="A28" s="3" t="s">
        <v>293</v>
      </c>
      <c r="B28" s="11" t="s">
        <v>294</v>
      </c>
      <c r="C28" s="17"/>
      <c r="D28" s="17">
        <v>6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4">
        <v>0</v>
      </c>
      <c r="FZ28" s="17">
        <f t="shared" si="14"/>
        <v>6</v>
      </c>
      <c r="GA28" s="14"/>
      <c r="GB28" s="14"/>
      <c r="GC28" s="14"/>
      <c r="GD28" s="14"/>
      <c r="GE28" s="37"/>
      <c r="GF28" s="36"/>
      <c r="GG28" s="1"/>
      <c r="GH28" s="1"/>
      <c r="GI28" s="1"/>
      <c r="GJ28" s="1"/>
      <c r="GK28" s="1"/>
      <c r="GL28" s="1"/>
      <c r="GM28" s="1"/>
    </row>
    <row r="29" spans="1:195" x14ac:dyDescent="0.2">
      <c r="A29" s="3"/>
      <c r="B29" s="11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14"/>
      <c r="FZ29" s="17"/>
      <c r="GA29" s="14"/>
      <c r="GB29" s="14"/>
      <c r="GC29" s="14"/>
      <c r="GD29" s="14"/>
      <c r="GE29" s="37"/>
      <c r="GF29" s="36"/>
      <c r="GG29" s="1"/>
      <c r="GH29" s="1"/>
      <c r="GI29" s="1"/>
      <c r="GJ29" s="1"/>
      <c r="GK29" s="1"/>
      <c r="GL29" s="1"/>
      <c r="GM29" s="1"/>
    </row>
    <row r="30" spans="1:195" ht="15.75" x14ac:dyDescent="0.25">
      <c r="A30" s="40"/>
      <c r="B30" s="41" t="s">
        <v>295</v>
      </c>
      <c r="C30" s="43">
        <f>GA324</f>
        <v>8452.24</v>
      </c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2"/>
      <c r="FZ30" s="14"/>
      <c r="GA30" s="14"/>
      <c r="GB30" s="14"/>
      <c r="GC30" s="14"/>
      <c r="GD30" s="14"/>
      <c r="GE30" s="37"/>
      <c r="GF30" s="36"/>
      <c r="GG30" s="1"/>
      <c r="GH30" s="1"/>
      <c r="GI30" s="1"/>
      <c r="GJ30" s="1"/>
      <c r="GK30" s="1"/>
      <c r="GL30" s="1"/>
      <c r="GM30" s="1"/>
    </row>
    <row r="31" spans="1:195" x14ac:dyDescent="0.2">
      <c r="A31" s="3" t="s">
        <v>296</v>
      </c>
      <c r="B31" s="11" t="s">
        <v>297</v>
      </c>
      <c r="C31" s="11">
        <v>6768.77</v>
      </c>
      <c r="D31" s="11">
        <f t="shared" ref="D31:BO31" si="15">$C$31</f>
        <v>6768.77</v>
      </c>
      <c r="E31" s="11">
        <f t="shared" si="15"/>
        <v>6768.77</v>
      </c>
      <c r="F31" s="11">
        <f t="shared" si="15"/>
        <v>6768.77</v>
      </c>
      <c r="G31" s="11">
        <f t="shared" si="15"/>
        <v>6768.77</v>
      </c>
      <c r="H31" s="11">
        <f t="shared" si="15"/>
        <v>6768.77</v>
      </c>
      <c r="I31" s="11">
        <f t="shared" si="15"/>
        <v>6768.77</v>
      </c>
      <c r="J31" s="11">
        <f t="shared" si="15"/>
        <v>6768.77</v>
      </c>
      <c r="K31" s="11">
        <f t="shared" si="15"/>
        <v>6768.77</v>
      </c>
      <c r="L31" s="11">
        <f t="shared" si="15"/>
        <v>6768.77</v>
      </c>
      <c r="M31" s="11">
        <f t="shared" si="15"/>
        <v>6768.77</v>
      </c>
      <c r="N31" s="11">
        <f t="shared" si="15"/>
        <v>6768.77</v>
      </c>
      <c r="O31" s="11">
        <f t="shared" si="15"/>
        <v>6768.77</v>
      </c>
      <c r="P31" s="11">
        <f t="shared" si="15"/>
        <v>6768.77</v>
      </c>
      <c r="Q31" s="11">
        <f t="shared" si="15"/>
        <v>6768.77</v>
      </c>
      <c r="R31" s="11">
        <f t="shared" si="15"/>
        <v>6768.77</v>
      </c>
      <c r="S31" s="11">
        <f t="shared" si="15"/>
        <v>6768.77</v>
      </c>
      <c r="T31" s="11">
        <f t="shared" si="15"/>
        <v>6768.77</v>
      </c>
      <c r="U31" s="11">
        <f t="shared" si="15"/>
        <v>6768.77</v>
      </c>
      <c r="V31" s="11">
        <f t="shared" si="15"/>
        <v>6768.77</v>
      </c>
      <c r="W31" s="11">
        <f t="shared" si="15"/>
        <v>6768.77</v>
      </c>
      <c r="X31" s="11">
        <f t="shared" si="15"/>
        <v>6768.77</v>
      </c>
      <c r="Y31" s="11">
        <f t="shared" si="15"/>
        <v>6768.77</v>
      </c>
      <c r="Z31" s="11">
        <f t="shared" si="15"/>
        <v>6768.77</v>
      </c>
      <c r="AA31" s="11">
        <f t="shared" si="15"/>
        <v>6768.77</v>
      </c>
      <c r="AB31" s="11">
        <f t="shared" si="15"/>
        <v>6768.77</v>
      </c>
      <c r="AC31" s="11">
        <f t="shared" si="15"/>
        <v>6768.77</v>
      </c>
      <c r="AD31" s="11">
        <f t="shared" si="15"/>
        <v>6768.77</v>
      </c>
      <c r="AE31" s="11">
        <f t="shared" si="15"/>
        <v>6768.77</v>
      </c>
      <c r="AF31" s="11">
        <f t="shared" si="15"/>
        <v>6768.77</v>
      </c>
      <c r="AG31" s="11">
        <f t="shared" si="15"/>
        <v>6768.77</v>
      </c>
      <c r="AH31" s="11">
        <f t="shared" si="15"/>
        <v>6768.77</v>
      </c>
      <c r="AI31" s="11">
        <f t="shared" si="15"/>
        <v>6768.77</v>
      </c>
      <c r="AJ31" s="11">
        <f t="shared" si="15"/>
        <v>6768.77</v>
      </c>
      <c r="AK31" s="11">
        <f t="shared" si="15"/>
        <v>6768.77</v>
      </c>
      <c r="AL31" s="11">
        <f t="shared" si="15"/>
        <v>6768.77</v>
      </c>
      <c r="AM31" s="11">
        <f t="shared" si="15"/>
        <v>6768.77</v>
      </c>
      <c r="AN31" s="11">
        <f t="shared" si="15"/>
        <v>6768.77</v>
      </c>
      <c r="AO31" s="11">
        <f t="shared" si="15"/>
        <v>6768.77</v>
      </c>
      <c r="AP31" s="11">
        <f t="shared" si="15"/>
        <v>6768.77</v>
      </c>
      <c r="AQ31" s="11">
        <f t="shared" si="15"/>
        <v>6768.77</v>
      </c>
      <c r="AR31" s="11">
        <f t="shared" si="15"/>
        <v>6768.77</v>
      </c>
      <c r="AS31" s="11">
        <f t="shared" si="15"/>
        <v>6768.77</v>
      </c>
      <c r="AT31" s="11">
        <f t="shared" si="15"/>
        <v>6768.77</v>
      </c>
      <c r="AU31" s="11">
        <f t="shared" si="15"/>
        <v>6768.77</v>
      </c>
      <c r="AV31" s="11">
        <f t="shared" si="15"/>
        <v>6768.77</v>
      </c>
      <c r="AW31" s="11">
        <f t="shared" si="15"/>
        <v>6768.77</v>
      </c>
      <c r="AX31" s="11">
        <f t="shared" si="15"/>
        <v>6768.77</v>
      </c>
      <c r="AY31" s="11">
        <f t="shared" si="15"/>
        <v>6768.77</v>
      </c>
      <c r="AZ31" s="11">
        <f t="shared" si="15"/>
        <v>6768.77</v>
      </c>
      <c r="BA31" s="11">
        <f t="shared" si="15"/>
        <v>6768.77</v>
      </c>
      <c r="BB31" s="11">
        <f t="shared" si="15"/>
        <v>6768.77</v>
      </c>
      <c r="BC31" s="11">
        <f t="shared" si="15"/>
        <v>6768.77</v>
      </c>
      <c r="BD31" s="11">
        <f t="shared" si="15"/>
        <v>6768.77</v>
      </c>
      <c r="BE31" s="11">
        <f t="shared" si="15"/>
        <v>6768.77</v>
      </c>
      <c r="BF31" s="11">
        <f t="shared" si="15"/>
        <v>6768.77</v>
      </c>
      <c r="BG31" s="11">
        <f t="shared" si="15"/>
        <v>6768.77</v>
      </c>
      <c r="BH31" s="11">
        <f t="shared" si="15"/>
        <v>6768.77</v>
      </c>
      <c r="BI31" s="11">
        <f t="shared" si="15"/>
        <v>6768.77</v>
      </c>
      <c r="BJ31" s="11">
        <f t="shared" si="15"/>
        <v>6768.77</v>
      </c>
      <c r="BK31" s="11">
        <f t="shared" si="15"/>
        <v>6768.77</v>
      </c>
      <c r="BL31" s="11">
        <f t="shared" si="15"/>
        <v>6768.77</v>
      </c>
      <c r="BM31" s="11">
        <f t="shared" si="15"/>
        <v>6768.77</v>
      </c>
      <c r="BN31" s="11">
        <f t="shared" si="15"/>
        <v>6768.77</v>
      </c>
      <c r="BO31" s="11">
        <f t="shared" si="15"/>
        <v>6768.77</v>
      </c>
      <c r="BP31" s="11">
        <f t="shared" ref="BP31:EA31" si="16">$C$31</f>
        <v>6768.77</v>
      </c>
      <c r="BQ31" s="11">
        <f t="shared" si="16"/>
        <v>6768.77</v>
      </c>
      <c r="BR31" s="11">
        <f t="shared" si="16"/>
        <v>6768.77</v>
      </c>
      <c r="BS31" s="11">
        <f t="shared" si="16"/>
        <v>6768.77</v>
      </c>
      <c r="BT31" s="11">
        <f t="shared" si="16"/>
        <v>6768.77</v>
      </c>
      <c r="BU31" s="11">
        <f t="shared" si="16"/>
        <v>6768.77</v>
      </c>
      <c r="BV31" s="11">
        <f t="shared" si="16"/>
        <v>6768.77</v>
      </c>
      <c r="BW31" s="11">
        <f t="shared" si="16"/>
        <v>6768.77</v>
      </c>
      <c r="BX31" s="11">
        <f t="shared" si="16"/>
        <v>6768.77</v>
      </c>
      <c r="BY31" s="11">
        <f t="shared" si="16"/>
        <v>6768.77</v>
      </c>
      <c r="BZ31" s="11">
        <f t="shared" si="16"/>
        <v>6768.77</v>
      </c>
      <c r="CA31" s="11">
        <f t="shared" si="16"/>
        <v>6768.77</v>
      </c>
      <c r="CB31" s="11">
        <f t="shared" si="16"/>
        <v>6768.77</v>
      </c>
      <c r="CC31" s="11">
        <f t="shared" si="16"/>
        <v>6768.77</v>
      </c>
      <c r="CD31" s="11">
        <f t="shared" si="16"/>
        <v>6768.77</v>
      </c>
      <c r="CE31" s="11">
        <f t="shared" si="16"/>
        <v>6768.77</v>
      </c>
      <c r="CF31" s="11">
        <f t="shared" si="16"/>
        <v>6768.77</v>
      </c>
      <c r="CG31" s="11">
        <f t="shared" si="16"/>
        <v>6768.77</v>
      </c>
      <c r="CH31" s="11">
        <f t="shared" si="16"/>
        <v>6768.77</v>
      </c>
      <c r="CI31" s="11">
        <f t="shared" si="16"/>
        <v>6768.77</v>
      </c>
      <c r="CJ31" s="11">
        <f t="shared" si="16"/>
        <v>6768.77</v>
      </c>
      <c r="CK31" s="11">
        <f t="shared" si="16"/>
        <v>6768.77</v>
      </c>
      <c r="CL31" s="11">
        <f t="shared" si="16"/>
        <v>6768.77</v>
      </c>
      <c r="CM31" s="11">
        <f t="shared" si="16"/>
        <v>6768.77</v>
      </c>
      <c r="CN31" s="11">
        <f t="shared" si="16"/>
        <v>6768.77</v>
      </c>
      <c r="CO31" s="11">
        <f t="shared" si="16"/>
        <v>6768.77</v>
      </c>
      <c r="CP31" s="11">
        <f t="shared" si="16"/>
        <v>6768.77</v>
      </c>
      <c r="CQ31" s="11">
        <f t="shared" si="16"/>
        <v>6768.77</v>
      </c>
      <c r="CR31" s="11">
        <f t="shared" si="16"/>
        <v>6768.77</v>
      </c>
      <c r="CS31" s="11">
        <f t="shared" si="16"/>
        <v>6768.77</v>
      </c>
      <c r="CT31" s="11">
        <f t="shared" si="16"/>
        <v>6768.77</v>
      </c>
      <c r="CU31" s="11">
        <f t="shared" si="16"/>
        <v>6768.77</v>
      </c>
      <c r="CV31" s="11">
        <f t="shared" si="16"/>
        <v>6768.77</v>
      </c>
      <c r="CW31" s="11">
        <f t="shared" si="16"/>
        <v>6768.77</v>
      </c>
      <c r="CX31" s="11">
        <f t="shared" si="16"/>
        <v>6768.77</v>
      </c>
      <c r="CY31" s="11">
        <f t="shared" si="16"/>
        <v>6768.77</v>
      </c>
      <c r="CZ31" s="11">
        <f t="shared" si="16"/>
        <v>6768.77</v>
      </c>
      <c r="DA31" s="11">
        <f t="shared" si="16"/>
        <v>6768.77</v>
      </c>
      <c r="DB31" s="11">
        <f t="shared" si="16"/>
        <v>6768.77</v>
      </c>
      <c r="DC31" s="11">
        <f t="shared" si="16"/>
        <v>6768.77</v>
      </c>
      <c r="DD31" s="11">
        <f t="shared" si="16"/>
        <v>6768.77</v>
      </c>
      <c r="DE31" s="11">
        <f t="shared" si="16"/>
        <v>6768.77</v>
      </c>
      <c r="DF31" s="11">
        <f t="shared" si="16"/>
        <v>6768.77</v>
      </c>
      <c r="DG31" s="11">
        <f t="shared" si="16"/>
        <v>6768.77</v>
      </c>
      <c r="DH31" s="11">
        <f t="shared" si="16"/>
        <v>6768.77</v>
      </c>
      <c r="DI31" s="11">
        <f t="shared" si="16"/>
        <v>6768.77</v>
      </c>
      <c r="DJ31" s="11">
        <f t="shared" si="16"/>
        <v>6768.77</v>
      </c>
      <c r="DK31" s="11">
        <f t="shared" si="16"/>
        <v>6768.77</v>
      </c>
      <c r="DL31" s="11">
        <f t="shared" si="16"/>
        <v>6768.77</v>
      </c>
      <c r="DM31" s="11">
        <f t="shared" si="16"/>
        <v>6768.77</v>
      </c>
      <c r="DN31" s="11">
        <f t="shared" si="16"/>
        <v>6768.77</v>
      </c>
      <c r="DO31" s="11">
        <f t="shared" si="16"/>
        <v>6768.77</v>
      </c>
      <c r="DP31" s="11">
        <f t="shared" si="16"/>
        <v>6768.77</v>
      </c>
      <c r="DQ31" s="11">
        <f t="shared" si="16"/>
        <v>6768.77</v>
      </c>
      <c r="DR31" s="11">
        <f t="shared" si="16"/>
        <v>6768.77</v>
      </c>
      <c r="DS31" s="11">
        <f t="shared" si="16"/>
        <v>6768.77</v>
      </c>
      <c r="DT31" s="11">
        <f t="shared" si="16"/>
        <v>6768.77</v>
      </c>
      <c r="DU31" s="11">
        <f t="shared" si="16"/>
        <v>6768.77</v>
      </c>
      <c r="DV31" s="11">
        <f t="shared" si="16"/>
        <v>6768.77</v>
      </c>
      <c r="DW31" s="11">
        <f t="shared" si="16"/>
        <v>6768.77</v>
      </c>
      <c r="DX31" s="11">
        <f t="shared" si="16"/>
        <v>6768.77</v>
      </c>
      <c r="DY31" s="11">
        <f t="shared" si="16"/>
        <v>6768.77</v>
      </c>
      <c r="DZ31" s="11">
        <f t="shared" si="16"/>
        <v>6768.77</v>
      </c>
      <c r="EA31" s="11">
        <f t="shared" si="16"/>
        <v>6768.77</v>
      </c>
      <c r="EB31" s="11">
        <f t="shared" ref="EB31:FX31" si="17">$C$31</f>
        <v>6768.77</v>
      </c>
      <c r="EC31" s="11">
        <f t="shared" si="17"/>
        <v>6768.77</v>
      </c>
      <c r="ED31" s="11">
        <f t="shared" si="17"/>
        <v>6768.77</v>
      </c>
      <c r="EE31" s="11">
        <f t="shared" si="17"/>
        <v>6768.77</v>
      </c>
      <c r="EF31" s="11">
        <f t="shared" si="17"/>
        <v>6768.77</v>
      </c>
      <c r="EG31" s="11">
        <f t="shared" si="17"/>
        <v>6768.77</v>
      </c>
      <c r="EH31" s="11">
        <f t="shared" si="17"/>
        <v>6768.77</v>
      </c>
      <c r="EI31" s="11">
        <f t="shared" si="17"/>
        <v>6768.77</v>
      </c>
      <c r="EJ31" s="11">
        <f t="shared" si="17"/>
        <v>6768.77</v>
      </c>
      <c r="EK31" s="11">
        <f t="shared" si="17"/>
        <v>6768.77</v>
      </c>
      <c r="EL31" s="11">
        <f t="shared" si="17"/>
        <v>6768.77</v>
      </c>
      <c r="EM31" s="11">
        <f t="shared" si="17"/>
        <v>6768.77</v>
      </c>
      <c r="EN31" s="11">
        <f t="shared" si="17"/>
        <v>6768.77</v>
      </c>
      <c r="EO31" s="11">
        <f t="shared" si="17"/>
        <v>6768.77</v>
      </c>
      <c r="EP31" s="11">
        <f t="shared" si="17"/>
        <v>6768.77</v>
      </c>
      <c r="EQ31" s="11">
        <f t="shared" si="17"/>
        <v>6768.77</v>
      </c>
      <c r="ER31" s="11">
        <f t="shared" si="17"/>
        <v>6768.77</v>
      </c>
      <c r="ES31" s="11">
        <f t="shared" si="17"/>
        <v>6768.77</v>
      </c>
      <c r="ET31" s="11">
        <f t="shared" si="17"/>
        <v>6768.77</v>
      </c>
      <c r="EU31" s="11">
        <f t="shared" si="17"/>
        <v>6768.77</v>
      </c>
      <c r="EV31" s="11">
        <f t="shared" si="17"/>
        <v>6768.77</v>
      </c>
      <c r="EW31" s="11">
        <f t="shared" si="17"/>
        <v>6768.77</v>
      </c>
      <c r="EX31" s="11">
        <f t="shared" si="17"/>
        <v>6768.77</v>
      </c>
      <c r="EY31" s="11">
        <f t="shared" si="17"/>
        <v>6768.77</v>
      </c>
      <c r="EZ31" s="11">
        <f t="shared" si="17"/>
        <v>6768.77</v>
      </c>
      <c r="FA31" s="11">
        <f t="shared" si="17"/>
        <v>6768.77</v>
      </c>
      <c r="FB31" s="11">
        <f t="shared" si="17"/>
        <v>6768.77</v>
      </c>
      <c r="FC31" s="11">
        <f t="shared" si="17"/>
        <v>6768.77</v>
      </c>
      <c r="FD31" s="11">
        <f t="shared" si="17"/>
        <v>6768.77</v>
      </c>
      <c r="FE31" s="11">
        <f t="shared" si="17"/>
        <v>6768.77</v>
      </c>
      <c r="FF31" s="11">
        <f t="shared" si="17"/>
        <v>6768.77</v>
      </c>
      <c r="FG31" s="11">
        <f t="shared" si="17"/>
        <v>6768.77</v>
      </c>
      <c r="FH31" s="11">
        <f t="shared" si="17"/>
        <v>6768.77</v>
      </c>
      <c r="FI31" s="11">
        <f t="shared" si="17"/>
        <v>6768.77</v>
      </c>
      <c r="FJ31" s="11">
        <f t="shared" si="17"/>
        <v>6768.77</v>
      </c>
      <c r="FK31" s="11">
        <f t="shared" si="17"/>
        <v>6768.77</v>
      </c>
      <c r="FL31" s="11">
        <f t="shared" si="17"/>
        <v>6768.77</v>
      </c>
      <c r="FM31" s="11">
        <f t="shared" si="17"/>
        <v>6768.77</v>
      </c>
      <c r="FN31" s="11">
        <f t="shared" si="17"/>
        <v>6768.77</v>
      </c>
      <c r="FO31" s="11">
        <f t="shared" si="17"/>
        <v>6768.77</v>
      </c>
      <c r="FP31" s="11">
        <f t="shared" si="17"/>
        <v>6768.77</v>
      </c>
      <c r="FQ31" s="11">
        <f t="shared" si="17"/>
        <v>6768.77</v>
      </c>
      <c r="FR31" s="11">
        <f t="shared" si="17"/>
        <v>6768.77</v>
      </c>
      <c r="FS31" s="11">
        <f t="shared" si="17"/>
        <v>6768.77</v>
      </c>
      <c r="FT31" s="11">
        <f t="shared" si="17"/>
        <v>6768.77</v>
      </c>
      <c r="FU31" s="11">
        <f t="shared" si="17"/>
        <v>6768.77</v>
      </c>
      <c r="FV31" s="11">
        <f t="shared" si="17"/>
        <v>6768.77</v>
      </c>
      <c r="FW31" s="11">
        <f t="shared" si="17"/>
        <v>6768.77</v>
      </c>
      <c r="FX31" s="11">
        <f t="shared" si="17"/>
        <v>6768.77</v>
      </c>
      <c r="FY31" s="42"/>
      <c r="FZ31" s="14"/>
      <c r="GA31" s="14"/>
      <c r="GB31" s="14"/>
      <c r="GC31" s="14"/>
      <c r="GD31" s="14"/>
      <c r="GE31" s="37"/>
      <c r="GF31" s="36"/>
      <c r="GG31" s="1"/>
      <c r="GH31" s="1"/>
      <c r="GI31" s="1"/>
      <c r="GJ31" s="1"/>
      <c r="GK31" s="1"/>
      <c r="GL31" s="1"/>
      <c r="GM31" s="1"/>
    </row>
    <row r="32" spans="1:195" x14ac:dyDescent="0.2">
      <c r="A32" s="3" t="s">
        <v>298</v>
      </c>
      <c r="B32" s="11" t="s">
        <v>299</v>
      </c>
      <c r="C32" s="43">
        <v>8452.24</v>
      </c>
      <c r="D32" s="43">
        <f t="shared" ref="D32:BO32" si="18">$C$32</f>
        <v>8452.24</v>
      </c>
      <c r="E32" s="43">
        <f t="shared" si="18"/>
        <v>8452.24</v>
      </c>
      <c r="F32" s="43">
        <f t="shared" si="18"/>
        <v>8452.24</v>
      </c>
      <c r="G32" s="43">
        <f t="shared" si="18"/>
        <v>8452.24</v>
      </c>
      <c r="H32" s="43">
        <f t="shared" si="18"/>
        <v>8452.24</v>
      </c>
      <c r="I32" s="43">
        <f t="shared" si="18"/>
        <v>8452.24</v>
      </c>
      <c r="J32" s="43">
        <f t="shared" si="18"/>
        <v>8452.24</v>
      </c>
      <c r="K32" s="43">
        <f t="shared" si="18"/>
        <v>8452.24</v>
      </c>
      <c r="L32" s="43">
        <f t="shared" si="18"/>
        <v>8452.24</v>
      </c>
      <c r="M32" s="43">
        <f t="shared" si="18"/>
        <v>8452.24</v>
      </c>
      <c r="N32" s="43">
        <f t="shared" si="18"/>
        <v>8452.24</v>
      </c>
      <c r="O32" s="43">
        <f t="shared" si="18"/>
        <v>8452.24</v>
      </c>
      <c r="P32" s="43">
        <f t="shared" si="18"/>
        <v>8452.24</v>
      </c>
      <c r="Q32" s="43">
        <f t="shared" si="18"/>
        <v>8452.24</v>
      </c>
      <c r="R32" s="43">
        <f t="shared" si="18"/>
        <v>8452.24</v>
      </c>
      <c r="S32" s="43">
        <f t="shared" si="18"/>
        <v>8452.24</v>
      </c>
      <c r="T32" s="43">
        <f t="shared" si="18"/>
        <v>8452.24</v>
      </c>
      <c r="U32" s="43">
        <f t="shared" si="18"/>
        <v>8452.24</v>
      </c>
      <c r="V32" s="43">
        <f t="shared" si="18"/>
        <v>8452.24</v>
      </c>
      <c r="W32" s="43">
        <f t="shared" si="18"/>
        <v>8452.24</v>
      </c>
      <c r="X32" s="43">
        <f t="shared" si="18"/>
        <v>8452.24</v>
      </c>
      <c r="Y32" s="43">
        <f t="shared" si="18"/>
        <v>8452.24</v>
      </c>
      <c r="Z32" s="43">
        <f t="shared" si="18"/>
        <v>8452.24</v>
      </c>
      <c r="AA32" s="43">
        <f t="shared" si="18"/>
        <v>8452.24</v>
      </c>
      <c r="AB32" s="43">
        <f t="shared" si="18"/>
        <v>8452.24</v>
      </c>
      <c r="AC32" s="43">
        <f t="shared" si="18"/>
        <v>8452.24</v>
      </c>
      <c r="AD32" s="43">
        <f t="shared" si="18"/>
        <v>8452.24</v>
      </c>
      <c r="AE32" s="43">
        <f t="shared" si="18"/>
        <v>8452.24</v>
      </c>
      <c r="AF32" s="43">
        <f t="shared" si="18"/>
        <v>8452.24</v>
      </c>
      <c r="AG32" s="43">
        <f t="shared" si="18"/>
        <v>8452.24</v>
      </c>
      <c r="AH32" s="43">
        <f t="shared" si="18"/>
        <v>8452.24</v>
      </c>
      <c r="AI32" s="43">
        <f t="shared" si="18"/>
        <v>8452.24</v>
      </c>
      <c r="AJ32" s="43">
        <f t="shared" si="18"/>
        <v>8452.24</v>
      </c>
      <c r="AK32" s="43">
        <f t="shared" si="18"/>
        <v>8452.24</v>
      </c>
      <c r="AL32" s="43">
        <f t="shared" si="18"/>
        <v>8452.24</v>
      </c>
      <c r="AM32" s="43">
        <f t="shared" si="18"/>
        <v>8452.24</v>
      </c>
      <c r="AN32" s="43">
        <f t="shared" si="18"/>
        <v>8452.24</v>
      </c>
      <c r="AO32" s="43">
        <f t="shared" si="18"/>
        <v>8452.24</v>
      </c>
      <c r="AP32" s="43">
        <f t="shared" si="18"/>
        <v>8452.24</v>
      </c>
      <c r="AQ32" s="43">
        <f t="shared" si="18"/>
        <v>8452.24</v>
      </c>
      <c r="AR32" s="43">
        <f t="shared" si="18"/>
        <v>8452.24</v>
      </c>
      <c r="AS32" s="43">
        <f t="shared" si="18"/>
        <v>8452.24</v>
      </c>
      <c r="AT32" s="43">
        <f t="shared" si="18"/>
        <v>8452.24</v>
      </c>
      <c r="AU32" s="43">
        <f t="shared" si="18"/>
        <v>8452.24</v>
      </c>
      <c r="AV32" s="43">
        <f t="shared" si="18"/>
        <v>8452.24</v>
      </c>
      <c r="AW32" s="43">
        <f t="shared" si="18"/>
        <v>8452.24</v>
      </c>
      <c r="AX32" s="43">
        <f t="shared" si="18"/>
        <v>8452.24</v>
      </c>
      <c r="AY32" s="43">
        <f t="shared" si="18"/>
        <v>8452.24</v>
      </c>
      <c r="AZ32" s="43">
        <f t="shared" si="18"/>
        <v>8452.24</v>
      </c>
      <c r="BA32" s="43">
        <f t="shared" si="18"/>
        <v>8452.24</v>
      </c>
      <c r="BB32" s="43">
        <f t="shared" si="18"/>
        <v>8452.24</v>
      </c>
      <c r="BC32" s="43">
        <f t="shared" si="18"/>
        <v>8452.24</v>
      </c>
      <c r="BD32" s="43">
        <f t="shared" si="18"/>
        <v>8452.24</v>
      </c>
      <c r="BE32" s="43">
        <f t="shared" si="18"/>
        <v>8452.24</v>
      </c>
      <c r="BF32" s="43">
        <f t="shared" si="18"/>
        <v>8452.24</v>
      </c>
      <c r="BG32" s="43">
        <f t="shared" si="18"/>
        <v>8452.24</v>
      </c>
      <c r="BH32" s="43">
        <f t="shared" si="18"/>
        <v>8452.24</v>
      </c>
      <c r="BI32" s="43">
        <f t="shared" si="18"/>
        <v>8452.24</v>
      </c>
      <c r="BJ32" s="43">
        <f t="shared" si="18"/>
        <v>8452.24</v>
      </c>
      <c r="BK32" s="43">
        <f t="shared" si="18"/>
        <v>8452.24</v>
      </c>
      <c r="BL32" s="43">
        <f t="shared" si="18"/>
        <v>8452.24</v>
      </c>
      <c r="BM32" s="43">
        <f t="shared" si="18"/>
        <v>8452.24</v>
      </c>
      <c r="BN32" s="43">
        <f t="shared" si="18"/>
        <v>8452.24</v>
      </c>
      <c r="BO32" s="43">
        <f t="shared" si="18"/>
        <v>8452.24</v>
      </c>
      <c r="BP32" s="43">
        <f t="shared" ref="BP32:EA32" si="19">$C$32</f>
        <v>8452.24</v>
      </c>
      <c r="BQ32" s="43">
        <f t="shared" si="19"/>
        <v>8452.24</v>
      </c>
      <c r="BR32" s="43">
        <f t="shared" si="19"/>
        <v>8452.24</v>
      </c>
      <c r="BS32" s="43">
        <f t="shared" si="19"/>
        <v>8452.24</v>
      </c>
      <c r="BT32" s="43">
        <f t="shared" si="19"/>
        <v>8452.24</v>
      </c>
      <c r="BU32" s="43">
        <f t="shared" si="19"/>
        <v>8452.24</v>
      </c>
      <c r="BV32" s="43">
        <f t="shared" si="19"/>
        <v>8452.24</v>
      </c>
      <c r="BW32" s="43">
        <f t="shared" si="19"/>
        <v>8452.24</v>
      </c>
      <c r="BX32" s="43">
        <f t="shared" si="19"/>
        <v>8452.24</v>
      </c>
      <c r="BY32" s="43">
        <f t="shared" si="19"/>
        <v>8452.24</v>
      </c>
      <c r="BZ32" s="43">
        <f t="shared" si="19"/>
        <v>8452.24</v>
      </c>
      <c r="CA32" s="43">
        <f t="shared" si="19"/>
        <v>8452.24</v>
      </c>
      <c r="CB32" s="43">
        <f t="shared" si="19"/>
        <v>8452.24</v>
      </c>
      <c r="CC32" s="43">
        <f t="shared" si="19"/>
        <v>8452.24</v>
      </c>
      <c r="CD32" s="43">
        <f t="shared" si="19"/>
        <v>8452.24</v>
      </c>
      <c r="CE32" s="43">
        <f t="shared" si="19"/>
        <v>8452.24</v>
      </c>
      <c r="CF32" s="43">
        <f t="shared" si="19"/>
        <v>8452.24</v>
      </c>
      <c r="CG32" s="43">
        <f t="shared" si="19"/>
        <v>8452.24</v>
      </c>
      <c r="CH32" s="43">
        <f t="shared" si="19"/>
        <v>8452.24</v>
      </c>
      <c r="CI32" s="43">
        <f t="shared" si="19"/>
        <v>8452.24</v>
      </c>
      <c r="CJ32" s="43">
        <f t="shared" si="19"/>
        <v>8452.24</v>
      </c>
      <c r="CK32" s="43">
        <f t="shared" si="19"/>
        <v>8452.24</v>
      </c>
      <c r="CL32" s="43">
        <f t="shared" si="19"/>
        <v>8452.24</v>
      </c>
      <c r="CM32" s="43">
        <f t="shared" si="19"/>
        <v>8452.24</v>
      </c>
      <c r="CN32" s="43">
        <f t="shared" si="19"/>
        <v>8452.24</v>
      </c>
      <c r="CO32" s="43">
        <f t="shared" si="19"/>
        <v>8452.24</v>
      </c>
      <c r="CP32" s="43">
        <f t="shared" si="19"/>
        <v>8452.24</v>
      </c>
      <c r="CQ32" s="43">
        <f t="shared" si="19"/>
        <v>8452.24</v>
      </c>
      <c r="CR32" s="43">
        <f t="shared" si="19"/>
        <v>8452.24</v>
      </c>
      <c r="CS32" s="43">
        <f t="shared" si="19"/>
        <v>8452.24</v>
      </c>
      <c r="CT32" s="43">
        <f t="shared" si="19"/>
        <v>8452.24</v>
      </c>
      <c r="CU32" s="43">
        <f t="shared" si="19"/>
        <v>8452.24</v>
      </c>
      <c r="CV32" s="43">
        <f t="shared" si="19"/>
        <v>8452.24</v>
      </c>
      <c r="CW32" s="43">
        <f t="shared" si="19"/>
        <v>8452.24</v>
      </c>
      <c r="CX32" s="43">
        <f t="shared" si="19"/>
        <v>8452.24</v>
      </c>
      <c r="CY32" s="43">
        <f t="shared" si="19"/>
        <v>8452.24</v>
      </c>
      <c r="CZ32" s="43">
        <f t="shared" si="19"/>
        <v>8452.24</v>
      </c>
      <c r="DA32" s="43">
        <f t="shared" si="19"/>
        <v>8452.24</v>
      </c>
      <c r="DB32" s="43">
        <f t="shared" si="19"/>
        <v>8452.24</v>
      </c>
      <c r="DC32" s="43">
        <f t="shared" si="19"/>
        <v>8452.24</v>
      </c>
      <c r="DD32" s="43">
        <f t="shared" si="19"/>
        <v>8452.24</v>
      </c>
      <c r="DE32" s="43">
        <f t="shared" si="19"/>
        <v>8452.24</v>
      </c>
      <c r="DF32" s="43">
        <f t="shared" si="19"/>
        <v>8452.24</v>
      </c>
      <c r="DG32" s="43">
        <f t="shared" si="19"/>
        <v>8452.24</v>
      </c>
      <c r="DH32" s="43">
        <f t="shared" si="19"/>
        <v>8452.24</v>
      </c>
      <c r="DI32" s="43">
        <f t="shared" si="19"/>
        <v>8452.24</v>
      </c>
      <c r="DJ32" s="43">
        <f t="shared" si="19"/>
        <v>8452.24</v>
      </c>
      <c r="DK32" s="43">
        <f t="shared" si="19"/>
        <v>8452.24</v>
      </c>
      <c r="DL32" s="43">
        <f t="shared" si="19"/>
        <v>8452.24</v>
      </c>
      <c r="DM32" s="43">
        <f t="shared" si="19"/>
        <v>8452.24</v>
      </c>
      <c r="DN32" s="43">
        <f t="shared" si="19"/>
        <v>8452.24</v>
      </c>
      <c r="DO32" s="43">
        <f t="shared" si="19"/>
        <v>8452.24</v>
      </c>
      <c r="DP32" s="43">
        <f t="shared" si="19"/>
        <v>8452.24</v>
      </c>
      <c r="DQ32" s="43">
        <f t="shared" si="19"/>
        <v>8452.24</v>
      </c>
      <c r="DR32" s="43">
        <f t="shared" si="19"/>
        <v>8452.24</v>
      </c>
      <c r="DS32" s="43">
        <f t="shared" si="19"/>
        <v>8452.24</v>
      </c>
      <c r="DT32" s="43">
        <f t="shared" si="19"/>
        <v>8452.24</v>
      </c>
      <c r="DU32" s="43">
        <f t="shared" si="19"/>
        <v>8452.24</v>
      </c>
      <c r="DV32" s="43">
        <f t="shared" si="19"/>
        <v>8452.24</v>
      </c>
      <c r="DW32" s="43">
        <f t="shared" si="19"/>
        <v>8452.24</v>
      </c>
      <c r="DX32" s="43">
        <f t="shared" si="19"/>
        <v>8452.24</v>
      </c>
      <c r="DY32" s="43">
        <f t="shared" si="19"/>
        <v>8452.24</v>
      </c>
      <c r="DZ32" s="43">
        <f t="shared" si="19"/>
        <v>8452.24</v>
      </c>
      <c r="EA32" s="43">
        <f t="shared" si="19"/>
        <v>8452.24</v>
      </c>
      <c r="EB32" s="43">
        <f t="shared" ref="EB32:FX32" si="20">$C$32</f>
        <v>8452.24</v>
      </c>
      <c r="EC32" s="43">
        <f t="shared" si="20"/>
        <v>8452.24</v>
      </c>
      <c r="ED32" s="43">
        <f t="shared" si="20"/>
        <v>8452.24</v>
      </c>
      <c r="EE32" s="43">
        <f t="shared" si="20"/>
        <v>8452.24</v>
      </c>
      <c r="EF32" s="43">
        <f t="shared" si="20"/>
        <v>8452.24</v>
      </c>
      <c r="EG32" s="43">
        <f t="shared" si="20"/>
        <v>8452.24</v>
      </c>
      <c r="EH32" s="43">
        <f t="shared" si="20"/>
        <v>8452.24</v>
      </c>
      <c r="EI32" s="43">
        <f t="shared" si="20"/>
        <v>8452.24</v>
      </c>
      <c r="EJ32" s="43">
        <f t="shared" si="20"/>
        <v>8452.24</v>
      </c>
      <c r="EK32" s="43">
        <f t="shared" si="20"/>
        <v>8452.24</v>
      </c>
      <c r="EL32" s="43">
        <f t="shared" si="20"/>
        <v>8452.24</v>
      </c>
      <c r="EM32" s="43">
        <f t="shared" si="20"/>
        <v>8452.24</v>
      </c>
      <c r="EN32" s="43">
        <f t="shared" si="20"/>
        <v>8452.24</v>
      </c>
      <c r="EO32" s="43">
        <f t="shared" si="20"/>
        <v>8452.24</v>
      </c>
      <c r="EP32" s="43">
        <f t="shared" si="20"/>
        <v>8452.24</v>
      </c>
      <c r="EQ32" s="43">
        <f t="shared" si="20"/>
        <v>8452.24</v>
      </c>
      <c r="ER32" s="43">
        <f t="shared" si="20"/>
        <v>8452.24</v>
      </c>
      <c r="ES32" s="43">
        <f t="shared" si="20"/>
        <v>8452.24</v>
      </c>
      <c r="ET32" s="43">
        <f t="shared" si="20"/>
        <v>8452.24</v>
      </c>
      <c r="EU32" s="43">
        <f t="shared" si="20"/>
        <v>8452.24</v>
      </c>
      <c r="EV32" s="43">
        <f t="shared" si="20"/>
        <v>8452.24</v>
      </c>
      <c r="EW32" s="43">
        <f t="shared" si="20"/>
        <v>8452.24</v>
      </c>
      <c r="EX32" s="43">
        <f t="shared" si="20"/>
        <v>8452.24</v>
      </c>
      <c r="EY32" s="43">
        <f t="shared" si="20"/>
        <v>8452.24</v>
      </c>
      <c r="EZ32" s="43">
        <f t="shared" si="20"/>
        <v>8452.24</v>
      </c>
      <c r="FA32" s="43">
        <f t="shared" si="20"/>
        <v>8452.24</v>
      </c>
      <c r="FB32" s="43">
        <f t="shared" si="20"/>
        <v>8452.24</v>
      </c>
      <c r="FC32" s="43">
        <f t="shared" si="20"/>
        <v>8452.24</v>
      </c>
      <c r="FD32" s="43">
        <f t="shared" si="20"/>
        <v>8452.24</v>
      </c>
      <c r="FE32" s="43">
        <f t="shared" si="20"/>
        <v>8452.24</v>
      </c>
      <c r="FF32" s="43">
        <f t="shared" si="20"/>
        <v>8452.24</v>
      </c>
      <c r="FG32" s="43">
        <f t="shared" si="20"/>
        <v>8452.24</v>
      </c>
      <c r="FH32" s="43">
        <f t="shared" si="20"/>
        <v>8452.24</v>
      </c>
      <c r="FI32" s="43">
        <f t="shared" si="20"/>
        <v>8452.24</v>
      </c>
      <c r="FJ32" s="43">
        <f t="shared" si="20"/>
        <v>8452.24</v>
      </c>
      <c r="FK32" s="43">
        <f t="shared" si="20"/>
        <v>8452.24</v>
      </c>
      <c r="FL32" s="43">
        <f t="shared" si="20"/>
        <v>8452.24</v>
      </c>
      <c r="FM32" s="43">
        <f t="shared" si="20"/>
        <v>8452.24</v>
      </c>
      <c r="FN32" s="43">
        <f t="shared" si="20"/>
        <v>8452.24</v>
      </c>
      <c r="FO32" s="43">
        <f t="shared" si="20"/>
        <v>8452.24</v>
      </c>
      <c r="FP32" s="43">
        <f t="shared" si="20"/>
        <v>8452.24</v>
      </c>
      <c r="FQ32" s="43">
        <f t="shared" si="20"/>
        <v>8452.24</v>
      </c>
      <c r="FR32" s="43">
        <f t="shared" si="20"/>
        <v>8452.24</v>
      </c>
      <c r="FS32" s="43">
        <f t="shared" si="20"/>
        <v>8452.24</v>
      </c>
      <c r="FT32" s="43">
        <f t="shared" si="20"/>
        <v>8452.24</v>
      </c>
      <c r="FU32" s="43">
        <f t="shared" si="20"/>
        <v>8452.24</v>
      </c>
      <c r="FV32" s="43">
        <f t="shared" si="20"/>
        <v>8452.24</v>
      </c>
      <c r="FW32" s="43">
        <f t="shared" si="20"/>
        <v>8452.24</v>
      </c>
      <c r="FX32" s="43">
        <f t="shared" si="20"/>
        <v>8452.24</v>
      </c>
      <c r="FY32" s="42"/>
      <c r="FZ32" s="14"/>
      <c r="GA32" s="14"/>
      <c r="GB32" s="14"/>
      <c r="GC32" s="14"/>
      <c r="GD32" s="14"/>
      <c r="GE32" s="37"/>
      <c r="GF32" s="36"/>
      <c r="GG32" s="1"/>
      <c r="GH32" s="1"/>
      <c r="GI32" s="1"/>
      <c r="GJ32" s="1"/>
      <c r="GK32" s="1"/>
      <c r="GL32" s="1"/>
      <c r="GM32" s="1"/>
    </row>
    <row r="33" spans="1:256" x14ac:dyDescent="0.2">
      <c r="A33" s="3" t="s">
        <v>300</v>
      </c>
      <c r="B33" s="11" t="s">
        <v>301</v>
      </c>
      <c r="C33" s="11">
        <v>8162</v>
      </c>
      <c r="D33" s="11">
        <f t="shared" ref="D33:BO33" si="21">$C$33</f>
        <v>8162</v>
      </c>
      <c r="E33" s="11">
        <f t="shared" si="21"/>
        <v>8162</v>
      </c>
      <c r="F33" s="11">
        <f t="shared" si="21"/>
        <v>8162</v>
      </c>
      <c r="G33" s="11">
        <f t="shared" si="21"/>
        <v>8162</v>
      </c>
      <c r="H33" s="11">
        <f t="shared" si="21"/>
        <v>8162</v>
      </c>
      <c r="I33" s="11">
        <f t="shared" si="21"/>
        <v>8162</v>
      </c>
      <c r="J33" s="11">
        <f t="shared" si="21"/>
        <v>8162</v>
      </c>
      <c r="K33" s="11">
        <f t="shared" si="21"/>
        <v>8162</v>
      </c>
      <c r="L33" s="11">
        <f t="shared" si="21"/>
        <v>8162</v>
      </c>
      <c r="M33" s="11">
        <f t="shared" si="21"/>
        <v>8162</v>
      </c>
      <c r="N33" s="11">
        <f t="shared" si="21"/>
        <v>8162</v>
      </c>
      <c r="O33" s="11">
        <f t="shared" si="21"/>
        <v>8162</v>
      </c>
      <c r="P33" s="11">
        <f t="shared" si="21"/>
        <v>8162</v>
      </c>
      <c r="Q33" s="11">
        <f t="shared" si="21"/>
        <v>8162</v>
      </c>
      <c r="R33" s="11">
        <f t="shared" si="21"/>
        <v>8162</v>
      </c>
      <c r="S33" s="11">
        <f t="shared" si="21"/>
        <v>8162</v>
      </c>
      <c r="T33" s="11">
        <f t="shared" si="21"/>
        <v>8162</v>
      </c>
      <c r="U33" s="11">
        <f t="shared" si="21"/>
        <v>8162</v>
      </c>
      <c r="V33" s="11">
        <f t="shared" si="21"/>
        <v>8162</v>
      </c>
      <c r="W33" s="11">
        <f t="shared" si="21"/>
        <v>8162</v>
      </c>
      <c r="X33" s="11">
        <f t="shared" si="21"/>
        <v>8162</v>
      </c>
      <c r="Y33" s="11">
        <f t="shared" si="21"/>
        <v>8162</v>
      </c>
      <c r="Z33" s="11">
        <f t="shared" si="21"/>
        <v>8162</v>
      </c>
      <c r="AA33" s="11">
        <f t="shared" si="21"/>
        <v>8162</v>
      </c>
      <c r="AB33" s="11">
        <f t="shared" si="21"/>
        <v>8162</v>
      </c>
      <c r="AC33" s="11">
        <f t="shared" si="21"/>
        <v>8162</v>
      </c>
      <c r="AD33" s="11">
        <f t="shared" si="21"/>
        <v>8162</v>
      </c>
      <c r="AE33" s="11">
        <f t="shared" si="21"/>
        <v>8162</v>
      </c>
      <c r="AF33" s="11">
        <f t="shared" si="21"/>
        <v>8162</v>
      </c>
      <c r="AG33" s="11">
        <f t="shared" si="21"/>
        <v>8162</v>
      </c>
      <c r="AH33" s="11">
        <f t="shared" si="21"/>
        <v>8162</v>
      </c>
      <c r="AI33" s="11">
        <f t="shared" si="21"/>
        <v>8162</v>
      </c>
      <c r="AJ33" s="11">
        <f t="shared" si="21"/>
        <v>8162</v>
      </c>
      <c r="AK33" s="11">
        <f t="shared" si="21"/>
        <v>8162</v>
      </c>
      <c r="AL33" s="11">
        <f t="shared" si="21"/>
        <v>8162</v>
      </c>
      <c r="AM33" s="11">
        <f t="shared" si="21"/>
        <v>8162</v>
      </c>
      <c r="AN33" s="11">
        <f t="shared" si="21"/>
        <v>8162</v>
      </c>
      <c r="AO33" s="11">
        <f t="shared" si="21"/>
        <v>8162</v>
      </c>
      <c r="AP33" s="11">
        <f t="shared" si="21"/>
        <v>8162</v>
      </c>
      <c r="AQ33" s="11">
        <f t="shared" si="21"/>
        <v>8162</v>
      </c>
      <c r="AR33" s="11">
        <f t="shared" si="21"/>
        <v>8162</v>
      </c>
      <c r="AS33" s="11">
        <f t="shared" si="21"/>
        <v>8162</v>
      </c>
      <c r="AT33" s="11">
        <f t="shared" si="21"/>
        <v>8162</v>
      </c>
      <c r="AU33" s="11">
        <f t="shared" si="21"/>
        <v>8162</v>
      </c>
      <c r="AV33" s="11">
        <f t="shared" si="21"/>
        <v>8162</v>
      </c>
      <c r="AW33" s="11">
        <f t="shared" si="21"/>
        <v>8162</v>
      </c>
      <c r="AX33" s="11">
        <f t="shared" si="21"/>
        <v>8162</v>
      </c>
      <c r="AY33" s="11">
        <f t="shared" si="21"/>
        <v>8162</v>
      </c>
      <c r="AZ33" s="11">
        <f t="shared" si="21"/>
        <v>8162</v>
      </c>
      <c r="BA33" s="11">
        <f t="shared" si="21"/>
        <v>8162</v>
      </c>
      <c r="BB33" s="11">
        <f t="shared" si="21"/>
        <v>8162</v>
      </c>
      <c r="BC33" s="11">
        <f t="shared" si="21"/>
        <v>8162</v>
      </c>
      <c r="BD33" s="11">
        <f t="shared" si="21"/>
        <v>8162</v>
      </c>
      <c r="BE33" s="11">
        <f t="shared" si="21"/>
        <v>8162</v>
      </c>
      <c r="BF33" s="11">
        <f t="shared" si="21"/>
        <v>8162</v>
      </c>
      <c r="BG33" s="11">
        <f t="shared" si="21"/>
        <v>8162</v>
      </c>
      <c r="BH33" s="11">
        <f t="shared" si="21"/>
        <v>8162</v>
      </c>
      <c r="BI33" s="11">
        <f t="shared" si="21"/>
        <v>8162</v>
      </c>
      <c r="BJ33" s="11">
        <f t="shared" si="21"/>
        <v>8162</v>
      </c>
      <c r="BK33" s="11">
        <f t="shared" si="21"/>
        <v>8162</v>
      </c>
      <c r="BL33" s="11">
        <f t="shared" si="21"/>
        <v>8162</v>
      </c>
      <c r="BM33" s="11">
        <f t="shared" si="21"/>
        <v>8162</v>
      </c>
      <c r="BN33" s="11">
        <f t="shared" si="21"/>
        <v>8162</v>
      </c>
      <c r="BO33" s="11">
        <f t="shared" si="21"/>
        <v>8162</v>
      </c>
      <c r="BP33" s="11">
        <f t="shared" ref="BP33:EA33" si="22">$C$33</f>
        <v>8162</v>
      </c>
      <c r="BQ33" s="11">
        <f t="shared" si="22"/>
        <v>8162</v>
      </c>
      <c r="BR33" s="11">
        <f t="shared" si="22"/>
        <v>8162</v>
      </c>
      <c r="BS33" s="11">
        <f t="shared" si="22"/>
        <v>8162</v>
      </c>
      <c r="BT33" s="11">
        <f t="shared" si="22"/>
        <v>8162</v>
      </c>
      <c r="BU33" s="11">
        <f t="shared" si="22"/>
        <v>8162</v>
      </c>
      <c r="BV33" s="11">
        <f t="shared" si="22"/>
        <v>8162</v>
      </c>
      <c r="BW33" s="11">
        <f t="shared" si="22"/>
        <v>8162</v>
      </c>
      <c r="BX33" s="11">
        <f t="shared" si="22"/>
        <v>8162</v>
      </c>
      <c r="BY33" s="11">
        <f t="shared" si="22"/>
        <v>8162</v>
      </c>
      <c r="BZ33" s="11">
        <f t="shared" si="22"/>
        <v>8162</v>
      </c>
      <c r="CA33" s="11">
        <f t="shared" si="22"/>
        <v>8162</v>
      </c>
      <c r="CB33" s="11">
        <f t="shared" si="22"/>
        <v>8162</v>
      </c>
      <c r="CC33" s="11">
        <f t="shared" si="22"/>
        <v>8162</v>
      </c>
      <c r="CD33" s="11">
        <f t="shared" si="22"/>
        <v>8162</v>
      </c>
      <c r="CE33" s="11">
        <f t="shared" si="22"/>
        <v>8162</v>
      </c>
      <c r="CF33" s="11">
        <f t="shared" si="22"/>
        <v>8162</v>
      </c>
      <c r="CG33" s="11">
        <f t="shared" si="22"/>
        <v>8162</v>
      </c>
      <c r="CH33" s="11">
        <f t="shared" si="22"/>
        <v>8162</v>
      </c>
      <c r="CI33" s="11">
        <f t="shared" si="22"/>
        <v>8162</v>
      </c>
      <c r="CJ33" s="11">
        <f t="shared" si="22"/>
        <v>8162</v>
      </c>
      <c r="CK33" s="11">
        <f t="shared" si="22"/>
        <v>8162</v>
      </c>
      <c r="CL33" s="11">
        <f t="shared" si="22"/>
        <v>8162</v>
      </c>
      <c r="CM33" s="11">
        <f t="shared" si="22"/>
        <v>8162</v>
      </c>
      <c r="CN33" s="11">
        <f t="shared" si="22"/>
        <v>8162</v>
      </c>
      <c r="CO33" s="11">
        <f t="shared" si="22"/>
        <v>8162</v>
      </c>
      <c r="CP33" s="11">
        <f t="shared" si="22"/>
        <v>8162</v>
      </c>
      <c r="CQ33" s="11">
        <f t="shared" si="22"/>
        <v>8162</v>
      </c>
      <c r="CR33" s="11">
        <f t="shared" si="22"/>
        <v>8162</v>
      </c>
      <c r="CS33" s="11">
        <f t="shared" si="22"/>
        <v>8162</v>
      </c>
      <c r="CT33" s="11">
        <f t="shared" si="22"/>
        <v>8162</v>
      </c>
      <c r="CU33" s="11">
        <f t="shared" si="22"/>
        <v>8162</v>
      </c>
      <c r="CV33" s="11">
        <f t="shared" si="22"/>
        <v>8162</v>
      </c>
      <c r="CW33" s="11">
        <f t="shared" si="22"/>
        <v>8162</v>
      </c>
      <c r="CX33" s="11">
        <f t="shared" si="22"/>
        <v>8162</v>
      </c>
      <c r="CY33" s="11">
        <f t="shared" si="22"/>
        <v>8162</v>
      </c>
      <c r="CZ33" s="11">
        <f t="shared" si="22"/>
        <v>8162</v>
      </c>
      <c r="DA33" s="11">
        <f t="shared" si="22"/>
        <v>8162</v>
      </c>
      <c r="DB33" s="11">
        <f t="shared" si="22"/>
        <v>8162</v>
      </c>
      <c r="DC33" s="11">
        <f t="shared" si="22"/>
        <v>8162</v>
      </c>
      <c r="DD33" s="11">
        <f t="shared" si="22"/>
        <v>8162</v>
      </c>
      <c r="DE33" s="11">
        <f t="shared" si="22"/>
        <v>8162</v>
      </c>
      <c r="DF33" s="11">
        <f t="shared" si="22"/>
        <v>8162</v>
      </c>
      <c r="DG33" s="11">
        <f t="shared" si="22"/>
        <v>8162</v>
      </c>
      <c r="DH33" s="11">
        <f t="shared" si="22"/>
        <v>8162</v>
      </c>
      <c r="DI33" s="11">
        <f t="shared" si="22"/>
        <v>8162</v>
      </c>
      <c r="DJ33" s="11">
        <f t="shared" si="22"/>
        <v>8162</v>
      </c>
      <c r="DK33" s="11">
        <f t="shared" si="22"/>
        <v>8162</v>
      </c>
      <c r="DL33" s="11">
        <f t="shared" si="22"/>
        <v>8162</v>
      </c>
      <c r="DM33" s="11">
        <f t="shared" si="22"/>
        <v>8162</v>
      </c>
      <c r="DN33" s="11">
        <f t="shared" si="22"/>
        <v>8162</v>
      </c>
      <c r="DO33" s="11">
        <f t="shared" si="22"/>
        <v>8162</v>
      </c>
      <c r="DP33" s="11">
        <f t="shared" si="22"/>
        <v>8162</v>
      </c>
      <c r="DQ33" s="11">
        <f t="shared" si="22"/>
        <v>8162</v>
      </c>
      <c r="DR33" s="11">
        <f t="shared" si="22"/>
        <v>8162</v>
      </c>
      <c r="DS33" s="11">
        <f t="shared" si="22"/>
        <v>8162</v>
      </c>
      <c r="DT33" s="11">
        <f t="shared" si="22"/>
        <v>8162</v>
      </c>
      <c r="DU33" s="11">
        <f t="shared" si="22"/>
        <v>8162</v>
      </c>
      <c r="DV33" s="11">
        <f t="shared" si="22"/>
        <v>8162</v>
      </c>
      <c r="DW33" s="11">
        <f t="shared" si="22"/>
        <v>8162</v>
      </c>
      <c r="DX33" s="11">
        <f t="shared" si="22"/>
        <v>8162</v>
      </c>
      <c r="DY33" s="11">
        <f t="shared" si="22"/>
        <v>8162</v>
      </c>
      <c r="DZ33" s="11">
        <f t="shared" si="22"/>
        <v>8162</v>
      </c>
      <c r="EA33" s="11">
        <f t="shared" si="22"/>
        <v>8162</v>
      </c>
      <c r="EB33" s="11">
        <f t="shared" ref="EB33:FX33" si="23">$C$33</f>
        <v>8162</v>
      </c>
      <c r="EC33" s="11">
        <f t="shared" si="23"/>
        <v>8162</v>
      </c>
      <c r="ED33" s="11">
        <f t="shared" si="23"/>
        <v>8162</v>
      </c>
      <c r="EE33" s="11">
        <f t="shared" si="23"/>
        <v>8162</v>
      </c>
      <c r="EF33" s="11">
        <f t="shared" si="23"/>
        <v>8162</v>
      </c>
      <c r="EG33" s="11">
        <f t="shared" si="23"/>
        <v>8162</v>
      </c>
      <c r="EH33" s="11">
        <f t="shared" si="23"/>
        <v>8162</v>
      </c>
      <c r="EI33" s="11">
        <f t="shared" si="23"/>
        <v>8162</v>
      </c>
      <c r="EJ33" s="11">
        <f t="shared" si="23"/>
        <v>8162</v>
      </c>
      <c r="EK33" s="11">
        <f t="shared" si="23"/>
        <v>8162</v>
      </c>
      <c r="EL33" s="11">
        <f t="shared" si="23"/>
        <v>8162</v>
      </c>
      <c r="EM33" s="11">
        <f t="shared" si="23"/>
        <v>8162</v>
      </c>
      <c r="EN33" s="11">
        <f t="shared" si="23"/>
        <v>8162</v>
      </c>
      <c r="EO33" s="11">
        <f t="shared" si="23"/>
        <v>8162</v>
      </c>
      <c r="EP33" s="11">
        <f t="shared" si="23"/>
        <v>8162</v>
      </c>
      <c r="EQ33" s="11">
        <f t="shared" si="23"/>
        <v>8162</v>
      </c>
      <c r="ER33" s="11">
        <f t="shared" si="23"/>
        <v>8162</v>
      </c>
      <c r="ES33" s="11">
        <f t="shared" si="23"/>
        <v>8162</v>
      </c>
      <c r="ET33" s="11">
        <f t="shared" si="23"/>
        <v>8162</v>
      </c>
      <c r="EU33" s="11">
        <f t="shared" si="23"/>
        <v>8162</v>
      </c>
      <c r="EV33" s="11">
        <f t="shared" si="23"/>
        <v>8162</v>
      </c>
      <c r="EW33" s="11">
        <f t="shared" si="23"/>
        <v>8162</v>
      </c>
      <c r="EX33" s="11">
        <f t="shared" si="23"/>
        <v>8162</v>
      </c>
      <c r="EY33" s="11">
        <f t="shared" si="23"/>
        <v>8162</v>
      </c>
      <c r="EZ33" s="11">
        <f t="shared" si="23"/>
        <v>8162</v>
      </c>
      <c r="FA33" s="11">
        <f t="shared" si="23"/>
        <v>8162</v>
      </c>
      <c r="FB33" s="11">
        <f t="shared" si="23"/>
        <v>8162</v>
      </c>
      <c r="FC33" s="11">
        <f t="shared" si="23"/>
        <v>8162</v>
      </c>
      <c r="FD33" s="11">
        <f t="shared" si="23"/>
        <v>8162</v>
      </c>
      <c r="FE33" s="11">
        <f t="shared" si="23"/>
        <v>8162</v>
      </c>
      <c r="FF33" s="11">
        <f t="shared" si="23"/>
        <v>8162</v>
      </c>
      <c r="FG33" s="11">
        <f t="shared" si="23"/>
        <v>8162</v>
      </c>
      <c r="FH33" s="11">
        <f t="shared" si="23"/>
        <v>8162</v>
      </c>
      <c r="FI33" s="11">
        <f t="shared" si="23"/>
        <v>8162</v>
      </c>
      <c r="FJ33" s="11">
        <f t="shared" si="23"/>
        <v>8162</v>
      </c>
      <c r="FK33" s="11">
        <f t="shared" si="23"/>
        <v>8162</v>
      </c>
      <c r="FL33" s="11">
        <f t="shared" si="23"/>
        <v>8162</v>
      </c>
      <c r="FM33" s="11">
        <f t="shared" si="23"/>
        <v>8162</v>
      </c>
      <c r="FN33" s="11">
        <f t="shared" si="23"/>
        <v>8162</v>
      </c>
      <c r="FO33" s="11">
        <f t="shared" si="23"/>
        <v>8162</v>
      </c>
      <c r="FP33" s="11">
        <f t="shared" si="23"/>
        <v>8162</v>
      </c>
      <c r="FQ33" s="11">
        <f t="shared" si="23"/>
        <v>8162</v>
      </c>
      <c r="FR33" s="11">
        <f t="shared" si="23"/>
        <v>8162</v>
      </c>
      <c r="FS33" s="11">
        <f t="shared" si="23"/>
        <v>8162</v>
      </c>
      <c r="FT33" s="11">
        <f t="shared" si="23"/>
        <v>8162</v>
      </c>
      <c r="FU33" s="11">
        <f t="shared" si="23"/>
        <v>8162</v>
      </c>
      <c r="FV33" s="11">
        <f t="shared" si="23"/>
        <v>8162</v>
      </c>
      <c r="FW33" s="11">
        <f t="shared" si="23"/>
        <v>8162</v>
      </c>
      <c r="FX33" s="11">
        <f t="shared" si="23"/>
        <v>8162</v>
      </c>
      <c r="FY33" s="42"/>
      <c r="FZ33" s="14"/>
      <c r="GA33" s="14"/>
      <c r="GB33" s="14"/>
      <c r="GC33" s="14"/>
      <c r="GD33" s="14"/>
      <c r="GE33" s="37"/>
      <c r="GF33" s="36"/>
      <c r="GG33" s="1"/>
      <c r="GH33" s="1"/>
      <c r="GI33" s="1"/>
      <c r="GJ33" s="1"/>
      <c r="GK33" s="1"/>
      <c r="GL33" s="1"/>
      <c r="GM33" s="1"/>
    </row>
    <row r="34" spans="1:256" x14ac:dyDescent="0.2">
      <c r="A34" s="3" t="s">
        <v>302</v>
      </c>
      <c r="B34" s="11" t="s">
        <v>303</v>
      </c>
      <c r="C34" s="44">
        <v>1.2250000000000001</v>
      </c>
      <c r="D34" s="44">
        <v>1.224</v>
      </c>
      <c r="E34" s="44">
        <v>1.214</v>
      </c>
      <c r="F34" s="44">
        <v>1.214</v>
      </c>
      <c r="G34" s="44">
        <v>1.216</v>
      </c>
      <c r="H34" s="44">
        <v>1.2070000000000001</v>
      </c>
      <c r="I34" s="44">
        <v>1.2150000000000001</v>
      </c>
      <c r="J34" s="44">
        <v>1.131</v>
      </c>
      <c r="K34" s="44">
        <v>1.111</v>
      </c>
      <c r="L34" s="44">
        <v>1.2430000000000001</v>
      </c>
      <c r="M34" s="44">
        <v>1.2430000000000001</v>
      </c>
      <c r="N34" s="44">
        <v>1.2629999999999999</v>
      </c>
      <c r="O34" s="44">
        <v>1.234</v>
      </c>
      <c r="P34" s="44">
        <v>1.214</v>
      </c>
      <c r="Q34" s="44">
        <v>1.2430000000000001</v>
      </c>
      <c r="R34" s="44">
        <v>1.2150000000000001</v>
      </c>
      <c r="S34" s="44">
        <v>1.1839999999999999</v>
      </c>
      <c r="T34" s="44">
        <v>1.083</v>
      </c>
      <c r="U34" s="44">
        <v>1.073</v>
      </c>
      <c r="V34" s="44">
        <v>1.081</v>
      </c>
      <c r="W34" s="44">
        <v>1.073</v>
      </c>
      <c r="X34" s="44">
        <v>1.073</v>
      </c>
      <c r="Y34" s="44">
        <v>1.0720000000000001</v>
      </c>
      <c r="Z34" s="44">
        <v>1.0529999999999999</v>
      </c>
      <c r="AA34" s="44">
        <v>1.2350000000000001</v>
      </c>
      <c r="AB34" s="44">
        <v>1.2649999999999999</v>
      </c>
      <c r="AC34" s="44">
        <v>1.1759999999999999</v>
      </c>
      <c r="AD34" s="44">
        <v>1.1559999999999999</v>
      </c>
      <c r="AE34" s="44">
        <v>1.0660000000000001</v>
      </c>
      <c r="AF34" s="44">
        <v>1.1200000000000001</v>
      </c>
      <c r="AG34" s="44">
        <v>1.214</v>
      </c>
      <c r="AH34" s="44">
        <v>1.1100000000000001</v>
      </c>
      <c r="AI34" s="44">
        <v>1.101</v>
      </c>
      <c r="AJ34" s="44">
        <v>1.1140000000000001</v>
      </c>
      <c r="AK34" s="44">
        <v>1.0900000000000001</v>
      </c>
      <c r="AL34" s="44">
        <v>1.1020000000000001</v>
      </c>
      <c r="AM34" s="44">
        <v>1.111</v>
      </c>
      <c r="AN34" s="44">
        <v>1.145</v>
      </c>
      <c r="AO34" s="44">
        <v>1.1930000000000001</v>
      </c>
      <c r="AP34" s="44">
        <v>1.2450000000000001</v>
      </c>
      <c r="AQ34" s="44">
        <v>1.167</v>
      </c>
      <c r="AR34" s="44">
        <v>1.244</v>
      </c>
      <c r="AS34" s="44">
        <v>1.319</v>
      </c>
      <c r="AT34" s="44">
        <v>1.246</v>
      </c>
      <c r="AU34" s="44">
        <v>1.214</v>
      </c>
      <c r="AV34" s="44">
        <v>1.2</v>
      </c>
      <c r="AW34" s="44">
        <v>1.2030000000000001</v>
      </c>
      <c r="AX34" s="44">
        <v>1.171</v>
      </c>
      <c r="AY34" s="44">
        <v>1.202</v>
      </c>
      <c r="AZ34" s="44">
        <v>1.2070000000000001</v>
      </c>
      <c r="BA34" s="44">
        <v>1.177</v>
      </c>
      <c r="BB34" s="44">
        <v>1.1870000000000001</v>
      </c>
      <c r="BC34" s="44">
        <v>1.206</v>
      </c>
      <c r="BD34" s="44">
        <v>1.2090000000000001</v>
      </c>
      <c r="BE34" s="44">
        <v>1.2070000000000001</v>
      </c>
      <c r="BF34" s="44">
        <v>1.216</v>
      </c>
      <c r="BG34" s="44">
        <v>1.1930000000000001</v>
      </c>
      <c r="BH34" s="44">
        <v>1.204</v>
      </c>
      <c r="BI34" s="44">
        <v>1.177</v>
      </c>
      <c r="BJ34" s="44">
        <v>1.228</v>
      </c>
      <c r="BK34" s="44">
        <v>1.2070000000000001</v>
      </c>
      <c r="BL34" s="44">
        <v>1.1619999999999999</v>
      </c>
      <c r="BM34" s="44">
        <v>1.165</v>
      </c>
      <c r="BN34" s="44">
        <v>1.1539999999999999</v>
      </c>
      <c r="BO34" s="44">
        <v>1.1359999999999999</v>
      </c>
      <c r="BP34" s="44">
        <v>1.125</v>
      </c>
      <c r="BQ34" s="44">
        <v>1.3089999999999999</v>
      </c>
      <c r="BR34" s="44">
        <v>1.206</v>
      </c>
      <c r="BS34" s="44">
        <v>1.2130000000000001</v>
      </c>
      <c r="BT34" s="44">
        <v>1.2350000000000001</v>
      </c>
      <c r="BU34" s="44">
        <v>1.2370000000000001</v>
      </c>
      <c r="BV34" s="44">
        <v>1.1890000000000001</v>
      </c>
      <c r="BW34" s="44">
        <v>1.218</v>
      </c>
      <c r="BX34" s="44">
        <v>1.2170000000000001</v>
      </c>
      <c r="BY34" s="44">
        <v>1.0840000000000001</v>
      </c>
      <c r="BZ34" s="44">
        <v>1.0660000000000001</v>
      </c>
      <c r="CA34" s="44">
        <v>1.1639999999999999</v>
      </c>
      <c r="CB34" s="44">
        <v>1.2330000000000001</v>
      </c>
      <c r="CC34" s="44">
        <v>1.0640000000000001</v>
      </c>
      <c r="CD34" s="44">
        <v>1.044</v>
      </c>
      <c r="CE34" s="44">
        <v>1.075</v>
      </c>
      <c r="CF34" s="44">
        <v>1.036</v>
      </c>
      <c r="CG34" s="44">
        <v>1.075</v>
      </c>
      <c r="CH34" s="44">
        <v>1.075</v>
      </c>
      <c r="CI34" s="44">
        <v>1.077</v>
      </c>
      <c r="CJ34" s="44">
        <v>1.1859999999999999</v>
      </c>
      <c r="CK34" s="44">
        <v>1.256</v>
      </c>
      <c r="CL34" s="44">
        <v>1.236</v>
      </c>
      <c r="CM34" s="44">
        <v>1.2250000000000001</v>
      </c>
      <c r="CN34" s="44">
        <v>1.1850000000000001</v>
      </c>
      <c r="CO34" s="44">
        <v>1.1859999999999999</v>
      </c>
      <c r="CP34" s="44">
        <v>1.224</v>
      </c>
      <c r="CQ34" s="44">
        <v>1.1619999999999999</v>
      </c>
      <c r="CR34" s="44">
        <v>1.113</v>
      </c>
      <c r="CS34" s="44">
        <v>1.1220000000000001</v>
      </c>
      <c r="CT34" s="44">
        <v>1.073</v>
      </c>
      <c r="CU34" s="44">
        <v>1.014</v>
      </c>
      <c r="CV34" s="44">
        <v>1.0129999999999999</v>
      </c>
      <c r="CW34" s="44">
        <v>1.113</v>
      </c>
      <c r="CX34" s="44">
        <v>1.143</v>
      </c>
      <c r="CY34" s="44">
        <v>1.083</v>
      </c>
      <c r="CZ34" s="44">
        <v>1.1599999999999999</v>
      </c>
      <c r="DA34" s="44">
        <v>1.121</v>
      </c>
      <c r="DB34" s="44">
        <v>1.151</v>
      </c>
      <c r="DC34" s="44">
        <v>1.1319999999999999</v>
      </c>
      <c r="DD34" s="44">
        <v>1.1259999999999999</v>
      </c>
      <c r="DE34" s="44">
        <v>1.145</v>
      </c>
      <c r="DF34" s="44">
        <v>1.145</v>
      </c>
      <c r="DG34" s="44">
        <v>1.153</v>
      </c>
      <c r="DH34" s="44">
        <v>1.135</v>
      </c>
      <c r="DI34" s="44">
        <v>1.1479999999999999</v>
      </c>
      <c r="DJ34" s="44">
        <v>1.1579999999999999</v>
      </c>
      <c r="DK34" s="44">
        <v>1.147</v>
      </c>
      <c r="DL34" s="44">
        <v>1.226</v>
      </c>
      <c r="DM34" s="44">
        <v>1.202</v>
      </c>
      <c r="DN34" s="44">
        <v>1.1870000000000001</v>
      </c>
      <c r="DO34" s="44">
        <v>1.194</v>
      </c>
      <c r="DP34" s="44">
        <v>1.1739999999999999</v>
      </c>
      <c r="DQ34" s="44">
        <v>1.171</v>
      </c>
      <c r="DR34" s="44">
        <v>1.143</v>
      </c>
      <c r="DS34" s="44">
        <v>1.1319999999999999</v>
      </c>
      <c r="DT34" s="44">
        <v>1.131</v>
      </c>
      <c r="DU34" s="44">
        <v>1.123</v>
      </c>
      <c r="DV34" s="44">
        <v>1.121</v>
      </c>
      <c r="DW34" s="44">
        <v>1.1319999999999999</v>
      </c>
      <c r="DX34" s="44">
        <v>1.3080000000000001</v>
      </c>
      <c r="DY34" s="44">
        <v>1.2849999999999999</v>
      </c>
      <c r="DZ34" s="44">
        <v>1.2370000000000001</v>
      </c>
      <c r="EA34" s="44">
        <v>1.2130000000000001</v>
      </c>
      <c r="EB34" s="44">
        <v>1.117</v>
      </c>
      <c r="EC34" s="44">
        <v>1.0740000000000001</v>
      </c>
      <c r="ED34" s="44">
        <v>1.65</v>
      </c>
      <c r="EE34" s="44">
        <v>1.073</v>
      </c>
      <c r="EF34" s="44">
        <v>1.1319999999999999</v>
      </c>
      <c r="EG34" s="44">
        <v>1.042</v>
      </c>
      <c r="EH34" s="44">
        <v>1.0720000000000001</v>
      </c>
      <c r="EI34" s="44">
        <v>1.175</v>
      </c>
      <c r="EJ34" s="44">
        <v>1.1639999999999999</v>
      </c>
      <c r="EK34" s="44">
        <v>1.1259999999999999</v>
      </c>
      <c r="EL34" s="44">
        <v>1.105</v>
      </c>
      <c r="EM34" s="44">
        <v>1.1220000000000001</v>
      </c>
      <c r="EN34" s="44">
        <v>1.1220000000000001</v>
      </c>
      <c r="EO34" s="44">
        <v>1.113</v>
      </c>
      <c r="EP34" s="44">
        <v>1.248</v>
      </c>
      <c r="EQ34" s="44">
        <v>1.27</v>
      </c>
      <c r="ER34" s="44">
        <v>1.2470000000000001</v>
      </c>
      <c r="ES34" s="44">
        <v>1.081</v>
      </c>
      <c r="ET34" s="44">
        <v>1.105</v>
      </c>
      <c r="EU34" s="44">
        <v>1.091</v>
      </c>
      <c r="EV34" s="44">
        <v>1.179</v>
      </c>
      <c r="EW34" s="44">
        <v>1.5940000000000001</v>
      </c>
      <c r="EX34" s="44">
        <v>1.2310000000000001</v>
      </c>
      <c r="EY34" s="44">
        <v>1.115</v>
      </c>
      <c r="EZ34" s="44">
        <v>1.103</v>
      </c>
      <c r="FA34" s="44">
        <v>1.319</v>
      </c>
      <c r="FB34" s="44">
        <v>1.143</v>
      </c>
      <c r="FC34" s="44">
        <v>1.1930000000000001</v>
      </c>
      <c r="FD34" s="44">
        <v>1.1439999999999999</v>
      </c>
      <c r="FE34" s="44">
        <v>1.115</v>
      </c>
      <c r="FF34" s="44">
        <v>1.133</v>
      </c>
      <c r="FG34" s="44">
        <v>1.143</v>
      </c>
      <c r="FH34" s="44">
        <v>1.1060000000000001</v>
      </c>
      <c r="FI34" s="44">
        <v>1.175</v>
      </c>
      <c r="FJ34" s="44">
        <v>1.1659999999999999</v>
      </c>
      <c r="FK34" s="44">
        <v>1.1850000000000001</v>
      </c>
      <c r="FL34" s="44">
        <v>1.1739999999999999</v>
      </c>
      <c r="FM34" s="44">
        <v>1.1759999999999999</v>
      </c>
      <c r="FN34" s="44">
        <v>1.1839999999999999</v>
      </c>
      <c r="FO34" s="44">
        <v>1.175</v>
      </c>
      <c r="FP34" s="44">
        <v>1.2050000000000001</v>
      </c>
      <c r="FQ34" s="44">
        <v>1.1659999999999999</v>
      </c>
      <c r="FR34" s="44">
        <v>1.147</v>
      </c>
      <c r="FS34" s="44">
        <v>1.1439999999999999</v>
      </c>
      <c r="FT34" s="44">
        <v>1.1439999999999999</v>
      </c>
      <c r="FU34" s="44">
        <v>1.194</v>
      </c>
      <c r="FV34" s="44">
        <v>1.145</v>
      </c>
      <c r="FW34" s="44">
        <v>1.145</v>
      </c>
      <c r="FX34" s="44">
        <v>1.194</v>
      </c>
      <c r="FY34" s="45"/>
      <c r="FZ34" s="14"/>
      <c r="GA34" s="14"/>
      <c r="GB34" s="14"/>
      <c r="GC34" s="14"/>
      <c r="GD34" s="14"/>
      <c r="GE34" s="37"/>
      <c r="GF34" s="36"/>
      <c r="GG34" s="1"/>
      <c r="GH34" s="1"/>
      <c r="GI34" s="1"/>
      <c r="GJ34" s="1"/>
      <c r="GK34" s="1"/>
      <c r="GL34" s="1"/>
      <c r="GM34" s="1"/>
    </row>
    <row r="35" spans="1:256" x14ac:dyDescent="0.2">
      <c r="A35" s="3" t="s">
        <v>304</v>
      </c>
      <c r="B35" s="11" t="s">
        <v>305</v>
      </c>
      <c r="C35" s="47">
        <v>0.12</v>
      </c>
      <c r="D35" s="47">
        <v>0.12</v>
      </c>
      <c r="E35" s="47">
        <v>0.12</v>
      </c>
      <c r="F35" s="47">
        <v>0.12</v>
      </c>
      <c r="G35" s="47">
        <v>0.12</v>
      </c>
      <c r="H35" s="47">
        <v>0.12</v>
      </c>
      <c r="I35" s="47">
        <v>0.12</v>
      </c>
      <c r="J35" s="47">
        <v>0.12</v>
      </c>
      <c r="K35" s="47">
        <v>0.12</v>
      </c>
      <c r="L35" s="47">
        <v>0.12</v>
      </c>
      <c r="M35" s="47">
        <v>0.12</v>
      </c>
      <c r="N35" s="47">
        <v>0.12</v>
      </c>
      <c r="O35" s="47">
        <v>0.12</v>
      </c>
      <c r="P35" s="47">
        <v>0.12</v>
      </c>
      <c r="Q35" s="47">
        <v>0.12</v>
      </c>
      <c r="R35" s="47">
        <v>0.12</v>
      </c>
      <c r="S35" s="47">
        <v>0.12</v>
      </c>
      <c r="T35" s="47">
        <v>0.12</v>
      </c>
      <c r="U35" s="47">
        <v>0.12</v>
      </c>
      <c r="V35" s="47">
        <v>0.12</v>
      </c>
      <c r="W35" s="47">
        <v>0.12</v>
      </c>
      <c r="X35" s="47">
        <v>0.12</v>
      </c>
      <c r="Y35" s="47">
        <v>0.12</v>
      </c>
      <c r="Z35" s="47">
        <v>0.12</v>
      </c>
      <c r="AA35" s="47">
        <v>0.12</v>
      </c>
      <c r="AB35" s="47">
        <v>0.12</v>
      </c>
      <c r="AC35" s="47">
        <v>0.12</v>
      </c>
      <c r="AD35" s="47">
        <v>0.12</v>
      </c>
      <c r="AE35" s="47">
        <v>0.12</v>
      </c>
      <c r="AF35" s="47">
        <v>0.12</v>
      </c>
      <c r="AG35" s="47">
        <v>0.12</v>
      </c>
      <c r="AH35" s="47">
        <v>0.12</v>
      </c>
      <c r="AI35" s="47">
        <v>0.12</v>
      </c>
      <c r="AJ35" s="47">
        <v>0.12</v>
      </c>
      <c r="AK35" s="47">
        <v>0.12</v>
      </c>
      <c r="AL35" s="47">
        <v>0.12</v>
      </c>
      <c r="AM35" s="47">
        <v>0.12</v>
      </c>
      <c r="AN35" s="47">
        <v>0.12</v>
      </c>
      <c r="AO35" s="47">
        <v>0.12</v>
      </c>
      <c r="AP35" s="47">
        <v>0.12</v>
      </c>
      <c r="AQ35" s="47">
        <v>0.12</v>
      </c>
      <c r="AR35" s="47">
        <v>0.12</v>
      </c>
      <c r="AS35" s="47">
        <v>0.12</v>
      </c>
      <c r="AT35" s="47">
        <v>0.12</v>
      </c>
      <c r="AU35" s="47">
        <v>0.12</v>
      </c>
      <c r="AV35" s="47">
        <v>0.12</v>
      </c>
      <c r="AW35" s="47">
        <v>0.12</v>
      </c>
      <c r="AX35" s="47">
        <v>0.12</v>
      </c>
      <c r="AY35" s="47">
        <v>0.12</v>
      </c>
      <c r="AZ35" s="47">
        <v>0.12</v>
      </c>
      <c r="BA35" s="47">
        <v>0.12</v>
      </c>
      <c r="BB35" s="47">
        <v>0.12</v>
      </c>
      <c r="BC35" s="47">
        <v>0.12</v>
      </c>
      <c r="BD35" s="47">
        <v>0.12</v>
      </c>
      <c r="BE35" s="47">
        <v>0.12</v>
      </c>
      <c r="BF35" s="47">
        <v>0.12</v>
      </c>
      <c r="BG35" s="47">
        <v>0.12</v>
      </c>
      <c r="BH35" s="47">
        <v>0.12</v>
      </c>
      <c r="BI35" s="47">
        <v>0.12</v>
      </c>
      <c r="BJ35" s="47">
        <v>0.12</v>
      </c>
      <c r="BK35" s="47">
        <v>0.12</v>
      </c>
      <c r="BL35" s="47">
        <v>0.12</v>
      </c>
      <c r="BM35" s="47">
        <v>0.12</v>
      </c>
      <c r="BN35" s="47">
        <v>0.12</v>
      </c>
      <c r="BO35" s="47">
        <v>0.12</v>
      </c>
      <c r="BP35" s="47">
        <v>0.12</v>
      </c>
      <c r="BQ35" s="47">
        <v>0.12</v>
      </c>
      <c r="BR35" s="47">
        <v>0.12</v>
      </c>
      <c r="BS35" s="47">
        <v>0.12</v>
      </c>
      <c r="BT35" s="47">
        <v>0.12</v>
      </c>
      <c r="BU35" s="47">
        <v>0.12</v>
      </c>
      <c r="BV35" s="47">
        <v>0.12</v>
      </c>
      <c r="BW35" s="47">
        <v>0.12</v>
      </c>
      <c r="BX35" s="47">
        <v>0.12</v>
      </c>
      <c r="BY35" s="47">
        <v>0.12</v>
      </c>
      <c r="BZ35" s="47">
        <v>0.12</v>
      </c>
      <c r="CA35" s="47">
        <v>0.12</v>
      </c>
      <c r="CB35" s="47">
        <v>0.12</v>
      </c>
      <c r="CC35" s="47">
        <v>0.12</v>
      </c>
      <c r="CD35" s="47">
        <v>0.12</v>
      </c>
      <c r="CE35" s="47">
        <v>0.12</v>
      </c>
      <c r="CF35" s="47">
        <v>0.12</v>
      </c>
      <c r="CG35" s="47">
        <v>0.12</v>
      </c>
      <c r="CH35" s="47">
        <v>0.12</v>
      </c>
      <c r="CI35" s="47">
        <v>0.12</v>
      </c>
      <c r="CJ35" s="47">
        <v>0.12</v>
      </c>
      <c r="CK35" s="47">
        <v>0.12</v>
      </c>
      <c r="CL35" s="47">
        <v>0.12</v>
      </c>
      <c r="CM35" s="47">
        <v>0.12</v>
      </c>
      <c r="CN35" s="47">
        <v>0.12</v>
      </c>
      <c r="CO35" s="47">
        <v>0.12</v>
      </c>
      <c r="CP35" s="47">
        <v>0.12</v>
      </c>
      <c r="CQ35" s="47">
        <v>0.12</v>
      </c>
      <c r="CR35" s="47">
        <v>0.12</v>
      </c>
      <c r="CS35" s="47">
        <v>0.12</v>
      </c>
      <c r="CT35" s="47">
        <v>0.12</v>
      </c>
      <c r="CU35" s="47">
        <v>0.12</v>
      </c>
      <c r="CV35" s="47">
        <v>0.12</v>
      </c>
      <c r="CW35" s="47">
        <v>0.12</v>
      </c>
      <c r="CX35" s="47">
        <v>0.12</v>
      </c>
      <c r="CY35" s="47">
        <v>0.12</v>
      </c>
      <c r="CZ35" s="47">
        <v>0.12</v>
      </c>
      <c r="DA35" s="47">
        <v>0.12</v>
      </c>
      <c r="DB35" s="47">
        <v>0.12</v>
      </c>
      <c r="DC35" s="47">
        <v>0.12</v>
      </c>
      <c r="DD35" s="47">
        <v>0.12</v>
      </c>
      <c r="DE35" s="47">
        <v>0.12</v>
      </c>
      <c r="DF35" s="47">
        <v>0.12</v>
      </c>
      <c r="DG35" s="47">
        <v>0.12</v>
      </c>
      <c r="DH35" s="47">
        <v>0.12</v>
      </c>
      <c r="DI35" s="47">
        <v>0.12</v>
      </c>
      <c r="DJ35" s="47">
        <v>0.12</v>
      </c>
      <c r="DK35" s="47">
        <v>0.12</v>
      </c>
      <c r="DL35" s="47">
        <v>0.12</v>
      </c>
      <c r="DM35" s="47">
        <v>0.12</v>
      </c>
      <c r="DN35" s="47">
        <v>0.12</v>
      </c>
      <c r="DO35" s="47">
        <v>0.12</v>
      </c>
      <c r="DP35" s="47">
        <v>0.12</v>
      </c>
      <c r="DQ35" s="47">
        <v>0.12</v>
      </c>
      <c r="DR35" s="47">
        <v>0.12</v>
      </c>
      <c r="DS35" s="47">
        <v>0.12</v>
      </c>
      <c r="DT35" s="47">
        <v>0.12</v>
      </c>
      <c r="DU35" s="47">
        <v>0.12</v>
      </c>
      <c r="DV35" s="47">
        <v>0.12</v>
      </c>
      <c r="DW35" s="47">
        <v>0.12</v>
      </c>
      <c r="DX35" s="47">
        <v>0.12</v>
      </c>
      <c r="DY35" s="47">
        <v>0.12</v>
      </c>
      <c r="DZ35" s="47">
        <v>0.12</v>
      </c>
      <c r="EA35" s="47">
        <v>0.12</v>
      </c>
      <c r="EB35" s="47">
        <v>0.12</v>
      </c>
      <c r="EC35" s="47">
        <v>0.12</v>
      </c>
      <c r="ED35" s="47">
        <v>0.12</v>
      </c>
      <c r="EE35" s="47">
        <v>0.12</v>
      </c>
      <c r="EF35" s="47">
        <v>0.12</v>
      </c>
      <c r="EG35" s="47">
        <v>0.12</v>
      </c>
      <c r="EH35" s="47">
        <v>0.12</v>
      </c>
      <c r="EI35" s="47">
        <v>0.12</v>
      </c>
      <c r="EJ35" s="47">
        <v>0.12</v>
      </c>
      <c r="EK35" s="47">
        <v>0.12</v>
      </c>
      <c r="EL35" s="47">
        <v>0.12</v>
      </c>
      <c r="EM35" s="47">
        <v>0.12</v>
      </c>
      <c r="EN35" s="47">
        <v>0.12</v>
      </c>
      <c r="EO35" s="47">
        <v>0.12</v>
      </c>
      <c r="EP35" s="47">
        <v>0.12</v>
      </c>
      <c r="EQ35" s="47">
        <v>0.12</v>
      </c>
      <c r="ER35" s="47">
        <v>0.12</v>
      </c>
      <c r="ES35" s="47">
        <v>0.12</v>
      </c>
      <c r="ET35" s="47">
        <v>0.12</v>
      </c>
      <c r="EU35" s="47">
        <v>0.12</v>
      </c>
      <c r="EV35" s="47">
        <v>0.12</v>
      </c>
      <c r="EW35" s="47">
        <v>0.12</v>
      </c>
      <c r="EX35" s="47">
        <v>0.12</v>
      </c>
      <c r="EY35" s="47">
        <v>0.12</v>
      </c>
      <c r="EZ35" s="47">
        <v>0.12</v>
      </c>
      <c r="FA35" s="47">
        <v>0.12</v>
      </c>
      <c r="FB35" s="47">
        <v>0.12</v>
      </c>
      <c r="FC35" s="47">
        <v>0.12</v>
      </c>
      <c r="FD35" s="47">
        <v>0.12</v>
      </c>
      <c r="FE35" s="47">
        <v>0.12</v>
      </c>
      <c r="FF35" s="47">
        <v>0.12</v>
      </c>
      <c r="FG35" s="47">
        <v>0.12</v>
      </c>
      <c r="FH35" s="47">
        <v>0.12</v>
      </c>
      <c r="FI35" s="47">
        <v>0.12</v>
      </c>
      <c r="FJ35" s="47">
        <v>0.12</v>
      </c>
      <c r="FK35" s="47">
        <v>0.12</v>
      </c>
      <c r="FL35" s="47">
        <v>0.12</v>
      </c>
      <c r="FM35" s="47">
        <v>0.12</v>
      </c>
      <c r="FN35" s="47">
        <v>0.12</v>
      </c>
      <c r="FO35" s="47">
        <v>0.12</v>
      </c>
      <c r="FP35" s="47">
        <v>0.12</v>
      </c>
      <c r="FQ35" s="47">
        <v>0.12</v>
      </c>
      <c r="FR35" s="47">
        <v>0.12</v>
      </c>
      <c r="FS35" s="47">
        <v>0.12</v>
      </c>
      <c r="FT35" s="47">
        <v>0.12</v>
      </c>
      <c r="FU35" s="47">
        <v>0.12</v>
      </c>
      <c r="FV35" s="47">
        <v>0.12</v>
      </c>
      <c r="FW35" s="47">
        <v>0.12</v>
      </c>
      <c r="FX35" s="47">
        <v>0.12</v>
      </c>
      <c r="FY35" s="46"/>
      <c r="FZ35" s="14"/>
      <c r="GA35" s="14"/>
      <c r="GB35" s="14"/>
      <c r="GC35" s="14"/>
      <c r="GD35" s="14"/>
      <c r="GE35" s="37"/>
      <c r="GF35" s="36"/>
      <c r="GG35" s="1"/>
      <c r="GH35" s="1"/>
      <c r="GI35" s="1"/>
      <c r="GJ35" s="1"/>
      <c r="GK35" s="1"/>
      <c r="GL35" s="1"/>
      <c r="GM35" s="1"/>
    </row>
    <row r="36" spans="1:256" x14ac:dyDescent="0.2">
      <c r="A36" s="3" t="s">
        <v>306</v>
      </c>
      <c r="B36" s="43" t="s">
        <v>307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3">
        <v>0</v>
      </c>
      <c r="V36" s="43">
        <v>0</v>
      </c>
      <c r="W36" s="43">
        <v>0</v>
      </c>
      <c r="X36" s="43">
        <v>0</v>
      </c>
      <c r="Y36" s="43">
        <v>0</v>
      </c>
      <c r="Z36" s="43">
        <v>0</v>
      </c>
      <c r="AA36" s="43">
        <v>0</v>
      </c>
      <c r="AB36" s="43">
        <v>0</v>
      </c>
      <c r="AC36" s="43">
        <v>0</v>
      </c>
      <c r="AD36" s="43">
        <v>0</v>
      </c>
      <c r="AE36" s="43">
        <v>0</v>
      </c>
      <c r="AF36" s="43">
        <v>0</v>
      </c>
      <c r="AG36" s="43">
        <v>0</v>
      </c>
      <c r="AH36" s="43">
        <v>0</v>
      </c>
      <c r="AI36" s="43">
        <v>0</v>
      </c>
      <c r="AJ36" s="43">
        <v>0</v>
      </c>
      <c r="AK36" s="43">
        <v>0</v>
      </c>
      <c r="AL36" s="43">
        <v>0</v>
      </c>
      <c r="AM36" s="43">
        <v>0</v>
      </c>
      <c r="AN36" s="43">
        <v>0</v>
      </c>
      <c r="AO36" s="43">
        <v>0</v>
      </c>
      <c r="AP36" s="43">
        <v>0</v>
      </c>
      <c r="AQ36" s="43">
        <v>0</v>
      </c>
      <c r="AR36" s="43">
        <v>0</v>
      </c>
      <c r="AS36" s="43">
        <v>0</v>
      </c>
      <c r="AT36" s="43">
        <v>0</v>
      </c>
      <c r="AU36" s="43">
        <v>0</v>
      </c>
      <c r="AV36" s="43">
        <v>0</v>
      </c>
      <c r="AW36" s="43">
        <v>0</v>
      </c>
      <c r="AX36" s="43">
        <v>0</v>
      </c>
      <c r="AY36" s="43">
        <v>0</v>
      </c>
      <c r="AZ36" s="43">
        <v>0</v>
      </c>
      <c r="BA36" s="43">
        <v>0</v>
      </c>
      <c r="BB36" s="43">
        <v>0</v>
      </c>
      <c r="BC36" s="43">
        <v>0</v>
      </c>
      <c r="BD36" s="43">
        <v>0</v>
      </c>
      <c r="BE36" s="43">
        <v>0</v>
      </c>
      <c r="BF36" s="43">
        <v>0</v>
      </c>
      <c r="BG36" s="43">
        <v>0</v>
      </c>
      <c r="BH36" s="43">
        <v>0</v>
      </c>
      <c r="BI36" s="43">
        <v>0</v>
      </c>
      <c r="BJ36" s="43">
        <v>0</v>
      </c>
      <c r="BK36" s="43">
        <v>0</v>
      </c>
      <c r="BL36" s="43">
        <v>0</v>
      </c>
      <c r="BM36" s="43">
        <v>0</v>
      </c>
      <c r="BN36" s="43">
        <v>0</v>
      </c>
      <c r="BO36" s="43">
        <v>0</v>
      </c>
      <c r="BP36" s="43">
        <v>0</v>
      </c>
      <c r="BQ36" s="43">
        <v>0</v>
      </c>
      <c r="BR36" s="43">
        <v>0</v>
      </c>
      <c r="BS36" s="43">
        <v>0</v>
      </c>
      <c r="BT36" s="43">
        <v>0</v>
      </c>
      <c r="BU36" s="43">
        <v>0</v>
      </c>
      <c r="BV36" s="43">
        <v>0</v>
      </c>
      <c r="BW36" s="43">
        <v>0</v>
      </c>
      <c r="BX36" s="43">
        <v>0</v>
      </c>
      <c r="BY36" s="43">
        <v>0</v>
      </c>
      <c r="BZ36" s="43">
        <v>0</v>
      </c>
      <c r="CA36" s="43">
        <v>0</v>
      </c>
      <c r="CB36" s="43">
        <v>0</v>
      </c>
      <c r="CC36" s="43">
        <v>0</v>
      </c>
      <c r="CD36" s="43">
        <v>0</v>
      </c>
      <c r="CE36" s="43">
        <v>0</v>
      </c>
      <c r="CF36" s="43">
        <v>0</v>
      </c>
      <c r="CG36" s="43">
        <v>0</v>
      </c>
      <c r="CH36" s="43">
        <v>0</v>
      </c>
      <c r="CI36" s="43">
        <v>0</v>
      </c>
      <c r="CJ36" s="43">
        <v>0</v>
      </c>
      <c r="CK36" s="43">
        <v>0</v>
      </c>
      <c r="CL36" s="43">
        <v>0</v>
      </c>
      <c r="CM36" s="43">
        <v>0</v>
      </c>
      <c r="CN36" s="43">
        <v>0</v>
      </c>
      <c r="CO36" s="43">
        <v>0</v>
      </c>
      <c r="CP36" s="43">
        <v>0</v>
      </c>
      <c r="CQ36" s="43">
        <v>0</v>
      </c>
      <c r="CR36" s="43">
        <v>0</v>
      </c>
      <c r="CS36" s="43">
        <v>0</v>
      </c>
      <c r="CT36" s="43">
        <v>0</v>
      </c>
      <c r="CU36" s="43">
        <v>0</v>
      </c>
      <c r="CV36" s="43">
        <v>0</v>
      </c>
      <c r="CW36" s="43">
        <v>0</v>
      </c>
      <c r="CX36" s="43">
        <v>0</v>
      </c>
      <c r="CY36" s="43">
        <v>0</v>
      </c>
      <c r="CZ36" s="43">
        <v>0</v>
      </c>
      <c r="DA36" s="43">
        <v>0</v>
      </c>
      <c r="DB36" s="43">
        <v>0</v>
      </c>
      <c r="DC36" s="43">
        <v>0</v>
      </c>
      <c r="DD36" s="43">
        <v>0</v>
      </c>
      <c r="DE36" s="43">
        <v>0</v>
      </c>
      <c r="DF36" s="43">
        <v>0</v>
      </c>
      <c r="DG36" s="43">
        <v>0</v>
      </c>
      <c r="DH36" s="43">
        <v>0</v>
      </c>
      <c r="DI36" s="43">
        <v>0</v>
      </c>
      <c r="DJ36" s="43">
        <v>0</v>
      </c>
      <c r="DK36" s="43">
        <v>0</v>
      </c>
      <c r="DL36" s="43">
        <v>0</v>
      </c>
      <c r="DM36" s="43">
        <v>0</v>
      </c>
      <c r="DN36" s="43">
        <v>0</v>
      </c>
      <c r="DO36" s="43">
        <v>0</v>
      </c>
      <c r="DP36" s="43">
        <v>0</v>
      </c>
      <c r="DQ36" s="43">
        <v>0</v>
      </c>
      <c r="DR36" s="43">
        <v>0</v>
      </c>
      <c r="DS36" s="43">
        <v>0</v>
      </c>
      <c r="DT36" s="43">
        <v>0</v>
      </c>
      <c r="DU36" s="43">
        <v>0</v>
      </c>
      <c r="DV36" s="43">
        <v>0</v>
      </c>
      <c r="DW36" s="43">
        <v>0</v>
      </c>
      <c r="DX36" s="43">
        <v>0</v>
      </c>
      <c r="DY36" s="43">
        <v>0</v>
      </c>
      <c r="DZ36" s="43">
        <v>0</v>
      </c>
      <c r="EA36" s="43">
        <v>0</v>
      </c>
      <c r="EB36" s="43">
        <v>0</v>
      </c>
      <c r="EC36" s="43">
        <v>0</v>
      </c>
      <c r="ED36" s="43">
        <v>0</v>
      </c>
      <c r="EE36" s="43">
        <v>0</v>
      </c>
      <c r="EF36" s="43">
        <v>0</v>
      </c>
      <c r="EG36" s="43">
        <v>0</v>
      </c>
      <c r="EH36" s="43">
        <v>0</v>
      </c>
      <c r="EI36" s="43">
        <v>0</v>
      </c>
      <c r="EJ36" s="43">
        <v>0</v>
      </c>
      <c r="EK36" s="43">
        <v>0</v>
      </c>
      <c r="EL36" s="43">
        <v>0</v>
      </c>
      <c r="EM36" s="43">
        <v>0</v>
      </c>
      <c r="EN36" s="43">
        <v>0</v>
      </c>
      <c r="EO36" s="43">
        <v>0</v>
      </c>
      <c r="EP36" s="43">
        <v>0</v>
      </c>
      <c r="EQ36" s="43">
        <v>0</v>
      </c>
      <c r="ER36" s="43">
        <v>0</v>
      </c>
      <c r="ES36" s="43">
        <v>0</v>
      </c>
      <c r="ET36" s="43">
        <v>0</v>
      </c>
      <c r="EU36" s="43">
        <v>0</v>
      </c>
      <c r="EV36" s="43">
        <v>0</v>
      </c>
      <c r="EW36" s="43">
        <v>0</v>
      </c>
      <c r="EX36" s="43">
        <v>0</v>
      </c>
      <c r="EY36" s="43">
        <v>0</v>
      </c>
      <c r="EZ36" s="43">
        <v>0</v>
      </c>
      <c r="FA36" s="43">
        <v>0</v>
      </c>
      <c r="FB36" s="43">
        <v>0</v>
      </c>
      <c r="FC36" s="43">
        <v>0</v>
      </c>
      <c r="FD36" s="43">
        <v>0</v>
      </c>
      <c r="FE36" s="43">
        <v>0</v>
      </c>
      <c r="FF36" s="43">
        <v>0</v>
      </c>
      <c r="FG36" s="43">
        <v>0</v>
      </c>
      <c r="FH36" s="43">
        <v>0</v>
      </c>
      <c r="FI36" s="43">
        <v>0</v>
      </c>
      <c r="FJ36" s="43">
        <v>0</v>
      </c>
      <c r="FK36" s="43">
        <v>0</v>
      </c>
      <c r="FL36" s="43">
        <v>0</v>
      </c>
      <c r="FM36" s="43">
        <v>0</v>
      </c>
      <c r="FN36" s="43">
        <v>0</v>
      </c>
      <c r="FO36" s="43">
        <v>0</v>
      </c>
      <c r="FP36" s="43">
        <v>0</v>
      </c>
      <c r="FQ36" s="43">
        <v>0</v>
      </c>
      <c r="FR36" s="43">
        <v>0</v>
      </c>
      <c r="FS36" s="43">
        <v>0</v>
      </c>
      <c r="FT36" s="43">
        <v>0</v>
      </c>
      <c r="FU36" s="43">
        <v>0</v>
      </c>
      <c r="FV36" s="43">
        <v>0</v>
      </c>
      <c r="FW36" s="43">
        <v>0</v>
      </c>
      <c r="FX36" s="43">
        <v>0</v>
      </c>
      <c r="FY36" s="42"/>
      <c r="FZ36" s="14"/>
      <c r="GA36" s="14"/>
      <c r="GB36" s="14"/>
      <c r="GC36" s="14"/>
      <c r="GD36" s="14"/>
      <c r="GE36" s="37"/>
      <c r="GF36" s="36"/>
      <c r="GG36" s="1"/>
      <c r="GH36" s="1"/>
      <c r="GI36" s="1"/>
      <c r="GJ36" s="1"/>
      <c r="GK36" s="1"/>
      <c r="GL36" s="1"/>
      <c r="GM36" s="1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  <c r="IU36" s="48"/>
      <c r="IV36" s="48"/>
    </row>
    <row r="37" spans="1:256" x14ac:dyDescent="0.2">
      <c r="A37" s="11"/>
      <c r="B37" s="11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6"/>
      <c r="FZ37" s="49"/>
      <c r="GA37" s="49"/>
      <c r="GB37" s="14"/>
      <c r="GC37" s="14"/>
      <c r="GD37" s="14"/>
      <c r="GE37" s="37"/>
      <c r="GF37" s="36"/>
      <c r="GG37" s="1"/>
      <c r="GH37" s="1"/>
      <c r="GI37" s="1"/>
      <c r="GJ37" s="1"/>
      <c r="GK37" s="1"/>
      <c r="GL37" s="1"/>
      <c r="GM37" s="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  <c r="IU37" s="31"/>
      <c r="IV37" s="31"/>
    </row>
    <row r="38" spans="1:256" s="52" customFormat="1" ht="15.75" x14ac:dyDescent="0.25">
      <c r="A38" s="11"/>
      <c r="B38" s="41" t="s">
        <v>308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2"/>
      <c r="FZ38" s="49"/>
      <c r="GA38" s="50"/>
      <c r="GB38" s="14"/>
      <c r="GC38" s="14"/>
      <c r="GD38" s="14"/>
      <c r="GE38" s="14"/>
      <c r="GF38" s="17"/>
      <c r="GG38" s="43"/>
      <c r="GH38" s="43"/>
      <c r="GI38" s="43"/>
      <c r="GJ38" s="43"/>
      <c r="GK38" s="43"/>
      <c r="GL38" s="43"/>
      <c r="GM38" s="43"/>
      <c r="GN38" s="51"/>
      <c r="GO38" s="51"/>
      <c r="GP38" s="51"/>
      <c r="GQ38" s="51"/>
      <c r="GR38" s="51"/>
      <c r="GS38" s="51"/>
      <c r="GT38" s="51"/>
      <c r="GU38" s="51"/>
      <c r="GV38" s="51"/>
      <c r="GW38" s="51"/>
      <c r="GX38" s="51"/>
      <c r="GY38" s="51"/>
      <c r="GZ38" s="51"/>
      <c r="HA38" s="51"/>
      <c r="HB38" s="51"/>
      <c r="HC38" s="51"/>
      <c r="HD38" s="51"/>
      <c r="HE38" s="51"/>
      <c r="HF38" s="51"/>
      <c r="HG38" s="51"/>
      <c r="HH38" s="51"/>
      <c r="HI38" s="51"/>
      <c r="HJ38" s="51"/>
      <c r="HK38" s="51"/>
      <c r="HL38" s="51"/>
      <c r="HM38" s="51"/>
      <c r="HN38" s="51"/>
      <c r="HO38" s="51"/>
      <c r="HP38" s="51"/>
      <c r="HQ38" s="51"/>
      <c r="HR38" s="51"/>
      <c r="HS38" s="51"/>
      <c r="HT38" s="51"/>
      <c r="HU38" s="51"/>
      <c r="HV38" s="51"/>
      <c r="HW38" s="51"/>
      <c r="HX38" s="51"/>
      <c r="HY38" s="51"/>
      <c r="HZ38" s="51"/>
      <c r="IA38" s="51"/>
      <c r="IB38" s="51"/>
      <c r="IC38" s="51"/>
      <c r="ID38" s="51"/>
      <c r="IE38" s="51"/>
      <c r="IF38" s="51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</row>
    <row r="39" spans="1:256" x14ac:dyDescent="0.2">
      <c r="A39" s="53" t="s">
        <v>309</v>
      </c>
      <c r="B39" s="54" t="s">
        <v>310</v>
      </c>
      <c r="C39" s="55">
        <v>1553209.99</v>
      </c>
      <c r="D39" s="55">
        <v>5994851.2000000002</v>
      </c>
      <c r="E39" s="55">
        <v>1640273.42</v>
      </c>
      <c r="F39" s="55">
        <v>2477121.84</v>
      </c>
      <c r="G39" s="55">
        <v>301410.75</v>
      </c>
      <c r="H39" s="55">
        <v>239741.75</v>
      </c>
      <c r="I39" s="55">
        <v>1728009.36</v>
      </c>
      <c r="J39" s="55">
        <v>473101.86</v>
      </c>
      <c r="K39" s="55">
        <v>92192.94</v>
      </c>
      <c r="L39" s="55">
        <v>938110.08</v>
      </c>
      <c r="M39" s="55">
        <v>383277.92</v>
      </c>
      <c r="N39" s="55">
        <v>10518009.529999999</v>
      </c>
      <c r="O39" s="55">
        <v>3708821.01</v>
      </c>
      <c r="P39" s="55">
        <v>62979.99</v>
      </c>
      <c r="Q39" s="55">
        <v>5586544.6799999997</v>
      </c>
      <c r="R39" s="55">
        <v>152284.69</v>
      </c>
      <c r="S39" s="55">
        <v>715902.85</v>
      </c>
      <c r="T39" s="55">
        <v>61327.07</v>
      </c>
      <c r="U39" s="55">
        <v>36239.15</v>
      </c>
      <c r="V39" s="55">
        <v>86569.76</v>
      </c>
      <c r="W39" s="55">
        <v>21464.87</v>
      </c>
      <c r="X39" s="55">
        <v>17780.009999999998</v>
      </c>
      <c r="Y39" s="55">
        <v>104437.56</v>
      </c>
      <c r="Z39" s="55">
        <v>47728.83</v>
      </c>
      <c r="AA39" s="55">
        <v>5189595.55</v>
      </c>
      <c r="AB39" s="55">
        <v>10699520.5</v>
      </c>
      <c r="AC39" s="55">
        <v>371893.19</v>
      </c>
      <c r="AD39" s="55">
        <v>452144.79</v>
      </c>
      <c r="AE39" s="55">
        <v>44890.68</v>
      </c>
      <c r="AF39" s="55">
        <v>58953.08</v>
      </c>
      <c r="AG39" s="56">
        <v>335100.06</v>
      </c>
      <c r="AH39" s="55">
        <v>136541.87</v>
      </c>
      <c r="AI39" s="55">
        <v>41282.339999999997</v>
      </c>
      <c r="AJ39" s="55">
        <v>68151.75</v>
      </c>
      <c r="AK39" s="55">
        <v>56876.800000000003</v>
      </c>
      <c r="AL39" s="55">
        <v>127028.92</v>
      </c>
      <c r="AM39" s="55">
        <v>69245.899999999994</v>
      </c>
      <c r="AN39" s="55">
        <v>327433.28999999998</v>
      </c>
      <c r="AO39" s="55">
        <v>1317394.1200000001</v>
      </c>
      <c r="AP39" s="55">
        <v>27978619.109999999</v>
      </c>
      <c r="AQ39" s="55">
        <v>90100.01</v>
      </c>
      <c r="AR39" s="55">
        <v>17376337.800000001</v>
      </c>
      <c r="AS39" s="55">
        <v>1921223.28</v>
      </c>
      <c r="AT39" s="55">
        <v>925236.21</v>
      </c>
      <c r="AU39" s="55">
        <v>128503.39</v>
      </c>
      <c r="AV39" s="55">
        <v>79200.88</v>
      </c>
      <c r="AW39" s="55">
        <v>83646.63</v>
      </c>
      <c r="AX39" s="55">
        <v>52426.62</v>
      </c>
      <c r="AY39" s="55">
        <v>122234.92</v>
      </c>
      <c r="AZ39" s="55">
        <v>1390780.72</v>
      </c>
      <c r="BA39" s="55">
        <v>762469.87</v>
      </c>
      <c r="BB39" s="55">
        <v>379078.92</v>
      </c>
      <c r="BC39" s="55">
        <v>6409153.3099999996</v>
      </c>
      <c r="BD39" s="55">
        <v>1333313.1000000001</v>
      </c>
      <c r="BE39" s="55">
        <v>363620.42</v>
      </c>
      <c r="BF39" s="55">
        <v>5359079.04</v>
      </c>
      <c r="BG39" s="55">
        <v>78147.03</v>
      </c>
      <c r="BH39" s="55">
        <v>286577.34000000003</v>
      </c>
      <c r="BI39" s="55">
        <v>52303.03</v>
      </c>
      <c r="BJ39" s="55">
        <v>1497508.36</v>
      </c>
      <c r="BK39" s="55">
        <v>2616947.04</v>
      </c>
      <c r="BL39" s="55">
        <v>11832.55</v>
      </c>
      <c r="BM39" s="55">
        <v>57540.22</v>
      </c>
      <c r="BN39" s="55">
        <v>1005340.8</v>
      </c>
      <c r="BO39" s="55">
        <v>395136.44</v>
      </c>
      <c r="BP39" s="55">
        <v>220765</v>
      </c>
      <c r="BQ39" s="55">
        <v>1486533.19</v>
      </c>
      <c r="BR39" s="55">
        <v>246433.76</v>
      </c>
      <c r="BS39" s="55">
        <v>106247.78</v>
      </c>
      <c r="BT39" s="55">
        <v>99613.06</v>
      </c>
      <c r="BU39" s="55">
        <v>130428.86</v>
      </c>
      <c r="BV39" s="55">
        <v>532418.80000000005</v>
      </c>
      <c r="BW39" s="55">
        <v>574802.74</v>
      </c>
      <c r="BX39" s="55">
        <v>72253.37</v>
      </c>
      <c r="BY39" s="55">
        <v>247193.77</v>
      </c>
      <c r="BZ39" s="55">
        <v>104061.53</v>
      </c>
      <c r="CA39" s="55">
        <v>246623.06</v>
      </c>
      <c r="CB39" s="55">
        <v>23636893.34</v>
      </c>
      <c r="CC39" s="55">
        <v>74875.83</v>
      </c>
      <c r="CD39" s="55">
        <v>59584.2</v>
      </c>
      <c r="CE39" s="55">
        <v>81089.149999999994</v>
      </c>
      <c r="CF39" s="55">
        <v>76197.52</v>
      </c>
      <c r="CG39" s="55">
        <v>59915.23</v>
      </c>
      <c r="CH39" s="55">
        <v>42541.120000000003</v>
      </c>
      <c r="CI39" s="55">
        <v>278997.64</v>
      </c>
      <c r="CJ39" s="55">
        <v>284475.42</v>
      </c>
      <c r="CK39" s="55">
        <v>1257998.58</v>
      </c>
      <c r="CL39" s="55">
        <v>208665.87</v>
      </c>
      <c r="CM39" s="55">
        <v>63042.9</v>
      </c>
      <c r="CN39" s="55">
        <v>7884346.6900000004</v>
      </c>
      <c r="CO39" s="55">
        <v>3745189.92</v>
      </c>
      <c r="CP39" s="55">
        <v>747278.98</v>
      </c>
      <c r="CQ39" s="55">
        <v>253867.65</v>
      </c>
      <c r="CR39" s="55">
        <v>62696.04</v>
      </c>
      <c r="CS39" s="55">
        <v>193481.86</v>
      </c>
      <c r="CT39" s="55">
        <v>46529.919999999998</v>
      </c>
      <c r="CU39" s="55">
        <v>32145.98</v>
      </c>
      <c r="CV39" s="55">
        <v>26120.23</v>
      </c>
      <c r="CW39" s="43">
        <v>103516.21</v>
      </c>
      <c r="CX39" s="55">
        <v>187277.79</v>
      </c>
      <c r="CY39" s="55">
        <v>19870.21</v>
      </c>
      <c r="CZ39" s="55">
        <v>590880.79</v>
      </c>
      <c r="DA39" s="55">
        <v>111532.98</v>
      </c>
      <c r="DB39" s="55">
        <v>70115.23</v>
      </c>
      <c r="DC39" s="55">
        <v>121390.72</v>
      </c>
      <c r="DD39" s="55">
        <v>79132.44</v>
      </c>
      <c r="DE39" s="55">
        <v>205040.43</v>
      </c>
      <c r="DF39" s="55">
        <v>5712767.3399999999</v>
      </c>
      <c r="DG39" s="55">
        <v>86603.48</v>
      </c>
      <c r="DH39" s="55">
        <v>792659.02</v>
      </c>
      <c r="DI39" s="55">
        <v>953046.57</v>
      </c>
      <c r="DJ39" s="55">
        <v>109442.4</v>
      </c>
      <c r="DK39" s="55">
        <v>83694.460000000006</v>
      </c>
      <c r="DL39" s="55">
        <v>1532736.11</v>
      </c>
      <c r="DM39" s="55">
        <v>111586.76</v>
      </c>
      <c r="DN39" s="55">
        <v>643340.93999999994</v>
      </c>
      <c r="DO39" s="55">
        <v>690919.1</v>
      </c>
      <c r="DP39" s="55">
        <v>45533.41</v>
      </c>
      <c r="DQ39" s="55">
        <v>350273.56</v>
      </c>
      <c r="DR39" s="55">
        <v>368415.49</v>
      </c>
      <c r="DS39" s="55">
        <v>191447.64</v>
      </c>
      <c r="DT39" s="55">
        <v>42015.16</v>
      </c>
      <c r="DU39" s="55">
        <v>105423.78</v>
      </c>
      <c r="DV39" s="55">
        <v>37143.61</v>
      </c>
      <c r="DW39" s="55">
        <v>81120.61</v>
      </c>
      <c r="DX39" s="55">
        <v>76961.990000000005</v>
      </c>
      <c r="DY39" s="55">
        <v>124688.52</v>
      </c>
      <c r="DZ39" s="55">
        <v>291561.46000000002</v>
      </c>
      <c r="EA39" s="55">
        <v>608497.65</v>
      </c>
      <c r="EB39" s="55">
        <v>221857.64</v>
      </c>
      <c r="EC39" s="55">
        <v>85179.6</v>
      </c>
      <c r="ED39" s="55">
        <v>460960.26</v>
      </c>
      <c r="EE39" s="55">
        <v>64099.67</v>
      </c>
      <c r="EF39" s="55">
        <v>263513.52</v>
      </c>
      <c r="EG39" s="55">
        <v>97696.53</v>
      </c>
      <c r="EH39" s="55">
        <v>45169.86</v>
      </c>
      <c r="EI39" s="55">
        <v>2145812.63</v>
      </c>
      <c r="EJ39" s="55">
        <v>1846157.18</v>
      </c>
      <c r="EK39" s="55">
        <v>136003.57999999999</v>
      </c>
      <c r="EL39" s="55">
        <v>46132.39</v>
      </c>
      <c r="EM39" s="55">
        <v>148662.94</v>
      </c>
      <c r="EN39" s="55">
        <v>200268.16</v>
      </c>
      <c r="EO39" s="55">
        <v>139792.63</v>
      </c>
      <c r="EP39" s="55">
        <v>226133.62</v>
      </c>
      <c r="EQ39" s="55">
        <v>947679.02</v>
      </c>
      <c r="ER39" s="55">
        <v>162797.74</v>
      </c>
      <c r="ES39" s="55">
        <v>55909.95</v>
      </c>
      <c r="ET39" s="55">
        <v>88512.44</v>
      </c>
      <c r="EU39" s="55">
        <v>145602.32999999999</v>
      </c>
      <c r="EV39" s="55">
        <v>38715.620000000003</v>
      </c>
      <c r="EW39" s="55">
        <v>226870.63</v>
      </c>
      <c r="EX39" s="55">
        <v>10569.61</v>
      </c>
      <c r="EY39" s="55">
        <v>99257.96</v>
      </c>
      <c r="EZ39" s="55">
        <v>119466.37</v>
      </c>
      <c r="FA39" s="55">
        <v>1459382.84</v>
      </c>
      <c r="FB39" s="56">
        <v>293484.46999999997</v>
      </c>
      <c r="FC39" s="55">
        <v>735785.3</v>
      </c>
      <c r="FD39" s="55">
        <v>121698.72</v>
      </c>
      <c r="FE39" s="55">
        <v>59269.75</v>
      </c>
      <c r="FF39" s="55">
        <v>60418.27</v>
      </c>
      <c r="FG39" s="55">
        <v>33098.089999999997</v>
      </c>
      <c r="FH39" s="55">
        <v>94422.11</v>
      </c>
      <c r="FI39" s="55">
        <v>549365.17000000004</v>
      </c>
      <c r="FJ39" s="55">
        <v>543511.34</v>
      </c>
      <c r="FK39" s="55">
        <v>831599.99</v>
      </c>
      <c r="FL39" s="55">
        <v>1429965.54</v>
      </c>
      <c r="FM39" s="55">
        <v>519490.72</v>
      </c>
      <c r="FN39" s="55">
        <v>2628976.75</v>
      </c>
      <c r="FO39" s="56">
        <v>504456.47</v>
      </c>
      <c r="FP39" s="55">
        <v>894207.96</v>
      </c>
      <c r="FQ39" s="55">
        <v>242632.13</v>
      </c>
      <c r="FR39" s="55">
        <v>121280.94</v>
      </c>
      <c r="FS39" s="55">
        <v>132362.91</v>
      </c>
      <c r="FT39" s="56">
        <v>77359.899999999994</v>
      </c>
      <c r="FU39" s="55">
        <v>232895.77</v>
      </c>
      <c r="FV39" s="55">
        <v>161625.17000000001</v>
      </c>
      <c r="FW39" s="55">
        <v>44116.93</v>
      </c>
      <c r="FX39" s="55">
        <v>44014.21</v>
      </c>
      <c r="FY39" s="54"/>
      <c r="FZ39" s="49">
        <f>SUM(C39:FX39)</f>
        <v>204543989.17000005</v>
      </c>
      <c r="GA39" s="43"/>
      <c r="GB39" s="50"/>
      <c r="GC39" s="50"/>
      <c r="GD39" s="50"/>
      <c r="GE39" s="50"/>
      <c r="GF39" s="50"/>
      <c r="GG39" s="50"/>
      <c r="GH39" s="50"/>
      <c r="GI39" s="50"/>
      <c r="GJ39" s="50"/>
      <c r="GK39" s="50"/>
      <c r="GL39" s="50"/>
      <c r="GM39" s="50"/>
    </row>
    <row r="40" spans="1:256" x14ac:dyDescent="0.2">
      <c r="A40" s="3" t="s">
        <v>311</v>
      </c>
      <c r="B40" s="11" t="s">
        <v>312</v>
      </c>
      <c r="C40" s="57">
        <v>680501770</v>
      </c>
      <c r="D40" s="57">
        <v>2529851341</v>
      </c>
      <c r="E40" s="57">
        <v>733627550</v>
      </c>
      <c r="F40" s="57">
        <v>1291185562</v>
      </c>
      <c r="G40" s="57">
        <v>164255270</v>
      </c>
      <c r="H40" s="57">
        <v>96609495</v>
      </c>
      <c r="I40" s="57">
        <v>677828670</v>
      </c>
      <c r="J40" s="57">
        <v>133693875</v>
      </c>
      <c r="K40" s="57">
        <v>40501653</v>
      </c>
      <c r="L40" s="57">
        <v>550274203</v>
      </c>
      <c r="M40" s="57">
        <v>200560660</v>
      </c>
      <c r="N40" s="57">
        <v>6145505558</v>
      </c>
      <c r="O40" s="57">
        <v>1723885689</v>
      </c>
      <c r="P40" s="57">
        <v>36349352</v>
      </c>
      <c r="Q40" s="57">
        <v>2640744819</v>
      </c>
      <c r="R40" s="57">
        <v>64699416</v>
      </c>
      <c r="S40" s="57">
        <v>286120910</v>
      </c>
      <c r="T40" s="57">
        <v>27291174</v>
      </c>
      <c r="U40" s="57">
        <v>17195605</v>
      </c>
      <c r="V40" s="57">
        <v>28262818</v>
      </c>
      <c r="W40" s="57">
        <v>6665181</v>
      </c>
      <c r="X40" s="57">
        <v>13861728</v>
      </c>
      <c r="Y40" s="57">
        <v>61831430</v>
      </c>
      <c r="Z40" s="57">
        <v>22757200</v>
      </c>
      <c r="AA40" s="57">
        <v>3440050835</v>
      </c>
      <c r="AB40" s="57">
        <v>6644953606.79</v>
      </c>
      <c r="AC40" s="57">
        <v>195069390</v>
      </c>
      <c r="AD40" s="57">
        <v>231431974</v>
      </c>
      <c r="AE40" s="57">
        <v>41039510</v>
      </c>
      <c r="AF40" s="57">
        <v>79497960</v>
      </c>
      <c r="AG40" s="57">
        <v>395836760</v>
      </c>
      <c r="AH40" s="57">
        <v>32095410</v>
      </c>
      <c r="AI40" s="57">
        <v>8227960</v>
      </c>
      <c r="AJ40" s="57">
        <v>28254967</v>
      </c>
      <c r="AK40" s="57">
        <v>62985015</v>
      </c>
      <c r="AL40" s="57">
        <v>68986750</v>
      </c>
      <c r="AM40" s="57">
        <v>42779045</v>
      </c>
      <c r="AN40" s="57">
        <v>97301460</v>
      </c>
      <c r="AO40" s="57">
        <v>345063800</v>
      </c>
      <c r="AP40" s="57">
        <v>16824261116</v>
      </c>
      <c r="AQ40" s="57">
        <v>128808303</v>
      </c>
      <c r="AR40" s="57">
        <v>6480298094</v>
      </c>
      <c r="AS40" s="57">
        <v>2905528110</v>
      </c>
      <c r="AT40" s="57">
        <v>212284450</v>
      </c>
      <c r="AU40" s="57">
        <v>38763820</v>
      </c>
      <c r="AV40" s="57">
        <v>18079960</v>
      </c>
      <c r="AW40" s="57">
        <v>21602150</v>
      </c>
      <c r="AX40" s="57">
        <v>16542210</v>
      </c>
      <c r="AY40" s="57">
        <v>39837726</v>
      </c>
      <c r="AZ40" s="57">
        <v>649718940</v>
      </c>
      <c r="BA40" s="57">
        <v>382280590</v>
      </c>
      <c r="BB40" s="57">
        <v>150753080</v>
      </c>
      <c r="BC40" s="57">
        <v>2653571140</v>
      </c>
      <c r="BD40" s="57">
        <v>384317170</v>
      </c>
      <c r="BE40" s="57">
        <v>116546230</v>
      </c>
      <c r="BF40" s="57">
        <v>1587314930</v>
      </c>
      <c r="BG40" s="57">
        <v>32145870</v>
      </c>
      <c r="BH40" s="57">
        <v>43248230</v>
      </c>
      <c r="BI40" s="57">
        <v>34424130</v>
      </c>
      <c r="BJ40" s="57">
        <v>513571210</v>
      </c>
      <c r="BK40" s="57">
        <v>882952990</v>
      </c>
      <c r="BL40" s="57">
        <v>5263638</v>
      </c>
      <c r="BM40" s="57">
        <v>22728431</v>
      </c>
      <c r="BN40" s="57">
        <v>240065006</v>
      </c>
      <c r="BO40" s="57">
        <v>142480325</v>
      </c>
      <c r="BP40" s="57">
        <v>59531435</v>
      </c>
      <c r="BQ40" s="57">
        <v>1071240793</v>
      </c>
      <c r="BR40" s="57">
        <v>780455110</v>
      </c>
      <c r="BS40" s="57">
        <v>693857770</v>
      </c>
      <c r="BT40" s="57">
        <v>319329295.20999998</v>
      </c>
      <c r="BU40" s="57">
        <v>119304430</v>
      </c>
      <c r="BV40" s="57">
        <v>553019050</v>
      </c>
      <c r="BW40" s="57">
        <v>545712870</v>
      </c>
      <c r="BX40" s="57">
        <v>58968990</v>
      </c>
      <c r="BY40" s="57">
        <v>92896415</v>
      </c>
      <c r="BZ40" s="57">
        <v>32539950</v>
      </c>
      <c r="CA40" s="57">
        <v>61801650</v>
      </c>
      <c r="CB40" s="57">
        <v>9445854271</v>
      </c>
      <c r="CC40" s="57">
        <v>21078540</v>
      </c>
      <c r="CD40" s="57">
        <v>16705850</v>
      </c>
      <c r="CE40" s="57">
        <v>31040236</v>
      </c>
      <c r="CF40" s="57">
        <v>28515364</v>
      </c>
      <c r="CG40" s="57">
        <v>22974405</v>
      </c>
      <c r="CH40" s="57">
        <v>18756685</v>
      </c>
      <c r="CI40" s="57">
        <v>101861605</v>
      </c>
      <c r="CJ40" s="57">
        <v>196510332</v>
      </c>
      <c r="CK40" s="57">
        <v>1348929480</v>
      </c>
      <c r="CL40" s="57">
        <v>225351056</v>
      </c>
      <c r="CM40" s="57">
        <v>280089420</v>
      </c>
      <c r="CN40" s="57">
        <v>3284003917</v>
      </c>
      <c r="CO40" s="57">
        <v>2002352209</v>
      </c>
      <c r="CP40" s="57">
        <v>386722124</v>
      </c>
      <c r="CQ40" s="57">
        <v>118364060</v>
      </c>
      <c r="CR40" s="57">
        <v>113517530</v>
      </c>
      <c r="CS40" s="57">
        <v>45386690</v>
      </c>
      <c r="CT40" s="57">
        <v>38418150</v>
      </c>
      <c r="CU40" s="57">
        <v>15008930</v>
      </c>
      <c r="CV40" s="57">
        <v>16429220</v>
      </c>
      <c r="CW40" s="57">
        <v>67692494</v>
      </c>
      <c r="CX40" s="57">
        <v>71553502</v>
      </c>
      <c r="CY40" s="57">
        <v>6511624</v>
      </c>
      <c r="CZ40" s="57">
        <v>203752540</v>
      </c>
      <c r="DA40" s="57">
        <v>38133510</v>
      </c>
      <c r="DB40" s="57">
        <v>23139453</v>
      </c>
      <c r="DC40" s="57">
        <v>60515610</v>
      </c>
      <c r="DD40" s="57">
        <v>297671300</v>
      </c>
      <c r="DE40" s="57">
        <v>152676900</v>
      </c>
      <c r="DF40" s="57">
        <v>1685347113</v>
      </c>
      <c r="DG40" s="57">
        <v>42178968</v>
      </c>
      <c r="DH40" s="57">
        <v>401479680</v>
      </c>
      <c r="DI40" s="57">
        <v>549297440</v>
      </c>
      <c r="DJ40" s="57">
        <v>56869170</v>
      </c>
      <c r="DK40" s="57">
        <v>45578210</v>
      </c>
      <c r="DL40" s="57">
        <v>495510243</v>
      </c>
      <c r="DM40" s="57">
        <v>36667312</v>
      </c>
      <c r="DN40" s="57">
        <v>238888065</v>
      </c>
      <c r="DO40" s="57">
        <v>249820200</v>
      </c>
      <c r="DP40" s="57">
        <v>15616700</v>
      </c>
      <c r="DQ40" s="57">
        <v>145904470</v>
      </c>
      <c r="DR40" s="57">
        <v>70277632</v>
      </c>
      <c r="DS40" s="57">
        <v>36465193</v>
      </c>
      <c r="DT40" s="57">
        <v>10220042</v>
      </c>
      <c r="DU40" s="57">
        <v>24724582</v>
      </c>
      <c r="DV40" s="57">
        <v>7369160</v>
      </c>
      <c r="DW40" s="57">
        <v>18151036</v>
      </c>
      <c r="DX40" s="57">
        <v>56945550</v>
      </c>
      <c r="DY40" s="57">
        <v>95627610</v>
      </c>
      <c r="DZ40" s="57">
        <v>137252753</v>
      </c>
      <c r="EA40" s="57">
        <v>306773613</v>
      </c>
      <c r="EB40" s="57">
        <v>75898470</v>
      </c>
      <c r="EC40" s="57">
        <v>32370920</v>
      </c>
      <c r="ED40" s="57">
        <v>2913956867</v>
      </c>
      <c r="EE40" s="57">
        <v>15519853</v>
      </c>
      <c r="EF40" s="57">
        <v>81656797</v>
      </c>
      <c r="EG40" s="57">
        <v>23697765</v>
      </c>
      <c r="EH40" s="57">
        <v>13453573</v>
      </c>
      <c r="EI40" s="57">
        <v>1018450118</v>
      </c>
      <c r="EJ40" s="57">
        <v>696804094</v>
      </c>
      <c r="EK40" s="57">
        <v>585955630</v>
      </c>
      <c r="EL40" s="57">
        <v>238377100</v>
      </c>
      <c r="EM40" s="57">
        <v>90294438</v>
      </c>
      <c r="EN40" s="57">
        <v>58091497</v>
      </c>
      <c r="EO40" s="57">
        <v>43333804</v>
      </c>
      <c r="EP40" s="57">
        <v>121150740</v>
      </c>
      <c r="EQ40" s="57">
        <v>875154232</v>
      </c>
      <c r="ER40" s="57">
        <v>83994490</v>
      </c>
      <c r="ES40" s="57">
        <v>20494308</v>
      </c>
      <c r="ET40" s="57">
        <v>20632619</v>
      </c>
      <c r="EU40" s="57">
        <v>34426247</v>
      </c>
      <c r="EV40" s="57">
        <v>45092397</v>
      </c>
      <c r="EW40" s="57">
        <v>767716390</v>
      </c>
      <c r="EX40" s="57">
        <v>39531362</v>
      </c>
      <c r="EY40" s="57">
        <v>33351570</v>
      </c>
      <c r="EZ40" s="57">
        <v>26190090</v>
      </c>
      <c r="FA40" s="57">
        <v>1883475430</v>
      </c>
      <c r="FB40" s="57">
        <v>320698160</v>
      </c>
      <c r="FC40" s="57">
        <v>261254283</v>
      </c>
      <c r="FD40" s="57">
        <v>38149105</v>
      </c>
      <c r="FE40" s="57">
        <v>32104358</v>
      </c>
      <c r="FF40" s="57">
        <v>17291541</v>
      </c>
      <c r="FG40" s="57">
        <v>11619129</v>
      </c>
      <c r="FH40" s="57">
        <v>42260155</v>
      </c>
      <c r="FI40" s="57">
        <v>1047787447</v>
      </c>
      <c r="FJ40" s="57">
        <v>438235510</v>
      </c>
      <c r="FK40" s="57">
        <v>1177280200</v>
      </c>
      <c r="FL40" s="57">
        <v>989336776</v>
      </c>
      <c r="FM40" s="57">
        <v>554507013</v>
      </c>
      <c r="FN40" s="57">
        <v>1681585612</v>
      </c>
      <c r="FO40" s="57">
        <v>1725998340</v>
      </c>
      <c r="FP40" s="57">
        <v>1268555115</v>
      </c>
      <c r="FQ40" s="57">
        <v>178014970</v>
      </c>
      <c r="FR40" s="57">
        <v>111296230</v>
      </c>
      <c r="FS40" s="57">
        <v>409762890</v>
      </c>
      <c r="FT40" s="57">
        <v>313729490</v>
      </c>
      <c r="FU40" s="57">
        <v>110046120</v>
      </c>
      <c r="FV40" s="57">
        <v>97108170</v>
      </c>
      <c r="FW40" s="57">
        <v>18430170</v>
      </c>
      <c r="FX40" s="57">
        <v>17875833</v>
      </c>
      <c r="FY40" s="50"/>
      <c r="FZ40" s="50">
        <f>SUM(C40:FX40)</f>
        <v>112912160146</v>
      </c>
      <c r="GA40" s="50"/>
      <c r="GB40" s="50"/>
      <c r="GC40" s="50"/>
      <c r="GD40" s="50"/>
      <c r="GE40" s="50"/>
      <c r="GF40" s="50"/>
      <c r="GG40" s="58"/>
      <c r="GH40" s="1"/>
      <c r="GI40" s="1"/>
      <c r="GJ40" s="1"/>
      <c r="GK40" s="1"/>
      <c r="GL40" s="1"/>
      <c r="GM40" s="1"/>
    </row>
    <row r="41" spans="1:256" x14ac:dyDescent="0.2">
      <c r="A41" s="3" t="s">
        <v>313</v>
      </c>
      <c r="B41" s="33" t="s">
        <v>314</v>
      </c>
      <c r="C41" s="40">
        <v>2.6079999999999999E-2</v>
      </c>
      <c r="D41" s="40">
        <v>2.7E-2</v>
      </c>
      <c r="E41" s="40">
        <v>2.4687999999999998E-2</v>
      </c>
      <c r="F41" s="40">
        <v>2.6262000000000001E-2</v>
      </c>
      <c r="G41" s="40">
        <v>2.2284999999999999E-2</v>
      </c>
      <c r="H41" s="40">
        <v>2.7E-2</v>
      </c>
      <c r="I41" s="40">
        <v>2.7E-2</v>
      </c>
      <c r="J41" s="40">
        <v>2.7E-2</v>
      </c>
      <c r="K41" s="40">
        <v>2.7E-2</v>
      </c>
      <c r="L41" s="40">
        <v>2.1895000000000001E-2</v>
      </c>
      <c r="M41" s="40">
        <v>2.0947E-2</v>
      </c>
      <c r="N41" s="40">
        <v>2.0358999999999999E-2</v>
      </c>
      <c r="O41" s="40">
        <v>2.5353000000000001E-2</v>
      </c>
      <c r="P41" s="40">
        <v>2.7E-2</v>
      </c>
      <c r="Q41" s="40">
        <v>2.6010000000000002E-2</v>
      </c>
      <c r="R41" s="40">
        <v>2.3909E-2</v>
      </c>
      <c r="S41" s="40">
        <v>2.1013999999999998E-2</v>
      </c>
      <c r="T41" s="40">
        <v>1.9300999999999999E-2</v>
      </c>
      <c r="U41" s="40">
        <v>1.8800999999999998E-2</v>
      </c>
      <c r="V41" s="40">
        <v>2.7E-2</v>
      </c>
      <c r="W41" s="40">
        <v>2.7E-2</v>
      </c>
      <c r="X41" s="40">
        <v>1.0756E-2</v>
      </c>
      <c r="Y41" s="40">
        <v>1.9498000000000001E-2</v>
      </c>
      <c r="Z41" s="40">
        <v>1.8914999999999998E-2</v>
      </c>
      <c r="AA41" s="40">
        <v>2.4995E-2</v>
      </c>
      <c r="AB41" s="40">
        <v>2.5023E-2</v>
      </c>
      <c r="AC41" s="40">
        <v>1.5982E-2</v>
      </c>
      <c r="AD41" s="40">
        <v>1.4692999999999999E-2</v>
      </c>
      <c r="AE41" s="40">
        <v>7.8139999999999998E-3</v>
      </c>
      <c r="AF41" s="40">
        <v>6.6740000000000002E-3</v>
      </c>
      <c r="AG41" s="40">
        <v>1.2480999999999999E-2</v>
      </c>
      <c r="AH41" s="40">
        <v>1.7123000000000003E-2</v>
      </c>
      <c r="AI41" s="40">
        <v>2.7E-2</v>
      </c>
      <c r="AJ41" s="40">
        <v>1.8787999999999999E-2</v>
      </c>
      <c r="AK41" s="40">
        <v>1.6280000000000003E-2</v>
      </c>
      <c r="AL41" s="40">
        <v>2.7E-2</v>
      </c>
      <c r="AM41" s="40">
        <v>1.6449000000000002E-2</v>
      </c>
      <c r="AN41" s="40">
        <v>2.2903E-2</v>
      </c>
      <c r="AO41" s="40">
        <v>2.2655999999999999E-2</v>
      </c>
      <c r="AP41" s="40">
        <v>2.5541000000000001E-2</v>
      </c>
      <c r="AQ41" s="40">
        <v>1.5559E-2</v>
      </c>
      <c r="AR41" s="40">
        <v>2.5440000000000001E-2</v>
      </c>
      <c r="AS41" s="40">
        <v>1.1618E-2</v>
      </c>
      <c r="AT41" s="40">
        <v>2.6713999999999998E-2</v>
      </c>
      <c r="AU41" s="40">
        <v>1.9188E-2</v>
      </c>
      <c r="AV41" s="40">
        <v>2.5359000000000003E-2</v>
      </c>
      <c r="AW41" s="40">
        <v>2.0596E-2</v>
      </c>
      <c r="AX41" s="40">
        <v>1.6797999999999997E-2</v>
      </c>
      <c r="AY41" s="40">
        <v>2.7E-2</v>
      </c>
      <c r="AZ41" s="40">
        <v>1.6345999999999999E-2</v>
      </c>
      <c r="BA41" s="40">
        <v>2.1893999999999997E-2</v>
      </c>
      <c r="BB41" s="40">
        <v>1.9684E-2</v>
      </c>
      <c r="BC41" s="40">
        <v>2.2561999999999999E-2</v>
      </c>
      <c r="BD41" s="40">
        <v>2.7E-2</v>
      </c>
      <c r="BE41" s="40">
        <v>2.2815999999999999E-2</v>
      </c>
      <c r="BF41" s="40">
        <v>2.6952E-2</v>
      </c>
      <c r="BG41" s="40">
        <v>2.7E-2</v>
      </c>
      <c r="BH41" s="40">
        <v>2.1419000000000001E-2</v>
      </c>
      <c r="BI41" s="40">
        <v>8.4329999999999995E-3</v>
      </c>
      <c r="BJ41" s="40">
        <v>2.3164000000000001E-2</v>
      </c>
      <c r="BK41" s="40">
        <v>2.4458999999999998E-2</v>
      </c>
      <c r="BL41" s="40">
        <v>2.7E-2</v>
      </c>
      <c r="BM41" s="40">
        <v>2.0833999999999998E-2</v>
      </c>
      <c r="BN41" s="40">
        <v>2.7E-2</v>
      </c>
      <c r="BO41" s="40">
        <v>1.5203E-2</v>
      </c>
      <c r="BP41" s="40">
        <v>2.1702000000000003E-2</v>
      </c>
      <c r="BQ41" s="40">
        <v>2.1759000000000001E-2</v>
      </c>
      <c r="BR41" s="40">
        <v>4.7000000000000002E-3</v>
      </c>
      <c r="BS41" s="40">
        <v>2.2309999999999999E-3</v>
      </c>
      <c r="BT41" s="40">
        <v>4.0750000000000005E-3</v>
      </c>
      <c r="BU41" s="40">
        <v>1.3811E-2</v>
      </c>
      <c r="BV41" s="40">
        <v>1.1775000000000001E-2</v>
      </c>
      <c r="BW41" s="40">
        <v>1.55E-2</v>
      </c>
      <c r="BX41" s="40">
        <v>1.6598999999999999E-2</v>
      </c>
      <c r="BY41" s="40">
        <v>2.3781E-2</v>
      </c>
      <c r="BZ41" s="40">
        <v>2.6312000000000002E-2</v>
      </c>
      <c r="CA41" s="40">
        <v>2.3040999999999999E-2</v>
      </c>
      <c r="CB41" s="40">
        <v>2.6251999999999998E-2</v>
      </c>
      <c r="CC41" s="40">
        <v>2.2199E-2</v>
      </c>
      <c r="CD41" s="40">
        <v>1.9519999999999999E-2</v>
      </c>
      <c r="CE41" s="40">
        <v>2.7E-2</v>
      </c>
      <c r="CF41" s="40">
        <v>2.2463E-2</v>
      </c>
      <c r="CG41" s="40">
        <v>2.7E-2</v>
      </c>
      <c r="CH41" s="40">
        <v>2.2187999999999999E-2</v>
      </c>
      <c r="CI41" s="40">
        <v>2.418E-2</v>
      </c>
      <c r="CJ41" s="40">
        <v>2.3469E-2</v>
      </c>
      <c r="CK41" s="40">
        <v>6.6010000000000001E-3</v>
      </c>
      <c r="CL41" s="40">
        <v>8.2289999999999985E-3</v>
      </c>
      <c r="CM41" s="40">
        <v>2.274E-3</v>
      </c>
      <c r="CN41" s="40">
        <v>2.7E-2</v>
      </c>
      <c r="CO41" s="40">
        <v>2.2359999999999998E-2</v>
      </c>
      <c r="CP41" s="40">
        <v>2.0548999999999998E-2</v>
      </c>
      <c r="CQ41" s="40">
        <v>1.2426999999999999E-2</v>
      </c>
      <c r="CR41" s="40">
        <v>1.6799999999999999E-3</v>
      </c>
      <c r="CS41" s="40">
        <v>2.2658000000000001E-2</v>
      </c>
      <c r="CT41" s="40">
        <v>8.5199999999999998E-3</v>
      </c>
      <c r="CU41" s="40">
        <v>1.9615999999999998E-2</v>
      </c>
      <c r="CV41" s="40">
        <v>1.0978999999999999E-2</v>
      </c>
      <c r="CW41" s="40">
        <v>1.7086999999999998E-2</v>
      </c>
      <c r="CX41" s="40">
        <v>2.1824000000000003E-2</v>
      </c>
      <c r="CY41" s="40">
        <v>2.7E-2</v>
      </c>
      <c r="CZ41" s="40">
        <v>2.6651000000000001E-2</v>
      </c>
      <c r="DA41" s="40">
        <v>2.7E-2</v>
      </c>
      <c r="DB41" s="40">
        <v>2.7E-2</v>
      </c>
      <c r="DC41" s="40">
        <v>1.7417999999999999E-2</v>
      </c>
      <c r="DD41" s="40">
        <v>3.4300000000000003E-3</v>
      </c>
      <c r="DE41" s="40">
        <v>1.145E-2</v>
      </c>
      <c r="DF41" s="40">
        <v>2.4213999999999999E-2</v>
      </c>
      <c r="DG41" s="40">
        <v>2.0452999999999999E-2</v>
      </c>
      <c r="DH41" s="40">
        <v>2.0516E-2</v>
      </c>
      <c r="DI41" s="40">
        <v>1.8844999999999997E-2</v>
      </c>
      <c r="DJ41" s="40">
        <v>2.0882999999999999E-2</v>
      </c>
      <c r="DK41" s="40">
        <v>1.5657999999999998E-2</v>
      </c>
      <c r="DL41" s="40">
        <v>2.1967E-2</v>
      </c>
      <c r="DM41" s="40">
        <v>1.9899E-2</v>
      </c>
      <c r="DN41" s="40">
        <v>2.7E-2</v>
      </c>
      <c r="DO41" s="40">
        <v>2.7E-2</v>
      </c>
      <c r="DP41" s="40">
        <v>2.7E-2</v>
      </c>
      <c r="DQ41" s="40">
        <v>2.4545000000000001E-2</v>
      </c>
      <c r="DR41" s="40">
        <v>2.4417000000000001E-2</v>
      </c>
      <c r="DS41" s="40">
        <v>2.5923999999999999E-2</v>
      </c>
      <c r="DT41" s="40">
        <v>2.1728999999999998E-2</v>
      </c>
      <c r="DU41" s="40">
        <v>2.7E-2</v>
      </c>
      <c r="DV41" s="40">
        <v>2.7E-2</v>
      </c>
      <c r="DW41" s="40">
        <v>2.1996999999999999E-2</v>
      </c>
      <c r="DX41" s="40">
        <v>1.8931E-2</v>
      </c>
      <c r="DY41" s="40">
        <v>1.2928E-2</v>
      </c>
      <c r="DZ41" s="40">
        <v>1.7662000000000001E-2</v>
      </c>
      <c r="EA41" s="40">
        <v>1.2173E-2</v>
      </c>
      <c r="EB41" s="40">
        <v>2.7E-2</v>
      </c>
      <c r="EC41" s="40">
        <v>2.6620999999999999E-2</v>
      </c>
      <c r="ED41" s="40">
        <v>4.4120000000000001E-3</v>
      </c>
      <c r="EE41" s="40">
        <v>2.7E-2</v>
      </c>
      <c r="EF41" s="40">
        <v>1.9594999999999998E-2</v>
      </c>
      <c r="EG41" s="40">
        <v>2.6536000000000001E-2</v>
      </c>
      <c r="EH41" s="40">
        <v>2.5053000000000002E-2</v>
      </c>
      <c r="EI41" s="40">
        <v>2.7E-2</v>
      </c>
      <c r="EJ41" s="40">
        <v>2.7E-2</v>
      </c>
      <c r="EK41" s="40">
        <v>5.7670000000000004E-3</v>
      </c>
      <c r="EL41" s="40">
        <v>2.1160000000000003E-3</v>
      </c>
      <c r="EM41" s="40">
        <v>1.6308E-2</v>
      </c>
      <c r="EN41" s="40">
        <v>2.7E-2</v>
      </c>
      <c r="EO41" s="40">
        <v>2.7E-2</v>
      </c>
      <c r="EP41" s="40">
        <v>2.0586E-2</v>
      </c>
      <c r="EQ41" s="40">
        <v>9.9850000000000008E-3</v>
      </c>
      <c r="ER41" s="40">
        <v>2.1283E-2</v>
      </c>
      <c r="ES41" s="40">
        <v>2.3557999999999999E-2</v>
      </c>
      <c r="ET41" s="40">
        <v>2.7E-2</v>
      </c>
      <c r="EU41" s="40">
        <v>2.7E-2</v>
      </c>
      <c r="EV41" s="40">
        <v>1.0964999999999999E-2</v>
      </c>
      <c r="EW41" s="40">
        <v>6.0530000000000002E-3</v>
      </c>
      <c r="EX41" s="40">
        <v>3.9100000000000003E-3</v>
      </c>
      <c r="EY41" s="40">
        <v>2.7E-2</v>
      </c>
      <c r="EZ41" s="40">
        <v>2.2942000000000001E-2</v>
      </c>
      <c r="FA41" s="40">
        <v>1.0666E-2</v>
      </c>
      <c r="FB41" s="40">
        <v>1.1505E-2</v>
      </c>
      <c r="FC41" s="40">
        <v>2.2550000000000001E-2</v>
      </c>
      <c r="FD41" s="40">
        <v>2.4437999999999998E-2</v>
      </c>
      <c r="FE41" s="40">
        <v>1.4180999999999999E-2</v>
      </c>
      <c r="FF41" s="40">
        <v>2.7E-2</v>
      </c>
      <c r="FG41" s="40">
        <v>2.7E-2</v>
      </c>
      <c r="FH41" s="40">
        <v>1.9771999999999998E-2</v>
      </c>
      <c r="FI41" s="40">
        <v>6.1999999999999998E-3</v>
      </c>
      <c r="FJ41" s="40">
        <v>1.9438E-2</v>
      </c>
      <c r="FK41" s="40">
        <v>1.0845E-2</v>
      </c>
      <c r="FL41" s="40">
        <v>2.7E-2</v>
      </c>
      <c r="FM41" s="40">
        <v>1.8414E-2</v>
      </c>
      <c r="FN41" s="40">
        <v>2.7E-2</v>
      </c>
      <c r="FO41" s="40">
        <v>5.6239999999999997E-3</v>
      </c>
      <c r="FP41" s="40">
        <v>1.2143000000000001E-2</v>
      </c>
      <c r="FQ41" s="40">
        <v>1.6879999999999999E-2</v>
      </c>
      <c r="FR41" s="40">
        <v>1.1564999999999999E-2</v>
      </c>
      <c r="FS41" s="40">
        <v>5.1450000000000003E-3</v>
      </c>
      <c r="FT41" s="40">
        <v>4.2929999999999999E-3</v>
      </c>
      <c r="FU41" s="40">
        <v>1.8345E-2</v>
      </c>
      <c r="FV41" s="40">
        <v>1.5032E-2</v>
      </c>
      <c r="FW41" s="40">
        <v>2.1498E-2</v>
      </c>
      <c r="FX41" s="40">
        <v>1.9675000000000002E-2</v>
      </c>
      <c r="FY41" s="40"/>
      <c r="FZ41" s="43"/>
      <c r="GA41" s="43"/>
      <c r="GB41" s="43"/>
      <c r="GC41" s="43"/>
      <c r="GD41" s="43"/>
      <c r="GE41" s="11"/>
      <c r="GF41" s="11"/>
      <c r="GG41" s="60"/>
      <c r="GH41" s="33"/>
      <c r="GI41" s="33"/>
      <c r="GJ41" s="33"/>
      <c r="GK41" s="33"/>
      <c r="GL41" s="33"/>
      <c r="GM41" s="33"/>
    </row>
    <row r="42" spans="1:256" x14ac:dyDescent="0.2">
      <c r="A42" s="3" t="s">
        <v>315</v>
      </c>
      <c r="B42" s="11" t="s">
        <v>316</v>
      </c>
      <c r="C42" s="11">
        <v>999999999</v>
      </c>
      <c r="D42" s="11">
        <v>999999999</v>
      </c>
      <c r="E42" s="11">
        <v>999999999</v>
      </c>
      <c r="F42" s="11">
        <v>999999999</v>
      </c>
      <c r="G42" s="11">
        <v>999999999</v>
      </c>
      <c r="H42" s="11">
        <v>999999999</v>
      </c>
      <c r="I42" s="11">
        <v>999999999</v>
      </c>
      <c r="J42" s="11">
        <v>999999999</v>
      </c>
      <c r="K42" s="11">
        <v>999999999</v>
      </c>
      <c r="L42" s="11">
        <v>999999999</v>
      </c>
      <c r="M42" s="11">
        <v>999999999</v>
      </c>
      <c r="N42" s="11">
        <v>123524574.34999999</v>
      </c>
      <c r="O42" s="11">
        <v>999999999</v>
      </c>
      <c r="P42" s="11">
        <v>999999999</v>
      </c>
      <c r="Q42" s="11">
        <v>999999999</v>
      </c>
      <c r="R42" s="11">
        <v>999999999</v>
      </c>
      <c r="S42" s="11">
        <v>999999999</v>
      </c>
      <c r="T42" s="11">
        <v>999999999</v>
      </c>
      <c r="U42" s="11">
        <v>999999999</v>
      </c>
      <c r="V42" s="11">
        <v>999999999</v>
      </c>
      <c r="W42" s="11">
        <v>999999999</v>
      </c>
      <c r="X42" s="11">
        <v>999999999</v>
      </c>
      <c r="Y42" s="11">
        <v>999999999</v>
      </c>
      <c r="Z42" s="11">
        <v>999999999</v>
      </c>
      <c r="AA42" s="11">
        <v>999999999</v>
      </c>
      <c r="AB42" s="11">
        <v>999999999</v>
      </c>
      <c r="AC42" s="11">
        <v>999999999</v>
      </c>
      <c r="AD42" s="11">
        <v>999999999</v>
      </c>
      <c r="AE42" s="11">
        <v>999999999</v>
      </c>
      <c r="AF42" s="11">
        <v>999999999</v>
      </c>
      <c r="AG42" s="11">
        <v>999999999</v>
      </c>
      <c r="AH42" s="11">
        <v>999999999</v>
      </c>
      <c r="AI42" s="11">
        <v>999999999</v>
      </c>
      <c r="AJ42" s="11">
        <v>999999999</v>
      </c>
      <c r="AK42" s="11">
        <v>999999999</v>
      </c>
      <c r="AL42" s="11">
        <v>999999999</v>
      </c>
      <c r="AM42" s="11">
        <v>999999999</v>
      </c>
      <c r="AN42" s="11">
        <v>999999999</v>
      </c>
      <c r="AO42" s="11">
        <v>999999999</v>
      </c>
      <c r="AP42" s="11">
        <v>999999999</v>
      </c>
      <c r="AQ42" s="11">
        <v>999999999</v>
      </c>
      <c r="AR42" s="11">
        <v>999999999</v>
      </c>
      <c r="AS42" s="11">
        <v>999999999</v>
      </c>
      <c r="AT42" s="11">
        <v>999999999</v>
      </c>
      <c r="AU42" s="11">
        <v>999999999</v>
      </c>
      <c r="AV42" s="11">
        <v>999999999</v>
      </c>
      <c r="AW42" s="11">
        <v>999999999</v>
      </c>
      <c r="AX42" s="11">
        <v>999999999</v>
      </c>
      <c r="AY42" s="11">
        <v>999999999</v>
      </c>
      <c r="AZ42" s="11">
        <v>10598084.880000001</v>
      </c>
      <c r="BA42" s="11">
        <v>999999999</v>
      </c>
      <c r="BB42" s="11">
        <v>999999999</v>
      </c>
      <c r="BC42" s="11">
        <v>59649010.840000004</v>
      </c>
      <c r="BD42" s="11">
        <v>999999999</v>
      </c>
      <c r="BE42" s="11">
        <v>999999999</v>
      </c>
      <c r="BF42" s="11">
        <v>999999999</v>
      </c>
      <c r="BG42" s="11">
        <v>999999999</v>
      </c>
      <c r="BH42" s="11">
        <v>999999999</v>
      </c>
      <c r="BI42" s="11">
        <v>999999999</v>
      </c>
      <c r="BJ42" s="11">
        <v>999999999</v>
      </c>
      <c r="BK42" s="11">
        <v>999999999</v>
      </c>
      <c r="BL42" s="11">
        <v>999999999</v>
      </c>
      <c r="BM42" s="11">
        <v>999999999</v>
      </c>
      <c r="BN42" s="11">
        <v>999999999</v>
      </c>
      <c r="BO42" s="11">
        <v>999999999</v>
      </c>
      <c r="BP42" s="11">
        <v>999999999</v>
      </c>
      <c r="BQ42" s="11">
        <v>999999999</v>
      </c>
      <c r="BR42" s="11">
        <v>999999999</v>
      </c>
      <c r="BS42" s="11">
        <v>999999999</v>
      </c>
      <c r="BT42" s="11">
        <v>999999999</v>
      </c>
      <c r="BU42" s="11">
        <v>999999999</v>
      </c>
      <c r="BV42" s="11">
        <v>999999999</v>
      </c>
      <c r="BW42" s="11">
        <v>999999999</v>
      </c>
      <c r="BX42" s="11">
        <v>999999999</v>
      </c>
      <c r="BY42" s="11">
        <v>999999999</v>
      </c>
      <c r="BZ42" s="11">
        <v>999999999</v>
      </c>
      <c r="CA42" s="11">
        <v>999999999</v>
      </c>
      <c r="CB42" s="11">
        <v>999999999</v>
      </c>
      <c r="CC42" s="11">
        <v>999999999</v>
      </c>
      <c r="CD42" s="11">
        <v>999999999</v>
      </c>
      <c r="CE42" s="11">
        <v>999999999</v>
      </c>
      <c r="CF42" s="11">
        <v>999999999</v>
      </c>
      <c r="CG42" s="11">
        <v>999999999</v>
      </c>
      <c r="CH42" s="11">
        <v>999999999</v>
      </c>
      <c r="CI42" s="11">
        <v>999999999</v>
      </c>
      <c r="CJ42" s="11">
        <v>999999999</v>
      </c>
      <c r="CK42" s="11">
        <v>999999999</v>
      </c>
      <c r="CL42" s="11">
        <v>999999999</v>
      </c>
      <c r="CM42" s="11">
        <v>999999999</v>
      </c>
      <c r="CN42" s="11">
        <v>999999999</v>
      </c>
      <c r="CO42" s="11">
        <v>999999999</v>
      </c>
      <c r="CP42" s="11">
        <v>999999999</v>
      </c>
      <c r="CQ42" s="11">
        <v>999999999</v>
      </c>
      <c r="CR42" s="11">
        <v>999999999</v>
      </c>
      <c r="CS42" s="11">
        <v>999999999</v>
      </c>
      <c r="CT42" s="11">
        <v>999999999</v>
      </c>
      <c r="CU42" s="11">
        <v>999999999</v>
      </c>
      <c r="CV42" s="11">
        <v>999999999</v>
      </c>
      <c r="CW42" s="11">
        <v>999999999</v>
      </c>
      <c r="CX42" s="11">
        <v>999999999</v>
      </c>
      <c r="CY42" s="11">
        <v>999999999</v>
      </c>
      <c r="CZ42" s="11">
        <v>999999999</v>
      </c>
      <c r="DA42" s="11">
        <v>999999999</v>
      </c>
      <c r="DB42" s="11">
        <v>999999999</v>
      </c>
      <c r="DC42" s="11">
        <v>999999999</v>
      </c>
      <c r="DD42" s="11">
        <v>999999999</v>
      </c>
      <c r="DE42" s="11">
        <v>999999999</v>
      </c>
      <c r="DF42" s="11">
        <v>999999999</v>
      </c>
      <c r="DG42" s="11">
        <v>999999999</v>
      </c>
      <c r="DH42" s="11">
        <v>999999999</v>
      </c>
      <c r="DI42" s="11">
        <v>999999999</v>
      </c>
      <c r="DJ42" s="11">
        <v>999999999</v>
      </c>
      <c r="DK42" s="11">
        <v>999999999</v>
      </c>
      <c r="DL42" s="11">
        <v>999999999</v>
      </c>
      <c r="DM42" s="11">
        <v>999999999</v>
      </c>
      <c r="DN42" s="11">
        <v>999999999</v>
      </c>
      <c r="DO42" s="11">
        <v>999999999</v>
      </c>
      <c r="DP42" s="11">
        <v>999999999</v>
      </c>
      <c r="DQ42" s="11">
        <v>999999999</v>
      </c>
      <c r="DR42" s="11">
        <v>999999999</v>
      </c>
      <c r="DS42" s="11">
        <v>999999999</v>
      </c>
      <c r="DT42" s="11">
        <v>999999999</v>
      </c>
      <c r="DU42" s="11">
        <v>999999999</v>
      </c>
      <c r="DV42" s="11">
        <v>999999999</v>
      </c>
      <c r="DW42" s="11">
        <v>999999999</v>
      </c>
      <c r="DX42" s="11">
        <v>999999999</v>
      </c>
      <c r="DY42" s="11">
        <v>999999999</v>
      </c>
      <c r="DZ42" s="11">
        <v>999999999</v>
      </c>
      <c r="EA42" s="11">
        <v>999999999</v>
      </c>
      <c r="EB42" s="11">
        <v>999999999</v>
      </c>
      <c r="EC42" s="11">
        <v>999999999</v>
      </c>
      <c r="ED42" s="11">
        <v>999999999</v>
      </c>
      <c r="EE42" s="11">
        <v>999999999</v>
      </c>
      <c r="EF42" s="11">
        <v>999999999</v>
      </c>
      <c r="EG42" s="11">
        <v>999999999</v>
      </c>
      <c r="EH42" s="11">
        <v>999999999</v>
      </c>
      <c r="EI42" s="11">
        <v>999999999</v>
      </c>
      <c r="EJ42" s="11">
        <v>999999999</v>
      </c>
      <c r="EK42" s="11">
        <v>999999999</v>
      </c>
      <c r="EL42" s="11">
        <v>999999999</v>
      </c>
      <c r="EM42" s="11">
        <v>999999999</v>
      </c>
      <c r="EN42" s="11">
        <v>999999999</v>
      </c>
      <c r="EO42" s="11">
        <v>999999999</v>
      </c>
      <c r="EP42" s="11">
        <v>999999999</v>
      </c>
      <c r="EQ42" s="11">
        <v>8438900</v>
      </c>
      <c r="ER42" s="11">
        <v>999999999</v>
      </c>
      <c r="ES42" s="11">
        <v>999999999</v>
      </c>
      <c r="ET42" s="11">
        <v>999999999</v>
      </c>
      <c r="EU42" s="11">
        <v>999999999</v>
      </c>
      <c r="EV42" s="11">
        <v>999999999</v>
      </c>
      <c r="EW42" s="11">
        <v>999999999</v>
      </c>
      <c r="EX42" s="11">
        <v>999999999</v>
      </c>
      <c r="EY42" s="11">
        <v>999999999</v>
      </c>
      <c r="EZ42" s="11">
        <v>999999999</v>
      </c>
      <c r="FA42" s="11">
        <v>999999999</v>
      </c>
      <c r="FB42" s="11">
        <v>999999999</v>
      </c>
      <c r="FC42" s="11">
        <v>999999999</v>
      </c>
      <c r="FD42" s="11">
        <v>999999999</v>
      </c>
      <c r="FE42" s="11">
        <v>999999999</v>
      </c>
      <c r="FF42" s="11">
        <v>999999999</v>
      </c>
      <c r="FG42" s="11">
        <v>999999999</v>
      </c>
      <c r="FH42" s="11">
        <v>999999999</v>
      </c>
      <c r="FI42" s="11">
        <v>999999999</v>
      </c>
      <c r="FJ42" s="11">
        <v>999999999</v>
      </c>
      <c r="FK42" s="11">
        <v>999999999</v>
      </c>
      <c r="FL42" s="11">
        <v>999999999</v>
      </c>
      <c r="FM42" s="11">
        <v>999999999</v>
      </c>
      <c r="FN42" s="11">
        <v>999999999</v>
      </c>
      <c r="FO42" s="11">
        <v>999999999</v>
      </c>
      <c r="FP42" s="11">
        <v>999999999</v>
      </c>
      <c r="FQ42" s="11">
        <v>999999999</v>
      </c>
      <c r="FR42" s="11">
        <v>999999999</v>
      </c>
      <c r="FS42" s="11">
        <v>999999999</v>
      </c>
      <c r="FT42" s="11">
        <v>999999999</v>
      </c>
      <c r="FU42" s="11">
        <v>999999999</v>
      </c>
      <c r="FV42" s="11">
        <v>999999999</v>
      </c>
      <c r="FW42" s="11">
        <v>999999999</v>
      </c>
      <c r="FX42" s="11">
        <v>999999999</v>
      </c>
      <c r="FY42" s="43"/>
      <c r="FZ42" s="50">
        <f>SUM(C42:FX42)</f>
        <v>174202210396.07001</v>
      </c>
      <c r="GA42" s="43"/>
      <c r="GB42" s="50"/>
      <c r="GC42" s="50"/>
      <c r="GD42" s="50"/>
      <c r="GE42" s="54"/>
      <c r="GF42" s="54"/>
      <c r="GG42" s="1"/>
      <c r="GH42" s="1"/>
      <c r="GI42" s="1"/>
      <c r="GJ42" s="1"/>
      <c r="GK42" s="1"/>
      <c r="GL42" s="1"/>
      <c r="GM42" s="1"/>
    </row>
    <row r="43" spans="1:256" x14ac:dyDescent="0.2">
      <c r="A43" s="11"/>
      <c r="B43" s="11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 t="s">
        <v>0</v>
      </c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61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  <c r="EO43" s="43"/>
      <c r="EP43" s="43"/>
      <c r="EQ43" s="43" t="s">
        <v>0</v>
      </c>
      <c r="ER43" s="43"/>
      <c r="ES43" s="43"/>
      <c r="ET43" s="43"/>
      <c r="EU43" s="43"/>
      <c r="EV43" s="43"/>
      <c r="EW43" s="43"/>
      <c r="EX43" s="43"/>
      <c r="EY43" s="43"/>
      <c r="EZ43" s="43"/>
      <c r="FA43" s="43"/>
      <c r="FB43" s="43"/>
      <c r="FC43" s="43"/>
      <c r="FD43" s="43"/>
      <c r="FE43" s="43"/>
      <c r="FF43" s="43"/>
      <c r="FG43" s="43"/>
      <c r="FH43" s="43"/>
      <c r="FI43" s="43"/>
      <c r="FJ43" s="43"/>
      <c r="FK43" s="43"/>
      <c r="FL43" s="43"/>
      <c r="FM43" s="43"/>
      <c r="FN43" s="43"/>
      <c r="FO43" s="43"/>
      <c r="FP43" s="43"/>
      <c r="FQ43" s="43"/>
      <c r="FR43" s="43"/>
      <c r="FS43" s="43"/>
      <c r="FT43" s="43"/>
      <c r="FU43" s="43"/>
      <c r="FV43" s="43"/>
      <c r="FW43" s="43"/>
      <c r="FX43" s="43"/>
      <c r="FY43" s="43"/>
      <c r="FZ43" s="43"/>
      <c r="GA43" s="43"/>
      <c r="GB43" s="43"/>
      <c r="GC43" s="43"/>
      <c r="GD43" s="43"/>
      <c r="GE43" s="1"/>
      <c r="GF43" s="1"/>
      <c r="GG43" s="1"/>
      <c r="GH43" s="1"/>
      <c r="GI43" s="1"/>
      <c r="GJ43" s="1"/>
      <c r="GK43" s="1"/>
      <c r="GL43" s="1"/>
      <c r="GM43" s="1"/>
    </row>
    <row r="44" spans="1:256" ht="15.75" x14ac:dyDescent="0.25">
      <c r="A44" s="11"/>
      <c r="B44" s="41" t="s">
        <v>317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  <c r="EO44" s="43"/>
      <c r="EP44" s="43"/>
      <c r="EQ44" s="43"/>
      <c r="ER44" s="43"/>
      <c r="ES44" s="43"/>
      <c r="ET44" s="43"/>
      <c r="EU44" s="43"/>
      <c r="EV44" s="43"/>
      <c r="EW44" s="43"/>
      <c r="EX44" s="43"/>
      <c r="EY44" s="43"/>
      <c r="EZ44" s="43"/>
      <c r="FA44" s="43"/>
      <c r="FB44" s="43"/>
      <c r="FC44" s="43"/>
      <c r="FD44" s="43"/>
      <c r="FE44" s="43"/>
      <c r="FF44" s="43"/>
      <c r="FG44" s="43"/>
      <c r="FH44" s="43"/>
      <c r="FI44" s="43"/>
      <c r="FJ44" s="43"/>
      <c r="FK44" s="43"/>
      <c r="FL44" s="43"/>
      <c r="FM44" s="43"/>
      <c r="FN44" s="43"/>
      <c r="FO44" s="43"/>
      <c r="FP44" s="43"/>
      <c r="FQ44" s="43"/>
      <c r="FR44" s="43"/>
      <c r="FS44" s="43"/>
      <c r="FT44" s="43"/>
      <c r="FU44" s="43"/>
      <c r="FV44" s="43"/>
      <c r="FW44" s="43"/>
      <c r="FX44" s="43"/>
      <c r="FY44" s="43"/>
      <c r="FZ44" s="43"/>
      <c r="GA44" s="43"/>
      <c r="GB44" s="43"/>
      <c r="GC44" s="43"/>
      <c r="GD44" s="43"/>
      <c r="GE44" s="11"/>
      <c r="GF44" s="11"/>
      <c r="GG44" s="43"/>
      <c r="GH44" s="43"/>
      <c r="GI44" s="43"/>
      <c r="GJ44" s="43"/>
      <c r="GK44" s="43"/>
      <c r="GL44" s="1"/>
      <c r="GM44" s="1"/>
    </row>
    <row r="45" spans="1:256" x14ac:dyDescent="0.2">
      <c r="A45" s="3" t="s">
        <v>318</v>
      </c>
      <c r="B45" s="11" t="s">
        <v>319</v>
      </c>
      <c r="C45" s="43">
        <v>72480084.909999996</v>
      </c>
      <c r="D45" s="43">
        <v>353421544.51999998</v>
      </c>
      <c r="E45" s="43">
        <v>72479846.149999991</v>
      </c>
      <c r="F45" s="43">
        <v>147977295.91</v>
      </c>
      <c r="G45" s="43">
        <v>9359432.0099999998</v>
      </c>
      <c r="H45" s="43">
        <v>8509792.379999999</v>
      </c>
      <c r="I45" s="43">
        <v>94174472.569999993</v>
      </c>
      <c r="J45" s="43">
        <v>19176430.338</v>
      </c>
      <c r="K45" s="43">
        <v>3377902.64</v>
      </c>
      <c r="L45" s="43">
        <v>23640416.710000001</v>
      </c>
      <c r="M45" s="43">
        <v>13581365.049999999</v>
      </c>
      <c r="N45" s="43">
        <v>452214334.69</v>
      </c>
      <c r="O45" s="43">
        <v>121860174.67999999</v>
      </c>
      <c r="P45" s="43">
        <v>2799302.1</v>
      </c>
      <c r="Q45" s="43">
        <v>358052828.80000001</v>
      </c>
      <c r="R45" s="43">
        <v>22686944.370000001</v>
      </c>
      <c r="S45" s="43">
        <v>14056814.35</v>
      </c>
      <c r="T45" s="43">
        <v>2144964.84</v>
      </c>
      <c r="U45" s="43">
        <v>882104.29999999993</v>
      </c>
      <c r="V45" s="43">
        <v>3357635.6</v>
      </c>
      <c r="W45" s="43">
        <v>891864.14</v>
      </c>
      <c r="X45" s="43">
        <v>857156.5</v>
      </c>
      <c r="Y45" s="43">
        <v>15204395.42</v>
      </c>
      <c r="Z45" s="43">
        <v>2921414.9</v>
      </c>
      <c r="AA45" s="43">
        <v>252917425.71000001</v>
      </c>
      <c r="AB45" s="43">
        <v>254158879.38</v>
      </c>
      <c r="AC45" s="43">
        <v>8474448.5700000003</v>
      </c>
      <c r="AD45" s="43">
        <v>10885892.52</v>
      </c>
      <c r="AE45" s="43">
        <v>1712156.93</v>
      </c>
      <c r="AF45" s="43">
        <v>2479512.75</v>
      </c>
      <c r="AG45" s="43">
        <v>7402449.3999999994</v>
      </c>
      <c r="AH45" s="43">
        <v>8836697.1800000016</v>
      </c>
      <c r="AI45" s="43">
        <v>3798460.23</v>
      </c>
      <c r="AJ45" s="43">
        <v>2805852.22</v>
      </c>
      <c r="AK45" s="43">
        <v>2925730.6</v>
      </c>
      <c r="AL45" s="43">
        <v>3333413.9299999997</v>
      </c>
      <c r="AM45" s="43">
        <v>4274969.66</v>
      </c>
      <c r="AN45" s="43">
        <v>3892046.54</v>
      </c>
      <c r="AO45" s="43">
        <v>39361716.280000001</v>
      </c>
      <c r="AP45" s="43">
        <v>776068934.45999992</v>
      </c>
      <c r="AQ45" s="43">
        <v>3240854.81</v>
      </c>
      <c r="AR45" s="43">
        <v>536296975.74000001</v>
      </c>
      <c r="AS45" s="43">
        <v>61575335.579999998</v>
      </c>
      <c r="AT45" s="43">
        <v>19850863.09</v>
      </c>
      <c r="AU45" s="43">
        <v>3336098.7</v>
      </c>
      <c r="AV45" s="43">
        <v>3609067.4</v>
      </c>
      <c r="AW45" s="43">
        <v>2952238.9000000004</v>
      </c>
      <c r="AX45" s="43">
        <v>913155.55999999994</v>
      </c>
      <c r="AY45" s="43">
        <v>4682627.3800000008</v>
      </c>
      <c r="AZ45" s="43">
        <v>100416779.83000001</v>
      </c>
      <c r="BA45" s="43">
        <v>74027124.444000006</v>
      </c>
      <c r="BB45" s="43">
        <v>64031883.630000003</v>
      </c>
      <c r="BC45" s="43">
        <v>256152062.92000002</v>
      </c>
      <c r="BD45" s="43">
        <v>40464485.177999996</v>
      </c>
      <c r="BE45" s="43">
        <v>12265923.229999999</v>
      </c>
      <c r="BF45" s="43">
        <v>198855220.382</v>
      </c>
      <c r="BG45" s="43">
        <v>8940099.2300000004</v>
      </c>
      <c r="BH45" s="43">
        <v>5958337.9800000004</v>
      </c>
      <c r="BI45" s="43">
        <v>3311248.1</v>
      </c>
      <c r="BJ45" s="43">
        <v>51551945.562000006</v>
      </c>
      <c r="BK45" s="43">
        <v>184463667.34</v>
      </c>
      <c r="BL45" s="43">
        <v>2788512.66</v>
      </c>
      <c r="BM45" s="43">
        <v>3376076.8899999997</v>
      </c>
      <c r="BN45" s="43">
        <v>30027447.684</v>
      </c>
      <c r="BO45" s="43">
        <v>11599167.5</v>
      </c>
      <c r="BP45" s="43">
        <v>2780887.1900000004</v>
      </c>
      <c r="BQ45" s="43">
        <v>53873805.909999996</v>
      </c>
      <c r="BR45" s="43">
        <v>39188001.280000001</v>
      </c>
      <c r="BS45" s="43">
        <v>10139244.800000001</v>
      </c>
      <c r="BT45" s="43">
        <v>4515408.5900000008</v>
      </c>
      <c r="BU45" s="43">
        <v>4485126.13</v>
      </c>
      <c r="BV45" s="43">
        <v>10859674.08</v>
      </c>
      <c r="BW45" s="43">
        <v>16703024.33</v>
      </c>
      <c r="BX45" s="43">
        <v>1619852.9500000002</v>
      </c>
      <c r="BY45" s="43">
        <v>5026355.72</v>
      </c>
      <c r="BZ45" s="43">
        <v>2781434.0500000003</v>
      </c>
      <c r="CA45" s="43">
        <v>2586765.2200000002</v>
      </c>
      <c r="CB45" s="43">
        <v>680894228.81000006</v>
      </c>
      <c r="CC45" s="43">
        <v>2370468.0100000002</v>
      </c>
      <c r="CD45" s="43">
        <v>992485.16999999993</v>
      </c>
      <c r="CE45" s="43">
        <v>2364295.4200000004</v>
      </c>
      <c r="CF45" s="43">
        <v>1556612.3900000001</v>
      </c>
      <c r="CG45" s="43">
        <v>2672154.46</v>
      </c>
      <c r="CH45" s="43">
        <v>1778143.9</v>
      </c>
      <c r="CI45" s="43">
        <v>6379759.4399999995</v>
      </c>
      <c r="CJ45" s="43">
        <v>8755352.2599999998</v>
      </c>
      <c r="CK45" s="43">
        <v>46603358.280000001</v>
      </c>
      <c r="CL45" s="43">
        <v>11810244.710000001</v>
      </c>
      <c r="CM45" s="43">
        <v>8034311.96</v>
      </c>
      <c r="CN45" s="43">
        <v>244424143.34999999</v>
      </c>
      <c r="CO45" s="43">
        <v>124596117.164</v>
      </c>
      <c r="CP45" s="43">
        <v>9716159.2299999986</v>
      </c>
      <c r="CQ45" s="43">
        <v>9639127.1199999992</v>
      </c>
      <c r="CR45" s="43">
        <v>2611704.9899999998</v>
      </c>
      <c r="CS45" s="43">
        <v>3719620.8</v>
      </c>
      <c r="CT45" s="43">
        <v>1795962.2</v>
      </c>
      <c r="CU45" s="43">
        <v>3647417.91</v>
      </c>
      <c r="CV45" s="43">
        <v>843898.67999999993</v>
      </c>
      <c r="CW45" s="43">
        <v>2400571.63</v>
      </c>
      <c r="CX45" s="43">
        <v>4592730.96</v>
      </c>
      <c r="CY45" s="43">
        <v>877614.41</v>
      </c>
      <c r="CZ45" s="43">
        <v>17670959.490000002</v>
      </c>
      <c r="DA45" s="43">
        <v>2572880.4</v>
      </c>
      <c r="DB45" s="43">
        <v>3487315.06</v>
      </c>
      <c r="DC45" s="43">
        <v>2366658.2799999998</v>
      </c>
      <c r="DD45" s="43">
        <v>2377591.92</v>
      </c>
      <c r="DE45" s="43">
        <v>4292005.12</v>
      </c>
      <c r="DF45" s="43">
        <v>179396904.60800001</v>
      </c>
      <c r="DG45" s="43">
        <v>1393097.98</v>
      </c>
      <c r="DH45" s="43">
        <v>16931448.690000001</v>
      </c>
      <c r="DI45" s="43">
        <v>22550233.789999999</v>
      </c>
      <c r="DJ45" s="43">
        <v>6364777.04</v>
      </c>
      <c r="DK45" s="43">
        <v>4432493.87</v>
      </c>
      <c r="DL45" s="43">
        <v>49946993.699999996</v>
      </c>
      <c r="DM45" s="43">
        <v>3890584.8299999996</v>
      </c>
      <c r="DN45" s="43">
        <v>13028829.459999999</v>
      </c>
      <c r="DO45" s="43">
        <v>26983559.029999997</v>
      </c>
      <c r="DP45" s="43">
        <v>2928740.66</v>
      </c>
      <c r="DQ45" s="43">
        <v>5376529.75</v>
      </c>
      <c r="DR45" s="43">
        <v>12869076.369999999</v>
      </c>
      <c r="DS45" s="43">
        <v>7589372.1399999997</v>
      </c>
      <c r="DT45" s="43">
        <v>2153739.1199999996</v>
      </c>
      <c r="DU45" s="43">
        <v>4043363.88</v>
      </c>
      <c r="DV45" s="43">
        <v>2737298.62</v>
      </c>
      <c r="DW45" s="43">
        <v>3820428.53</v>
      </c>
      <c r="DX45" s="43">
        <v>2789984.63</v>
      </c>
      <c r="DY45" s="43">
        <v>3941984.8000000003</v>
      </c>
      <c r="DZ45" s="43">
        <v>8484446.209999999</v>
      </c>
      <c r="EA45" s="43">
        <v>6378682.5499999998</v>
      </c>
      <c r="EB45" s="43">
        <v>5332986.5200000005</v>
      </c>
      <c r="EC45" s="43">
        <v>3293319.5599999996</v>
      </c>
      <c r="ED45" s="43">
        <v>18481576.960000001</v>
      </c>
      <c r="EE45" s="43">
        <v>2627048.44</v>
      </c>
      <c r="EF45" s="43">
        <v>12804420.27</v>
      </c>
      <c r="EG45" s="43">
        <v>3167748.5300000003</v>
      </c>
      <c r="EH45" s="43">
        <v>2895255.64</v>
      </c>
      <c r="EI45" s="43">
        <v>148337156.97</v>
      </c>
      <c r="EJ45" s="43">
        <v>77152449.596000001</v>
      </c>
      <c r="EK45" s="43">
        <v>6171476.5699999994</v>
      </c>
      <c r="EL45" s="43">
        <v>4429601.26</v>
      </c>
      <c r="EM45" s="43">
        <v>4259507.74</v>
      </c>
      <c r="EN45" s="43">
        <v>9685107.9100000001</v>
      </c>
      <c r="EO45" s="43">
        <v>3989313.31</v>
      </c>
      <c r="EP45" s="43">
        <v>4351949.1899999995</v>
      </c>
      <c r="EQ45" s="43">
        <v>23305554</v>
      </c>
      <c r="ER45" s="43">
        <v>4043512.6999999997</v>
      </c>
      <c r="ES45" s="43">
        <v>1968692.12</v>
      </c>
      <c r="ET45" s="43">
        <v>3303031.04</v>
      </c>
      <c r="EU45" s="43">
        <v>6442331.1200000001</v>
      </c>
      <c r="EV45" s="43">
        <v>1225148.45</v>
      </c>
      <c r="EW45" s="43">
        <v>10332738.220000001</v>
      </c>
      <c r="EX45" s="43">
        <v>3279227.01</v>
      </c>
      <c r="EY45" s="43">
        <v>4345456.21</v>
      </c>
      <c r="EZ45" s="43">
        <v>1984011.72</v>
      </c>
      <c r="FA45" s="43">
        <v>30229008.579999998</v>
      </c>
      <c r="FB45" s="43">
        <v>3852502.4899999998</v>
      </c>
      <c r="FC45" s="43">
        <v>19406246.960000001</v>
      </c>
      <c r="FD45" s="43">
        <v>3876684.4099999997</v>
      </c>
      <c r="FE45" s="43">
        <v>1669119.06</v>
      </c>
      <c r="FF45" s="43">
        <v>3015930.52</v>
      </c>
      <c r="FG45" s="43">
        <v>1886270.1199999999</v>
      </c>
      <c r="FH45" s="43">
        <v>1593746.2300000002</v>
      </c>
      <c r="FI45" s="43">
        <v>15825542.9</v>
      </c>
      <c r="FJ45" s="43">
        <v>15765189.949999999</v>
      </c>
      <c r="FK45" s="43">
        <v>18878143.18</v>
      </c>
      <c r="FL45" s="43">
        <v>48802988.439999998</v>
      </c>
      <c r="FM45" s="43">
        <v>30299070.828000002</v>
      </c>
      <c r="FN45" s="43">
        <v>183612381.71000001</v>
      </c>
      <c r="FO45" s="43">
        <v>9715247.3099999987</v>
      </c>
      <c r="FP45" s="43">
        <v>19912413.23</v>
      </c>
      <c r="FQ45" s="43">
        <v>8023943.29</v>
      </c>
      <c r="FR45" s="43">
        <v>2475336.8000000003</v>
      </c>
      <c r="FS45" s="43">
        <v>2707651.14</v>
      </c>
      <c r="FT45" s="43">
        <v>1401925.73</v>
      </c>
      <c r="FU45" s="43">
        <v>7389588.8899999997</v>
      </c>
      <c r="FV45" s="43">
        <v>6181662.4699999997</v>
      </c>
      <c r="FW45" s="43">
        <v>2835238.3400000003</v>
      </c>
      <c r="FX45" s="43">
        <v>1167734.9400000002</v>
      </c>
      <c r="FY45" s="43"/>
      <c r="FZ45" s="43">
        <f>SUM(C45:FX45)</f>
        <v>7450292536.5639973</v>
      </c>
      <c r="GA45" s="42"/>
      <c r="GB45" s="43"/>
      <c r="GC45" s="43"/>
      <c r="GD45" s="43"/>
      <c r="GE45" s="1"/>
      <c r="GF45" s="1"/>
      <c r="GG45" s="1"/>
      <c r="GH45" s="1"/>
      <c r="GI45" s="1"/>
      <c r="GJ45" s="1"/>
      <c r="GK45" s="1"/>
      <c r="GL45" s="1"/>
      <c r="GM45" s="1"/>
    </row>
    <row r="46" spans="1:256" x14ac:dyDescent="0.2">
      <c r="A46" s="3" t="s">
        <v>320</v>
      </c>
      <c r="B46" s="11" t="s">
        <v>321</v>
      </c>
      <c r="C46" s="43">
        <f t="shared" ref="C46:AH46" si="24">C45/C16</f>
        <v>8564.0453381068855</v>
      </c>
      <c r="D46" s="43">
        <f t="shared" si="24"/>
        <v>8431.6620030537269</v>
      </c>
      <c r="E46" s="43">
        <f t="shared" si="24"/>
        <v>9006.8404103290577</v>
      </c>
      <c r="F46" s="43">
        <f t="shared" si="24"/>
        <v>8310.5766015758818</v>
      </c>
      <c r="G46" s="43">
        <f t="shared" si="24"/>
        <v>8935.8716918082864</v>
      </c>
      <c r="H46" s="43">
        <f t="shared" si="24"/>
        <v>8894.9434305424875</v>
      </c>
      <c r="I46" s="43">
        <f t="shared" si="24"/>
        <v>9060.4649384260138</v>
      </c>
      <c r="J46" s="43">
        <f t="shared" si="24"/>
        <v>8181.4199999999992</v>
      </c>
      <c r="K46" s="43">
        <f t="shared" si="24"/>
        <v>11358.112441156693</v>
      </c>
      <c r="L46" s="43">
        <f t="shared" si="24"/>
        <v>8955.7209948100171</v>
      </c>
      <c r="M46" s="43">
        <f t="shared" si="24"/>
        <v>9999.5325062582815</v>
      </c>
      <c r="N46" s="43">
        <f t="shared" si="24"/>
        <v>8576.9948598458777</v>
      </c>
      <c r="O46" s="43">
        <f t="shared" si="24"/>
        <v>8287.7217761515803</v>
      </c>
      <c r="P46" s="43">
        <f t="shared" si="24"/>
        <v>15491.433868289985</v>
      </c>
      <c r="Q46" s="43">
        <f t="shared" si="24"/>
        <v>8970.0456903786653</v>
      </c>
      <c r="R46" s="43">
        <f t="shared" si="24"/>
        <v>8348.1543899028566</v>
      </c>
      <c r="S46" s="43">
        <f t="shared" si="24"/>
        <v>8679.1889046678189</v>
      </c>
      <c r="T46" s="43">
        <f t="shared" si="24"/>
        <v>15041.829172510519</v>
      </c>
      <c r="U46" s="43">
        <f t="shared" si="24"/>
        <v>17642.085999999999</v>
      </c>
      <c r="V46" s="43">
        <f t="shared" si="24"/>
        <v>11169.779108449766</v>
      </c>
      <c r="W46" s="43">
        <f t="shared" si="24"/>
        <v>17837.282800000001</v>
      </c>
      <c r="X46" s="43">
        <f t="shared" si="24"/>
        <v>17143.13</v>
      </c>
      <c r="Y46" s="43">
        <f t="shared" si="24"/>
        <v>9097.3466283731232</v>
      </c>
      <c r="Z46" s="43">
        <f t="shared" si="24"/>
        <v>11943.642273098936</v>
      </c>
      <c r="AA46" s="43">
        <f t="shared" si="24"/>
        <v>8421.513693922876</v>
      </c>
      <c r="AB46" s="43">
        <f t="shared" si="24"/>
        <v>8522.5296552880427</v>
      </c>
      <c r="AC46" s="43">
        <f t="shared" si="24"/>
        <v>8786.3645101088641</v>
      </c>
      <c r="AD46" s="43">
        <f t="shared" si="24"/>
        <v>8503.2748945477269</v>
      </c>
      <c r="AE46" s="43">
        <f t="shared" si="24"/>
        <v>15369.451795332136</v>
      </c>
      <c r="AF46" s="43">
        <f t="shared" si="24"/>
        <v>14662.996747486695</v>
      </c>
      <c r="AG46" s="43">
        <f t="shared" si="24"/>
        <v>9261.1652696109086</v>
      </c>
      <c r="AH46" s="43">
        <f t="shared" si="24"/>
        <v>8541.172607771121</v>
      </c>
      <c r="AI46" s="43">
        <f t="shared" ref="AI46:BN46" si="25">AI45/AI16</f>
        <v>10333.134466811751</v>
      </c>
      <c r="AJ46" s="43">
        <f t="shared" si="25"/>
        <v>13801.535759960649</v>
      </c>
      <c r="AK46" s="43">
        <f t="shared" si="25"/>
        <v>13470.214548802947</v>
      </c>
      <c r="AL46" s="43">
        <f t="shared" si="25"/>
        <v>11905.049749999998</v>
      </c>
      <c r="AM46" s="43">
        <f t="shared" si="25"/>
        <v>9510.4997997775317</v>
      </c>
      <c r="AN46" s="43">
        <f t="shared" si="25"/>
        <v>10775.322646733111</v>
      </c>
      <c r="AO46" s="43">
        <f t="shared" si="25"/>
        <v>8365.577718269149</v>
      </c>
      <c r="AP46" s="43">
        <f t="shared" si="25"/>
        <v>8904.0902911585417</v>
      </c>
      <c r="AQ46" s="43">
        <f t="shared" si="25"/>
        <v>11411.46059859155</v>
      </c>
      <c r="AR46" s="43">
        <f t="shared" si="25"/>
        <v>8315.1716805021078</v>
      </c>
      <c r="AS46" s="43">
        <f t="shared" si="25"/>
        <v>8933.0241665457706</v>
      </c>
      <c r="AT46" s="43">
        <f t="shared" si="25"/>
        <v>8493.437912887217</v>
      </c>
      <c r="AU46" s="43">
        <f t="shared" si="25"/>
        <v>12660.716129032258</v>
      </c>
      <c r="AV46" s="43">
        <f t="shared" si="25"/>
        <v>11946.598477325388</v>
      </c>
      <c r="AW46" s="43">
        <f t="shared" si="25"/>
        <v>13932.226993865032</v>
      </c>
      <c r="AX46" s="43">
        <f t="shared" si="25"/>
        <v>18263.111199999999</v>
      </c>
      <c r="AY46" s="43">
        <f t="shared" si="25"/>
        <v>9872.7121652962269</v>
      </c>
      <c r="AZ46" s="43">
        <f t="shared" si="25"/>
        <v>8768.4928248340912</v>
      </c>
      <c r="BA46" s="43">
        <f t="shared" si="25"/>
        <v>8183.228808118326</v>
      </c>
      <c r="BB46" s="43">
        <f t="shared" si="25"/>
        <v>8181.42</v>
      </c>
      <c r="BC46" s="43">
        <f t="shared" si="25"/>
        <v>8501.138772381064</v>
      </c>
      <c r="BD46" s="43">
        <f t="shared" si="25"/>
        <v>8181.42</v>
      </c>
      <c r="BE46" s="43">
        <f t="shared" si="25"/>
        <v>8727.7097125373548</v>
      </c>
      <c r="BF46" s="43">
        <f t="shared" si="25"/>
        <v>8173.0504131422986</v>
      </c>
      <c r="BG46" s="43">
        <f t="shared" si="25"/>
        <v>9155.2475473630311</v>
      </c>
      <c r="BH46" s="43">
        <f t="shared" si="25"/>
        <v>9358.1560860687914</v>
      </c>
      <c r="BI46" s="43">
        <f t="shared" si="25"/>
        <v>12874.215007776051</v>
      </c>
      <c r="BJ46" s="43">
        <f t="shared" si="25"/>
        <v>8181.420000000001</v>
      </c>
      <c r="BK46" s="43">
        <f t="shared" si="25"/>
        <v>8197.8386925316099</v>
      </c>
      <c r="BL46" s="43">
        <f t="shared" si="25"/>
        <v>14329.458684480987</v>
      </c>
      <c r="BM46" s="43">
        <f t="shared" si="25"/>
        <v>11954.946494334277</v>
      </c>
      <c r="BN46" s="43">
        <f t="shared" si="25"/>
        <v>8172.9579978225365</v>
      </c>
      <c r="BO46" s="43">
        <f t="shared" ref="BO46:CT46" si="26">BO45/BO16</f>
        <v>8564.0634229178959</v>
      </c>
      <c r="BP46" s="43">
        <f t="shared" si="26"/>
        <v>13911.391645822912</v>
      </c>
      <c r="BQ46" s="43">
        <f t="shared" si="26"/>
        <v>8895.7919964993962</v>
      </c>
      <c r="BR46" s="43">
        <f t="shared" si="26"/>
        <v>8311.1707662615845</v>
      </c>
      <c r="BS46" s="43">
        <f t="shared" si="26"/>
        <v>9189.0926228022472</v>
      </c>
      <c r="BT46" s="43">
        <f t="shared" si="26"/>
        <v>10262.292250000002</v>
      </c>
      <c r="BU46" s="43">
        <f t="shared" si="26"/>
        <v>10476.818804017752</v>
      </c>
      <c r="BV46" s="43">
        <f t="shared" si="26"/>
        <v>8636.6105296643855</v>
      </c>
      <c r="BW46" s="43">
        <f t="shared" si="26"/>
        <v>8525.4309565128624</v>
      </c>
      <c r="BX46" s="43">
        <f t="shared" si="26"/>
        <v>17493.012419006482</v>
      </c>
      <c r="BY46" s="43">
        <f t="shared" si="26"/>
        <v>9557.6263928503522</v>
      </c>
      <c r="BZ46" s="43">
        <f t="shared" si="26"/>
        <v>12985.219654528481</v>
      </c>
      <c r="CA46" s="43">
        <f t="shared" si="26"/>
        <v>14781.515542857143</v>
      </c>
      <c r="CB46" s="43">
        <f t="shared" si="26"/>
        <v>8406.4855902059735</v>
      </c>
      <c r="CC46" s="43">
        <f t="shared" si="26"/>
        <v>14034.742510361162</v>
      </c>
      <c r="CD46" s="43">
        <f t="shared" si="26"/>
        <v>16680.423025210082</v>
      </c>
      <c r="CE46" s="43">
        <f t="shared" si="26"/>
        <v>14157.457604790421</v>
      </c>
      <c r="CF46" s="43">
        <f t="shared" si="26"/>
        <v>15504.107470119523</v>
      </c>
      <c r="CG46" s="43">
        <f t="shared" si="26"/>
        <v>13195.82449382716</v>
      </c>
      <c r="CH46" s="43">
        <f t="shared" si="26"/>
        <v>16019.314414414413</v>
      </c>
      <c r="CI46" s="43">
        <f t="shared" si="26"/>
        <v>8873.1007510431155</v>
      </c>
      <c r="CJ46" s="43">
        <f t="shared" si="26"/>
        <v>9002.0072588936873</v>
      </c>
      <c r="CK46" s="43">
        <f t="shared" si="26"/>
        <v>8469.3341838403667</v>
      </c>
      <c r="CL46" s="43">
        <f t="shared" si="26"/>
        <v>8922.1460376218183</v>
      </c>
      <c r="CM46" s="43">
        <f t="shared" si="26"/>
        <v>9756.2986763812987</v>
      </c>
      <c r="CN46" s="43">
        <f t="shared" si="26"/>
        <v>8179.097287846339</v>
      </c>
      <c r="CO46" s="43">
        <f t="shared" si="26"/>
        <v>8181.1274788078554</v>
      </c>
      <c r="CP46" s="43">
        <f t="shared" si="26"/>
        <v>9064.4269334825985</v>
      </c>
      <c r="CQ46" s="43">
        <f t="shared" si="26"/>
        <v>9227.577177867126</v>
      </c>
      <c r="CR46" s="43">
        <f t="shared" si="26"/>
        <v>14389.559173553718</v>
      </c>
      <c r="CS46" s="43">
        <f t="shared" si="26"/>
        <v>10528.221907727144</v>
      </c>
      <c r="CT46" s="43">
        <f t="shared" si="26"/>
        <v>16035.376785714285</v>
      </c>
      <c r="CU46" s="43">
        <f t="shared" ref="CU46:DZ46" si="27">CU45/CU16</f>
        <v>8134.2950713648534</v>
      </c>
      <c r="CV46" s="43">
        <f t="shared" si="27"/>
        <v>16322.991876208895</v>
      </c>
      <c r="CW46" s="43">
        <f t="shared" si="27"/>
        <v>14461.274879518072</v>
      </c>
      <c r="CX46" s="43">
        <f t="shared" si="27"/>
        <v>9469.5483711340203</v>
      </c>
      <c r="CY46" s="43">
        <f t="shared" si="27"/>
        <v>17552.288199999999</v>
      </c>
      <c r="CZ46" s="43">
        <f t="shared" si="27"/>
        <v>8311.4432482009324</v>
      </c>
      <c r="DA46" s="43">
        <f t="shared" si="27"/>
        <v>14013.509803921568</v>
      </c>
      <c r="DB46" s="43">
        <f t="shared" si="27"/>
        <v>11389.010646636187</v>
      </c>
      <c r="DC46" s="43">
        <f t="shared" si="27"/>
        <v>14708.876817899314</v>
      </c>
      <c r="DD46" s="43">
        <f t="shared" si="27"/>
        <v>14676.493333333332</v>
      </c>
      <c r="DE46" s="43">
        <f t="shared" si="27"/>
        <v>9684.1270758122755</v>
      </c>
      <c r="DF46" s="43">
        <f t="shared" si="27"/>
        <v>8181.2168337141266</v>
      </c>
      <c r="DG46" s="43">
        <f t="shared" si="27"/>
        <v>17284.094044665013</v>
      </c>
      <c r="DH46" s="43">
        <f t="shared" si="27"/>
        <v>8181.420000000001</v>
      </c>
      <c r="DI46" s="43">
        <f t="shared" si="27"/>
        <v>8334.9598188874515</v>
      </c>
      <c r="DJ46" s="43">
        <f t="shared" si="27"/>
        <v>9146.1086937778418</v>
      </c>
      <c r="DK46" s="43">
        <f t="shared" si="27"/>
        <v>9585.8431444636681</v>
      </c>
      <c r="DL46" s="43">
        <f t="shared" si="27"/>
        <v>8508.4226870858383</v>
      </c>
      <c r="DM46" s="43">
        <f t="shared" si="27"/>
        <v>13889.985112459834</v>
      </c>
      <c r="DN46" s="43">
        <f t="shared" si="27"/>
        <v>8854.1144818212706</v>
      </c>
      <c r="DO46" s="43">
        <f t="shared" si="27"/>
        <v>8676.1065657052823</v>
      </c>
      <c r="DP46" s="43">
        <f t="shared" si="27"/>
        <v>13685.704018691589</v>
      </c>
      <c r="DQ46" s="43">
        <f t="shared" si="27"/>
        <v>9363.5140195053973</v>
      </c>
      <c r="DR46" s="43">
        <f t="shared" si="27"/>
        <v>9003.7615406142868</v>
      </c>
      <c r="DS46" s="43">
        <f t="shared" si="27"/>
        <v>9511.6833437774148</v>
      </c>
      <c r="DT46" s="43">
        <f t="shared" si="27"/>
        <v>16169.212612612611</v>
      </c>
      <c r="DU46" s="43">
        <f t="shared" si="27"/>
        <v>10262.344873096446</v>
      </c>
      <c r="DV46" s="43">
        <f t="shared" si="27"/>
        <v>13769.107746478872</v>
      </c>
      <c r="DW46" s="43">
        <f t="shared" si="27"/>
        <v>10574.117160254635</v>
      </c>
      <c r="DX46" s="43">
        <f t="shared" si="27"/>
        <v>16315.699590643275</v>
      </c>
      <c r="DY46" s="43">
        <f t="shared" si="27"/>
        <v>12129.184000000001</v>
      </c>
      <c r="DZ46" s="43">
        <f t="shared" si="27"/>
        <v>9185.2833279203187</v>
      </c>
      <c r="EA46" s="43">
        <f t="shared" ref="EA46:FF46" si="28">EA45/EA16</f>
        <v>9603.5569858476356</v>
      </c>
      <c r="EB46" s="43">
        <f t="shared" si="28"/>
        <v>9078.9692202928163</v>
      </c>
      <c r="EC46" s="43">
        <f t="shared" si="28"/>
        <v>10589.45196141479</v>
      </c>
      <c r="ED46" s="43">
        <f t="shared" si="28"/>
        <v>11144.221514712975</v>
      </c>
      <c r="EE46" s="43">
        <f t="shared" si="28"/>
        <v>13583.497621509823</v>
      </c>
      <c r="EF46" s="43">
        <f t="shared" si="28"/>
        <v>8631.8054941350947</v>
      </c>
      <c r="EG46" s="43">
        <f t="shared" si="28"/>
        <v>11006.77043085476</v>
      </c>
      <c r="EH46" s="43">
        <f t="shared" si="28"/>
        <v>12185.419360269361</v>
      </c>
      <c r="EI46" s="43">
        <f t="shared" si="28"/>
        <v>8858.065028663561</v>
      </c>
      <c r="EJ46" s="43">
        <f t="shared" si="28"/>
        <v>8180.901895491369</v>
      </c>
      <c r="EK46" s="43">
        <f t="shared" si="28"/>
        <v>8928.6408709490734</v>
      </c>
      <c r="EL46" s="43">
        <f t="shared" si="28"/>
        <v>9078.9121951219513</v>
      </c>
      <c r="EM46" s="43">
        <f t="shared" si="28"/>
        <v>9704.9618136249719</v>
      </c>
      <c r="EN46" s="43">
        <f t="shared" si="28"/>
        <v>8693.9927378815082</v>
      </c>
      <c r="EO46" s="43">
        <f t="shared" si="28"/>
        <v>9806.5715585054077</v>
      </c>
      <c r="EP46" s="43">
        <f t="shared" si="28"/>
        <v>10831.132877053258</v>
      </c>
      <c r="EQ46" s="43">
        <f t="shared" si="28"/>
        <v>8591.2758506285263</v>
      </c>
      <c r="ER46" s="43">
        <f t="shared" si="28"/>
        <v>11826.594618309447</v>
      </c>
      <c r="ES46" s="43">
        <f t="shared" si="28"/>
        <v>15992.624857839157</v>
      </c>
      <c r="ET46" s="43">
        <f t="shared" si="28"/>
        <v>15020.60500227376</v>
      </c>
      <c r="EU46" s="43">
        <f t="shared" si="28"/>
        <v>9955.6963684129187</v>
      </c>
      <c r="EV46" s="43">
        <f t="shared" si="28"/>
        <v>18231.375744047618</v>
      </c>
      <c r="EW46" s="43">
        <f t="shared" si="28"/>
        <v>11478.269517884915</v>
      </c>
      <c r="EX46" s="43">
        <f t="shared" si="28"/>
        <v>13406.488184791495</v>
      </c>
      <c r="EY46" s="43">
        <f t="shared" si="28"/>
        <v>8718.8126203852335</v>
      </c>
      <c r="EZ46" s="43">
        <f t="shared" si="28"/>
        <v>15560.876235294118</v>
      </c>
      <c r="FA46" s="43">
        <f t="shared" si="28"/>
        <v>8904.5035289265925</v>
      </c>
      <c r="FB46" s="43">
        <f t="shared" si="28"/>
        <v>11115.125476053086</v>
      </c>
      <c r="FC46" s="43">
        <f t="shared" si="28"/>
        <v>8265.715546469035</v>
      </c>
      <c r="FD46" s="43">
        <f t="shared" si="28"/>
        <v>10892.622674908682</v>
      </c>
      <c r="FE46" s="43">
        <f t="shared" si="28"/>
        <v>16575.164448857995</v>
      </c>
      <c r="FF46" s="43">
        <f t="shared" si="28"/>
        <v>13016.532239965474</v>
      </c>
      <c r="FG46" s="43">
        <f t="shared" ref="FG46:FX46" si="29">FG45/FG16</f>
        <v>16191.159828326179</v>
      </c>
      <c r="FH46" s="43">
        <f t="shared" si="29"/>
        <v>17027.203311965815</v>
      </c>
      <c r="FI46" s="43">
        <f t="shared" si="29"/>
        <v>8491.4647743735586</v>
      </c>
      <c r="FJ46" s="43">
        <f t="shared" si="29"/>
        <v>8287.8719114709274</v>
      </c>
      <c r="FK46" s="43">
        <f t="shared" si="29"/>
        <v>8268.282752277506</v>
      </c>
      <c r="FL46" s="43">
        <f t="shared" si="29"/>
        <v>8181.4199996647158</v>
      </c>
      <c r="FM46" s="43">
        <f t="shared" si="29"/>
        <v>8181.42</v>
      </c>
      <c r="FN46" s="43">
        <f t="shared" si="29"/>
        <v>8476.5954503695575</v>
      </c>
      <c r="FO46" s="43">
        <f t="shared" si="29"/>
        <v>8660.4094401854163</v>
      </c>
      <c r="FP46" s="43">
        <f t="shared" si="29"/>
        <v>8811.1921899199078</v>
      </c>
      <c r="FQ46" s="43">
        <f t="shared" si="29"/>
        <v>8887.8414820558264</v>
      </c>
      <c r="FR46" s="43">
        <f t="shared" si="29"/>
        <v>14911.66746987952</v>
      </c>
      <c r="FS46" s="43">
        <f t="shared" si="29"/>
        <v>13702.687955465588</v>
      </c>
      <c r="FT46" s="43">
        <f t="shared" si="29"/>
        <v>17393.619478908189</v>
      </c>
      <c r="FU46" s="43">
        <f t="shared" si="29"/>
        <v>9590.6409993510697</v>
      </c>
      <c r="FV46" s="43">
        <f t="shared" si="29"/>
        <v>9230.4949529640126</v>
      </c>
      <c r="FW46" s="43">
        <f t="shared" si="29"/>
        <v>13911.86624141315</v>
      </c>
      <c r="FX46" s="43">
        <f t="shared" si="29"/>
        <v>18048.453477588875</v>
      </c>
      <c r="FY46" s="43"/>
      <c r="FZ46" s="43">
        <f>FZ45/FZ16</f>
        <v>8612.8269396844862</v>
      </c>
      <c r="GA46" s="42"/>
      <c r="GB46" s="43"/>
      <c r="GC46" s="43"/>
      <c r="GD46" s="43"/>
      <c r="GE46" s="11"/>
      <c r="GF46" s="11"/>
      <c r="GG46" s="1"/>
      <c r="GH46" s="43"/>
      <c r="GI46" s="43"/>
      <c r="GJ46" s="43"/>
      <c r="GK46" s="43"/>
      <c r="GL46" s="43"/>
      <c r="GM46" s="43"/>
    </row>
    <row r="47" spans="1:256" x14ac:dyDescent="0.2">
      <c r="A47" s="5"/>
      <c r="B47" s="1"/>
      <c r="C47" s="1" t="s">
        <v>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4"/>
      <c r="FZ47" s="42"/>
      <c r="GA47" s="43"/>
      <c r="GB47" s="43"/>
      <c r="GC47" s="43"/>
      <c r="GD47" s="43"/>
      <c r="GE47" s="1"/>
      <c r="GF47" s="1"/>
      <c r="GG47" s="1"/>
      <c r="GH47" s="1"/>
      <c r="GI47" s="1"/>
      <c r="GJ47" s="1"/>
      <c r="GK47" s="1"/>
      <c r="GL47" s="1"/>
      <c r="GM47" s="1"/>
      <c r="GN47" s="152"/>
      <c r="GO47" s="152"/>
      <c r="GP47" s="152"/>
      <c r="GQ47" s="152"/>
      <c r="GR47" s="152"/>
      <c r="GS47" s="152"/>
      <c r="GT47" s="152"/>
      <c r="GU47" s="152"/>
      <c r="GV47" s="152"/>
      <c r="GW47" s="152"/>
      <c r="GX47" s="152"/>
      <c r="GY47" s="152"/>
      <c r="GZ47" s="152"/>
      <c r="HA47" s="152"/>
      <c r="HB47" s="152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  <c r="HX47" s="31"/>
      <c r="HY47" s="31"/>
      <c r="HZ47" s="31"/>
      <c r="IA47" s="31"/>
      <c r="IB47" s="31"/>
      <c r="IC47" s="31"/>
      <c r="ID47" s="31"/>
      <c r="IE47" s="31"/>
      <c r="IF47" s="31"/>
      <c r="IG47" s="31"/>
      <c r="IH47" s="31"/>
      <c r="II47" s="31"/>
      <c r="IJ47" s="31"/>
      <c r="IK47" s="31"/>
      <c r="IL47" s="31"/>
      <c r="IM47" s="31"/>
      <c r="IN47" s="31"/>
      <c r="IO47" s="31"/>
      <c r="IP47" s="31"/>
      <c r="IQ47" s="31"/>
      <c r="IR47" s="31"/>
      <c r="IS47" s="31"/>
      <c r="IT47" s="31"/>
      <c r="IU47" s="31"/>
      <c r="IV47" s="31"/>
    </row>
    <row r="48" spans="1:256" ht="15.75" x14ac:dyDescent="0.25">
      <c r="A48" s="11"/>
      <c r="B48" s="41" t="s">
        <v>322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5"/>
      <c r="FZ48" s="42"/>
      <c r="GA48" s="43"/>
      <c r="GB48" s="42"/>
      <c r="GC48" s="42"/>
      <c r="GD48" s="42"/>
      <c r="GE48" s="4"/>
      <c r="GF48" s="1"/>
      <c r="GG48" s="1"/>
      <c r="GH48" s="1"/>
      <c r="GI48" s="1"/>
      <c r="GJ48" s="1"/>
      <c r="GK48" s="1"/>
      <c r="GL48" s="1"/>
      <c r="GM48" s="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  <c r="HX48" s="31"/>
      <c r="HY48" s="31"/>
      <c r="HZ48" s="31"/>
      <c r="IA48" s="31"/>
      <c r="IB48" s="31"/>
      <c r="IC48" s="31"/>
      <c r="ID48" s="31"/>
      <c r="IE48" s="31"/>
      <c r="IF48" s="31"/>
      <c r="IG48" s="31"/>
      <c r="IH48" s="31"/>
      <c r="II48" s="31"/>
      <c r="IJ48" s="31"/>
      <c r="IK48" s="31"/>
      <c r="IL48" s="31"/>
      <c r="IM48" s="31"/>
      <c r="IN48" s="31"/>
      <c r="IO48" s="31"/>
      <c r="IP48" s="31"/>
      <c r="IQ48" s="31"/>
      <c r="IR48" s="31"/>
      <c r="IS48" s="31"/>
      <c r="IT48" s="31"/>
      <c r="IU48" s="31"/>
      <c r="IV48" s="31"/>
    </row>
    <row r="49" spans="1:256" x14ac:dyDescent="0.2">
      <c r="A49" s="62" t="s">
        <v>323</v>
      </c>
      <c r="B49" s="43" t="s">
        <v>324</v>
      </c>
      <c r="C49" s="11">
        <v>531186.67999999993</v>
      </c>
      <c r="D49" s="11">
        <v>2111283.12</v>
      </c>
      <c r="E49" s="11">
        <v>455184.41000000003</v>
      </c>
      <c r="F49" s="11">
        <v>1500438.19</v>
      </c>
      <c r="G49" s="11">
        <v>115156.1</v>
      </c>
      <c r="H49" s="11">
        <v>76162.86</v>
      </c>
      <c r="I49" s="11">
        <v>565750.85</v>
      </c>
      <c r="J49" s="11">
        <v>109413.18</v>
      </c>
      <c r="K49" s="11">
        <v>41463.660000000003</v>
      </c>
      <c r="L49" s="11">
        <v>164623.47999999998</v>
      </c>
      <c r="M49" s="11">
        <v>147022.04999999999</v>
      </c>
      <c r="N49" s="11">
        <v>4398304.4399999995</v>
      </c>
      <c r="O49" s="11">
        <v>978179.18</v>
      </c>
      <c r="P49" s="11">
        <v>12787.009999999998</v>
      </c>
      <c r="Q49" s="11">
        <v>1576951.64</v>
      </c>
      <c r="R49" s="11">
        <v>65138.18</v>
      </c>
      <c r="S49" s="11">
        <v>132399.85999999999</v>
      </c>
      <c r="T49" s="11">
        <v>33455.69</v>
      </c>
      <c r="U49" s="11">
        <v>15401.119999999999</v>
      </c>
      <c r="V49" s="11">
        <v>26643.13</v>
      </c>
      <c r="W49" s="11">
        <v>10344</v>
      </c>
      <c r="X49" s="11">
        <v>12591.16</v>
      </c>
      <c r="Y49" s="11">
        <v>28319.5</v>
      </c>
      <c r="Z49" s="11">
        <v>30861.81</v>
      </c>
      <c r="AA49" s="11">
        <v>1875500.33</v>
      </c>
      <c r="AB49" s="11">
        <v>3448201.75</v>
      </c>
      <c r="AC49" s="11">
        <v>83311.679999999993</v>
      </c>
      <c r="AD49" s="11">
        <v>51584.850000000006</v>
      </c>
      <c r="AE49" s="11">
        <v>47084.270000000004</v>
      </c>
      <c r="AF49" s="11">
        <v>32029.29</v>
      </c>
      <c r="AG49" s="11">
        <v>218530.84999999998</v>
      </c>
      <c r="AH49" s="11">
        <v>82892.03</v>
      </c>
      <c r="AI49" s="11">
        <v>27938.7</v>
      </c>
      <c r="AJ49" s="11">
        <v>33898.239999999998</v>
      </c>
      <c r="AK49" s="11">
        <v>32463.510000000002</v>
      </c>
      <c r="AL49" s="11">
        <v>36307.33</v>
      </c>
      <c r="AM49" s="11">
        <v>35148.18</v>
      </c>
      <c r="AN49" s="11">
        <v>35810.14</v>
      </c>
      <c r="AO49" s="11">
        <v>326166.42</v>
      </c>
      <c r="AP49" s="11">
        <v>5721858.1999999993</v>
      </c>
      <c r="AQ49" s="11">
        <v>49165.68</v>
      </c>
      <c r="AR49" s="11">
        <v>4811418.7</v>
      </c>
      <c r="AS49" s="11">
        <v>521960.23</v>
      </c>
      <c r="AT49" s="11">
        <v>206989.02000000002</v>
      </c>
      <c r="AU49" s="11">
        <v>39516.080000000002</v>
      </c>
      <c r="AV49" s="11">
        <v>64931.03</v>
      </c>
      <c r="AW49" s="11">
        <v>30253.72</v>
      </c>
      <c r="AX49" s="11">
        <v>12859.580000000002</v>
      </c>
      <c r="AY49" s="11">
        <v>80241.37</v>
      </c>
      <c r="AZ49" s="11">
        <v>633822.17999999993</v>
      </c>
      <c r="BA49" s="11">
        <v>683875.89</v>
      </c>
      <c r="BB49" s="11">
        <v>729537.45</v>
      </c>
      <c r="BC49" s="11">
        <v>1112571.94</v>
      </c>
      <c r="BD49" s="11">
        <v>59073.08</v>
      </c>
      <c r="BE49" s="11">
        <v>126895.94</v>
      </c>
      <c r="BF49" s="11">
        <v>1687517.36</v>
      </c>
      <c r="BG49" s="11">
        <v>211895.39</v>
      </c>
      <c r="BH49" s="11">
        <v>92981.43</v>
      </c>
      <c r="BI49" s="11">
        <v>74822.040000000008</v>
      </c>
      <c r="BJ49" s="11">
        <v>521639.1</v>
      </c>
      <c r="BK49" s="11">
        <v>980694.19</v>
      </c>
      <c r="BL49" s="11">
        <v>30475.47</v>
      </c>
      <c r="BM49" s="11">
        <v>70502.41</v>
      </c>
      <c r="BN49" s="11">
        <v>138042.31</v>
      </c>
      <c r="BO49" s="11">
        <v>183106.15</v>
      </c>
      <c r="BP49" s="11">
        <v>52508.36</v>
      </c>
      <c r="BQ49" s="11">
        <v>339713.37</v>
      </c>
      <c r="BR49" s="11">
        <v>332536.21000000002</v>
      </c>
      <c r="BS49" s="11">
        <v>61379.959999999992</v>
      </c>
      <c r="BT49" s="11">
        <v>40699.83</v>
      </c>
      <c r="BU49" s="11">
        <v>28141.950000000004</v>
      </c>
      <c r="BV49" s="11">
        <v>100846.73999999999</v>
      </c>
      <c r="BW49" s="11">
        <v>126017.12</v>
      </c>
      <c r="BX49" s="11">
        <v>956.02</v>
      </c>
      <c r="BY49" s="11">
        <v>65571.649999999994</v>
      </c>
      <c r="BZ49" s="11">
        <v>11738.470000000001</v>
      </c>
      <c r="CA49" s="11">
        <v>55850.600000000006</v>
      </c>
      <c r="CB49" s="11">
        <v>4926358.57</v>
      </c>
      <c r="CC49" s="11">
        <v>31600.92</v>
      </c>
      <c r="CD49" s="11">
        <v>16109.849999999999</v>
      </c>
      <c r="CE49" s="11">
        <v>44367.54</v>
      </c>
      <c r="CF49" s="11">
        <v>25913.49</v>
      </c>
      <c r="CG49" s="11">
        <v>22261.4</v>
      </c>
      <c r="CH49" s="11">
        <v>13529.67</v>
      </c>
      <c r="CI49" s="11">
        <v>43133.89</v>
      </c>
      <c r="CJ49" s="11">
        <v>81075.69</v>
      </c>
      <c r="CK49" s="11">
        <v>323571.99</v>
      </c>
      <c r="CL49" s="11">
        <v>161095.15000000002</v>
      </c>
      <c r="CM49" s="11">
        <v>100606.21</v>
      </c>
      <c r="CN49" s="11">
        <v>1736480.38</v>
      </c>
      <c r="CO49" s="11">
        <v>1048109.4299999999</v>
      </c>
      <c r="CP49" s="11">
        <v>84819</v>
      </c>
      <c r="CQ49" s="11">
        <v>102827.91</v>
      </c>
      <c r="CR49" s="11">
        <v>41626.68</v>
      </c>
      <c r="CS49" s="11">
        <v>47936.39</v>
      </c>
      <c r="CT49" s="11">
        <v>16455.43</v>
      </c>
      <c r="CU49" s="11">
        <v>22256.959999999999</v>
      </c>
      <c r="CV49" s="11">
        <v>19174.580000000002</v>
      </c>
      <c r="CW49" s="11">
        <v>27056.42</v>
      </c>
      <c r="CX49" s="11">
        <v>46748.869999999995</v>
      </c>
      <c r="CY49" s="11">
        <v>26534.49</v>
      </c>
      <c r="CZ49" s="11">
        <v>147836.41999999998</v>
      </c>
      <c r="DA49" s="11">
        <v>30685.980000000003</v>
      </c>
      <c r="DB49" s="11">
        <v>32633.5</v>
      </c>
      <c r="DC49" s="11">
        <v>40337.07</v>
      </c>
      <c r="DD49" s="11">
        <v>17477.599999999999</v>
      </c>
      <c r="DE49" s="11">
        <v>20571.629999999997</v>
      </c>
      <c r="DF49" s="11">
        <v>1256167.48</v>
      </c>
      <c r="DG49" s="11">
        <v>19984.54</v>
      </c>
      <c r="DH49" s="11">
        <v>149289.53</v>
      </c>
      <c r="DI49" s="11">
        <v>271838.34999999998</v>
      </c>
      <c r="DJ49" s="11">
        <v>41045.839999999997</v>
      </c>
      <c r="DK49" s="11">
        <v>29130.230000000003</v>
      </c>
      <c r="DL49" s="11">
        <v>344562.20999999996</v>
      </c>
      <c r="DM49" s="11">
        <v>48204.7</v>
      </c>
      <c r="DN49" s="11">
        <v>101074.04</v>
      </c>
      <c r="DO49" s="11">
        <v>143573.15</v>
      </c>
      <c r="DP49" s="11">
        <v>27111.4</v>
      </c>
      <c r="DQ49" s="11">
        <v>48320.800000000003</v>
      </c>
      <c r="DR49" s="11">
        <v>47731.490000000005</v>
      </c>
      <c r="DS49" s="11">
        <v>37245.339999999997</v>
      </c>
      <c r="DT49" s="11">
        <v>3863.8999999999996</v>
      </c>
      <c r="DU49" s="11">
        <v>30346.420000000002</v>
      </c>
      <c r="DV49" s="11">
        <v>13970.2</v>
      </c>
      <c r="DW49" s="11">
        <v>15007.68</v>
      </c>
      <c r="DX49" s="11">
        <v>5017.72</v>
      </c>
      <c r="DY49" s="11">
        <v>29409.86</v>
      </c>
      <c r="DZ49" s="11">
        <v>172741.44</v>
      </c>
      <c r="EA49" s="11">
        <v>47506.31</v>
      </c>
      <c r="EB49" s="11">
        <v>64343.06</v>
      </c>
      <c r="EC49" s="11">
        <v>40267.79</v>
      </c>
      <c r="ED49" s="11">
        <v>151974.54999999999</v>
      </c>
      <c r="EE49" s="11">
        <v>16429.3</v>
      </c>
      <c r="EF49" s="11">
        <v>45279.839999999997</v>
      </c>
      <c r="EG49" s="11">
        <v>39933.71</v>
      </c>
      <c r="EH49" s="11">
        <v>14027.75</v>
      </c>
      <c r="EI49" s="11">
        <v>573171.56999999995</v>
      </c>
      <c r="EJ49" s="11">
        <v>553315.32999999996</v>
      </c>
      <c r="EK49" s="11">
        <v>41880.14</v>
      </c>
      <c r="EL49" s="11">
        <v>46058.04</v>
      </c>
      <c r="EM49" s="11">
        <v>42683.19</v>
      </c>
      <c r="EN49" s="11">
        <v>42651.11</v>
      </c>
      <c r="EO49" s="11">
        <v>25454.230000000003</v>
      </c>
      <c r="EP49" s="11">
        <v>41801.619999999995</v>
      </c>
      <c r="EQ49" s="11">
        <v>144288.13</v>
      </c>
      <c r="ER49" s="11">
        <v>41764.730000000003</v>
      </c>
      <c r="ES49" s="11">
        <v>34756.660000000003</v>
      </c>
      <c r="ET49" s="11">
        <v>28692.560000000001</v>
      </c>
      <c r="EU49" s="11">
        <v>40857.07</v>
      </c>
      <c r="EV49" s="11">
        <v>0</v>
      </c>
      <c r="EW49" s="11">
        <v>37239.67</v>
      </c>
      <c r="EX49" s="11">
        <v>19295.559999999998</v>
      </c>
      <c r="EY49" s="11">
        <v>12234.14</v>
      </c>
      <c r="EZ49" s="11">
        <v>11960.68</v>
      </c>
      <c r="FA49" s="11">
        <v>288204.41000000003</v>
      </c>
      <c r="FB49" s="11">
        <v>53164.46</v>
      </c>
      <c r="FC49" s="11">
        <v>252757.13999999998</v>
      </c>
      <c r="FD49" s="11">
        <v>54576.78</v>
      </c>
      <c r="FE49" s="11">
        <v>29107.64</v>
      </c>
      <c r="FF49" s="11">
        <v>31346.12</v>
      </c>
      <c r="FG49" s="11">
        <v>17746.71</v>
      </c>
      <c r="FH49" s="11">
        <v>28894.190000000002</v>
      </c>
      <c r="FI49" s="11">
        <v>124137.45000000001</v>
      </c>
      <c r="FJ49" s="11">
        <v>81863.150000000009</v>
      </c>
      <c r="FK49" s="11">
        <v>228868.39</v>
      </c>
      <c r="FL49" s="11">
        <v>275053.98</v>
      </c>
      <c r="FM49" s="11">
        <v>200436.7</v>
      </c>
      <c r="FN49" s="11">
        <v>1087293.1599999999</v>
      </c>
      <c r="FO49" s="11">
        <v>123447.16</v>
      </c>
      <c r="FP49" s="11">
        <v>200340.48000000001</v>
      </c>
      <c r="FQ49" s="11">
        <v>120416.63</v>
      </c>
      <c r="FR49" s="11">
        <v>30901.79</v>
      </c>
      <c r="FS49" s="11">
        <v>40838.020000000004</v>
      </c>
      <c r="FT49" s="11">
        <v>23607.78</v>
      </c>
      <c r="FU49" s="11">
        <v>93288.66</v>
      </c>
      <c r="FV49" s="11">
        <v>117406.26000000001</v>
      </c>
      <c r="FW49" s="11">
        <v>54724.33</v>
      </c>
      <c r="FX49" s="11">
        <v>20196.099999999999</v>
      </c>
      <c r="FY49" s="5">
        <v>351029.59</v>
      </c>
      <c r="FZ49" s="43">
        <f>SUM(C49:FY49)</f>
        <v>57820878.339999981</v>
      </c>
      <c r="GA49" s="43"/>
      <c r="GB49" s="42"/>
      <c r="GC49" s="42"/>
      <c r="GD49" s="42"/>
      <c r="GE49" s="4"/>
      <c r="GF49" s="1"/>
      <c r="GG49" s="1"/>
      <c r="GH49" s="1"/>
      <c r="GI49" s="1"/>
      <c r="GJ49" s="1"/>
      <c r="GK49" s="1"/>
      <c r="GL49" s="1"/>
      <c r="GM49" s="1"/>
      <c r="GN49" s="31"/>
      <c r="GO49" s="31"/>
      <c r="GP49" s="31"/>
      <c r="GQ49" s="31"/>
      <c r="GR49" s="31"/>
      <c r="GS49" s="31"/>
      <c r="GT49" s="31"/>
      <c r="GU49" s="31"/>
      <c r="GV49" s="31"/>
      <c r="GW49" s="31"/>
      <c r="GX49" s="31"/>
      <c r="GY49" s="31"/>
      <c r="GZ49" s="31"/>
      <c r="HA49" s="31"/>
      <c r="HB49" s="31"/>
      <c r="HC49" s="31"/>
      <c r="HD49" s="31"/>
      <c r="HE49" s="31"/>
      <c r="HF49" s="31"/>
      <c r="HG49" s="31"/>
      <c r="HH49" s="31"/>
      <c r="HI49" s="31"/>
      <c r="HJ49" s="31"/>
      <c r="HK49" s="31"/>
      <c r="HL49" s="31"/>
      <c r="HM49" s="31"/>
      <c r="HN49" s="31"/>
      <c r="HO49" s="31"/>
      <c r="HP49" s="31"/>
      <c r="HQ49" s="31"/>
      <c r="HR49" s="31"/>
      <c r="HS49" s="31"/>
      <c r="HT49" s="31"/>
      <c r="HU49" s="31"/>
      <c r="HV49" s="31"/>
      <c r="HW49" s="31"/>
      <c r="HX49" s="31"/>
      <c r="HY49" s="31"/>
      <c r="HZ49" s="31"/>
      <c r="IA49" s="31"/>
      <c r="IB49" s="31"/>
      <c r="IC49" s="31"/>
      <c r="ID49" s="31"/>
      <c r="IE49" s="31"/>
      <c r="IF49" s="31"/>
      <c r="IG49" s="31"/>
      <c r="IH49" s="31"/>
      <c r="II49" s="31"/>
      <c r="IJ49" s="31"/>
      <c r="IK49" s="31"/>
      <c r="IL49" s="31"/>
      <c r="IM49" s="31"/>
      <c r="IN49" s="31"/>
      <c r="IO49" s="31"/>
      <c r="IP49" s="31"/>
      <c r="IQ49" s="31"/>
      <c r="IR49" s="31"/>
      <c r="IS49" s="31"/>
      <c r="IT49" s="31"/>
      <c r="IU49" s="31"/>
      <c r="IV49" s="31"/>
    </row>
    <row r="50" spans="1:256" x14ac:dyDescent="0.2">
      <c r="A50" s="3" t="s">
        <v>325</v>
      </c>
      <c r="B50" s="11" t="s">
        <v>326</v>
      </c>
      <c r="C50" s="64">
        <v>0</v>
      </c>
      <c r="D50" s="64">
        <v>1599244.3971745363</v>
      </c>
      <c r="E50" s="64">
        <v>105520.91224996683</v>
      </c>
      <c r="F50" s="64">
        <v>621110.08487814374</v>
      </c>
      <c r="G50" s="64">
        <v>24564.796596127526</v>
      </c>
      <c r="H50" s="64">
        <v>5140.5211765837021</v>
      </c>
      <c r="I50" s="64">
        <v>56664.488815021512</v>
      </c>
      <c r="J50" s="64">
        <v>47185.127904548674</v>
      </c>
      <c r="K50" s="64">
        <v>54792.09227390997</v>
      </c>
      <c r="L50" s="64">
        <v>95525.967200636631</v>
      </c>
      <c r="M50" s="64">
        <v>79129.340054859174</v>
      </c>
      <c r="N50" s="64">
        <v>1494867.2241043116</v>
      </c>
      <c r="O50" s="64">
        <v>377992.24341661506</v>
      </c>
      <c r="P50" s="64">
        <v>26829.476106696828</v>
      </c>
      <c r="Q50" s="64">
        <v>1202967.9941209941</v>
      </c>
      <c r="R50" s="64">
        <v>21315.413770761617</v>
      </c>
      <c r="S50" s="64">
        <v>44227.56019294187</v>
      </c>
      <c r="T50" s="64">
        <v>18522.440299469941</v>
      </c>
      <c r="U50" s="64">
        <v>14747.868465620793</v>
      </c>
      <c r="V50" s="64">
        <v>18699.750635953445</v>
      </c>
      <c r="W50" s="64">
        <v>0</v>
      </c>
      <c r="X50" s="64">
        <v>0</v>
      </c>
      <c r="Y50" s="64">
        <v>24660.37100402818</v>
      </c>
      <c r="Z50" s="64">
        <v>21218.727717963506</v>
      </c>
      <c r="AA50" s="64">
        <v>677984.89470876416</v>
      </c>
      <c r="AB50" s="64">
        <v>1014119.2852127189</v>
      </c>
      <c r="AC50" s="64">
        <v>0</v>
      </c>
      <c r="AD50" s="64">
        <v>22211.438680972155</v>
      </c>
      <c r="AE50" s="64">
        <v>17852.464136522936</v>
      </c>
      <c r="AF50" s="64">
        <v>41064.870899688438</v>
      </c>
      <c r="AG50" s="64">
        <v>0</v>
      </c>
      <c r="AH50" s="64">
        <v>283760.22044424457</v>
      </c>
      <c r="AI50" s="64">
        <v>9575.0613440757297</v>
      </c>
      <c r="AJ50" s="64">
        <v>18653.118160964452</v>
      </c>
      <c r="AK50" s="64">
        <v>0</v>
      </c>
      <c r="AL50" s="64">
        <v>6302.7544476652638</v>
      </c>
      <c r="AM50" s="64">
        <v>17610.969545827895</v>
      </c>
      <c r="AN50" s="64">
        <v>4587.2413317006822</v>
      </c>
      <c r="AO50" s="64">
        <v>100528.99448520542</v>
      </c>
      <c r="AP50" s="64">
        <v>1172436.6960256901</v>
      </c>
      <c r="AQ50" s="64">
        <v>19355.405483224829</v>
      </c>
      <c r="AR50" s="64">
        <v>594171.75530906278</v>
      </c>
      <c r="AS50" s="64">
        <v>52388.919631485827</v>
      </c>
      <c r="AT50" s="64">
        <v>51221.291055170957</v>
      </c>
      <c r="AU50" s="64">
        <v>0</v>
      </c>
      <c r="AV50" s="64">
        <v>54820.907514987783</v>
      </c>
      <c r="AW50" s="64">
        <v>0</v>
      </c>
      <c r="AX50" s="64">
        <v>0</v>
      </c>
      <c r="AY50" s="64">
        <v>15569.468311298073</v>
      </c>
      <c r="AZ50" s="64">
        <v>142654.01485890715</v>
      </c>
      <c r="BA50" s="64">
        <v>146492.6949491667</v>
      </c>
      <c r="BB50" s="64">
        <v>129843.76440103939</v>
      </c>
      <c r="BC50" s="64">
        <v>207160.6741272565</v>
      </c>
      <c r="BD50" s="64">
        <v>13052.534736472398</v>
      </c>
      <c r="BE50" s="64">
        <v>46336.824469138824</v>
      </c>
      <c r="BF50" s="64">
        <v>1068309.0625190744</v>
      </c>
      <c r="BG50" s="64">
        <v>0</v>
      </c>
      <c r="BH50" s="64">
        <v>0</v>
      </c>
      <c r="BI50" s="64">
        <v>2252.763782653587</v>
      </c>
      <c r="BJ50" s="64">
        <v>13750.956741055332</v>
      </c>
      <c r="BK50" s="64">
        <v>828782.95646490331</v>
      </c>
      <c r="BL50" s="64">
        <v>1869.7563889596402</v>
      </c>
      <c r="BM50" s="64">
        <v>66422.633708052468</v>
      </c>
      <c r="BN50" s="64">
        <v>66987.951342260247</v>
      </c>
      <c r="BO50" s="64">
        <v>60997.415529610502</v>
      </c>
      <c r="BP50" s="64">
        <v>0</v>
      </c>
      <c r="BQ50" s="64">
        <v>7937.4320894901412</v>
      </c>
      <c r="BR50" s="64">
        <v>68085.455100555249</v>
      </c>
      <c r="BS50" s="64">
        <v>0</v>
      </c>
      <c r="BT50" s="64">
        <v>0</v>
      </c>
      <c r="BU50" s="64">
        <v>17749.734340100695</v>
      </c>
      <c r="BV50" s="64">
        <v>24571.013300130347</v>
      </c>
      <c r="BW50" s="64">
        <v>23454.258291555256</v>
      </c>
      <c r="BX50" s="64">
        <v>0</v>
      </c>
      <c r="BY50" s="64">
        <v>18340.143773971704</v>
      </c>
      <c r="BZ50" s="64">
        <v>8916.970226292151</v>
      </c>
      <c r="CA50" s="64">
        <v>23541.461296869777</v>
      </c>
      <c r="CB50" s="64">
        <v>4521659.3471563552</v>
      </c>
      <c r="CC50" s="64">
        <v>28507.120079665579</v>
      </c>
      <c r="CD50" s="64">
        <v>0</v>
      </c>
      <c r="CE50" s="64">
        <v>18958.956175529882</v>
      </c>
      <c r="CF50" s="64">
        <v>0</v>
      </c>
      <c r="CG50" s="64">
        <v>40751.244446803074</v>
      </c>
      <c r="CH50" s="64">
        <v>0</v>
      </c>
      <c r="CI50" s="64">
        <v>16903.316112682522</v>
      </c>
      <c r="CJ50" s="64">
        <v>10036.074309297823</v>
      </c>
      <c r="CK50" s="64">
        <v>40090.657536804269</v>
      </c>
      <c r="CL50" s="64">
        <v>78183.724549446735</v>
      </c>
      <c r="CM50" s="64">
        <v>68531.10631298981</v>
      </c>
      <c r="CN50" s="64">
        <v>720076.19917255524</v>
      </c>
      <c r="CO50" s="64">
        <v>326139.79416443477</v>
      </c>
      <c r="CP50" s="64">
        <v>0</v>
      </c>
      <c r="CQ50" s="64">
        <v>75008.244327776236</v>
      </c>
      <c r="CR50" s="64">
        <v>12338.091505189252</v>
      </c>
      <c r="CS50" s="64">
        <v>12143.407105052127</v>
      </c>
      <c r="CT50" s="64">
        <v>0</v>
      </c>
      <c r="CU50" s="64">
        <v>9714.9169330463883</v>
      </c>
      <c r="CV50" s="64">
        <v>19474.412982917518</v>
      </c>
      <c r="CW50" s="64">
        <v>12243.234200677001</v>
      </c>
      <c r="CX50" s="64">
        <v>41025.711356534703</v>
      </c>
      <c r="CY50" s="64">
        <v>21057.049688275776</v>
      </c>
      <c r="CZ50" s="64">
        <v>111390.13314533034</v>
      </c>
      <c r="DA50" s="64">
        <v>28358.504319917291</v>
      </c>
      <c r="DB50" s="64">
        <v>43218.720553572661</v>
      </c>
      <c r="DC50" s="64">
        <v>50325.422018398764</v>
      </c>
      <c r="DD50" s="64">
        <v>0</v>
      </c>
      <c r="DE50" s="64">
        <v>6009.1997405239217</v>
      </c>
      <c r="DF50" s="64">
        <v>2064397.7630154118</v>
      </c>
      <c r="DG50" s="64">
        <v>10666.067104308577</v>
      </c>
      <c r="DH50" s="64">
        <v>55143.979733867018</v>
      </c>
      <c r="DI50" s="64">
        <v>190941.31612127979</v>
      </c>
      <c r="DJ50" s="64">
        <v>43925.743346191841</v>
      </c>
      <c r="DK50" s="64">
        <v>0</v>
      </c>
      <c r="DL50" s="64">
        <v>104177.60550387064</v>
      </c>
      <c r="DM50" s="64">
        <v>0</v>
      </c>
      <c r="DN50" s="64">
        <v>52768.704949448111</v>
      </c>
      <c r="DO50" s="64">
        <v>90844.558961117044</v>
      </c>
      <c r="DP50" s="64">
        <v>20327.307779183113</v>
      </c>
      <c r="DQ50" s="64">
        <v>38438.938817505747</v>
      </c>
      <c r="DR50" s="64">
        <v>53113.04551713547</v>
      </c>
      <c r="DS50" s="64">
        <v>47997.672472623017</v>
      </c>
      <c r="DT50" s="64">
        <v>6576.5305330225319</v>
      </c>
      <c r="DU50" s="64">
        <v>37712.034300874329</v>
      </c>
      <c r="DV50" s="64">
        <v>9129.8515976031413</v>
      </c>
      <c r="DW50" s="64">
        <v>16391.465795326105</v>
      </c>
      <c r="DX50" s="64">
        <v>18497.307294007616</v>
      </c>
      <c r="DY50" s="64">
        <v>0</v>
      </c>
      <c r="DZ50" s="64">
        <v>23726.987928834224</v>
      </c>
      <c r="EA50" s="64">
        <v>0</v>
      </c>
      <c r="EB50" s="64">
        <v>28390.920947543862</v>
      </c>
      <c r="EC50" s="64">
        <v>67059.080613918501</v>
      </c>
      <c r="ED50" s="64">
        <v>15812.711028837113</v>
      </c>
      <c r="EE50" s="64">
        <v>13615.61622640823</v>
      </c>
      <c r="EF50" s="64">
        <v>33561.884229647178</v>
      </c>
      <c r="EG50" s="64">
        <v>9762.5150661570406</v>
      </c>
      <c r="EH50" s="64">
        <v>13126.429414984896</v>
      </c>
      <c r="EI50" s="64">
        <v>229300.6692003613</v>
      </c>
      <c r="EJ50" s="64">
        <v>209332.09284872308</v>
      </c>
      <c r="EK50" s="64">
        <v>21441.155465670134</v>
      </c>
      <c r="EL50" s="64">
        <v>41086.376600851661</v>
      </c>
      <c r="EM50" s="64">
        <v>15168.949629295656</v>
      </c>
      <c r="EN50" s="64">
        <v>20230.033012616579</v>
      </c>
      <c r="EO50" s="64">
        <v>49783.113123623654</v>
      </c>
      <c r="EP50" s="64">
        <v>24991.277050298893</v>
      </c>
      <c r="EQ50" s="64">
        <v>107766.66460562935</v>
      </c>
      <c r="ER50" s="64">
        <v>24081.944935319818</v>
      </c>
      <c r="ES50" s="64">
        <v>11950.133463336098</v>
      </c>
      <c r="ET50" s="64">
        <v>0</v>
      </c>
      <c r="EU50" s="64">
        <v>34381.123008147391</v>
      </c>
      <c r="EV50" s="64">
        <v>0</v>
      </c>
      <c r="EW50" s="64">
        <v>44354.562905217623</v>
      </c>
      <c r="EX50" s="64">
        <v>0</v>
      </c>
      <c r="EY50" s="64">
        <v>0</v>
      </c>
      <c r="EZ50" s="64">
        <v>4878.8777662740649</v>
      </c>
      <c r="FA50" s="64">
        <v>37729.809334533042</v>
      </c>
      <c r="FB50" s="64">
        <v>12896</v>
      </c>
      <c r="FC50" s="64">
        <v>55260.169288021098</v>
      </c>
      <c r="FD50" s="64">
        <v>21969.553501773527</v>
      </c>
      <c r="FE50" s="64">
        <v>12604.331014012778</v>
      </c>
      <c r="FF50" s="64">
        <v>24376.071175605204</v>
      </c>
      <c r="FG50" s="64">
        <v>20324.363353134169</v>
      </c>
      <c r="FH50" s="64">
        <v>4480.974373442481</v>
      </c>
      <c r="FI50" s="64">
        <v>96711.821576003334</v>
      </c>
      <c r="FJ50" s="64">
        <v>69894.624419811094</v>
      </c>
      <c r="FK50" s="64">
        <v>95993.887380016167</v>
      </c>
      <c r="FL50" s="64">
        <v>92024.447607150869</v>
      </c>
      <c r="FM50" s="64">
        <v>53545.272397861161</v>
      </c>
      <c r="FN50" s="64">
        <v>251241.93180525786</v>
      </c>
      <c r="FO50" s="64">
        <v>140210</v>
      </c>
      <c r="FP50" s="64">
        <v>66478.609051480467</v>
      </c>
      <c r="FQ50" s="64">
        <v>9895.2167690067163</v>
      </c>
      <c r="FR50" s="64">
        <v>43990.920126342171</v>
      </c>
      <c r="FS50" s="64">
        <v>28244.422564144177</v>
      </c>
      <c r="FT50" s="64">
        <v>12030</v>
      </c>
      <c r="FU50" s="64">
        <v>39837.055009340278</v>
      </c>
      <c r="FV50" s="64">
        <v>0</v>
      </c>
      <c r="FW50" s="64">
        <v>27802.217593534097</v>
      </c>
      <c r="FX50" s="64">
        <v>13951.534183871552</v>
      </c>
      <c r="FY50" s="5">
        <v>18333</v>
      </c>
      <c r="FZ50" s="43">
        <f>SUM(C50:FY50)</f>
        <v>24583476.859659057</v>
      </c>
      <c r="GA50" s="43"/>
      <c r="GB50" s="5"/>
      <c r="GC50" s="5"/>
      <c r="GD50" s="5"/>
      <c r="GE50" s="5"/>
      <c r="GF50" s="11"/>
      <c r="GG50" s="1"/>
      <c r="GH50" s="11"/>
      <c r="GI50" s="11"/>
      <c r="GJ50" s="11"/>
      <c r="GK50" s="11"/>
      <c r="GL50" s="11"/>
      <c r="GM50" s="11"/>
    </row>
    <row r="51" spans="1:256" x14ac:dyDescent="0.2">
      <c r="A51" s="3" t="s">
        <v>327</v>
      </c>
      <c r="B51" s="11" t="s">
        <v>328</v>
      </c>
      <c r="C51" s="11">
        <v>326070.56980665639</v>
      </c>
      <c r="D51" s="11">
        <v>1080039.6033632937</v>
      </c>
      <c r="E51" s="11">
        <v>443938.82217576413</v>
      </c>
      <c r="F51" s="11">
        <v>353084.77401535155</v>
      </c>
      <c r="G51" s="11">
        <v>10956.106056675466</v>
      </c>
      <c r="H51" s="11">
        <v>7842.9142543223816</v>
      </c>
      <c r="I51" s="11">
        <v>529746.60142527963</v>
      </c>
      <c r="J51" s="11">
        <v>53980.285452686512</v>
      </c>
      <c r="K51" s="11">
        <v>3063.3877401535151</v>
      </c>
      <c r="L51" s="11">
        <v>56765.950740870736</v>
      </c>
      <c r="M51" s="11">
        <v>78209.664921945339</v>
      </c>
      <c r="N51" s="11">
        <v>1131311.8891822193</v>
      </c>
      <c r="O51" s="11">
        <v>117183.65665105065</v>
      </c>
      <c r="P51" s="11">
        <v>6545.469350383788</v>
      </c>
      <c r="Q51" s="11">
        <v>2462568.6727808211</v>
      </c>
      <c r="R51" s="11">
        <v>99889.738261280916</v>
      </c>
      <c r="S51" s="11">
        <v>29510.32644092109</v>
      </c>
      <c r="T51" s="11">
        <v>232.13877401535152</v>
      </c>
      <c r="U51" s="11">
        <v>0</v>
      </c>
      <c r="V51" s="11">
        <v>0</v>
      </c>
      <c r="W51" s="11">
        <v>0</v>
      </c>
      <c r="X51" s="11">
        <v>0</v>
      </c>
      <c r="Y51" s="11">
        <v>1160.6938700767575</v>
      </c>
      <c r="Z51" s="11">
        <v>3017.8040621995697</v>
      </c>
      <c r="AA51" s="11">
        <v>680001.1723306526</v>
      </c>
      <c r="AB51" s="11">
        <v>480317.08354824432</v>
      </c>
      <c r="AC51" s="11">
        <v>3108.9714181074605</v>
      </c>
      <c r="AD51" s="11">
        <v>3714.2203842456242</v>
      </c>
      <c r="AE51" s="11">
        <v>464.27754803070303</v>
      </c>
      <c r="AF51" s="11">
        <v>464.27754803070303</v>
      </c>
      <c r="AG51" s="11">
        <v>464.27754803070303</v>
      </c>
      <c r="AH51" s="11">
        <v>232.13877401535152</v>
      </c>
      <c r="AI51" s="11">
        <v>928.55509606140606</v>
      </c>
      <c r="AJ51" s="11">
        <v>4037.5265141688665</v>
      </c>
      <c r="AK51" s="11">
        <v>2690.2775480307032</v>
      </c>
      <c r="AL51" s="11">
        <v>4269.6652881842183</v>
      </c>
      <c r="AM51" s="11">
        <v>232.13877401535152</v>
      </c>
      <c r="AN51" s="11">
        <v>0</v>
      </c>
      <c r="AO51" s="11">
        <v>46415.093650333431</v>
      </c>
      <c r="AP51" s="11">
        <v>4129338.5895530358</v>
      </c>
      <c r="AQ51" s="11">
        <v>0</v>
      </c>
      <c r="AR51" s="11">
        <v>605432.28252277547</v>
      </c>
      <c r="AS51" s="11">
        <v>312495.0921853779</v>
      </c>
      <c r="AT51" s="11">
        <v>6404.4979322763274</v>
      </c>
      <c r="AU51" s="11">
        <v>742</v>
      </c>
      <c r="AV51" s="11">
        <v>232.13877401535152</v>
      </c>
      <c r="AW51" s="11">
        <v>0</v>
      </c>
      <c r="AX51" s="11">
        <v>464.27754803070303</v>
      </c>
      <c r="AY51" s="11">
        <v>464.27754803070303</v>
      </c>
      <c r="AZ51" s="11">
        <v>377571.61456409947</v>
      </c>
      <c r="BA51" s="11">
        <v>46912.293723581206</v>
      </c>
      <c r="BB51" s="11">
        <v>99972.464848697564</v>
      </c>
      <c r="BC51" s="11">
        <v>423837.29602783418</v>
      </c>
      <c r="BD51" s="11">
        <v>36474.489661381638</v>
      </c>
      <c r="BE51" s="11">
        <v>3618.8326440921091</v>
      </c>
      <c r="BF51" s="11">
        <v>142826.13013688178</v>
      </c>
      <c r="BG51" s="11">
        <v>22836.546825166715</v>
      </c>
      <c r="BH51" s="11">
        <v>1160.6938700767575</v>
      </c>
      <c r="BI51" s="11">
        <v>5708.0816102302724</v>
      </c>
      <c r="BJ51" s="11">
        <v>36060.016175550503</v>
      </c>
      <c r="BK51" s="11">
        <v>235395.47652256183</v>
      </c>
      <c r="BL51" s="11">
        <v>0</v>
      </c>
      <c r="BM51" s="11">
        <v>3432.2775480307032</v>
      </c>
      <c r="BN51" s="11">
        <v>7378.6367062916788</v>
      </c>
      <c r="BO51" s="11">
        <v>2366.9714181074605</v>
      </c>
      <c r="BP51" s="11">
        <v>0</v>
      </c>
      <c r="BQ51" s="11">
        <v>290209.76987990417</v>
      </c>
      <c r="BR51" s="11">
        <v>192251.42762967147</v>
      </c>
      <c r="BS51" s="11">
        <v>31421.461079489098</v>
      </c>
      <c r="BT51" s="11">
        <v>464.27754803070303</v>
      </c>
      <c r="BU51" s="11">
        <v>4688.3591582609752</v>
      </c>
      <c r="BV51" s="11">
        <v>11884.661152736873</v>
      </c>
      <c r="BW51" s="11">
        <v>23114.269277136013</v>
      </c>
      <c r="BX51" s="11">
        <v>232.13877401535152</v>
      </c>
      <c r="BY51" s="11">
        <v>1392.8326440921091</v>
      </c>
      <c r="BZ51" s="11">
        <v>0</v>
      </c>
      <c r="CA51" s="11">
        <v>3710</v>
      </c>
      <c r="CB51" s="11">
        <v>1105758.0437655461</v>
      </c>
      <c r="CC51" s="11">
        <v>0</v>
      </c>
      <c r="CD51" s="11">
        <v>0</v>
      </c>
      <c r="CE51" s="11">
        <v>464.27754803070303</v>
      </c>
      <c r="CF51" s="11">
        <v>0</v>
      </c>
      <c r="CG51" s="11">
        <v>4456.2203842456238</v>
      </c>
      <c r="CH51" s="11">
        <v>4178.4979322763274</v>
      </c>
      <c r="CI51" s="11">
        <v>28963.322305473746</v>
      </c>
      <c r="CJ51" s="11">
        <v>44939.534418824682</v>
      </c>
      <c r="CK51" s="11">
        <v>46274.122232225971</v>
      </c>
      <c r="CL51" s="11">
        <v>6591.0530283377329</v>
      </c>
      <c r="CM51" s="11">
        <v>12485.689734629412</v>
      </c>
      <c r="CN51" s="11">
        <v>375660.47992553143</v>
      </c>
      <c r="CO51" s="11">
        <v>123575.4934305901</v>
      </c>
      <c r="CP51" s="11">
        <v>31512.62843539699</v>
      </c>
      <c r="CQ51" s="11">
        <v>4966.0816102302724</v>
      </c>
      <c r="CR51" s="11">
        <v>1160.6938700767575</v>
      </c>
      <c r="CS51" s="11">
        <v>1438.4163220460546</v>
      </c>
      <c r="CT51" s="11">
        <v>0</v>
      </c>
      <c r="CU51" s="11">
        <v>0</v>
      </c>
      <c r="CV51" s="11">
        <v>0</v>
      </c>
      <c r="CW51" s="11">
        <v>0</v>
      </c>
      <c r="CX51" s="11">
        <v>5430.3591582609752</v>
      </c>
      <c r="CY51" s="11">
        <v>0</v>
      </c>
      <c r="CZ51" s="11">
        <v>21903.771344859684</v>
      </c>
      <c r="DA51" s="11">
        <v>0</v>
      </c>
      <c r="DB51" s="11">
        <v>232.13877401535152</v>
      </c>
      <c r="DC51" s="11">
        <v>232.13877401535152</v>
      </c>
      <c r="DD51" s="11">
        <v>0</v>
      </c>
      <c r="DE51" s="11">
        <v>232.13877401535152</v>
      </c>
      <c r="DF51" s="11">
        <v>124305.67282660115</v>
      </c>
      <c r="DG51" s="11">
        <v>0</v>
      </c>
      <c r="DH51" s="11">
        <v>30729.265141688666</v>
      </c>
      <c r="DI51" s="11">
        <v>27665.877401535152</v>
      </c>
      <c r="DJ51" s="11">
        <v>4315.2489661381642</v>
      </c>
      <c r="DK51" s="11">
        <v>10533.191802353085</v>
      </c>
      <c r="DL51" s="11">
        <v>105191.78715417131</v>
      </c>
      <c r="DM51" s="11">
        <v>742</v>
      </c>
      <c r="DN51" s="11">
        <v>30078.432497596557</v>
      </c>
      <c r="DO51" s="11">
        <v>157493.07674230519</v>
      </c>
      <c r="DP51" s="11">
        <v>0</v>
      </c>
      <c r="DQ51" s="11">
        <v>7706.1632204605457</v>
      </c>
      <c r="DR51" s="11">
        <v>7005.5265141688669</v>
      </c>
      <c r="DS51" s="11">
        <v>5243.8040621995697</v>
      </c>
      <c r="DT51" s="11">
        <v>3527.6652881842183</v>
      </c>
      <c r="DU51" s="11">
        <v>1160.6938700767575</v>
      </c>
      <c r="DV51" s="11">
        <v>0</v>
      </c>
      <c r="DW51" s="11">
        <v>0</v>
      </c>
      <c r="DX51" s="11">
        <v>1670.5550960614059</v>
      </c>
      <c r="DY51" s="11">
        <v>2644.6938700767578</v>
      </c>
      <c r="DZ51" s="11">
        <v>928.55509606140606</v>
      </c>
      <c r="EA51" s="11">
        <v>3618.8326440921091</v>
      </c>
      <c r="EB51" s="11">
        <v>32805.852955089955</v>
      </c>
      <c r="EC51" s="11">
        <v>696.41632204605457</v>
      </c>
      <c r="ED51" s="11">
        <v>28536.187666905738</v>
      </c>
      <c r="EE51" s="11">
        <v>5894.6367062916788</v>
      </c>
      <c r="EF51" s="11">
        <v>25290.465214936441</v>
      </c>
      <c r="EG51" s="11">
        <v>15312.71831652195</v>
      </c>
      <c r="EH51" s="11">
        <v>464.27754803070303</v>
      </c>
      <c r="EI51" s="11">
        <v>149098.93796828983</v>
      </c>
      <c r="EJ51" s="11">
        <v>46838.007904655809</v>
      </c>
      <c r="EK51" s="11">
        <v>8680.3019944758962</v>
      </c>
      <c r="EL51" s="11">
        <v>232.13877401535152</v>
      </c>
      <c r="EM51" s="11">
        <v>1902.6938700767575</v>
      </c>
      <c r="EN51" s="11">
        <v>15594.661152736873</v>
      </c>
      <c r="EO51" s="11">
        <v>1484</v>
      </c>
      <c r="EP51" s="11">
        <v>1857.1101921228121</v>
      </c>
      <c r="EQ51" s="11">
        <v>45527.901847980349</v>
      </c>
      <c r="ER51" s="11">
        <v>1160.6938700767575</v>
      </c>
      <c r="ES51" s="11">
        <v>0</v>
      </c>
      <c r="ET51" s="11">
        <v>696.41632204605457</v>
      </c>
      <c r="EU51" s="11">
        <v>37971.150814118504</v>
      </c>
      <c r="EV51" s="11">
        <v>3482.0816102302729</v>
      </c>
      <c r="EW51" s="11">
        <v>19217.714181074603</v>
      </c>
      <c r="EX51" s="11">
        <v>2412.5550960614059</v>
      </c>
      <c r="EY51" s="11">
        <v>2831.2489661381637</v>
      </c>
      <c r="EZ51" s="11">
        <v>0</v>
      </c>
      <c r="FA51" s="11">
        <v>129549.47688880072</v>
      </c>
      <c r="FB51" s="11">
        <v>0</v>
      </c>
      <c r="FC51" s="11">
        <v>15175.967282660115</v>
      </c>
      <c r="FD51" s="11">
        <v>5985.8040621995697</v>
      </c>
      <c r="FE51" s="11">
        <v>7192.0816102302724</v>
      </c>
      <c r="FF51" s="11">
        <v>0</v>
      </c>
      <c r="FG51" s="11">
        <v>2690.2775480307032</v>
      </c>
      <c r="FH51" s="11">
        <v>0</v>
      </c>
      <c r="FI51" s="11">
        <v>60011.673192840033</v>
      </c>
      <c r="FJ51" s="11">
        <v>17870.465214936441</v>
      </c>
      <c r="FK51" s="11">
        <v>55887.199707008898</v>
      </c>
      <c r="FL51" s="11">
        <v>17779.297859028549</v>
      </c>
      <c r="FM51" s="11">
        <v>31330.293723581206</v>
      </c>
      <c r="FN51" s="11">
        <v>884788.93430590106</v>
      </c>
      <c r="FO51" s="11">
        <v>54478.97</v>
      </c>
      <c r="FP51" s="11">
        <v>91901.632204605456</v>
      </c>
      <c r="FQ51" s="11">
        <v>15457.910118875036</v>
      </c>
      <c r="FR51" s="11">
        <v>742</v>
      </c>
      <c r="FS51" s="11">
        <v>0</v>
      </c>
      <c r="FT51" s="11">
        <v>1303.55</v>
      </c>
      <c r="FU51" s="11">
        <v>45946.595718057099</v>
      </c>
      <c r="FV51" s="11">
        <v>16568.799926752225</v>
      </c>
      <c r="FW51" s="11">
        <v>3482.0816102302729</v>
      </c>
      <c r="FX51" s="11">
        <v>928.55509606140606</v>
      </c>
      <c r="FY51" s="5">
        <v>599601.80976942205</v>
      </c>
      <c r="FZ51" s="43">
        <f>SUM(C51:FY51)</f>
        <v>19934630.609881099</v>
      </c>
      <c r="GA51" s="43"/>
      <c r="GB51" s="63"/>
      <c r="GC51" s="63"/>
      <c r="GD51" s="63"/>
      <c r="GE51" s="65"/>
      <c r="GF51" s="153"/>
      <c r="GG51" s="153"/>
      <c r="GH51" s="153"/>
      <c r="GI51" s="153"/>
      <c r="GJ51" s="153"/>
      <c r="GK51" s="153"/>
      <c r="GL51" s="153"/>
      <c r="GM51" s="153"/>
      <c r="GN51" s="154"/>
      <c r="GO51" s="154"/>
      <c r="GP51" s="154"/>
      <c r="GQ51" s="154"/>
      <c r="GR51" s="154"/>
      <c r="GS51" s="154"/>
      <c r="GT51" s="154"/>
      <c r="GU51" s="154"/>
      <c r="GV51" s="154"/>
      <c r="GW51" s="154"/>
      <c r="GX51" s="154"/>
      <c r="GY51" s="154"/>
      <c r="GZ51" s="154"/>
      <c r="HA51" s="154"/>
      <c r="HB51" s="154"/>
      <c r="HC51" s="154"/>
      <c r="HD51" s="155"/>
      <c r="HE51" s="155"/>
      <c r="HF51" s="155"/>
      <c r="HG51" s="155"/>
      <c r="HH51" s="155"/>
      <c r="HI51" s="155"/>
      <c r="HJ51" s="155"/>
      <c r="HK51" s="155"/>
      <c r="HL51" s="155"/>
      <c r="HM51" s="155"/>
      <c r="HN51" s="155"/>
      <c r="HO51" s="155"/>
      <c r="HP51" s="155"/>
      <c r="HQ51" s="155"/>
      <c r="HR51" s="155"/>
      <c r="HS51" s="155"/>
      <c r="HT51" s="155"/>
      <c r="HU51" s="155"/>
      <c r="HV51" s="155"/>
      <c r="HW51" s="155"/>
      <c r="HX51" s="155"/>
      <c r="HY51" s="155"/>
      <c r="HZ51" s="155"/>
      <c r="IA51" s="155"/>
      <c r="IB51" s="155"/>
      <c r="IC51" s="155"/>
      <c r="ID51" s="155"/>
      <c r="IE51" s="155"/>
      <c r="IF51" s="155"/>
      <c r="IG51" s="155"/>
      <c r="IH51" s="155"/>
      <c r="II51" s="155"/>
      <c r="IJ51" s="155"/>
      <c r="IK51" s="155"/>
      <c r="IL51" s="155"/>
      <c r="IM51" s="155"/>
      <c r="IN51" s="155"/>
      <c r="IO51" s="155"/>
      <c r="IP51" s="155"/>
      <c r="IQ51" s="155"/>
      <c r="IR51" s="155"/>
      <c r="IS51" s="155"/>
      <c r="IT51" s="155"/>
      <c r="IU51" s="155"/>
      <c r="IV51" s="155"/>
    </row>
    <row r="52" spans="1:256" x14ac:dyDescent="0.2">
      <c r="A52" s="3" t="s">
        <v>329</v>
      </c>
      <c r="B52" s="11" t="s">
        <v>330</v>
      </c>
      <c r="C52" s="11">
        <v>1688023.9416113035</v>
      </c>
      <c r="D52" s="11">
        <v>7148114.6018527178</v>
      </c>
      <c r="E52" s="11">
        <v>1331293.4194816132</v>
      </c>
      <c r="F52" s="11">
        <v>3070865.4133058856</v>
      </c>
      <c r="G52" s="11">
        <v>216123.56283334893</v>
      </c>
      <c r="H52" s="11">
        <v>296065.77168522502</v>
      </c>
      <c r="I52" s="11">
        <v>1962931.827453916</v>
      </c>
      <c r="J52" s="11">
        <v>439093.2300926359</v>
      </c>
      <c r="K52" s="11">
        <v>30263.729203705436</v>
      </c>
      <c r="L52" s="11">
        <v>665881.54337045003</v>
      </c>
      <c r="M52" s="11">
        <v>354781.44867596147</v>
      </c>
      <c r="N52" s="11">
        <v>11592726.498362496</v>
      </c>
      <c r="O52" s="11">
        <v>2622379.1425095913</v>
      </c>
      <c r="P52" s="11">
        <v>55527.458407410872</v>
      </c>
      <c r="Q52" s="11">
        <v>8180854.8629175639</v>
      </c>
      <c r="R52" s="11">
        <v>400572.63628707774</v>
      </c>
      <c r="S52" s="11">
        <v>228199.07345372884</v>
      </c>
      <c r="T52" s="11">
        <v>22006.864601852718</v>
      </c>
      <c r="U52" s="11">
        <v>10000</v>
      </c>
      <c r="V52" s="11">
        <v>58256.864601852722</v>
      </c>
      <c r="W52" s="11">
        <v>14013.729203705438</v>
      </c>
      <c r="X52" s="11">
        <v>5000</v>
      </c>
      <c r="Y52" s="11">
        <v>189380.42743520165</v>
      </c>
      <c r="Z52" s="11">
        <v>23256.864601852718</v>
      </c>
      <c r="AA52" s="11">
        <v>6185054.5788340978</v>
      </c>
      <c r="AB52" s="11">
        <v>5852395.5770562366</v>
      </c>
      <c r="AC52" s="11">
        <v>197969.667259287</v>
      </c>
      <c r="AD52" s="11">
        <v>196192.20885187612</v>
      </c>
      <c r="AE52" s="11">
        <v>11250</v>
      </c>
      <c r="AF52" s="11">
        <v>50791.187611116315</v>
      </c>
      <c r="AG52" s="11">
        <v>146157.88584261251</v>
      </c>
      <c r="AH52" s="11">
        <v>132866.69823149621</v>
      </c>
      <c r="AI52" s="11">
        <v>62339.239824085344</v>
      </c>
      <c r="AJ52" s="11">
        <v>30263.729203705436</v>
      </c>
      <c r="AK52" s="11">
        <v>52304.91681482175</v>
      </c>
      <c r="AL52" s="11">
        <v>33784.323009263593</v>
      </c>
      <c r="AM52" s="11">
        <v>94311.781416674465</v>
      </c>
      <c r="AN52" s="11">
        <v>71548.052212969036</v>
      </c>
      <c r="AO52" s="11">
        <v>1111580.616824179</v>
      </c>
      <c r="AP52" s="11">
        <v>16340288.110788809</v>
      </c>
      <c r="AQ52" s="11">
        <v>52041.187611116315</v>
      </c>
      <c r="AR52" s="11">
        <v>11741707.662954994</v>
      </c>
      <c r="AS52" s="11">
        <v>1148748.2416019463</v>
      </c>
      <c r="AT52" s="11">
        <v>442613.82389819407</v>
      </c>
      <c r="AU52" s="11">
        <v>49277.458407410872</v>
      </c>
      <c r="AV52" s="11">
        <v>52534.323009263593</v>
      </c>
      <c r="AW52" s="11">
        <v>43291.187611116315</v>
      </c>
      <c r="AX52" s="11">
        <v>2500</v>
      </c>
      <c r="AY52" s="11">
        <v>97075.510620379908</v>
      </c>
      <c r="AZ52" s="11">
        <v>2292070.2354262187</v>
      </c>
      <c r="BA52" s="11">
        <v>1925065.1292224198</v>
      </c>
      <c r="BB52" s="11">
        <v>2592906.6009170017</v>
      </c>
      <c r="BC52" s="11">
        <v>4415162.8230560496</v>
      </c>
      <c r="BD52" s="11">
        <v>813117.81416674459</v>
      </c>
      <c r="BE52" s="11">
        <v>181685.34425002339</v>
      </c>
      <c r="BF52" s="11">
        <v>3750552.9894264061</v>
      </c>
      <c r="BG52" s="11">
        <v>217178.47964817067</v>
      </c>
      <c r="BH52" s="11">
        <v>113852.96902779078</v>
      </c>
      <c r="BI52" s="11">
        <v>75561.781416674465</v>
      </c>
      <c r="BJ52" s="11">
        <v>916741.37700009358</v>
      </c>
      <c r="BK52" s="11">
        <v>3670072.4672967158</v>
      </c>
      <c r="BL52" s="11">
        <v>29277.458407410875</v>
      </c>
      <c r="BM52" s="11">
        <v>79082.375222232629</v>
      </c>
      <c r="BN52" s="11">
        <v>936477.64779638813</v>
      </c>
      <c r="BO52" s="11">
        <v>291914.75044446526</v>
      </c>
      <c r="BP52" s="11">
        <v>33027.458407410872</v>
      </c>
      <c r="BQ52" s="11">
        <v>837498.2416019463</v>
      </c>
      <c r="BR52" s="11">
        <v>796867.81416674459</v>
      </c>
      <c r="BS52" s="11">
        <v>178692.20885187612</v>
      </c>
      <c r="BT52" s="11">
        <v>74541.187611116315</v>
      </c>
      <c r="BU52" s="11">
        <v>88554.916814821743</v>
      </c>
      <c r="BV52" s="11">
        <v>235240.26106484514</v>
      </c>
      <c r="BW52" s="11">
        <v>270733.39646299242</v>
      </c>
      <c r="BX52" s="11">
        <v>25034.323009263593</v>
      </c>
      <c r="BY52" s="11">
        <v>141846.10442593807</v>
      </c>
      <c r="BZ52" s="11">
        <v>39770.593805558157</v>
      </c>
      <c r="CA52" s="11">
        <v>56284.323009263593</v>
      </c>
      <c r="CB52" s="11">
        <v>14930757.778048096</v>
      </c>
      <c r="CC52" s="11">
        <v>26513.729203705436</v>
      </c>
      <c r="CD52" s="11">
        <v>13256.864601852718</v>
      </c>
      <c r="CE52" s="11">
        <v>51020.593805558157</v>
      </c>
      <c r="CF52" s="11">
        <v>10000</v>
      </c>
      <c r="CG52" s="11">
        <v>53027.458407410872</v>
      </c>
      <c r="CH52" s="11">
        <v>23027.458407410875</v>
      </c>
      <c r="CI52" s="11">
        <v>165859.83362964349</v>
      </c>
      <c r="CJ52" s="11">
        <v>188887.29203705437</v>
      </c>
      <c r="CK52" s="11">
        <v>821707.05399082997</v>
      </c>
      <c r="CL52" s="11">
        <v>230962.80265743425</v>
      </c>
      <c r="CM52" s="11">
        <v>218955.93805558156</v>
      </c>
      <c r="CN52" s="11">
        <v>4300964.8655375689</v>
      </c>
      <c r="CO52" s="11">
        <v>3245303.631889211</v>
      </c>
      <c r="CP52" s="11">
        <v>145102.96902779076</v>
      </c>
      <c r="CQ52" s="11">
        <v>240171.61504631795</v>
      </c>
      <c r="CR52" s="11">
        <v>32270.593805558157</v>
      </c>
      <c r="CS52" s="11">
        <v>54048.052212969029</v>
      </c>
      <c r="CT52" s="11">
        <v>34013.729203705436</v>
      </c>
      <c r="CU52" s="11">
        <v>32763.729203705436</v>
      </c>
      <c r="CV52" s="11">
        <v>0</v>
      </c>
      <c r="CW52" s="11">
        <v>44770.593805558157</v>
      </c>
      <c r="CX52" s="11">
        <v>172178.47964817067</v>
      </c>
      <c r="CY52" s="11">
        <v>21020.593805558157</v>
      </c>
      <c r="CZ52" s="11">
        <v>650354.08496303926</v>
      </c>
      <c r="DA52" s="11">
        <v>44277.458407410872</v>
      </c>
      <c r="DB52" s="11">
        <v>63291.187611116315</v>
      </c>
      <c r="DC52" s="11">
        <v>49541.187611116315</v>
      </c>
      <c r="DD52" s="11">
        <v>25000</v>
      </c>
      <c r="DE52" s="11">
        <v>54277.458407410872</v>
      </c>
      <c r="DF52" s="11">
        <v>4882054.1053616554</v>
      </c>
      <c r="DG52" s="11">
        <v>5000</v>
      </c>
      <c r="DH52" s="11">
        <v>470411.87611116312</v>
      </c>
      <c r="DI52" s="11">
        <v>617590.35575933382</v>
      </c>
      <c r="DJ52" s="11">
        <v>132109.83362964349</v>
      </c>
      <c r="DK52" s="11">
        <v>96054.916814821743</v>
      </c>
      <c r="DL52" s="11">
        <v>1219974.773463086</v>
      </c>
      <c r="DM52" s="11">
        <v>53291.187611116315</v>
      </c>
      <c r="DN52" s="11">
        <v>328600.09469448862</v>
      </c>
      <c r="DO52" s="11">
        <v>536134.41770375229</v>
      </c>
      <c r="DP52" s="11">
        <v>25527.458407410875</v>
      </c>
      <c r="DQ52" s="11">
        <v>72304.916814821743</v>
      </c>
      <c r="DR52" s="11">
        <v>348428.47964817064</v>
      </c>
      <c r="DS52" s="11">
        <v>156616.69823149621</v>
      </c>
      <c r="DT52" s="11">
        <v>15263.729203705438</v>
      </c>
      <c r="DU52" s="11">
        <v>74311.781416674465</v>
      </c>
      <c r="DV52" s="11">
        <v>30756.864601852718</v>
      </c>
      <c r="DW52" s="11">
        <v>38256.864601852722</v>
      </c>
      <c r="DX52" s="11">
        <v>26513.729203705436</v>
      </c>
      <c r="DY52" s="11">
        <v>45034.323009263593</v>
      </c>
      <c r="DZ52" s="11">
        <v>242740.26106484514</v>
      </c>
      <c r="EA52" s="11">
        <v>119644.15663890708</v>
      </c>
      <c r="EB52" s="11">
        <v>128852.96902779078</v>
      </c>
      <c r="EC52" s="11">
        <v>69541.187611116315</v>
      </c>
      <c r="ED52" s="11">
        <v>261685.34425002339</v>
      </c>
      <c r="EE52" s="11">
        <v>17763.729203705436</v>
      </c>
      <c r="EF52" s="11">
        <v>282705.93805558153</v>
      </c>
      <c r="EG52" s="11">
        <v>49541.187611116315</v>
      </c>
      <c r="EH52" s="11">
        <v>29013.729203705436</v>
      </c>
      <c r="EI52" s="11">
        <v>3851916.8133246</v>
      </c>
      <c r="EJ52" s="11">
        <v>2183986.7442687377</v>
      </c>
      <c r="EK52" s="11">
        <v>138325.51062037988</v>
      </c>
      <c r="EL52" s="11">
        <v>91548.052212969036</v>
      </c>
      <c r="EM52" s="11">
        <v>77568.646018527186</v>
      </c>
      <c r="EN52" s="11">
        <v>210894.15663890706</v>
      </c>
      <c r="EO52" s="11">
        <v>42534.323009263593</v>
      </c>
      <c r="EP52" s="11">
        <v>82075.510620379908</v>
      </c>
      <c r="EQ52" s="11">
        <v>502613.82389819407</v>
      </c>
      <c r="ER52" s="11">
        <v>73291.187611116315</v>
      </c>
      <c r="ES52" s="11">
        <v>33784.323009263593</v>
      </c>
      <c r="ET52" s="11">
        <v>25263.729203705436</v>
      </c>
      <c r="EU52" s="11">
        <v>97041.187611116315</v>
      </c>
      <c r="EV52" s="11">
        <v>14770.593805558156</v>
      </c>
      <c r="EW52" s="11">
        <v>136616.69823149621</v>
      </c>
      <c r="EX52" s="11">
        <v>37763.729203705436</v>
      </c>
      <c r="EY52" s="11">
        <v>141846.10442593807</v>
      </c>
      <c r="EZ52" s="11">
        <v>42534.323009263593</v>
      </c>
      <c r="FA52" s="11">
        <v>564815.77168522507</v>
      </c>
      <c r="FB52" s="11">
        <v>87015</v>
      </c>
      <c r="FC52" s="11">
        <v>379655.0115093104</v>
      </c>
      <c r="FD52" s="11">
        <v>107602.96902779078</v>
      </c>
      <c r="FE52" s="11">
        <v>11250</v>
      </c>
      <c r="FF52" s="11">
        <v>59804.91681482175</v>
      </c>
      <c r="FG52" s="11">
        <v>23256.864601852718</v>
      </c>
      <c r="FH52" s="11">
        <v>19770.593805558157</v>
      </c>
      <c r="FI52" s="11">
        <v>335010.8548704033</v>
      </c>
      <c r="FJ52" s="11">
        <v>274483.39646299242</v>
      </c>
      <c r="FK52" s="11">
        <v>361822.63628707774</v>
      </c>
      <c r="FL52" s="11">
        <v>842659.00177786103</v>
      </c>
      <c r="FM52" s="11">
        <v>640847.22036118654</v>
      </c>
      <c r="FN52" s="11">
        <v>3917205.7690652194</v>
      </c>
      <c r="FO52" s="11">
        <v>183922</v>
      </c>
      <c r="FP52" s="11">
        <v>383370.68850004679</v>
      </c>
      <c r="FQ52" s="11">
        <v>164151.02124075982</v>
      </c>
      <c r="FR52" s="11">
        <v>37798.052212969029</v>
      </c>
      <c r="FS52" s="11">
        <v>31020.593805558157</v>
      </c>
      <c r="FT52" s="11">
        <v>10000</v>
      </c>
      <c r="FU52" s="11">
        <v>172407.88584261251</v>
      </c>
      <c r="FV52" s="11">
        <v>133325.51062037988</v>
      </c>
      <c r="FW52" s="11">
        <v>26250</v>
      </c>
      <c r="FX52" s="11">
        <v>8256.8646018527179</v>
      </c>
      <c r="FY52" s="5">
        <v>1634310.0230186209</v>
      </c>
      <c r="FZ52" s="43">
        <f>SUM(C52:FY52)</f>
        <v>164396751.99822202</v>
      </c>
      <c r="GA52" s="42"/>
      <c r="GB52" s="5"/>
      <c r="GC52" s="5"/>
      <c r="GD52" s="5"/>
      <c r="GE52" s="4"/>
      <c r="GF52" s="1"/>
      <c r="GG52" s="1"/>
      <c r="GH52" s="1"/>
      <c r="GI52" s="1"/>
      <c r="GJ52" s="1"/>
      <c r="GK52" s="1"/>
      <c r="GL52" s="1"/>
      <c r="GM52" s="1"/>
      <c r="GN52" s="154"/>
      <c r="GO52" s="154"/>
      <c r="GP52" s="154"/>
      <c r="GQ52" s="154"/>
      <c r="GR52" s="154"/>
      <c r="GS52" s="154"/>
      <c r="GT52" s="154"/>
      <c r="GU52" s="154"/>
      <c r="GV52" s="154"/>
      <c r="GW52" s="154"/>
      <c r="GX52" s="154"/>
      <c r="GY52" s="154"/>
      <c r="GZ52" s="154"/>
      <c r="HA52" s="154"/>
      <c r="HB52" s="154"/>
      <c r="HC52" s="154"/>
      <c r="HD52" s="155"/>
      <c r="HE52" s="155"/>
      <c r="HF52" s="155"/>
      <c r="HG52" s="155"/>
      <c r="HH52" s="155"/>
      <c r="HI52" s="155"/>
      <c r="HJ52" s="155"/>
      <c r="HK52" s="155"/>
      <c r="HL52" s="155"/>
      <c r="HM52" s="155"/>
      <c r="HN52" s="155"/>
      <c r="HO52" s="155"/>
      <c r="HP52" s="155"/>
      <c r="HQ52" s="155"/>
      <c r="HR52" s="155"/>
      <c r="HS52" s="155"/>
      <c r="HT52" s="155"/>
      <c r="HU52" s="155"/>
      <c r="HV52" s="155"/>
      <c r="HW52" s="155"/>
      <c r="HX52" s="155"/>
      <c r="HY52" s="155"/>
      <c r="HZ52" s="155"/>
      <c r="IA52" s="155"/>
      <c r="IB52" s="155"/>
      <c r="IC52" s="155"/>
      <c r="ID52" s="155"/>
      <c r="IE52" s="155"/>
      <c r="IF52" s="155"/>
      <c r="IG52" s="155"/>
      <c r="IH52" s="155"/>
      <c r="II52" s="155"/>
      <c r="IJ52" s="155"/>
      <c r="IK52" s="155"/>
      <c r="IL52" s="155"/>
      <c r="IM52" s="155"/>
      <c r="IN52" s="155"/>
      <c r="IO52" s="155"/>
      <c r="IP52" s="155"/>
      <c r="IQ52" s="155"/>
      <c r="IR52" s="155"/>
      <c r="IS52" s="155"/>
      <c r="IT52" s="155"/>
      <c r="IU52" s="155"/>
      <c r="IV52" s="155"/>
    </row>
    <row r="53" spans="1:256" x14ac:dyDescent="0.2">
      <c r="A53" s="11"/>
      <c r="B53" s="11" t="s">
        <v>331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>
        <v>0</v>
      </c>
      <c r="FX53" s="11"/>
      <c r="FY53" s="5"/>
      <c r="FZ53" s="43"/>
      <c r="GA53" s="42"/>
      <c r="GB53" s="5"/>
      <c r="GC53" s="5"/>
      <c r="GD53" s="5"/>
      <c r="GE53" s="4"/>
      <c r="GF53" s="1"/>
      <c r="GG53" s="1"/>
      <c r="GH53" s="1"/>
      <c r="GI53" s="1"/>
      <c r="GJ53" s="1"/>
      <c r="GK53" s="1"/>
      <c r="GL53" s="1"/>
      <c r="GM53" s="1"/>
    </row>
    <row r="54" spans="1:256" x14ac:dyDescent="0.2">
      <c r="A54" s="62" t="s">
        <v>332</v>
      </c>
      <c r="B54" s="43" t="s">
        <v>333</v>
      </c>
      <c r="C54" s="11">
        <v>90138</v>
      </c>
      <c r="D54" s="11">
        <v>396617</v>
      </c>
      <c r="E54" s="11">
        <v>76293</v>
      </c>
      <c r="F54" s="11">
        <v>174870</v>
      </c>
      <c r="G54" s="11">
        <v>11127</v>
      </c>
      <c r="H54" s="11">
        <v>9931</v>
      </c>
      <c r="I54" s="11">
        <v>98475</v>
      </c>
      <c r="J54" s="11">
        <v>23898</v>
      </c>
      <c r="K54" s="11">
        <v>3035</v>
      </c>
      <c r="L54" s="11">
        <v>28353</v>
      </c>
      <c r="M54" s="11">
        <v>15438</v>
      </c>
      <c r="N54" s="11">
        <v>560064</v>
      </c>
      <c r="O54" s="11">
        <v>158543</v>
      </c>
      <c r="P54" s="11">
        <v>2003</v>
      </c>
      <c r="Q54" s="11">
        <v>427055</v>
      </c>
      <c r="R54" s="11">
        <v>30846</v>
      </c>
      <c r="S54" s="11">
        <v>16021</v>
      </c>
      <c r="T54" s="11">
        <v>1706</v>
      </c>
      <c r="U54" s="11">
        <v>460</v>
      </c>
      <c r="V54" s="11">
        <v>3290</v>
      </c>
      <c r="W54" s="11">
        <v>429</v>
      </c>
      <c r="X54" s="11">
        <v>398</v>
      </c>
      <c r="Y54" s="11">
        <v>12005</v>
      </c>
      <c r="Z54" s="11">
        <v>2779</v>
      </c>
      <c r="AA54" s="11">
        <v>328703</v>
      </c>
      <c r="AB54" s="11">
        <v>318669</v>
      </c>
      <c r="AC54" s="11">
        <v>10197</v>
      </c>
      <c r="AD54" s="11">
        <v>12557</v>
      </c>
      <c r="AE54" s="11">
        <v>1287</v>
      </c>
      <c r="AF54" s="11">
        <v>1982</v>
      </c>
      <c r="AG54" s="11">
        <v>8766</v>
      </c>
      <c r="AH54" s="11">
        <v>9839</v>
      </c>
      <c r="AI54" s="11">
        <v>4015</v>
      </c>
      <c r="AJ54" s="11">
        <v>2166</v>
      </c>
      <c r="AK54" s="11">
        <v>2197</v>
      </c>
      <c r="AL54" s="11">
        <v>2728</v>
      </c>
      <c r="AM54" s="11">
        <v>4465</v>
      </c>
      <c r="AN54" s="11">
        <v>3811</v>
      </c>
      <c r="AO54" s="11">
        <v>51199</v>
      </c>
      <c r="AP54" s="11">
        <v>931128</v>
      </c>
      <c r="AQ54" s="11">
        <v>2789</v>
      </c>
      <c r="AR54" s="11">
        <v>689365</v>
      </c>
      <c r="AS54" s="11">
        <v>70510</v>
      </c>
      <c r="AT54" s="11">
        <v>25901</v>
      </c>
      <c r="AU54" s="11">
        <v>2830</v>
      </c>
      <c r="AV54" s="11">
        <v>3127</v>
      </c>
      <c r="AW54" s="11">
        <v>2176</v>
      </c>
      <c r="AX54" s="11">
        <v>51</v>
      </c>
      <c r="AY54" s="11">
        <v>4516</v>
      </c>
      <c r="AZ54" s="11">
        <v>120013</v>
      </c>
      <c r="BA54" s="11">
        <v>98434</v>
      </c>
      <c r="BB54" s="11">
        <v>83629</v>
      </c>
      <c r="BC54" s="11">
        <v>285177</v>
      </c>
      <c r="BD54" s="11">
        <v>53375</v>
      </c>
      <c r="BE54" s="11">
        <v>15203</v>
      </c>
      <c r="BF54" s="11">
        <v>261472</v>
      </c>
      <c r="BG54" s="11">
        <v>10657</v>
      </c>
      <c r="BH54" s="11">
        <v>6662</v>
      </c>
      <c r="BI54" s="11">
        <v>2759</v>
      </c>
      <c r="BJ54" s="11">
        <v>67200</v>
      </c>
      <c r="BK54" s="11">
        <v>212868</v>
      </c>
      <c r="BL54" s="11">
        <v>2360</v>
      </c>
      <c r="BM54" s="11">
        <v>3065</v>
      </c>
      <c r="BN54" s="11">
        <v>37048</v>
      </c>
      <c r="BO54" s="11">
        <v>13466</v>
      </c>
      <c r="BP54" s="11">
        <v>2043</v>
      </c>
      <c r="BQ54" s="11">
        <v>57105</v>
      </c>
      <c r="BR54" s="11">
        <v>50045</v>
      </c>
      <c r="BS54" s="11">
        <v>12056</v>
      </c>
      <c r="BT54" s="11">
        <v>4445</v>
      </c>
      <c r="BU54" s="11">
        <v>4322</v>
      </c>
      <c r="BV54" s="11">
        <v>12700</v>
      </c>
      <c r="BW54" s="11">
        <v>20976</v>
      </c>
      <c r="BX54" s="11">
        <v>1134</v>
      </c>
      <c r="BY54" s="11">
        <v>5742</v>
      </c>
      <c r="BZ54" s="11">
        <v>2248</v>
      </c>
      <c r="CA54" s="11">
        <v>1962</v>
      </c>
      <c r="CB54" s="11">
        <v>882238</v>
      </c>
      <c r="CC54" s="11">
        <v>1962</v>
      </c>
      <c r="CD54" s="11">
        <v>644</v>
      </c>
      <c r="CE54" s="11">
        <v>2023</v>
      </c>
      <c r="CF54" s="11">
        <v>1063</v>
      </c>
      <c r="CG54" s="11">
        <v>2176</v>
      </c>
      <c r="CH54" s="11">
        <v>1124</v>
      </c>
      <c r="CI54" s="11">
        <v>7918</v>
      </c>
      <c r="CJ54" s="11">
        <v>10555</v>
      </c>
      <c r="CK54" s="11">
        <v>51628</v>
      </c>
      <c r="CL54" s="11">
        <v>14110</v>
      </c>
      <c r="CM54" s="11">
        <v>8879</v>
      </c>
      <c r="CN54" s="11">
        <v>303272</v>
      </c>
      <c r="CO54" s="11">
        <v>166339</v>
      </c>
      <c r="CP54" s="11">
        <v>11781</v>
      </c>
      <c r="CQ54" s="11">
        <v>10626</v>
      </c>
      <c r="CR54" s="11">
        <v>2023</v>
      </c>
      <c r="CS54" s="11">
        <v>3617</v>
      </c>
      <c r="CT54" s="11">
        <v>1267</v>
      </c>
      <c r="CU54" s="11">
        <v>4812</v>
      </c>
      <c r="CV54" s="11">
        <v>552</v>
      </c>
      <c r="CW54" s="11">
        <v>1911</v>
      </c>
      <c r="CX54" s="11">
        <v>4894</v>
      </c>
      <c r="CY54" s="11">
        <v>480</v>
      </c>
      <c r="CZ54" s="11">
        <v>23336</v>
      </c>
      <c r="DA54" s="11">
        <v>2074</v>
      </c>
      <c r="DB54" s="11">
        <v>3127</v>
      </c>
      <c r="DC54" s="11">
        <v>1635</v>
      </c>
      <c r="DD54" s="11">
        <v>1941</v>
      </c>
      <c r="DE54" s="11">
        <v>4465</v>
      </c>
      <c r="DF54" s="11">
        <v>225855</v>
      </c>
      <c r="DG54" s="11">
        <v>828</v>
      </c>
      <c r="DH54" s="11">
        <v>22672</v>
      </c>
      <c r="DI54" s="11">
        <v>28833</v>
      </c>
      <c r="DJ54" s="11">
        <v>7489</v>
      </c>
      <c r="DK54" s="11">
        <v>5119</v>
      </c>
      <c r="DL54" s="11">
        <v>63879</v>
      </c>
      <c r="DM54" s="11">
        <v>3055</v>
      </c>
      <c r="DN54" s="11">
        <v>15765</v>
      </c>
      <c r="DO54" s="11">
        <v>32828</v>
      </c>
      <c r="DP54" s="11">
        <v>2350</v>
      </c>
      <c r="DQ54" s="11">
        <v>5855</v>
      </c>
      <c r="DR54" s="11">
        <v>13845</v>
      </c>
      <c r="DS54" s="11">
        <v>8552</v>
      </c>
      <c r="DT54" s="11">
        <v>1318</v>
      </c>
      <c r="DU54" s="11">
        <v>4046</v>
      </c>
      <c r="DV54" s="11">
        <v>2207</v>
      </c>
      <c r="DW54" s="11">
        <v>3740</v>
      </c>
      <c r="DX54" s="11">
        <v>1931</v>
      </c>
      <c r="DY54" s="11">
        <v>3413</v>
      </c>
      <c r="DZ54" s="11">
        <v>10105</v>
      </c>
      <c r="EA54" s="11">
        <v>6989</v>
      </c>
      <c r="EB54" s="11">
        <v>5936</v>
      </c>
      <c r="EC54" s="11">
        <v>3362</v>
      </c>
      <c r="ED54" s="11">
        <v>17349</v>
      </c>
      <c r="EE54" s="11">
        <v>2217</v>
      </c>
      <c r="EF54" s="11">
        <v>16113</v>
      </c>
      <c r="EG54" s="11">
        <v>3147</v>
      </c>
      <c r="EH54" s="11">
        <v>2738</v>
      </c>
      <c r="EI54" s="11">
        <v>176750</v>
      </c>
      <c r="EJ54" s="11">
        <v>98577</v>
      </c>
      <c r="EK54" s="11">
        <v>7612</v>
      </c>
      <c r="EL54" s="11">
        <v>5477</v>
      </c>
      <c r="EM54" s="11">
        <v>4496</v>
      </c>
      <c r="EN54" s="11">
        <v>11985</v>
      </c>
      <c r="EO54" s="11">
        <v>3842</v>
      </c>
      <c r="EP54" s="11">
        <v>4250</v>
      </c>
      <c r="EQ54" s="11">
        <v>26361</v>
      </c>
      <c r="ER54" s="11">
        <v>3607</v>
      </c>
      <c r="ES54" s="11">
        <v>1349</v>
      </c>
      <c r="ET54" s="11">
        <v>2054</v>
      </c>
      <c r="EU54" s="11">
        <v>6488</v>
      </c>
      <c r="EV54" s="11">
        <v>817</v>
      </c>
      <c r="EW54" s="11">
        <v>9196</v>
      </c>
      <c r="EX54" s="11">
        <v>2483</v>
      </c>
      <c r="EY54" s="11">
        <v>6468</v>
      </c>
      <c r="EZ54" s="11">
        <v>1216</v>
      </c>
      <c r="FA54" s="11">
        <v>36343</v>
      </c>
      <c r="FB54" s="11">
        <v>10600</v>
      </c>
      <c r="FC54" s="11">
        <v>25339</v>
      </c>
      <c r="FD54" s="11">
        <v>3862</v>
      </c>
      <c r="FE54" s="11">
        <v>991</v>
      </c>
      <c r="FF54" s="11">
        <v>2473</v>
      </c>
      <c r="FG54" s="11">
        <v>1175</v>
      </c>
      <c r="FH54" s="11">
        <v>1155</v>
      </c>
      <c r="FI54" s="11">
        <v>20476</v>
      </c>
      <c r="FJ54" s="11">
        <v>19188</v>
      </c>
      <c r="FK54" s="11">
        <v>24031</v>
      </c>
      <c r="FL54" s="11">
        <v>61652</v>
      </c>
      <c r="FM54" s="11">
        <v>39132</v>
      </c>
      <c r="FN54" s="11">
        <v>224271</v>
      </c>
      <c r="FO54" s="11">
        <v>16814</v>
      </c>
      <c r="FP54" s="11">
        <v>24399</v>
      </c>
      <c r="FQ54" s="11">
        <v>8715</v>
      </c>
      <c r="FR54" s="11">
        <v>1849</v>
      </c>
      <c r="FS54" s="11">
        <v>2217</v>
      </c>
      <c r="FT54" s="11">
        <v>4194</v>
      </c>
      <c r="FU54" s="11">
        <v>8245</v>
      </c>
      <c r="FV54" s="11">
        <v>6897</v>
      </c>
      <c r="FW54" s="11">
        <v>2309</v>
      </c>
      <c r="FX54" s="11">
        <v>817</v>
      </c>
      <c r="FY54" s="5">
        <v>167841</v>
      </c>
      <c r="FZ54" s="43">
        <f>SUM(C54:FY54)</f>
        <v>9228935</v>
      </c>
      <c r="GA54" s="42"/>
      <c r="GB54" s="5"/>
      <c r="GC54" s="5"/>
      <c r="GD54" s="5"/>
      <c r="GE54" s="4"/>
      <c r="GF54" s="1"/>
      <c r="GG54" s="1"/>
      <c r="GH54" s="1"/>
      <c r="GI54" s="1"/>
      <c r="GJ54" s="1"/>
      <c r="GK54" s="1"/>
      <c r="GL54" s="1"/>
      <c r="GM54" s="1"/>
    </row>
    <row r="55" spans="1:256" x14ac:dyDescent="0.2">
      <c r="A55" s="62" t="s">
        <v>334</v>
      </c>
      <c r="B55" s="43" t="s">
        <v>335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1">
        <v>0</v>
      </c>
      <c r="AP55" s="11">
        <v>0</v>
      </c>
      <c r="AQ55" s="11">
        <v>10664.42</v>
      </c>
      <c r="AR55" s="11">
        <v>0</v>
      </c>
      <c r="AS55" s="11">
        <v>0</v>
      </c>
      <c r="AT55" s="11">
        <v>0</v>
      </c>
      <c r="AU55" s="11">
        <v>0</v>
      </c>
      <c r="AV55" s="11">
        <v>0</v>
      </c>
      <c r="AW55" s="11">
        <v>0</v>
      </c>
      <c r="AX55" s="11">
        <v>0</v>
      </c>
      <c r="AY55" s="11">
        <v>0</v>
      </c>
      <c r="AZ55" s="11">
        <v>0</v>
      </c>
      <c r="BA55" s="11">
        <v>0</v>
      </c>
      <c r="BB55" s="11">
        <v>0</v>
      </c>
      <c r="BC55" s="11">
        <v>0</v>
      </c>
      <c r="BD55" s="11">
        <v>0</v>
      </c>
      <c r="BE55" s="11">
        <v>0</v>
      </c>
      <c r="BF55" s="11">
        <v>0</v>
      </c>
      <c r="BG55" s="11">
        <v>0</v>
      </c>
      <c r="BH55" s="11">
        <v>0</v>
      </c>
      <c r="BI55" s="11">
        <v>0</v>
      </c>
      <c r="BJ55" s="11">
        <v>0</v>
      </c>
      <c r="BK55" s="11">
        <v>0</v>
      </c>
      <c r="BL55" s="11">
        <v>0</v>
      </c>
      <c r="BM55" s="11">
        <v>0</v>
      </c>
      <c r="BN55" s="11">
        <v>0</v>
      </c>
      <c r="BO55" s="11">
        <v>0</v>
      </c>
      <c r="BP55" s="11">
        <v>0</v>
      </c>
      <c r="BQ55" s="11">
        <v>0</v>
      </c>
      <c r="BR55" s="11">
        <v>0</v>
      </c>
      <c r="BS55" s="11">
        <v>0</v>
      </c>
      <c r="BT55" s="11">
        <v>0</v>
      </c>
      <c r="BU55" s="11">
        <v>0</v>
      </c>
      <c r="BV55" s="11">
        <v>0</v>
      </c>
      <c r="BW55" s="11">
        <v>106843.92</v>
      </c>
      <c r="BX55" s="11">
        <v>0</v>
      </c>
      <c r="BY55" s="11">
        <v>101396.39</v>
      </c>
      <c r="BZ55" s="11">
        <v>0</v>
      </c>
      <c r="CA55" s="11">
        <v>0</v>
      </c>
      <c r="CB55" s="11">
        <v>0</v>
      </c>
      <c r="CC55" s="11">
        <v>0</v>
      </c>
      <c r="CD55" s="11">
        <v>0</v>
      </c>
      <c r="CE55" s="11">
        <v>0</v>
      </c>
      <c r="CF55" s="11">
        <v>0</v>
      </c>
      <c r="CG55" s="11">
        <v>0</v>
      </c>
      <c r="CH55" s="11">
        <v>0</v>
      </c>
      <c r="CI55" s="11">
        <v>0</v>
      </c>
      <c r="CJ55" s="11">
        <v>0</v>
      </c>
      <c r="CK55" s="11">
        <v>109956.67</v>
      </c>
      <c r="CL55" s="11">
        <v>0</v>
      </c>
      <c r="CM55" s="11">
        <v>0</v>
      </c>
      <c r="CN55" s="11">
        <v>88185.42</v>
      </c>
      <c r="CO55" s="11">
        <v>0</v>
      </c>
      <c r="CP55" s="11">
        <v>0</v>
      </c>
      <c r="CQ55" s="11">
        <v>0</v>
      </c>
      <c r="CR55" s="11">
        <v>0</v>
      </c>
      <c r="CS55" s="11">
        <v>0</v>
      </c>
      <c r="CT55" s="11">
        <v>0</v>
      </c>
      <c r="CU55" s="11">
        <v>0</v>
      </c>
      <c r="CV55" s="11">
        <v>0</v>
      </c>
      <c r="CW55" s="11">
        <v>0</v>
      </c>
      <c r="CX55" s="11">
        <v>0</v>
      </c>
      <c r="CY55" s="11">
        <v>0</v>
      </c>
      <c r="CZ55" s="11">
        <v>188082.17</v>
      </c>
      <c r="DA55" s="11">
        <v>0</v>
      </c>
      <c r="DB55" s="11">
        <v>0</v>
      </c>
      <c r="DC55" s="11">
        <v>0</v>
      </c>
      <c r="DD55" s="11">
        <v>0</v>
      </c>
      <c r="DE55" s="11">
        <v>0</v>
      </c>
      <c r="DF55" s="11">
        <v>78679.240000000005</v>
      </c>
      <c r="DG55" s="11">
        <v>0</v>
      </c>
      <c r="DH55" s="11">
        <v>38441.480000000003</v>
      </c>
      <c r="DI55" s="11">
        <v>0</v>
      </c>
      <c r="DJ55" s="11">
        <v>0</v>
      </c>
      <c r="DK55" s="11">
        <v>0</v>
      </c>
      <c r="DL55" s="11">
        <v>0</v>
      </c>
      <c r="DM55" s="11">
        <v>59335.12</v>
      </c>
      <c r="DN55" s="11">
        <v>0</v>
      </c>
      <c r="DO55" s="11">
        <v>0</v>
      </c>
      <c r="DP55" s="11">
        <v>0</v>
      </c>
      <c r="DQ55" s="11">
        <v>0</v>
      </c>
      <c r="DR55" s="11">
        <v>0</v>
      </c>
      <c r="DS55" s="11">
        <v>0</v>
      </c>
      <c r="DT55" s="11">
        <v>0</v>
      </c>
      <c r="DU55" s="11">
        <v>0</v>
      </c>
      <c r="DV55" s="11">
        <v>0</v>
      </c>
      <c r="DW55" s="11">
        <v>0</v>
      </c>
      <c r="DX55" s="11">
        <v>0</v>
      </c>
      <c r="DY55" s="11">
        <v>0</v>
      </c>
      <c r="DZ55" s="11">
        <v>0</v>
      </c>
      <c r="EA55" s="11">
        <v>168662.66</v>
      </c>
      <c r="EB55" s="11">
        <v>0</v>
      </c>
      <c r="EC55" s="11">
        <v>0</v>
      </c>
      <c r="ED55" s="11">
        <v>0</v>
      </c>
      <c r="EE55" s="11">
        <v>0</v>
      </c>
      <c r="EF55" s="11">
        <v>0</v>
      </c>
      <c r="EG55" s="11">
        <v>0</v>
      </c>
      <c r="EH55" s="11">
        <v>0</v>
      </c>
      <c r="EI55" s="11">
        <v>0</v>
      </c>
      <c r="EJ55" s="11">
        <v>126302.49</v>
      </c>
      <c r="EK55" s="11">
        <v>0</v>
      </c>
      <c r="EL55" s="11">
        <v>0</v>
      </c>
      <c r="EM55" s="11">
        <v>0</v>
      </c>
      <c r="EN55" s="11">
        <v>0</v>
      </c>
      <c r="EO55" s="11">
        <v>0</v>
      </c>
      <c r="EP55" s="11">
        <v>0</v>
      </c>
      <c r="EQ55" s="11">
        <v>0</v>
      </c>
      <c r="ER55" s="11">
        <v>0</v>
      </c>
      <c r="ES55" s="11">
        <v>0</v>
      </c>
      <c r="ET55" s="11">
        <v>0</v>
      </c>
      <c r="EU55" s="11">
        <v>0</v>
      </c>
      <c r="EV55" s="11">
        <v>0</v>
      </c>
      <c r="EW55" s="11">
        <v>0</v>
      </c>
      <c r="EX55" s="11">
        <v>0</v>
      </c>
      <c r="EY55" s="11">
        <v>0</v>
      </c>
      <c r="EZ55" s="11">
        <v>0</v>
      </c>
      <c r="FA55" s="11">
        <v>0</v>
      </c>
      <c r="FB55" s="11">
        <v>0</v>
      </c>
      <c r="FC55" s="11">
        <v>0</v>
      </c>
      <c r="FD55" s="11">
        <v>0</v>
      </c>
      <c r="FE55" s="11">
        <v>0</v>
      </c>
      <c r="FF55" s="11">
        <v>0</v>
      </c>
      <c r="FG55" s="11">
        <v>0</v>
      </c>
      <c r="FH55" s="11">
        <v>0</v>
      </c>
      <c r="FI55" s="11">
        <v>0</v>
      </c>
      <c r="FJ55" s="11">
        <v>0</v>
      </c>
      <c r="FK55" s="11">
        <v>0</v>
      </c>
      <c r="FL55" s="11">
        <v>0</v>
      </c>
      <c r="FM55" s="11">
        <v>0</v>
      </c>
      <c r="FN55" s="11">
        <v>0</v>
      </c>
      <c r="FO55" s="11">
        <v>0</v>
      </c>
      <c r="FP55" s="11">
        <v>0</v>
      </c>
      <c r="FQ55" s="11">
        <v>0</v>
      </c>
      <c r="FR55" s="11">
        <v>0</v>
      </c>
      <c r="FS55" s="11">
        <v>0</v>
      </c>
      <c r="FT55" s="11">
        <v>0</v>
      </c>
      <c r="FU55" s="11">
        <v>0</v>
      </c>
      <c r="FV55" s="11">
        <v>0</v>
      </c>
      <c r="FW55" s="11">
        <v>0</v>
      </c>
      <c r="FX55" s="11">
        <v>0</v>
      </c>
      <c r="FY55" s="5">
        <v>0</v>
      </c>
      <c r="FZ55" s="43">
        <f>SUM(C55:FY55)</f>
        <v>1076549.98</v>
      </c>
      <c r="GA55" s="42"/>
      <c r="GB55" s="5"/>
      <c r="GC55" s="5"/>
      <c r="GD55" s="5"/>
      <c r="GE55" s="5"/>
      <c r="GF55" s="11"/>
      <c r="GG55" s="1"/>
      <c r="GH55" s="11"/>
      <c r="GI55" s="11"/>
      <c r="GJ55" s="11"/>
      <c r="GK55" s="11"/>
      <c r="GL55" s="11"/>
      <c r="GM55" s="11"/>
    </row>
    <row r="56" spans="1:256" x14ac:dyDescent="0.2">
      <c r="A56" s="3" t="s">
        <v>336</v>
      </c>
      <c r="B56" s="11" t="s">
        <v>337</v>
      </c>
      <c r="C56" s="1">
        <f t="shared" ref="C56:AH56" si="30">ROUND(SUM(C49:C55),2)</f>
        <v>2635419.19</v>
      </c>
      <c r="D56" s="1">
        <f t="shared" si="30"/>
        <v>12335298.720000001</v>
      </c>
      <c r="E56" s="1">
        <f t="shared" si="30"/>
        <v>2412230.56</v>
      </c>
      <c r="F56" s="1">
        <f t="shared" si="30"/>
        <v>5720368.46</v>
      </c>
      <c r="G56" s="1">
        <f t="shared" si="30"/>
        <v>377927.57</v>
      </c>
      <c r="H56" s="1">
        <f t="shared" si="30"/>
        <v>395143.07</v>
      </c>
      <c r="I56" s="1">
        <f t="shared" si="30"/>
        <v>3213568.77</v>
      </c>
      <c r="J56" s="1">
        <f t="shared" si="30"/>
        <v>673569.82</v>
      </c>
      <c r="K56" s="1">
        <f t="shared" si="30"/>
        <v>132617.87</v>
      </c>
      <c r="L56" s="1">
        <f t="shared" si="30"/>
        <v>1011149.94</v>
      </c>
      <c r="M56" s="1">
        <f t="shared" si="30"/>
        <v>674580.5</v>
      </c>
      <c r="N56" s="1">
        <f t="shared" si="30"/>
        <v>19177274.050000001</v>
      </c>
      <c r="O56" s="1">
        <f t="shared" si="30"/>
        <v>4254277.22</v>
      </c>
      <c r="P56" s="1">
        <f t="shared" si="30"/>
        <v>103692.41</v>
      </c>
      <c r="Q56" s="1">
        <f t="shared" si="30"/>
        <v>13850398.17</v>
      </c>
      <c r="R56" s="1">
        <f t="shared" si="30"/>
        <v>617761.97</v>
      </c>
      <c r="S56" s="1">
        <f t="shared" si="30"/>
        <v>450357.82</v>
      </c>
      <c r="T56" s="1">
        <f t="shared" si="30"/>
        <v>75923.13</v>
      </c>
      <c r="U56" s="1">
        <f t="shared" si="30"/>
        <v>40608.99</v>
      </c>
      <c r="V56" s="1">
        <f t="shared" si="30"/>
        <v>106889.75</v>
      </c>
      <c r="W56" s="1">
        <f t="shared" si="30"/>
        <v>24786.73</v>
      </c>
      <c r="X56" s="1">
        <f t="shared" si="30"/>
        <v>17989.16</v>
      </c>
      <c r="Y56" s="1">
        <f t="shared" si="30"/>
        <v>255525.99</v>
      </c>
      <c r="Z56" s="1">
        <f t="shared" si="30"/>
        <v>81134.210000000006</v>
      </c>
      <c r="AA56" s="1">
        <f t="shared" si="30"/>
        <v>9747243.9800000004</v>
      </c>
      <c r="AB56" s="1">
        <f t="shared" si="30"/>
        <v>11113702.699999999</v>
      </c>
      <c r="AC56" s="1">
        <f t="shared" si="30"/>
        <v>294587.32</v>
      </c>
      <c r="AD56" s="1">
        <f t="shared" si="30"/>
        <v>286259.71999999997</v>
      </c>
      <c r="AE56" s="1">
        <f t="shared" si="30"/>
        <v>77938.009999999995</v>
      </c>
      <c r="AF56" s="1">
        <f t="shared" si="30"/>
        <v>126331.63</v>
      </c>
      <c r="AG56" s="1">
        <f t="shared" si="30"/>
        <v>373919.01</v>
      </c>
      <c r="AH56" s="1">
        <f t="shared" si="30"/>
        <v>509590.09</v>
      </c>
      <c r="AI56" s="1">
        <f t="shared" ref="AI56:CT56" si="31">ROUND(SUM(AI49:AI55),2)</f>
        <v>104796.56</v>
      </c>
      <c r="AJ56" s="1">
        <f t="shared" si="31"/>
        <v>89018.61</v>
      </c>
      <c r="AK56" s="1">
        <f t="shared" si="31"/>
        <v>89655.7</v>
      </c>
      <c r="AL56" s="1">
        <f t="shared" si="31"/>
        <v>83392.070000000007</v>
      </c>
      <c r="AM56" s="1">
        <f t="shared" si="31"/>
        <v>151768.07</v>
      </c>
      <c r="AN56" s="1">
        <f t="shared" si="31"/>
        <v>115756.43</v>
      </c>
      <c r="AO56" s="1">
        <f t="shared" si="31"/>
        <v>1635890.12</v>
      </c>
      <c r="AP56" s="1">
        <f t="shared" si="31"/>
        <v>28295049.600000001</v>
      </c>
      <c r="AQ56" s="1">
        <f t="shared" si="31"/>
        <v>134015.69</v>
      </c>
      <c r="AR56" s="1">
        <f t="shared" si="31"/>
        <v>18442095.399999999</v>
      </c>
      <c r="AS56" s="1">
        <f t="shared" si="31"/>
        <v>2106102.48</v>
      </c>
      <c r="AT56" s="1">
        <f t="shared" si="31"/>
        <v>733129.63</v>
      </c>
      <c r="AU56" s="1">
        <f t="shared" si="31"/>
        <v>92365.54</v>
      </c>
      <c r="AV56" s="1">
        <f t="shared" si="31"/>
        <v>175645.4</v>
      </c>
      <c r="AW56" s="1">
        <f t="shared" si="31"/>
        <v>75720.91</v>
      </c>
      <c r="AX56" s="1">
        <f t="shared" si="31"/>
        <v>15874.86</v>
      </c>
      <c r="AY56" s="1">
        <f t="shared" si="31"/>
        <v>197866.63</v>
      </c>
      <c r="AZ56" s="1">
        <f t="shared" si="31"/>
        <v>3566131.04</v>
      </c>
      <c r="BA56" s="1">
        <f t="shared" si="31"/>
        <v>2900780.01</v>
      </c>
      <c r="BB56" s="1">
        <f t="shared" si="31"/>
        <v>3635889.28</v>
      </c>
      <c r="BC56" s="1">
        <f t="shared" si="31"/>
        <v>6443909.7300000004</v>
      </c>
      <c r="BD56" s="1">
        <f t="shared" si="31"/>
        <v>975092.92</v>
      </c>
      <c r="BE56" s="1">
        <f t="shared" si="31"/>
        <v>373739.94</v>
      </c>
      <c r="BF56" s="1">
        <f t="shared" si="31"/>
        <v>6910677.54</v>
      </c>
      <c r="BG56" s="1">
        <f t="shared" si="31"/>
        <v>462567.42</v>
      </c>
      <c r="BH56" s="1">
        <f t="shared" si="31"/>
        <v>214657.09</v>
      </c>
      <c r="BI56" s="1">
        <f t="shared" si="31"/>
        <v>161103.67000000001</v>
      </c>
      <c r="BJ56" s="1">
        <f t="shared" si="31"/>
        <v>1555391.45</v>
      </c>
      <c r="BK56" s="1">
        <f t="shared" si="31"/>
        <v>5927813.0899999999</v>
      </c>
      <c r="BL56" s="1">
        <f t="shared" si="31"/>
        <v>63982.68</v>
      </c>
      <c r="BM56" s="1">
        <f t="shared" si="31"/>
        <v>222504.7</v>
      </c>
      <c r="BN56" s="1">
        <f t="shared" si="31"/>
        <v>1185934.55</v>
      </c>
      <c r="BO56" s="1">
        <f t="shared" si="31"/>
        <v>551851.29</v>
      </c>
      <c r="BP56" s="1">
        <f t="shared" si="31"/>
        <v>87578.82</v>
      </c>
      <c r="BQ56" s="1">
        <f t="shared" si="31"/>
        <v>1532463.81</v>
      </c>
      <c r="BR56" s="1">
        <f t="shared" si="31"/>
        <v>1439785.91</v>
      </c>
      <c r="BS56" s="1">
        <f t="shared" si="31"/>
        <v>283549.63</v>
      </c>
      <c r="BT56" s="1">
        <f t="shared" si="31"/>
        <v>120150.3</v>
      </c>
      <c r="BU56" s="1">
        <f t="shared" si="31"/>
        <v>143456.95999999999</v>
      </c>
      <c r="BV56" s="1">
        <f t="shared" si="31"/>
        <v>385242.68</v>
      </c>
      <c r="BW56" s="1">
        <f t="shared" si="31"/>
        <v>571138.96</v>
      </c>
      <c r="BX56" s="1">
        <f t="shared" si="31"/>
        <v>27356.48</v>
      </c>
      <c r="BY56" s="1">
        <f t="shared" si="31"/>
        <v>334289.12</v>
      </c>
      <c r="BZ56" s="1">
        <f t="shared" si="31"/>
        <v>62674.03</v>
      </c>
      <c r="CA56" s="1">
        <f t="shared" si="31"/>
        <v>141348.38</v>
      </c>
      <c r="CB56" s="1">
        <f t="shared" si="31"/>
        <v>26366771.739999998</v>
      </c>
      <c r="CC56" s="1">
        <f t="shared" si="31"/>
        <v>88583.77</v>
      </c>
      <c r="CD56" s="1">
        <f t="shared" si="31"/>
        <v>30010.71</v>
      </c>
      <c r="CE56" s="1">
        <f t="shared" si="31"/>
        <v>116834.37</v>
      </c>
      <c r="CF56" s="1">
        <f t="shared" si="31"/>
        <v>36976.49</v>
      </c>
      <c r="CG56" s="1">
        <f t="shared" si="31"/>
        <v>122672.32000000001</v>
      </c>
      <c r="CH56" s="1">
        <f t="shared" si="31"/>
        <v>41859.629999999997</v>
      </c>
      <c r="CI56" s="1">
        <f t="shared" si="31"/>
        <v>262778.36</v>
      </c>
      <c r="CJ56" s="1">
        <f t="shared" si="31"/>
        <v>335493.59000000003</v>
      </c>
      <c r="CK56" s="1">
        <f t="shared" si="31"/>
        <v>1393228.49</v>
      </c>
      <c r="CL56" s="1">
        <f t="shared" si="31"/>
        <v>490942.73</v>
      </c>
      <c r="CM56" s="1">
        <f t="shared" si="31"/>
        <v>409457.94</v>
      </c>
      <c r="CN56" s="1">
        <f t="shared" si="31"/>
        <v>7524639.3399999999</v>
      </c>
      <c r="CO56" s="1">
        <f t="shared" si="31"/>
        <v>4909467.3499999996</v>
      </c>
      <c r="CP56" s="1">
        <f t="shared" si="31"/>
        <v>273215.59999999998</v>
      </c>
      <c r="CQ56" s="1">
        <f t="shared" si="31"/>
        <v>433599.85</v>
      </c>
      <c r="CR56" s="1">
        <f t="shared" si="31"/>
        <v>89419.06</v>
      </c>
      <c r="CS56" s="1">
        <f t="shared" si="31"/>
        <v>119183.27</v>
      </c>
      <c r="CT56" s="1">
        <f t="shared" si="31"/>
        <v>51736.160000000003</v>
      </c>
      <c r="CU56" s="1">
        <f t="shared" ref="CU56:FF56" si="32">ROUND(SUM(CU49:CU55),2)</f>
        <v>69547.61</v>
      </c>
      <c r="CV56" s="1">
        <f t="shared" si="32"/>
        <v>39200.99</v>
      </c>
      <c r="CW56" s="1">
        <f t="shared" si="32"/>
        <v>85981.25</v>
      </c>
      <c r="CX56" s="1">
        <f t="shared" si="32"/>
        <v>270277.42</v>
      </c>
      <c r="CY56" s="1">
        <f t="shared" si="32"/>
        <v>69092.13</v>
      </c>
      <c r="CZ56" s="1">
        <f t="shared" si="32"/>
        <v>1142902.58</v>
      </c>
      <c r="DA56" s="1">
        <f t="shared" si="32"/>
        <v>105395.94</v>
      </c>
      <c r="DB56" s="1">
        <f t="shared" si="32"/>
        <v>142502.54999999999</v>
      </c>
      <c r="DC56" s="1">
        <f t="shared" si="32"/>
        <v>142070.82</v>
      </c>
      <c r="DD56" s="1">
        <f t="shared" si="32"/>
        <v>44418.6</v>
      </c>
      <c r="DE56" s="1">
        <f t="shared" si="32"/>
        <v>85555.43</v>
      </c>
      <c r="DF56" s="1">
        <f t="shared" si="32"/>
        <v>8631459.2599999998</v>
      </c>
      <c r="DG56" s="1">
        <f t="shared" si="32"/>
        <v>36478.61</v>
      </c>
      <c r="DH56" s="1">
        <f t="shared" si="32"/>
        <v>766688.13</v>
      </c>
      <c r="DI56" s="1">
        <f t="shared" si="32"/>
        <v>1136868.8999999999</v>
      </c>
      <c r="DJ56" s="1">
        <f t="shared" si="32"/>
        <v>228885.67</v>
      </c>
      <c r="DK56" s="1">
        <f t="shared" si="32"/>
        <v>140837.34</v>
      </c>
      <c r="DL56" s="1">
        <f t="shared" si="32"/>
        <v>1837785.38</v>
      </c>
      <c r="DM56" s="1">
        <f t="shared" si="32"/>
        <v>164628.01</v>
      </c>
      <c r="DN56" s="1">
        <f t="shared" si="32"/>
        <v>528286.27</v>
      </c>
      <c r="DO56" s="1">
        <f t="shared" si="32"/>
        <v>960873.2</v>
      </c>
      <c r="DP56" s="1">
        <f t="shared" si="32"/>
        <v>75316.17</v>
      </c>
      <c r="DQ56" s="1">
        <f t="shared" si="32"/>
        <v>172625.82</v>
      </c>
      <c r="DR56" s="1">
        <f t="shared" si="32"/>
        <v>470123.54</v>
      </c>
      <c r="DS56" s="1">
        <f t="shared" si="32"/>
        <v>255655.51</v>
      </c>
      <c r="DT56" s="1">
        <f t="shared" si="32"/>
        <v>30549.83</v>
      </c>
      <c r="DU56" s="1">
        <f t="shared" si="32"/>
        <v>147576.93</v>
      </c>
      <c r="DV56" s="1">
        <f t="shared" si="32"/>
        <v>56063.92</v>
      </c>
      <c r="DW56" s="1">
        <f t="shared" si="32"/>
        <v>73396.009999999995</v>
      </c>
      <c r="DX56" s="1">
        <f t="shared" si="32"/>
        <v>53630.31</v>
      </c>
      <c r="DY56" s="1">
        <f t="shared" si="32"/>
        <v>80501.88</v>
      </c>
      <c r="DZ56" s="1">
        <f t="shared" si="32"/>
        <v>450242.24</v>
      </c>
      <c r="EA56" s="1">
        <f t="shared" si="32"/>
        <v>346420.96</v>
      </c>
      <c r="EB56" s="1">
        <f t="shared" si="32"/>
        <v>260328.8</v>
      </c>
      <c r="EC56" s="1">
        <f t="shared" si="32"/>
        <v>180926.47</v>
      </c>
      <c r="ED56" s="1">
        <f t="shared" si="32"/>
        <v>475357.79</v>
      </c>
      <c r="EE56" s="1">
        <f t="shared" si="32"/>
        <v>55920.28</v>
      </c>
      <c r="EF56" s="1">
        <f t="shared" si="32"/>
        <v>402951.13</v>
      </c>
      <c r="EG56" s="1">
        <f t="shared" si="32"/>
        <v>117697.13</v>
      </c>
      <c r="EH56" s="1">
        <f t="shared" si="32"/>
        <v>59370.19</v>
      </c>
      <c r="EI56" s="1">
        <f t="shared" si="32"/>
        <v>4980237.99</v>
      </c>
      <c r="EJ56" s="1">
        <f t="shared" si="32"/>
        <v>3218351.67</v>
      </c>
      <c r="EK56" s="1">
        <f t="shared" si="32"/>
        <v>217939.11</v>
      </c>
      <c r="EL56" s="1">
        <f t="shared" si="32"/>
        <v>184401.61</v>
      </c>
      <c r="EM56" s="1">
        <f t="shared" si="32"/>
        <v>141819.48000000001</v>
      </c>
      <c r="EN56" s="1">
        <f t="shared" si="32"/>
        <v>301354.96000000002</v>
      </c>
      <c r="EO56" s="1">
        <f t="shared" si="32"/>
        <v>123097.67</v>
      </c>
      <c r="EP56" s="1">
        <f t="shared" si="32"/>
        <v>154975.51999999999</v>
      </c>
      <c r="EQ56" s="1">
        <f t="shared" si="32"/>
        <v>826557.52</v>
      </c>
      <c r="ER56" s="1">
        <f t="shared" si="32"/>
        <v>143905.56</v>
      </c>
      <c r="ES56" s="1">
        <f t="shared" si="32"/>
        <v>81840.12</v>
      </c>
      <c r="ET56" s="1">
        <f t="shared" si="32"/>
        <v>56706.71</v>
      </c>
      <c r="EU56" s="1">
        <f t="shared" si="32"/>
        <v>216738.53</v>
      </c>
      <c r="EV56" s="1">
        <f t="shared" si="32"/>
        <v>19069.68</v>
      </c>
      <c r="EW56" s="1">
        <f t="shared" si="32"/>
        <v>246624.65</v>
      </c>
      <c r="EX56" s="1">
        <f t="shared" si="32"/>
        <v>61954.84</v>
      </c>
      <c r="EY56" s="1">
        <f t="shared" si="32"/>
        <v>163379.49</v>
      </c>
      <c r="EZ56" s="1">
        <f t="shared" si="32"/>
        <v>60589.88</v>
      </c>
      <c r="FA56" s="1">
        <f t="shared" si="32"/>
        <v>1056642.47</v>
      </c>
      <c r="FB56" s="1">
        <f t="shared" si="32"/>
        <v>163675.46</v>
      </c>
      <c r="FC56" s="1">
        <f t="shared" si="32"/>
        <v>728187.29</v>
      </c>
      <c r="FD56" s="1">
        <f t="shared" si="32"/>
        <v>193997.11</v>
      </c>
      <c r="FE56" s="1">
        <f t="shared" si="32"/>
        <v>61145.05</v>
      </c>
      <c r="FF56" s="1">
        <f t="shared" si="32"/>
        <v>118000.11</v>
      </c>
      <c r="FG56" s="1">
        <f t="shared" ref="FG56:FY56" si="33">ROUND(SUM(FG49:FG55),2)</f>
        <v>65193.22</v>
      </c>
      <c r="FH56" s="1">
        <f t="shared" si="33"/>
        <v>54300.76</v>
      </c>
      <c r="FI56" s="1">
        <f t="shared" si="33"/>
        <v>636347.80000000005</v>
      </c>
      <c r="FJ56" s="1">
        <f t="shared" si="33"/>
        <v>463299.64</v>
      </c>
      <c r="FK56" s="1">
        <f t="shared" si="33"/>
        <v>766603.11</v>
      </c>
      <c r="FL56" s="1">
        <f t="shared" si="33"/>
        <v>1289168.73</v>
      </c>
      <c r="FM56" s="1">
        <f t="shared" si="33"/>
        <v>965291.49</v>
      </c>
      <c r="FN56" s="1">
        <f t="shared" si="33"/>
        <v>6364800.7999999998</v>
      </c>
      <c r="FO56" s="1">
        <f t="shared" si="33"/>
        <v>518872.13</v>
      </c>
      <c r="FP56" s="1">
        <f t="shared" si="33"/>
        <v>766490.41</v>
      </c>
      <c r="FQ56" s="1">
        <f t="shared" si="33"/>
        <v>318635.78000000003</v>
      </c>
      <c r="FR56" s="1">
        <f t="shared" si="33"/>
        <v>115281.76</v>
      </c>
      <c r="FS56" s="1">
        <f t="shared" si="33"/>
        <v>102320.04</v>
      </c>
      <c r="FT56" s="1">
        <f t="shared" si="33"/>
        <v>51135.33</v>
      </c>
      <c r="FU56" s="1">
        <f t="shared" si="33"/>
        <v>359725.2</v>
      </c>
      <c r="FV56" s="1">
        <f t="shared" si="33"/>
        <v>274197.57</v>
      </c>
      <c r="FW56" s="1">
        <f t="shared" si="33"/>
        <v>114567.63</v>
      </c>
      <c r="FX56" s="1">
        <f t="shared" si="33"/>
        <v>44150.05</v>
      </c>
      <c r="FY56" s="4">
        <f t="shared" si="33"/>
        <v>2771115.42</v>
      </c>
      <c r="FZ56" s="42">
        <f>SUM(C56:FY56)</f>
        <v>277041222.83000004</v>
      </c>
      <c r="GA56" s="46"/>
      <c r="GB56" s="5"/>
      <c r="GC56" s="5"/>
      <c r="GD56" s="5"/>
      <c r="GE56" s="5"/>
      <c r="GF56" s="11"/>
      <c r="GG56" s="1"/>
      <c r="GH56" s="11"/>
      <c r="GI56" s="11"/>
      <c r="GJ56" s="11"/>
      <c r="GK56" s="11"/>
      <c r="GL56" s="11"/>
      <c r="GM56" s="11"/>
    </row>
    <row r="57" spans="1:256" x14ac:dyDescent="0.2">
      <c r="A57" s="5"/>
      <c r="B57" s="11" t="s">
        <v>338</v>
      </c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  <c r="EN57" s="43"/>
      <c r="EO57" s="43"/>
      <c r="EP57" s="43"/>
      <c r="EQ57" s="43"/>
      <c r="ER57" s="43"/>
      <c r="ES57" s="43"/>
      <c r="ET57" s="43"/>
      <c r="EU57" s="43"/>
      <c r="EV57" s="43"/>
      <c r="EW57" s="43"/>
      <c r="EX57" s="43"/>
      <c r="EY57" s="43"/>
      <c r="EZ57" s="43"/>
      <c r="FA57" s="43"/>
      <c r="FB57" s="43"/>
      <c r="FC57" s="43"/>
      <c r="FD57" s="43"/>
      <c r="FE57" s="43"/>
      <c r="FF57" s="43"/>
      <c r="FG57" s="43"/>
      <c r="FH57" s="43"/>
      <c r="FI57" s="43"/>
      <c r="FJ57" s="43"/>
      <c r="FK57" s="43"/>
      <c r="FL57" s="43"/>
      <c r="FM57" s="43"/>
      <c r="FN57" s="43"/>
      <c r="FO57" s="43"/>
      <c r="FP57" s="43"/>
      <c r="FQ57" s="43"/>
      <c r="FR57" s="43"/>
      <c r="FS57" s="43"/>
      <c r="FT57" s="43"/>
      <c r="FU57" s="43"/>
      <c r="FV57" s="43"/>
      <c r="FW57" s="43"/>
      <c r="FX57" s="43"/>
      <c r="FY57" s="42"/>
      <c r="FZ57" s="42"/>
      <c r="GA57" s="66"/>
      <c r="GB57" s="42"/>
      <c r="GC57" s="42"/>
      <c r="GD57" s="42"/>
      <c r="GE57" s="4"/>
      <c r="GF57" s="1"/>
      <c r="GG57" s="1"/>
      <c r="GH57" s="1"/>
      <c r="GI57" s="1"/>
      <c r="GJ57" s="1"/>
      <c r="GK57" s="1"/>
      <c r="GL57" s="1"/>
      <c r="GM57" s="1"/>
    </row>
    <row r="58" spans="1:256" x14ac:dyDescent="0.2">
      <c r="A58" s="5"/>
      <c r="B58" s="11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  <c r="FC58" s="30"/>
      <c r="FD58" s="30"/>
      <c r="FE58" s="30"/>
      <c r="FF58" s="30"/>
      <c r="FG58" s="30"/>
      <c r="FH58" s="30"/>
      <c r="FI58" s="30"/>
      <c r="FJ58" s="30"/>
      <c r="FK58" s="30"/>
      <c r="FL58" s="30"/>
      <c r="FM58" s="30"/>
      <c r="FN58" s="30"/>
      <c r="FO58" s="30"/>
      <c r="FP58" s="30"/>
      <c r="FQ58" s="30"/>
      <c r="FR58" s="30"/>
      <c r="FS58" s="30"/>
      <c r="FT58" s="30"/>
      <c r="FU58" s="30"/>
      <c r="FV58" s="30"/>
      <c r="FW58" s="30"/>
      <c r="FX58" s="30"/>
      <c r="FY58" s="29"/>
      <c r="FZ58" s="42"/>
      <c r="GA58" s="66"/>
      <c r="GB58" s="42"/>
      <c r="GC58" s="42"/>
      <c r="GD58" s="42"/>
      <c r="GE58" s="4"/>
      <c r="GF58" s="1"/>
      <c r="GG58" s="1"/>
      <c r="GH58" s="1"/>
      <c r="GI58" s="1"/>
      <c r="GJ58" s="1"/>
      <c r="GK58" s="1"/>
      <c r="GL58" s="1"/>
      <c r="GM58" s="1"/>
    </row>
    <row r="59" spans="1:256" ht="15.75" x14ac:dyDescent="0.25">
      <c r="A59" s="5"/>
      <c r="B59" s="41" t="s">
        <v>339</v>
      </c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  <c r="EM59" s="43"/>
      <c r="EN59" s="43"/>
      <c r="EO59" s="43"/>
      <c r="EP59" s="43"/>
      <c r="EQ59" s="43"/>
      <c r="ER59" s="43"/>
      <c r="ES59" s="43"/>
      <c r="ET59" s="43"/>
      <c r="EU59" s="43"/>
      <c r="EV59" s="43"/>
      <c r="EW59" s="43"/>
      <c r="EX59" s="43"/>
      <c r="EY59" s="43"/>
      <c r="EZ59" s="43"/>
      <c r="FA59" s="43"/>
      <c r="FB59" s="43"/>
      <c r="FC59" s="43"/>
      <c r="FD59" s="43"/>
      <c r="FE59" s="43"/>
      <c r="FF59" s="43"/>
      <c r="FG59" s="43"/>
      <c r="FH59" s="43"/>
      <c r="FI59" s="43"/>
      <c r="FJ59" s="43"/>
      <c r="FK59" s="43"/>
      <c r="FL59" s="43"/>
      <c r="FM59" s="43"/>
      <c r="FN59" s="43"/>
      <c r="FO59" s="43"/>
      <c r="FP59" s="43"/>
      <c r="FQ59" s="43"/>
      <c r="FR59" s="43"/>
      <c r="FS59" s="43"/>
      <c r="FT59" s="43"/>
      <c r="FU59" s="43"/>
      <c r="FV59" s="43"/>
      <c r="FW59" s="43"/>
      <c r="FX59" s="43"/>
      <c r="FY59" s="42"/>
      <c r="FZ59" s="42"/>
      <c r="GA59" s="66"/>
      <c r="GB59" s="42"/>
      <c r="GC59" s="42"/>
      <c r="GD59" s="42"/>
      <c r="GE59" s="4"/>
      <c r="GF59" s="1"/>
      <c r="GG59" s="1"/>
      <c r="GH59" s="1"/>
      <c r="GI59" s="1"/>
      <c r="GJ59" s="1"/>
      <c r="GK59" s="1"/>
      <c r="GL59" s="1"/>
      <c r="GM59" s="1"/>
    </row>
    <row r="60" spans="1:256" x14ac:dyDescent="0.2">
      <c r="A60" s="3" t="s">
        <v>340</v>
      </c>
      <c r="B60" s="11" t="s">
        <v>341</v>
      </c>
      <c r="C60" s="47">
        <v>3.4000000000000002E-2</v>
      </c>
      <c r="D60" s="47">
        <v>3.4000000000000002E-2</v>
      </c>
      <c r="E60" s="47">
        <v>3.4000000000000002E-2</v>
      </c>
      <c r="F60" s="47">
        <v>3.4000000000000002E-2</v>
      </c>
      <c r="G60" s="47">
        <v>3.4000000000000002E-2</v>
      </c>
      <c r="H60" s="47">
        <v>3.4000000000000002E-2</v>
      </c>
      <c r="I60" s="47">
        <v>3.4000000000000002E-2</v>
      </c>
      <c r="J60" s="47">
        <v>3.4000000000000002E-2</v>
      </c>
      <c r="K60" s="47">
        <v>3.4000000000000002E-2</v>
      </c>
      <c r="L60" s="47">
        <v>3.4000000000000002E-2</v>
      </c>
      <c r="M60" s="47">
        <v>3.4000000000000002E-2</v>
      </c>
      <c r="N60" s="47">
        <v>3.4000000000000002E-2</v>
      </c>
      <c r="O60" s="47">
        <v>3.4000000000000002E-2</v>
      </c>
      <c r="P60" s="47">
        <v>3.4000000000000002E-2</v>
      </c>
      <c r="Q60" s="47">
        <v>3.4000000000000002E-2</v>
      </c>
      <c r="R60" s="47">
        <v>3.4000000000000002E-2</v>
      </c>
      <c r="S60" s="47">
        <v>3.4000000000000002E-2</v>
      </c>
      <c r="T60" s="47">
        <v>3.4000000000000002E-2</v>
      </c>
      <c r="U60" s="47">
        <v>3.4000000000000002E-2</v>
      </c>
      <c r="V60" s="47">
        <v>3.4000000000000002E-2</v>
      </c>
      <c r="W60" s="47">
        <v>3.4000000000000002E-2</v>
      </c>
      <c r="X60" s="47">
        <v>3.4000000000000002E-2</v>
      </c>
      <c r="Y60" s="47">
        <v>3.4000000000000002E-2</v>
      </c>
      <c r="Z60" s="47">
        <v>3.4000000000000002E-2</v>
      </c>
      <c r="AA60" s="47">
        <v>3.4000000000000002E-2</v>
      </c>
      <c r="AB60" s="47">
        <v>3.4000000000000002E-2</v>
      </c>
      <c r="AC60" s="47">
        <v>3.4000000000000002E-2</v>
      </c>
      <c r="AD60" s="47">
        <v>3.4000000000000002E-2</v>
      </c>
      <c r="AE60" s="47">
        <v>3.4000000000000002E-2</v>
      </c>
      <c r="AF60" s="47">
        <v>3.4000000000000002E-2</v>
      </c>
      <c r="AG60" s="47">
        <v>3.4000000000000002E-2</v>
      </c>
      <c r="AH60" s="47">
        <v>3.4000000000000002E-2</v>
      </c>
      <c r="AI60" s="47">
        <v>3.4000000000000002E-2</v>
      </c>
      <c r="AJ60" s="47">
        <v>3.4000000000000002E-2</v>
      </c>
      <c r="AK60" s="47">
        <v>3.4000000000000002E-2</v>
      </c>
      <c r="AL60" s="47">
        <v>3.4000000000000002E-2</v>
      </c>
      <c r="AM60" s="47">
        <v>3.4000000000000002E-2</v>
      </c>
      <c r="AN60" s="47">
        <v>3.4000000000000002E-2</v>
      </c>
      <c r="AO60" s="47">
        <v>3.4000000000000002E-2</v>
      </c>
      <c r="AP60" s="47">
        <v>3.4000000000000002E-2</v>
      </c>
      <c r="AQ60" s="47">
        <v>3.4000000000000002E-2</v>
      </c>
      <c r="AR60" s="47">
        <v>3.4000000000000002E-2</v>
      </c>
      <c r="AS60" s="47">
        <v>3.4000000000000002E-2</v>
      </c>
      <c r="AT60" s="47">
        <v>3.4000000000000002E-2</v>
      </c>
      <c r="AU60" s="47">
        <v>3.4000000000000002E-2</v>
      </c>
      <c r="AV60" s="47">
        <v>3.4000000000000002E-2</v>
      </c>
      <c r="AW60" s="47">
        <v>3.4000000000000002E-2</v>
      </c>
      <c r="AX60" s="47">
        <v>3.4000000000000002E-2</v>
      </c>
      <c r="AY60" s="47">
        <v>3.4000000000000002E-2</v>
      </c>
      <c r="AZ60" s="47">
        <v>3.4000000000000002E-2</v>
      </c>
      <c r="BA60" s="47">
        <v>3.4000000000000002E-2</v>
      </c>
      <c r="BB60" s="47">
        <v>3.4000000000000002E-2</v>
      </c>
      <c r="BC60" s="47">
        <v>3.4000000000000002E-2</v>
      </c>
      <c r="BD60" s="47">
        <v>3.4000000000000002E-2</v>
      </c>
      <c r="BE60" s="47">
        <v>3.4000000000000002E-2</v>
      </c>
      <c r="BF60" s="47">
        <v>3.4000000000000002E-2</v>
      </c>
      <c r="BG60" s="47">
        <v>3.4000000000000002E-2</v>
      </c>
      <c r="BH60" s="47">
        <v>3.4000000000000002E-2</v>
      </c>
      <c r="BI60" s="47">
        <v>3.4000000000000002E-2</v>
      </c>
      <c r="BJ60" s="47">
        <v>3.4000000000000002E-2</v>
      </c>
      <c r="BK60" s="47">
        <v>3.4000000000000002E-2</v>
      </c>
      <c r="BL60" s="47">
        <v>3.4000000000000002E-2</v>
      </c>
      <c r="BM60" s="47">
        <v>3.4000000000000002E-2</v>
      </c>
      <c r="BN60" s="47">
        <v>3.4000000000000002E-2</v>
      </c>
      <c r="BO60" s="47">
        <v>3.4000000000000002E-2</v>
      </c>
      <c r="BP60" s="47">
        <v>3.4000000000000002E-2</v>
      </c>
      <c r="BQ60" s="47">
        <v>3.4000000000000002E-2</v>
      </c>
      <c r="BR60" s="47">
        <v>3.4000000000000002E-2</v>
      </c>
      <c r="BS60" s="47">
        <v>3.4000000000000002E-2</v>
      </c>
      <c r="BT60" s="47">
        <v>3.4000000000000002E-2</v>
      </c>
      <c r="BU60" s="47">
        <v>3.4000000000000002E-2</v>
      </c>
      <c r="BV60" s="47">
        <v>3.4000000000000002E-2</v>
      </c>
      <c r="BW60" s="47">
        <v>3.4000000000000002E-2</v>
      </c>
      <c r="BX60" s="47">
        <v>3.4000000000000002E-2</v>
      </c>
      <c r="BY60" s="47">
        <v>3.4000000000000002E-2</v>
      </c>
      <c r="BZ60" s="47">
        <v>3.4000000000000002E-2</v>
      </c>
      <c r="CA60" s="47">
        <v>3.4000000000000002E-2</v>
      </c>
      <c r="CB60" s="47">
        <v>3.4000000000000002E-2</v>
      </c>
      <c r="CC60" s="47">
        <v>3.4000000000000002E-2</v>
      </c>
      <c r="CD60" s="47">
        <v>3.4000000000000002E-2</v>
      </c>
      <c r="CE60" s="47">
        <v>3.4000000000000002E-2</v>
      </c>
      <c r="CF60" s="47">
        <v>3.4000000000000002E-2</v>
      </c>
      <c r="CG60" s="47">
        <v>3.4000000000000002E-2</v>
      </c>
      <c r="CH60" s="47">
        <v>3.4000000000000002E-2</v>
      </c>
      <c r="CI60" s="47">
        <v>3.4000000000000002E-2</v>
      </c>
      <c r="CJ60" s="47">
        <v>3.4000000000000002E-2</v>
      </c>
      <c r="CK60" s="47">
        <v>3.4000000000000002E-2</v>
      </c>
      <c r="CL60" s="47">
        <v>3.4000000000000002E-2</v>
      </c>
      <c r="CM60" s="47">
        <v>3.4000000000000002E-2</v>
      </c>
      <c r="CN60" s="47">
        <v>3.4000000000000002E-2</v>
      </c>
      <c r="CO60" s="47">
        <v>3.4000000000000002E-2</v>
      </c>
      <c r="CP60" s="47">
        <v>3.4000000000000002E-2</v>
      </c>
      <c r="CQ60" s="47">
        <v>3.4000000000000002E-2</v>
      </c>
      <c r="CR60" s="47">
        <v>3.4000000000000002E-2</v>
      </c>
      <c r="CS60" s="47">
        <v>3.4000000000000002E-2</v>
      </c>
      <c r="CT60" s="47">
        <v>3.4000000000000002E-2</v>
      </c>
      <c r="CU60" s="47">
        <v>3.4000000000000002E-2</v>
      </c>
      <c r="CV60" s="47">
        <v>3.4000000000000002E-2</v>
      </c>
      <c r="CW60" s="47">
        <v>3.4000000000000002E-2</v>
      </c>
      <c r="CX60" s="47">
        <v>3.4000000000000002E-2</v>
      </c>
      <c r="CY60" s="47">
        <v>3.4000000000000002E-2</v>
      </c>
      <c r="CZ60" s="47">
        <v>3.4000000000000002E-2</v>
      </c>
      <c r="DA60" s="47">
        <v>3.4000000000000002E-2</v>
      </c>
      <c r="DB60" s="47">
        <v>3.4000000000000002E-2</v>
      </c>
      <c r="DC60" s="47">
        <v>3.4000000000000002E-2</v>
      </c>
      <c r="DD60" s="47">
        <v>3.4000000000000002E-2</v>
      </c>
      <c r="DE60" s="47">
        <v>3.4000000000000002E-2</v>
      </c>
      <c r="DF60" s="47">
        <v>3.4000000000000002E-2</v>
      </c>
      <c r="DG60" s="47">
        <v>3.4000000000000002E-2</v>
      </c>
      <c r="DH60" s="47">
        <v>3.4000000000000002E-2</v>
      </c>
      <c r="DI60" s="47">
        <v>3.4000000000000002E-2</v>
      </c>
      <c r="DJ60" s="47">
        <v>3.4000000000000002E-2</v>
      </c>
      <c r="DK60" s="47">
        <v>3.4000000000000002E-2</v>
      </c>
      <c r="DL60" s="47">
        <v>3.4000000000000002E-2</v>
      </c>
      <c r="DM60" s="47">
        <v>3.4000000000000002E-2</v>
      </c>
      <c r="DN60" s="47">
        <v>3.4000000000000002E-2</v>
      </c>
      <c r="DO60" s="47">
        <v>3.4000000000000002E-2</v>
      </c>
      <c r="DP60" s="47">
        <v>3.4000000000000002E-2</v>
      </c>
      <c r="DQ60" s="47">
        <v>3.4000000000000002E-2</v>
      </c>
      <c r="DR60" s="47">
        <v>3.4000000000000002E-2</v>
      </c>
      <c r="DS60" s="47">
        <v>3.4000000000000002E-2</v>
      </c>
      <c r="DT60" s="47">
        <v>3.4000000000000002E-2</v>
      </c>
      <c r="DU60" s="47">
        <v>3.4000000000000002E-2</v>
      </c>
      <c r="DV60" s="47">
        <v>3.4000000000000002E-2</v>
      </c>
      <c r="DW60" s="47">
        <v>3.4000000000000002E-2</v>
      </c>
      <c r="DX60" s="47">
        <v>3.4000000000000002E-2</v>
      </c>
      <c r="DY60" s="47">
        <v>3.4000000000000002E-2</v>
      </c>
      <c r="DZ60" s="47">
        <v>3.4000000000000002E-2</v>
      </c>
      <c r="EA60" s="47">
        <v>3.4000000000000002E-2</v>
      </c>
      <c r="EB60" s="47">
        <v>3.4000000000000002E-2</v>
      </c>
      <c r="EC60" s="47">
        <v>3.4000000000000002E-2</v>
      </c>
      <c r="ED60" s="47">
        <v>3.4000000000000002E-2</v>
      </c>
      <c r="EE60" s="47">
        <v>3.4000000000000002E-2</v>
      </c>
      <c r="EF60" s="47">
        <v>3.4000000000000002E-2</v>
      </c>
      <c r="EG60" s="47">
        <v>3.4000000000000002E-2</v>
      </c>
      <c r="EH60" s="47">
        <v>3.4000000000000002E-2</v>
      </c>
      <c r="EI60" s="47">
        <v>3.4000000000000002E-2</v>
      </c>
      <c r="EJ60" s="47">
        <v>3.4000000000000002E-2</v>
      </c>
      <c r="EK60" s="47">
        <v>3.4000000000000002E-2</v>
      </c>
      <c r="EL60" s="47">
        <v>3.4000000000000002E-2</v>
      </c>
      <c r="EM60" s="47">
        <v>3.4000000000000002E-2</v>
      </c>
      <c r="EN60" s="47">
        <v>3.4000000000000002E-2</v>
      </c>
      <c r="EO60" s="47">
        <v>3.4000000000000002E-2</v>
      </c>
      <c r="EP60" s="47">
        <v>3.4000000000000002E-2</v>
      </c>
      <c r="EQ60" s="47">
        <v>3.4000000000000002E-2</v>
      </c>
      <c r="ER60" s="47">
        <v>3.4000000000000002E-2</v>
      </c>
      <c r="ES60" s="47">
        <v>3.4000000000000002E-2</v>
      </c>
      <c r="ET60" s="47">
        <v>3.4000000000000002E-2</v>
      </c>
      <c r="EU60" s="47">
        <v>3.4000000000000002E-2</v>
      </c>
      <c r="EV60" s="47">
        <v>3.4000000000000002E-2</v>
      </c>
      <c r="EW60" s="47">
        <v>3.4000000000000002E-2</v>
      </c>
      <c r="EX60" s="47">
        <v>3.4000000000000002E-2</v>
      </c>
      <c r="EY60" s="47">
        <v>3.4000000000000002E-2</v>
      </c>
      <c r="EZ60" s="47">
        <v>3.4000000000000002E-2</v>
      </c>
      <c r="FA60" s="47">
        <v>3.4000000000000002E-2</v>
      </c>
      <c r="FB60" s="47">
        <v>3.4000000000000002E-2</v>
      </c>
      <c r="FC60" s="47">
        <v>3.4000000000000002E-2</v>
      </c>
      <c r="FD60" s="47">
        <v>3.4000000000000002E-2</v>
      </c>
      <c r="FE60" s="47">
        <v>3.4000000000000002E-2</v>
      </c>
      <c r="FF60" s="47">
        <v>3.4000000000000002E-2</v>
      </c>
      <c r="FG60" s="47">
        <v>3.4000000000000002E-2</v>
      </c>
      <c r="FH60" s="47">
        <v>3.4000000000000002E-2</v>
      </c>
      <c r="FI60" s="47">
        <v>3.4000000000000002E-2</v>
      </c>
      <c r="FJ60" s="47">
        <v>3.4000000000000002E-2</v>
      </c>
      <c r="FK60" s="47">
        <v>3.4000000000000002E-2</v>
      </c>
      <c r="FL60" s="47">
        <v>3.4000000000000002E-2</v>
      </c>
      <c r="FM60" s="47">
        <v>3.4000000000000002E-2</v>
      </c>
      <c r="FN60" s="47">
        <v>3.4000000000000002E-2</v>
      </c>
      <c r="FO60" s="47">
        <v>3.4000000000000002E-2</v>
      </c>
      <c r="FP60" s="47">
        <v>3.4000000000000002E-2</v>
      </c>
      <c r="FQ60" s="47">
        <v>3.4000000000000002E-2</v>
      </c>
      <c r="FR60" s="47">
        <v>3.4000000000000002E-2</v>
      </c>
      <c r="FS60" s="47">
        <v>3.4000000000000002E-2</v>
      </c>
      <c r="FT60" s="47">
        <v>3.4000000000000002E-2</v>
      </c>
      <c r="FU60" s="47">
        <v>3.4000000000000002E-2</v>
      </c>
      <c r="FV60" s="47">
        <v>3.4000000000000002E-2</v>
      </c>
      <c r="FW60" s="47">
        <v>3.4000000000000002E-2</v>
      </c>
      <c r="FX60" s="47">
        <v>3.4000000000000002E-2</v>
      </c>
      <c r="FY60" s="46"/>
      <c r="FZ60" s="46"/>
      <c r="GA60" s="66"/>
      <c r="GB60" s="42"/>
      <c r="GC60" s="42"/>
      <c r="GD60" s="42"/>
      <c r="GE60" s="4"/>
      <c r="GF60" s="1"/>
      <c r="GG60" s="1"/>
      <c r="GH60" s="1"/>
      <c r="GI60" s="1"/>
      <c r="GJ60" s="1"/>
      <c r="GK60" s="1"/>
      <c r="GL60" s="1"/>
      <c r="GM60" s="1"/>
    </row>
    <row r="61" spans="1:256" x14ac:dyDescent="0.2">
      <c r="A61" s="67" t="s">
        <v>342</v>
      </c>
      <c r="B61" s="11" t="s">
        <v>343</v>
      </c>
      <c r="C61" s="68">
        <v>999999999</v>
      </c>
      <c r="D61" s="68">
        <v>999999999</v>
      </c>
      <c r="E61" s="68">
        <v>999999999</v>
      </c>
      <c r="F61" s="68">
        <v>999999999</v>
      </c>
      <c r="G61" s="68">
        <v>999999999</v>
      </c>
      <c r="H61" s="68">
        <v>999999999</v>
      </c>
      <c r="I61" s="68">
        <v>999999999</v>
      </c>
      <c r="J61" s="68">
        <v>999999999</v>
      </c>
      <c r="K61" s="68">
        <v>999999999</v>
      </c>
      <c r="L61" s="68">
        <v>999999999</v>
      </c>
      <c r="M61" s="68">
        <v>999999999</v>
      </c>
      <c r="N61" s="68">
        <v>999999999</v>
      </c>
      <c r="O61" s="68">
        <v>999999999</v>
      </c>
      <c r="P61" s="68">
        <v>999999999</v>
      </c>
      <c r="Q61" s="68">
        <v>999999999</v>
      </c>
      <c r="R61" s="68">
        <v>999999999</v>
      </c>
      <c r="S61" s="68">
        <v>999999999</v>
      </c>
      <c r="T61" s="68">
        <v>999999999</v>
      </c>
      <c r="U61" s="68">
        <v>999999999</v>
      </c>
      <c r="V61" s="68">
        <v>999999999</v>
      </c>
      <c r="W61" s="68">
        <v>999999999</v>
      </c>
      <c r="X61" s="68">
        <v>999999999</v>
      </c>
      <c r="Y61" s="68">
        <v>999999999</v>
      </c>
      <c r="Z61" s="68">
        <v>999999999</v>
      </c>
      <c r="AA61" s="68">
        <v>999999999</v>
      </c>
      <c r="AB61" s="68">
        <v>999999999</v>
      </c>
      <c r="AC61" s="68">
        <v>999999999</v>
      </c>
      <c r="AD61" s="68">
        <v>999999999</v>
      </c>
      <c r="AE61" s="68">
        <v>999999999</v>
      </c>
      <c r="AF61" s="68">
        <v>999999999</v>
      </c>
      <c r="AG61" s="68">
        <v>999999999</v>
      </c>
      <c r="AH61" s="68">
        <v>999999999</v>
      </c>
      <c r="AI61" s="68">
        <v>999999999</v>
      </c>
      <c r="AJ61" s="68">
        <v>999999999</v>
      </c>
      <c r="AK61" s="68">
        <v>999999999</v>
      </c>
      <c r="AL61" s="68">
        <v>999999999</v>
      </c>
      <c r="AM61" s="68">
        <v>999999999</v>
      </c>
      <c r="AN61" s="68">
        <v>999999999</v>
      </c>
      <c r="AO61" s="68">
        <v>999999999</v>
      </c>
      <c r="AP61" s="68">
        <v>999999999</v>
      </c>
      <c r="AQ61" s="68">
        <v>999999999</v>
      </c>
      <c r="AR61" s="68">
        <v>999999999</v>
      </c>
      <c r="AS61" s="68">
        <v>999999999</v>
      </c>
      <c r="AT61" s="68">
        <v>999999999</v>
      </c>
      <c r="AU61" s="68">
        <v>999999999</v>
      </c>
      <c r="AV61" s="68">
        <v>999999999</v>
      </c>
      <c r="AW61" s="68">
        <v>999999999</v>
      </c>
      <c r="AX61" s="68">
        <v>999999999</v>
      </c>
      <c r="AY61" s="68">
        <v>999999999</v>
      </c>
      <c r="AZ61" s="68">
        <v>999999999</v>
      </c>
      <c r="BA61" s="68">
        <v>999999999</v>
      </c>
      <c r="BB61" s="68">
        <v>999999999</v>
      </c>
      <c r="BC61" s="68">
        <v>999999999</v>
      </c>
      <c r="BD61" s="68">
        <v>999999999</v>
      </c>
      <c r="BE61" s="68">
        <v>999999999</v>
      </c>
      <c r="BF61" s="68">
        <v>999999999</v>
      </c>
      <c r="BG61" s="68">
        <v>999999999</v>
      </c>
      <c r="BH61" s="68">
        <v>999999999</v>
      </c>
      <c r="BI61" s="68">
        <v>999999999</v>
      </c>
      <c r="BJ61" s="68">
        <v>999999999</v>
      </c>
      <c r="BK61" s="68">
        <v>999999999</v>
      </c>
      <c r="BL61" s="68">
        <v>999999999</v>
      </c>
      <c r="BM61" s="68">
        <v>999999999</v>
      </c>
      <c r="BN61" s="68">
        <v>999999999</v>
      </c>
      <c r="BO61" s="68">
        <v>999999999</v>
      </c>
      <c r="BP61" s="68">
        <v>999999999</v>
      </c>
      <c r="BQ61" s="68">
        <v>999999999</v>
      </c>
      <c r="BR61" s="68">
        <v>999999999</v>
      </c>
      <c r="BS61" s="68">
        <v>999999999</v>
      </c>
      <c r="BT61" s="68">
        <v>999999999</v>
      </c>
      <c r="BU61" s="68">
        <v>999999999</v>
      </c>
      <c r="BV61" s="68">
        <v>999999999</v>
      </c>
      <c r="BW61" s="68">
        <v>999999999</v>
      </c>
      <c r="BX61" s="68">
        <v>999999999</v>
      </c>
      <c r="BY61" s="68">
        <v>999999999</v>
      </c>
      <c r="BZ61" s="68">
        <v>999999999</v>
      </c>
      <c r="CA61" s="68">
        <v>999999999</v>
      </c>
      <c r="CB61" s="68">
        <v>999999999</v>
      </c>
      <c r="CC61" s="68">
        <v>999999999</v>
      </c>
      <c r="CD61" s="68">
        <v>999999999</v>
      </c>
      <c r="CE61" s="68">
        <v>999999999</v>
      </c>
      <c r="CF61" s="68">
        <v>999999999</v>
      </c>
      <c r="CG61" s="68">
        <v>999999999</v>
      </c>
      <c r="CH61" s="68">
        <v>999999999</v>
      </c>
      <c r="CI61" s="68">
        <v>999999999</v>
      </c>
      <c r="CJ61" s="68">
        <v>999999999</v>
      </c>
      <c r="CK61" s="68">
        <v>999999999</v>
      </c>
      <c r="CL61" s="68">
        <v>999999999</v>
      </c>
      <c r="CM61" s="68">
        <v>999999999</v>
      </c>
      <c r="CN61" s="68">
        <v>999999999</v>
      </c>
      <c r="CO61" s="68">
        <v>999999999</v>
      </c>
      <c r="CP61" s="68">
        <v>999999999</v>
      </c>
      <c r="CQ61" s="68">
        <v>999999999</v>
      </c>
      <c r="CR61" s="68">
        <v>999999999</v>
      </c>
      <c r="CS61" s="68">
        <v>999999999</v>
      </c>
      <c r="CT61" s="68">
        <v>999999999</v>
      </c>
      <c r="CU61" s="68">
        <v>999999999</v>
      </c>
      <c r="CV61" s="68">
        <v>999999999</v>
      </c>
      <c r="CW61" s="68">
        <v>999999999</v>
      </c>
      <c r="CX61" s="68">
        <v>999999999</v>
      </c>
      <c r="CY61" s="68">
        <v>999999999</v>
      </c>
      <c r="CZ61" s="68">
        <v>999999999</v>
      </c>
      <c r="DA61" s="68">
        <v>999999999</v>
      </c>
      <c r="DB61" s="68">
        <v>999999999</v>
      </c>
      <c r="DC61" s="68">
        <v>999999999</v>
      </c>
      <c r="DD61" s="68">
        <v>999999999</v>
      </c>
      <c r="DE61" s="68">
        <v>999999999</v>
      </c>
      <c r="DF61" s="68">
        <v>999999999</v>
      </c>
      <c r="DG61" s="68">
        <v>999999999</v>
      </c>
      <c r="DH61" s="68">
        <v>999999999</v>
      </c>
      <c r="DI61" s="68">
        <v>999999999</v>
      </c>
      <c r="DJ61" s="68">
        <v>999999999</v>
      </c>
      <c r="DK61" s="68">
        <v>999999999</v>
      </c>
      <c r="DL61" s="68">
        <v>999999999</v>
      </c>
      <c r="DM61" s="68">
        <v>999999999</v>
      </c>
      <c r="DN61" s="68">
        <v>999999999</v>
      </c>
      <c r="DO61" s="68">
        <v>999999999</v>
      </c>
      <c r="DP61" s="68">
        <v>999999999</v>
      </c>
      <c r="DQ61" s="68">
        <v>999999999</v>
      </c>
      <c r="DR61" s="68">
        <v>999999999</v>
      </c>
      <c r="DS61" s="68">
        <v>999999999</v>
      </c>
      <c r="DT61" s="68">
        <v>999999999</v>
      </c>
      <c r="DU61" s="68">
        <v>999999999</v>
      </c>
      <c r="DV61" s="68">
        <v>999999999</v>
      </c>
      <c r="DW61" s="68">
        <v>999999999</v>
      </c>
      <c r="DX61" s="68">
        <v>999999999</v>
      </c>
      <c r="DY61" s="68">
        <v>999999999</v>
      </c>
      <c r="DZ61" s="68">
        <v>999999999</v>
      </c>
      <c r="EA61" s="68">
        <v>999999999</v>
      </c>
      <c r="EB61" s="68">
        <v>999999999</v>
      </c>
      <c r="EC61" s="68">
        <v>999999999</v>
      </c>
      <c r="ED61" s="68">
        <v>999999999</v>
      </c>
      <c r="EE61" s="68">
        <v>999999999</v>
      </c>
      <c r="EF61" s="68">
        <v>999999999</v>
      </c>
      <c r="EG61" s="68">
        <v>999999999</v>
      </c>
      <c r="EH61" s="68">
        <v>999999999</v>
      </c>
      <c r="EI61" s="68">
        <v>999999999</v>
      </c>
      <c r="EJ61" s="68">
        <v>999999999</v>
      </c>
      <c r="EK61" s="68">
        <v>999999999</v>
      </c>
      <c r="EL61" s="68">
        <v>999999999</v>
      </c>
      <c r="EM61" s="68">
        <v>999999999</v>
      </c>
      <c r="EN61" s="68">
        <v>999999999</v>
      </c>
      <c r="EO61" s="68">
        <v>999999999</v>
      </c>
      <c r="EP61" s="68">
        <v>999999999</v>
      </c>
      <c r="EQ61" s="68">
        <v>999999999</v>
      </c>
      <c r="ER61" s="68">
        <v>999999999</v>
      </c>
      <c r="ES61" s="68">
        <v>999999999</v>
      </c>
      <c r="ET61" s="68">
        <v>999999999</v>
      </c>
      <c r="EU61" s="68">
        <v>999999999</v>
      </c>
      <c r="EV61" s="68">
        <v>999999999</v>
      </c>
      <c r="EW61" s="68">
        <v>999999999</v>
      </c>
      <c r="EX61" s="68">
        <v>999999999</v>
      </c>
      <c r="EY61" s="68">
        <v>999999999</v>
      </c>
      <c r="EZ61" s="68">
        <v>999999999</v>
      </c>
      <c r="FA61" s="68">
        <v>999999999</v>
      </c>
      <c r="FB61" s="68">
        <v>999999999</v>
      </c>
      <c r="FC61" s="68">
        <v>999999999</v>
      </c>
      <c r="FD61" s="68">
        <v>999999999</v>
      </c>
      <c r="FE61" s="68">
        <v>999999999</v>
      </c>
      <c r="FF61" s="68">
        <v>999999999</v>
      </c>
      <c r="FG61" s="68">
        <v>999999999</v>
      </c>
      <c r="FH61" s="68">
        <v>999999999</v>
      </c>
      <c r="FI61" s="68">
        <v>999999999</v>
      </c>
      <c r="FJ61" s="68">
        <v>999999999</v>
      </c>
      <c r="FK61" s="68">
        <v>999999999</v>
      </c>
      <c r="FL61" s="68">
        <v>999999999</v>
      </c>
      <c r="FM61" s="68">
        <v>999999999</v>
      </c>
      <c r="FN61" s="68">
        <v>999999999</v>
      </c>
      <c r="FO61" s="68">
        <v>999999999</v>
      </c>
      <c r="FP61" s="68">
        <v>999999999</v>
      </c>
      <c r="FQ61" s="68">
        <v>999999999</v>
      </c>
      <c r="FR61" s="68">
        <v>999999999</v>
      </c>
      <c r="FS61" s="68">
        <v>999999999</v>
      </c>
      <c r="FT61" s="68">
        <v>999999999</v>
      </c>
      <c r="FU61" s="68">
        <v>999999999</v>
      </c>
      <c r="FV61" s="68">
        <v>999999999</v>
      </c>
      <c r="FW61" s="68">
        <v>999999999</v>
      </c>
      <c r="FX61" s="68">
        <v>999999999</v>
      </c>
      <c r="FY61" s="66"/>
      <c r="FZ61" s="66">
        <f>SUM(C61:FX61)</f>
        <v>177999999822</v>
      </c>
      <c r="GA61" s="66"/>
      <c r="GB61" s="46"/>
      <c r="GC61" s="46"/>
      <c r="GD61" s="46"/>
      <c r="GE61" s="69"/>
      <c r="GF61" s="156"/>
      <c r="GG61" s="1"/>
      <c r="GH61" s="1"/>
      <c r="GI61" s="1"/>
      <c r="GJ61" s="1"/>
      <c r="GK61" s="1"/>
      <c r="GL61" s="1"/>
      <c r="GM61" s="1"/>
    </row>
    <row r="62" spans="1:256" x14ac:dyDescent="0.2">
      <c r="A62" s="42"/>
      <c r="B62" s="11" t="s">
        <v>344</v>
      </c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8"/>
      <c r="EU62" s="68"/>
      <c r="EV62" s="68"/>
      <c r="EW62" s="68"/>
      <c r="EX62" s="68"/>
      <c r="EY62" s="68"/>
      <c r="EZ62" s="68"/>
      <c r="FA62" s="68"/>
      <c r="FB62" s="68"/>
      <c r="FC62" s="68"/>
      <c r="FD62" s="68"/>
      <c r="FE62" s="68"/>
      <c r="FF62" s="68"/>
      <c r="FG62" s="68"/>
      <c r="FH62" s="68"/>
      <c r="FI62" s="68"/>
      <c r="FJ62" s="68"/>
      <c r="FK62" s="68"/>
      <c r="FL62" s="68"/>
      <c r="FM62" s="68"/>
      <c r="FN62" s="68"/>
      <c r="FO62" s="68"/>
      <c r="FP62" s="68"/>
      <c r="FQ62" s="68"/>
      <c r="FR62" s="68"/>
      <c r="FS62" s="68"/>
      <c r="FT62" s="68"/>
      <c r="FU62" s="68"/>
      <c r="FV62" s="68"/>
      <c r="FW62" s="68"/>
      <c r="FX62" s="68"/>
      <c r="FY62" s="66"/>
      <c r="FZ62" s="66"/>
      <c r="GA62" s="42"/>
      <c r="GB62" s="66"/>
      <c r="GC62" s="66"/>
      <c r="GD62" s="66"/>
      <c r="GE62" s="70"/>
      <c r="GF62" s="157"/>
      <c r="GG62" s="1"/>
      <c r="GH62" s="68"/>
      <c r="GI62" s="68"/>
      <c r="GJ62" s="68"/>
      <c r="GK62" s="68"/>
      <c r="GL62" s="68"/>
      <c r="GM62" s="1"/>
    </row>
    <row r="63" spans="1:256" x14ac:dyDescent="0.2">
      <c r="A63" s="42"/>
      <c r="B63" s="11" t="s">
        <v>345</v>
      </c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8"/>
      <c r="EU63" s="68"/>
      <c r="EV63" s="68"/>
      <c r="EW63" s="68"/>
      <c r="EX63" s="68"/>
      <c r="EY63" s="68"/>
      <c r="EZ63" s="68"/>
      <c r="FA63" s="68"/>
      <c r="FB63" s="68"/>
      <c r="FC63" s="68"/>
      <c r="FD63" s="68"/>
      <c r="FE63" s="68"/>
      <c r="FF63" s="68"/>
      <c r="FG63" s="68"/>
      <c r="FH63" s="68"/>
      <c r="FI63" s="68"/>
      <c r="FJ63" s="68"/>
      <c r="FK63" s="68"/>
      <c r="FL63" s="68"/>
      <c r="FM63" s="68"/>
      <c r="FN63" s="68"/>
      <c r="FO63" s="68"/>
      <c r="FP63" s="68"/>
      <c r="FQ63" s="68"/>
      <c r="FR63" s="68"/>
      <c r="FS63" s="68"/>
      <c r="FT63" s="68"/>
      <c r="FU63" s="68"/>
      <c r="FV63" s="68"/>
      <c r="FW63" s="68"/>
      <c r="FX63" s="68"/>
      <c r="FY63" s="66"/>
      <c r="FZ63" s="66"/>
      <c r="GA63" s="42"/>
      <c r="GB63" s="66"/>
      <c r="GC63" s="66"/>
      <c r="GD63" s="66"/>
      <c r="GE63" s="4"/>
      <c r="GF63" s="1"/>
      <c r="GG63" s="1"/>
      <c r="GH63" s="1"/>
      <c r="GI63" s="1"/>
      <c r="GJ63" s="1"/>
      <c r="GK63" s="1"/>
      <c r="GL63" s="1"/>
      <c r="GM63" s="1"/>
    </row>
    <row r="64" spans="1:256" x14ac:dyDescent="0.2">
      <c r="A64" s="42"/>
      <c r="B64" s="11" t="s">
        <v>346</v>
      </c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68"/>
      <c r="EO64" s="68"/>
      <c r="EP64" s="68"/>
      <c r="EQ64" s="68"/>
      <c r="ER64" s="68"/>
      <c r="ES64" s="68"/>
      <c r="ET64" s="68"/>
      <c r="EU64" s="68"/>
      <c r="EV64" s="68"/>
      <c r="EW64" s="68"/>
      <c r="EX64" s="68"/>
      <c r="EY64" s="68"/>
      <c r="EZ64" s="68"/>
      <c r="FA64" s="68"/>
      <c r="FB64" s="68"/>
      <c r="FC64" s="68"/>
      <c r="FD64" s="68"/>
      <c r="FE64" s="68"/>
      <c r="FF64" s="68"/>
      <c r="FG64" s="68"/>
      <c r="FH64" s="68"/>
      <c r="FI64" s="68"/>
      <c r="FJ64" s="68"/>
      <c r="FK64" s="68"/>
      <c r="FL64" s="68"/>
      <c r="FM64" s="68"/>
      <c r="FN64" s="68"/>
      <c r="FO64" s="68"/>
      <c r="FP64" s="68"/>
      <c r="FQ64" s="68"/>
      <c r="FR64" s="68"/>
      <c r="FS64" s="68"/>
      <c r="FT64" s="68"/>
      <c r="FU64" s="68"/>
      <c r="FV64" s="68"/>
      <c r="FW64" s="68"/>
      <c r="FX64" s="68"/>
      <c r="FY64" s="66"/>
      <c r="FZ64" s="66"/>
      <c r="GA64" s="42"/>
      <c r="GB64" s="66"/>
      <c r="GC64" s="66"/>
      <c r="GD64" s="66"/>
      <c r="GE64" s="4"/>
      <c r="GF64" s="1"/>
      <c r="GG64" s="1"/>
      <c r="GH64" s="1"/>
      <c r="GI64" s="1"/>
      <c r="GJ64" s="1"/>
      <c r="GK64" s="1"/>
      <c r="GL64" s="1"/>
      <c r="GM64" s="1"/>
    </row>
    <row r="65" spans="1:195" x14ac:dyDescent="0.2">
      <c r="A65" s="42"/>
      <c r="B65" s="11" t="s">
        <v>347</v>
      </c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68"/>
      <c r="EO65" s="68"/>
      <c r="EP65" s="68"/>
      <c r="EQ65" s="68"/>
      <c r="ER65" s="68"/>
      <c r="ES65" s="68"/>
      <c r="ET65" s="68"/>
      <c r="EU65" s="68"/>
      <c r="EV65" s="68"/>
      <c r="EW65" s="68"/>
      <c r="EX65" s="68"/>
      <c r="EY65" s="68"/>
      <c r="EZ65" s="68"/>
      <c r="FA65" s="68"/>
      <c r="FB65" s="68"/>
      <c r="FC65" s="68"/>
      <c r="FD65" s="68"/>
      <c r="FE65" s="68"/>
      <c r="FF65" s="68"/>
      <c r="FG65" s="68"/>
      <c r="FH65" s="68"/>
      <c r="FI65" s="68"/>
      <c r="FJ65" s="68"/>
      <c r="FK65" s="68"/>
      <c r="FL65" s="68"/>
      <c r="FM65" s="68"/>
      <c r="FN65" s="68"/>
      <c r="FO65" s="68"/>
      <c r="FP65" s="68"/>
      <c r="FQ65" s="68"/>
      <c r="FR65" s="68"/>
      <c r="FS65" s="68"/>
      <c r="FT65" s="68"/>
      <c r="FU65" s="68"/>
      <c r="FV65" s="68"/>
      <c r="FW65" s="68"/>
      <c r="FX65" s="68"/>
      <c r="FY65" s="66"/>
      <c r="FZ65" s="66"/>
      <c r="GA65" s="42"/>
      <c r="GB65" s="66"/>
      <c r="GC65" s="66"/>
      <c r="GD65" s="66"/>
      <c r="GE65" s="4"/>
      <c r="GF65" s="1"/>
      <c r="GG65" s="1"/>
      <c r="GH65" s="1"/>
      <c r="GI65" s="1"/>
      <c r="GJ65" s="1"/>
      <c r="GK65" s="1"/>
      <c r="GL65" s="1"/>
      <c r="GM65" s="1"/>
    </row>
    <row r="66" spans="1:195" x14ac:dyDescent="0.2">
      <c r="A66" s="2" t="s">
        <v>348</v>
      </c>
      <c r="B66" s="11" t="s">
        <v>349</v>
      </c>
      <c r="C66" s="68">
        <v>999999999</v>
      </c>
      <c r="D66" s="68">
        <v>999999999</v>
      </c>
      <c r="E66" s="68">
        <v>999999999</v>
      </c>
      <c r="F66" s="68">
        <v>999999999</v>
      </c>
      <c r="G66" s="68">
        <v>999999999</v>
      </c>
      <c r="H66" s="68">
        <v>999999999</v>
      </c>
      <c r="I66" s="68">
        <v>999999999</v>
      </c>
      <c r="J66" s="68">
        <v>999999999</v>
      </c>
      <c r="K66" s="68">
        <v>999999999</v>
      </c>
      <c r="L66" s="68">
        <v>999999999</v>
      </c>
      <c r="M66" s="68">
        <v>999999999</v>
      </c>
      <c r="N66" s="68">
        <v>999999999</v>
      </c>
      <c r="O66" s="68">
        <v>999999999</v>
      </c>
      <c r="P66" s="68">
        <v>999999999</v>
      </c>
      <c r="Q66" s="68">
        <v>999999999</v>
      </c>
      <c r="R66" s="68">
        <v>999999999</v>
      </c>
      <c r="S66" s="68">
        <v>999999999</v>
      </c>
      <c r="T66" s="68">
        <v>999999999</v>
      </c>
      <c r="U66" s="68">
        <v>999999999</v>
      </c>
      <c r="V66" s="68">
        <v>999999999</v>
      </c>
      <c r="W66" s="68">
        <v>999999999</v>
      </c>
      <c r="X66" s="68">
        <v>999999999</v>
      </c>
      <c r="Y66" s="68">
        <v>999999999</v>
      </c>
      <c r="Z66" s="68">
        <v>999999999</v>
      </c>
      <c r="AA66" s="68">
        <v>999999999</v>
      </c>
      <c r="AB66" s="68">
        <v>999999999</v>
      </c>
      <c r="AC66" s="68">
        <v>999999999</v>
      </c>
      <c r="AD66" s="68">
        <v>999999999</v>
      </c>
      <c r="AE66" s="68">
        <v>999999999</v>
      </c>
      <c r="AF66" s="68">
        <v>999999999</v>
      </c>
      <c r="AG66" s="68">
        <v>999999999</v>
      </c>
      <c r="AH66" s="68">
        <v>999999999</v>
      </c>
      <c r="AI66" s="68">
        <v>999999999</v>
      </c>
      <c r="AJ66" s="68">
        <v>999999999</v>
      </c>
      <c r="AK66" s="68">
        <v>999999999</v>
      </c>
      <c r="AL66" s="68">
        <v>999999999</v>
      </c>
      <c r="AM66" s="68">
        <v>999999999</v>
      </c>
      <c r="AN66" s="68">
        <v>999999999</v>
      </c>
      <c r="AO66" s="68">
        <v>999999999</v>
      </c>
      <c r="AP66" s="68">
        <v>999999999</v>
      </c>
      <c r="AQ66" s="68">
        <v>999999999</v>
      </c>
      <c r="AR66" s="68">
        <v>999999999</v>
      </c>
      <c r="AS66" s="68">
        <v>999999999</v>
      </c>
      <c r="AT66" s="68">
        <v>999999999</v>
      </c>
      <c r="AU66" s="68">
        <v>999999999</v>
      </c>
      <c r="AV66" s="68">
        <v>999999999</v>
      </c>
      <c r="AW66" s="68">
        <v>999999999</v>
      </c>
      <c r="AX66" s="68">
        <v>999999999</v>
      </c>
      <c r="AY66" s="68">
        <v>999999999</v>
      </c>
      <c r="AZ66" s="68">
        <v>999999999</v>
      </c>
      <c r="BA66" s="68">
        <v>999999999</v>
      </c>
      <c r="BB66" s="68">
        <v>999999999</v>
      </c>
      <c r="BC66" s="68">
        <v>999999999</v>
      </c>
      <c r="BD66" s="68">
        <v>999999999</v>
      </c>
      <c r="BE66" s="68">
        <v>999999999</v>
      </c>
      <c r="BF66" s="68">
        <v>999999999</v>
      </c>
      <c r="BG66" s="68">
        <v>999999999</v>
      </c>
      <c r="BH66" s="68">
        <v>999999999</v>
      </c>
      <c r="BI66" s="68">
        <v>999999999</v>
      </c>
      <c r="BJ66" s="68">
        <v>999999999</v>
      </c>
      <c r="BK66" s="68">
        <v>999999999</v>
      </c>
      <c r="BL66" s="68">
        <v>999999999</v>
      </c>
      <c r="BM66" s="68">
        <v>999999999</v>
      </c>
      <c r="BN66" s="68">
        <v>999999999</v>
      </c>
      <c r="BO66" s="68">
        <v>999999999</v>
      </c>
      <c r="BP66" s="68">
        <v>999999999</v>
      </c>
      <c r="BQ66" s="68">
        <v>999999999</v>
      </c>
      <c r="BR66" s="68">
        <v>999999999</v>
      </c>
      <c r="BS66" s="68">
        <v>999999999</v>
      </c>
      <c r="BT66" s="68">
        <v>999999999</v>
      </c>
      <c r="BU66" s="68">
        <v>999999999</v>
      </c>
      <c r="BV66" s="68">
        <v>999999999</v>
      </c>
      <c r="BW66" s="68">
        <v>999999999</v>
      </c>
      <c r="BX66" s="68">
        <v>999999999</v>
      </c>
      <c r="BY66" s="68">
        <v>999999999</v>
      </c>
      <c r="BZ66" s="68">
        <v>999999999</v>
      </c>
      <c r="CA66" s="68">
        <v>999999999</v>
      </c>
      <c r="CB66" s="68">
        <v>999999999</v>
      </c>
      <c r="CC66" s="68">
        <v>999999999</v>
      </c>
      <c r="CD66" s="68">
        <v>999999999</v>
      </c>
      <c r="CE66" s="68">
        <v>999999999</v>
      </c>
      <c r="CF66" s="68">
        <v>999999999</v>
      </c>
      <c r="CG66" s="68">
        <v>999999999</v>
      </c>
      <c r="CH66" s="68">
        <v>999999999</v>
      </c>
      <c r="CI66" s="68">
        <v>999999999</v>
      </c>
      <c r="CJ66" s="68">
        <v>999999999</v>
      </c>
      <c r="CK66" s="68">
        <v>999999999</v>
      </c>
      <c r="CL66" s="68">
        <v>999999999</v>
      </c>
      <c r="CM66" s="68">
        <v>999999999</v>
      </c>
      <c r="CN66" s="68">
        <v>999999999</v>
      </c>
      <c r="CO66" s="68">
        <v>999999999</v>
      </c>
      <c r="CP66" s="68">
        <v>999999999</v>
      </c>
      <c r="CQ66" s="68">
        <v>999999999</v>
      </c>
      <c r="CR66" s="68">
        <v>999999999</v>
      </c>
      <c r="CS66" s="68">
        <v>999999999</v>
      </c>
      <c r="CT66" s="68">
        <v>999999999</v>
      </c>
      <c r="CU66" s="68">
        <v>999999999</v>
      </c>
      <c r="CV66" s="68">
        <v>999999999</v>
      </c>
      <c r="CW66" s="68">
        <v>999999999</v>
      </c>
      <c r="CX66" s="68">
        <v>999999999</v>
      </c>
      <c r="CY66" s="68">
        <v>999999999</v>
      </c>
      <c r="CZ66" s="68">
        <v>999999999</v>
      </c>
      <c r="DA66" s="68">
        <v>999999999</v>
      </c>
      <c r="DB66" s="68">
        <v>999999999</v>
      </c>
      <c r="DC66" s="68">
        <v>999999999</v>
      </c>
      <c r="DD66" s="68">
        <v>999999999</v>
      </c>
      <c r="DE66" s="68">
        <v>999999999</v>
      </c>
      <c r="DF66" s="68">
        <v>999999999</v>
      </c>
      <c r="DG66" s="68">
        <v>999999999</v>
      </c>
      <c r="DH66" s="68">
        <v>999999999</v>
      </c>
      <c r="DI66" s="68">
        <v>999999999</v>
      </c>
      <c r="DJ66" s="68">
        <v>999999999</v>
      </c>
      <c r="DK66" s="68">
        <v>999999999</v>
      </c>
      <c r="DL66" s="68">
        <v>999999999</v>
      </c>
      <c r="DM66" s="68">
        <v>999999999</v>
      </c>
      <c r="DN66" s="68">
        <v>999999999</v>
      </c>
      <c r="DO66" s="68">
        <v>999999999</v>
      </c>
      <c r="DP66" s="68">
        <v>999999999</v>
      </c>
      <c r="DQ66" s="68">
        <v>999999999</v>
      </c>
      <c r="DR66" s="68">
        <v>999999999</v>
      </c>
      <c r="DS66" s="68">
        <v>999999999</v>
      </c>
      <c r="DT66" s="68">
        <v>999999999</v>
      </c>
      <c r="DU66" s="68">
        <v>999999999</v>
      </c>
      <c r="DV66" s="68">
        <v>999999999</v>
      </c>
      <c r="DW66" s="68">
        <v>999999999</v>
      </c>
      <c r="DX66" s="68">
        <v>999999999</v>
      </c>
      <c r="DY66" s="68">
        <v>999999999</v>
      </c>
      <c r="DZ66" s="68">
        <v>999999999</v>
      </c>
      <c r="EA66" s="68">
        <v>999999999</v>
      </c>
      <c r="EB66" s="68">
        <v>999999999</v>
      </c>
      <c r="EC66" s="68">
        <v>999999999</v>
      </c>
      <c r="ED66" s="68">
        <v>999999999</v>
      </c>
      <c r="EE66" s="68">
        <v>999999999</v>
      </c>
      <c r="EF66" s="68">
        <v>999999999</v>
      </c>
      <c r="EG66" s="68">
        <v>999999999</v>
      </c>
      <c r="EH66" s="68">
        <v>999999999</v>
      </c>
      <c r="EI66" s="68">
        <v>999999999</v>
      </c>
      <c r="EJ66" s="68">
        <v>999999999</v>
      </c>
      <c r="EK66" s="68">
        <v>999999999</v>
      </c>
      <c r="EL66" s="68">
        <v>999999999</v>
      </c>
      <c r="EM66" s="68">
        <v>999999999</v>
      </c>
      <c r="EN66" s="68">
        <v>999999999</v>
      </c>
      <c r="EO66" s="68">
        <v>999999999</v>
      </c>
      <c r="EP66" s="68">
        <v>999999999</v>
      </c>
      <c r="EQ66" s="68">
        <v>999999999</v>
      </c>
      <c r="ER66" s="68">
        <v>999999999</v>
      </c>
      <c r="ES66" s="68">
        <v>999999999</v>
      </c>
      <c r="ET66" s="68">
        <v>999999999</v>
      </c>
      <c r="EU66" s="68">
        <v>999999999</v>
      </c>
      <c r="EV66" s="68">
        <v>999999999</v>
      </c>
      <c r="EW66" s="68">
        <v>999999999</v>
      </c>
      <c r="EX66" s="68">
        <v>999999999</v>
      </c>
      <c r="EY66" s="68">
        <v>999999999</v>
      </c>
      <c r="EZ66" s="68">
        <v>999999999</v>
      </c>
      <c r="FA66" s="68">
        <v>999999999</v>
      </c>
      <c r="FB66" s="68">
        <v>999999999</v>
      </c>
      <c r="FC66" s="68">
        <v>999999999</v>
      </c>
      <c r="FD66" s="68">
        <v>999999999</v>
      </c>
      <c r="FE66" s="68">
        <v>999999999</v>
      </c>
      <c r="FF66" s="68">
        <v>999999999</v>
      </c>
      <c r="FG66" s="68">
        <v>999999999</v>
      </c>
      <c r="FH66" s="68">
        <v>999999999</v>
      </c>
      <c r="FI66" s="68">
        <v>999999999</v>
      </c>
      <c r="FJ66" s="68">
        <v>999999999</v>
      </c>
      <c r="FK66" s="68">
        <v>999999999</v>
      </c>
      <c r="FL66" s="68">
        <v>999999999</v>
      </c>
      <c r="FM66" s="68">
        <v>999999999</v>
      </c>
      <c r="FN66" s="68">
        <v>999999999</v>
      </c>
      <c r="FO66" s="68">
        <v>999999999</v>
      </c>
      <c r="FP66" s="68">
        <v>999999999</v>
      </c>
      <c r="FQ66" s="68">
        <v>999999999</v>
      </c>
      <c r="FR66" s="68">
        <v>999999999</v>
      </c>
      <c r="FS66" s="68">
        <v>999999999</v>
      </c>
      <c r="FT66" s="68">
        <v>999999999</v>
      </c>
      <c r="FU66" s="68">
        <v>999999999</v>
      </c>
      <c r="FV66" s="68">
        <v>999999999</v>
      </c>
      <c r="FW66" s="68">
        <v>999999999</v>
      </c>
      <c r="FX66" s="68">
        <v>999999999</v>
      </c>
      <c r="FY66" s="66"/>
      <c r="FZ66" s="66">
        <f>SUM(C66:FX66)</f>
        <v>177999999822</v>
      </c>
      <c r="GA66" s="42"/>
      <c r="GB66" s="66"/>
      <c r="GC66" s="66"/>
      <c r="GD66" s="66"/>
      <c r="GE66" s="4"/>
      <c r="GF66" s="1"/>
      <c r="GG66" s="1"/>
      <c r="GH66" s="1"/>
      <c r="GI66" s="1"/>
      <c r="GJ66" s="1"/>
      <c r="GK66" s="1"/>
      <c r="GL66" s="1"/>
      <c r="GM66" s="1"/>
    </row>
    <row r="67" spans="1:195" x14ac:dyDescent="0.2">
      <c r="A67" s="5"/>
      <c r="B67" s="11" t="s">
        <v>344</v>
      </c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8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  <c r="EO67" s="66"/>
      <c r="EP67" s="66"/>
      <c r="EQ67" s="66"/>
      <c r="ER67" s="66"/>
      <c r="ES67" s="66"/>
      <c r="ET67" s="66"/>
      <c r="EU67" s="66"/>
      <c r="EV67" s="66"/>
      <c r="EW67" s="66"/>
      <c r="EX67" s="66"/>
      <c r="EY67" s="66"/>
      <c r="EZ67" s="66"/>
      <c r="FA67" s="66"/>
      <c r="FB67" s="66"/>
      <c r="FC67" s="66"/>
      <c r="FD67" s="66"/>
      <c r="FE67" s="66"/>
      <c r="FF67" s="66"/>
      <c r="FG67" s="66"/>
      <c r="FH67" s="66"/>
      <c r="FI67" s="66"/>
      <c r="FJ67" s="66"/>
      <c r="FK67" s="66"/>
      <c r="FL67" s="66"/>
      <c r="FM67" s="66"/>
      <c r="FN67" s="66"/>
      <c r="FO67" s="66"/>
      <c r="FP67" s="66"/>
      <c r="FQ67" s="66"/>
      <c r="FR67" s="66"/>
      <c r="FS67" s="66"/>
      <c r="FT67" s="68"/>
      <c r="FU67" s="66"/>
      <c r="FV67" s="66"/>
      <c r="FW67" s="66"/>
      <c r="FX67" s="66"/>
      <c r="FY67" s="66"/>
      <c r="FZ67" s="42"/>
      <c r="GA67" s="42"/>
      <c r="GB67" s="66"/>
      <c r="GC67" s="66"/>
      <c r="GD67" s="66"/>
      <c r="GE67" s="70"/>
      <c r="GF67" s="157"/>
      <c r="GG67" s="1"/>
      <c r="GH67" s="1"/>
      <c r="GI67" s="1"/>
      <c r="GJ67" s="1"/>
      <c r="GK67" s="1"/>
      <c r="GL67" s="1"/>
      <c r="GM67" s="1"/>
    </row>
    <row r="68" spans="1:195" x14ac:dyDescent="0.2">
      <c r="A68" s="5"/>
      <c r="B68" s="11" t="s">
        <v>350</v>
      </c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8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  <c r="EN68" s="66"/>
      <c r="EO68" s="66"/>
      <c r="EP68" s="66"/>
      <c r="EQ68" s="66"/>
      <c r="ER68" s="66"/>
      <c r="ES68" s="66"/>
      <c r="ET68" s="71"/>
      <c r="EU68" s="66"/>
      <c r="EV68" s="66"/>
      <c r="EW68" s="66"/>
      <c r="EX68" s="66"/>
      <c r="EY68" s="66"/>
      <c r="EZ68" s="66"/>
      <c r="FA68" s="66"/>
      <c r="FB68" s="66"/>
      <c r="FC68" s="66"/>
      <c r="FD68" s="66"/>
      <c r="FE68" s="66"/>
      <c r="FF68" s="66"/>
      <c r="FG68" s="66"/>
      <c r="FH68" s="66"/>
      <c r="FI68" s="66"/>
      <c r="FJ68" s="66"/>
      <c r="FK68" s="66"/>
      <c r="FL68" s="66"/>
      <c r="FM68" s="66"/>
      <c r="FN68" s="66"/>
      <c r="FO68" s="66"/>
      <c r="FP68" s="66"/>
      <c r="FQ68" s="66"/>
      <c r="FR68" s="66"/>
      <c r="FS68" s="66"/>
      <c r="FT68" s="68"/>
      <c r="FU68" s="66"/>
      <c r="FV68" s="66"/>
      <c r="FW68" s="66"/>
      <c r="FX68" s="66"/>
      <c r="FY68" s="66"/>
      <c r="FZ68" s="42"/>
      <c r="GA68" s="42"/>
      <c r="GB68" s="42"/>
      <c r="GC68" s="42"/>
      <c r="GD68" s="42"/>
      <c r="GE68" s="4"/>
      <c r="GF68" s="1"/>
      <c r="GG68" s="1"/>
      <c r="GH68" s="1"/>
      <c r="GI68" s="1"/>
      <c r="GJ68" s="1"/>
      <c r="GK68" s="1"/>
      <c r="GL68" s="1"/>
      <c r="GM68" s="1"/>
    </row>
    <row r="69" spans="1:195" x14ac:dyDescent="0.2">
      <c r="A69" s="5"/>
      <c r="B69" s="11" t="s">
        <v>351</v>
      </c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  <c r="EO69" s="66"/>
      <c r="EP69" s="66"/>
      <c r="EQ69" s="66"/>
      <c r="ER69" s="66"/>
      <c r="ES69" s="66"/>
      <c r="ET69" s="66"/>
      <c r="EU69" s="66"/>
      <c r="EV69" s="66"/>
      <c r="EW69" s="66"/>
      <c r="EX69" s="66"/>
      <c r="EY69" s="66"/>
      <c r="EZ69" s="66"/>
      <c r="FA69" s="66"/>
      <c r="FB69" s="66"/>
      <c r="FC69" s="66"/>
      <c r="FD69" s="66"/>
      <c r="FE69" s="66"/>
      <c r="FF69" s="66"/>
      <c r="FG69" s="66"/>
      <c r="FH69" s="66"/>
      <c r="FI69" s="66"/>
      <c r="FJ69" s="66"/>
      <c r="FK69" s="66"/>
      <c r="FL69" s="66"/>
      <c r="FM69" s="66"/>
      <c r="FN69" s="66"/>
      <c r="FO69" s="66"/>
      <c r="FP69" s="66"/>
      <c r="FQ69" s="66"/>
      <c r="FR69" s="66"/>
      <c r="FS69" s="66"/>
      <c r="FT69" s="66"/>
      <c r="FU69" s="66"/>
      <c r="FV69" s="66"/>
      <c r="FW69" s="66"/>
      <c r="FX69" s="66"/>
      <c r="FY69" s="66"/>
      <c r="FZ69" s="42"/>
      <c r="GA69" s="42"/>
      <c r="GB69" s="42"/>
      <c r="GC69" s="42"/>
      <c r="GD69" s="42"/>
      <c r="GE69" s="4"/>
      <c r="GF69" s="1"/>
      <c r="GG69" s="1"/>
      <c r="GH69" s="1"/>
      <c r="GI69" s="1"/>
      <c r="GJ69" s="1"/>
      <c r="GK69" s="1"/>
      <c r="GL69" s="1"/>
      <c r="GM69" s="1"/>
    </row>
    <row r="70" spans="1:195" x14ac:dyDescent="0.2">
      <c r="A70" s="5"/>
      <c r="B70" s="11" t="s">
        <v>352</v>
      </c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8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  <c r="EO70" s="66"/>
      <c r="EP70" s="66"/>
      <c r="EQ70" s="66"/>
      <c r="ER70" s="66"/>
      <c r="ES70" s="66"/>
      <c r="ET70" s="66"/>
      <c r="EU70" s="66"/>
      <c r="EV70" s="66"/>
      <c r="EW70" s="66"/>
      <c r="EX70" s="66"/>
      <c r="EY70" s="66"/>
      <c r="EZ70" s="66"/>
      <c r="FA70" s="66"/>
      <c r="FB70" s="66"/>
      <c r="FC70" s="66"/>
      <c r="FD70" s="66"/>
      <c r="FE70" s="66"/>
      <c r="FF70" s="66"/>
      <c r="FG70" s="66"/>
      <c r="FH70" s="66"/>
      <c r="FI70" s="66"/>
      <c r="FJ70" s="66"/>
      <c r="FK70" s="66"/>
      <c r="FL70" s="66"/>
      <c r="FM70" s="66"/>
      <c r="FN70" s="66"/>
      <c r="FO70" s="66"/>
      <c r="FP70" s="66"/>
      <c r="FQ70" s="66"/>
      <c r="FR70" s="66"/>
      <c r="FS70" s="66"/>
      <c r="FT70" s="68"/>
      <c r="FU70" s="66"/>
      <c r="FV70" s="66"/>
      <c r="FW70" s="66"/>
      <c r="FX70" s="66"/>
      <c r="FY70" s="66"/>
      <c r="FZ70" s="42"/>
      <c r="GA70" s="42"/>
      <c r="GB70" s="42"/>
      <c r="GC70" s="42"/>
      <c r="GD70" s="42"/>
      <c r="GE70" s="4"/>
      <c r="GF70" s="1"/>
      <c r="GG70" s="1"/>
      <c r="GH70" s="1"/>
      <c r="GI70" s="1"/>
      <c r="GJ70" s="1"/>
      <c r="GK70" s="1"/>
      <c r="GL70" s="1"/>
      <c r="GM70" s="1"/>
    </row>
    <row r="71" spans="1:195" x14ac:dyDescent="0.2">
      <c r="A71" s="2" t="s">
        <v>353</v>
      </c>
      <c r="B71" s="1" t="s">
        <v>354</v>
      </c>
      <c r="C71" s="72">
        <v>214049.99</v>
      </c>
      <c r="D71" s="72">
        <v>0</v>
      </c>
      <c r="E71" s="72">
        <v>0</v>
      </c>
      <c r="F71" s="72">
        <v>0</v>
      </c>
      <c r="G71" s="72">
        <v>0</v>
      </c>
      <c r="H71" s="72">
        <v>0</v>
      </c>
      <c r="I71" s="72">
        <v>518609.48</v>
      </c>
      <c r="J71" s="72">
        <v>0</v>
      </c>
      <c r="K71" s="72">
        <v>0</v>
      </c>
      <c r="L71" s="72">
        <v>0</v>
      </c>
      <c r="M71" s="72">
        <v>0</v>
      </c>
      <c r="N71" s="72">
        <v>6454001.4400000004</v>
      </c>
      <c r="O71" s="72">
        <v>2315346.59</v>
      </c>
      <c r="P71" s="72">
        <v>6508.04</v>
      </c>
      <c r="Q71" s="72">
        <v>0</v>
      </c>
      <c r="R71" s="72">
        <v>0</v>
      </c>
      <c r="S71" s="72">
        <v>0</v>
      </c>
      <c r="T71" s="72">
        <v>0</v>
      </c>
      <c r="U71" s="72">
        <v>0</v>
      </c>
      <c r="V71" s="72">
        <v>0</v>
      </c>
      <c r="W71" s="73">
        <v>0</v>
      </c>
      <c r="X71" s="72">
        <v>4645.62</v>
      </c>
      <c r="Y71" s="72">
        <v>0</v>
      </c>
      <c r="Z71" s="72">
        <v>125782.95</v>
      </c>
      <c r="AA71" s="72">
        <v>0</v>
      </c>
      <c r="AB71" s="72">
        <v>0</v>
      </c>
      <c r="AC71" s="72">
        <v>0</v>
      </c>
      <c r="AD71" s="72">
        <v>0</v>
      </c>
      <c r="AE71" s="72">
        <v>73409.77</v>
      </c>
      <c r="AF71" s="72">
        <v>0</v>
      </c>
      <c r="AG71" s="72">
        <v>0</v>
      </c>
      <c r="AH71" s="72">
        <v>189856.48</v>
      </c>
      <c r="AI71" s="72">
        <v>0</v>
      </c>
      <c r="AJ71" s="72">
        <v>0</v>
      </c>
      <c r="AK71" s="72">
        <v>0</v>
      </c>
      <c r="AL71" s="72">
        <v>0</v>
      </c>
      <c r="AM71" s="72">
        <v>0</v>
      </c>
      <c r="AN71" s="72">
        <v>0</v>
      </c>
      <c r="AO71" s="72">
        <v>0</v>
      </c>
      <c r="AP71" s="72">
        <v>0</v>
      </c>
      <c r="AQ71" s="72">
        <v>0</v>
      </c>
      <c r="AR71" s="72">
        <v>0</v>
      </c>
      <c r="AS71" s="72">
        <v>2116980.9</v>
      </c>
      <c r="AT71" s="72">
        <v>0</v>
      </c>
      <c r="AU71" s="72">
        <v>0</v>
      </c>
      <c r="AV71" s="72">
        <v>0</v>
      </c>
      <c r="AW71" s="72">
        <v>0</v>
      </c>
      <c r="AX71" s="72">
        <v>0</v>
      </c>
      <c r="AY71" s="72">
        <v>0</v>
      </c>
      <c r="AZ71" s="72">
        <v>0</v>
      </c>
      <c r="BA71" s="72">
        <v>0</v>
      </c>
      <c r="BB71" s="72">
        <v>0</v>
      </c>
      <c r="BC71" s="72">
        <v>0</v>
      </c>
      <c r="BD71" s="72">
        <v>0</v>
      </c>
      <c r="BE71" s="72">
        <v>0</v>
      </c>
      <c r="BF71" s="72">
        <v>0</v>
      </c>
      <c r="BG71" s="72">
        <v>0</v>
      </c>
      <c r="BH71" s="72">
        <v>0</v>
      </c>
      <c r="BI71" s="72">
        <v>0</v>
      </c>
      <c r="BJ71" s="72">
        <v>0</v>
      </c>
      <c r="BK71" s="72">
        <v>0</v>
      </c>
      <c r="BL71" s="72">
        <v>0</v>
      </c>
      <c r="BM71" s="72">
        <v>40575.480000000003</v>
      </c>
      <c r="BN71" s="72">
        <v>0</v>
      </c>
      <c r="BO71" s="72">
        <v>0</v>
      </c>
      <c r="BP71" s="72">
        <v>0</v>
      </c>
      <c r="BQ71" s="72">
        <v>0</v>
      </c>
      <c r="BR71" s="72">
        <v>0</v>
      </c>
      <c r="BS71" s="72">
        <v>0</v>
      </c>
      <c r="BT71" s="72">
        <v>0</v>
      </c>
      <c r="BU71" s="72">
        <v>0</v>
      </c>
      <c r="BV71" s="72">
        <v>784125.51</v>
      </c>
      <c r="BW71" s="72">
        <v>0</v>
      </c>
      <c r="BX71" s="72">
        <v>0</v>
      </c>
      <c r="BY71" s="72">
        <v>0</v>
      </c>
      <c r="BZ71" s="72">
        <v>0</v>
      </c>
      <c r="CA71" s="72">
        <v>0</v>
      </c>
      <c r="CB71" s="72">
        <v>0</v>
      </c>
      <c r="CC71" s="72">
        <v>0</v>
      </c>
      <c r="CD71" s="72">
        <v>64538.16</v>
      </c>
      <c r="CE71" s="72">
        <v>0</v>
      </c>
      <c r="CF71" s="72">
        <v>139360.24</v>
      </c>
      <c r="CG71" s="72">
        <v>0</v>
      </c>
      <c r="CH71" s="72">
        <v>0</v>
      </c>
      <c r="CI71" s="72">
        <v>0</v>
      </c>
      <c r="CJ71" s="72">
        <v>0</v>
      </c>
      <c r="CK71" s="72">
        <v>2621262.39</v>
      </c>
      <c r="CL71" s="72">
        <v>34407.54</v>
      </c>
      <c r="CM71" s="72">
        <v>0</v>
      </c>
      <c r="CN71" s="72">
        <v>0</v>
      </c>
      <c r="CO71" s="72">
        <v>0</v>
      </c>
      <c r="CP71" s="72">
        <v>0</v>
      </c>
      <c r="CQ71" s="72">
        <v>0</v>
      </c>
      <c r="CR71" s="72">
        <v>78694.86</v>
      </c>
      <c r="CS71" s="72">
        <v>0</v>
      </c>
      <c r="CT71" s="72">
        <v>29636.04</v>
      </c>
      <c r="CU71" s="72">
        <v>0</v>
      </c>
      <c r="CV71" s="72">
        <v>28341.66</v>
      </c>
      <c r="CW71" s="72">
        <v>0</v>
      </c>
      <c r="CX71" s="72">
        <v>0</v>
      </c>
      <c r="CY71" s="72">
        <v>0</v>
      </c>
      <c r="CZ71" s="72">
        <v>0</v>
      </c>
      <c r="DA71" s="72">
        <v>18622.72</v>
      </c>
      <c r="DB71" s="72">
        <v>0</v>
      </c>
      <c r="DC71" s="72">
        <v>36496.36</v>
      </c>
      <c r="DD71" s="72">
        <v>5221.7700000000004</v>
      </c>
      <c r="DE71" s="72">
        <v>0</v>
      </c>
      <c r="DF71" s="72">
        <v>0</v>
      </c>
      <c r="DG71" s="72">
        <v>0</v>
      </c>
      <c r="DH71" s="72">
        <v>277847.37</v>
      </c>
      <c r="DI71" s="72">
        <v>0</v>
      </c>
      <c r="DJ71" s="72">
        <v>0</v>
      </c>
      <c r="DK71" s="72">
        <v>0</v>
      </c>
      <c r="DL71" s="72">
        <v>0</v>
      </c>
      <c r="DM71" s="72">
        <v>0</v>
      </c>
      <c r="DN71" s="72">
        <v>0</v>
      </c>
      <c r="DO71" s="72">
        <v>0</v>
      </c>
      <c r="DP71" s="72">
        <v>9617.9</v>
      </c>
      <c r="DQ71" s="72">
        <v>0</v>
      </c>
      <c r="DR71" s="72">
        <v>0</v>
      </c>
      <c r="DS71" s="72">
        <v>0</v>
      </c>
      <c r="DT71" s="72">
        <v>0</v>
      </c>
      <c r="DU71" s="72">
        <v>0</v>
      </c>
      <c r="DV71" s="72">
        <v>0</v>
      </c>
      <c r="DW71" s="72">
        <v>0</v>
      </c>
      <c r="DX71" s="72">
        <v>0</v>
      </c>
      <c r="DY71" s="72">
        <v>0</v>
      </c>
      <c r="DZ71" s="72">
        <v>0</v>
      </c>
      <c r="EA71" s="72">
        <v>550952.78</v>
      </c>
      <c r="EB71" s="72">
        <v>0</v>
      </c>
      <c r="EC71" s="72">
        <v>0</v>
      </c>
      <c r="ED71" s="72">
        <v>710551.13</v>
      </c>
      <c r="EE71" s="72">
        <v>0</v>
      </c>
      <c r="EF71" s="72">
        <v>0</v>
      </c>
      <c r="EG71" s="72">
        <v>0</v>
      </c>
      <c r="EH71" s="72">
        <v>0</v>
      </c>
      <c r="EI71" s="72">
        <v>0</v>
      </c>
      <c r="EJ71" s="72">
        <v>0</v>
      </c>
      <c r="EK71" s="72">
        <v>0</v>
      </c>
      <c r="EL71" s="72">
        <v>671262.95</v>
      </c>
      <c r="EM71" s="72">
        <v>0</v>
      </c>
      <c r="EN71" s="72">
        <v>0</v>
      </c>
      <c r="EO71" s="72">
        <v>0</v>
      </c>
      <c r="EP71" s="72">
        <v>0</v>
      </c>
      <c r="EQ71" s="72">
        <v>1064161.06</v>
      </c>
      <c r="ER71" s="72">
        <v>0</v>
      </c>
      <c r="ES71" s="72">
        <v>0</v>
      </c>
      <c r="ET71" s="72">
        <v>0</v>
      </c>
      <c r="EU71" s="72">
        <v>0</v>
      </c>
      <c r="EV71" s="72">
        <v>19817.919999999998</v>
      </c>
      <c r="EW71" s="72">
        <v>0</v>
      </c>
      <c r="EX71" s="72">
        <v>0</v>
      </c>
      <c r="EY71" s="72">
        <v>0</v>
      </c>
      <c r="EZ71" s="72">
        <v>74228.81</v>
      </c>
      <c r="FA71" s="72">
        <v>1475032.01</v>
      </c>
      <c r="FB71" s="72">
        <v>0</v>
      </c>
      <c r="FC71" s="72">
        <v>0</v>
      </c>
      <c r="FD71" s="72">
        <v>0</v>
      </c>
      <c r="FE71" s="72">
        <v>7823.44</v>
      </c>
      <c r="FF71" s="72">
        <v>0</v>
      </c>
      <c r="FG71" s="72">
        <v>0</v>
      </c>
      <c r="FH71" s="72">
        <v>76952.78</v>
      </c>
      <c r="FI71" s="72">
        <v>0</v>
      </c>
      <c r="FJ71" s="72">
        <v>0</v>
      </c>
      <c r="FK71" s="72">
        <v>46526.37</v>
      </c>
      <c r="FL71" s="72">
        <v>0</v>
      </c>
      <c r="FM71" s="72">
        <v>0</v>
      </c>
      <c r="FN71" s="72">
        <v>0</v>
      </c>
      <c r="FO71" s="72">
        <v>0</v>
      </c>
      <c r="FP71" s="72">
        <v>0</v>
      </c>
      <c r="FQ71" s="72">
        <v>0</v>
      </c>
      <c r="FR71" s="72">
        <v>0</v>
      </c>
      <c r="FS71" s="72">
        <v>0</v>
      </c>
      <c r="FT71" s="73">
        <v>0</v>
      </c>
      <c r="FU71" s="72">
        <v>0</v>
      </c>
      <c r="FV71" s="72">
        <v>0</v>
      </c>
      <c r="FW71" s="72">
        <v>0</v>
      </c>
      <c r="FX71" s="72">
        <v>0</v>
      </c>
      <c r="FY71" s="74"/>
      <c r="FZ71" s="42">
        <f>SUM(C71:FX71)</f>
        <v>20885248.509999998</v>
      </c>
      <c r="GA71" s="42"/>
      <c r="GB71" s="42"/>
      <c r="GC71" s="42"/>
      <c r="GD71" s="42"/>
      <c r="GE71" s="4"/>
      <c r="GF71" s="1"/>
      <c r="GG71" s="1"/>
      <c r="GH71" s="1"/>
      <c r="GI71" s="1"/>
      <c r="GJ71" s="1"/>
      <c r="GK71" s="1"/>
      <c r="GL71" s="1"/>
      <c r="GM71" s="1"/>
    </row>
    <row r="72" spans="1:195" x14ac:dyDescent="0.2">
      <c r="A72" s="2" t="s">
        <v>355</v>
      </c>
      <c r="B72" s="11" t="s">
        <v>356</v>
      </c>
      <c r="C72" s="75">
        <v>0</v>
      </c>
      <c r="D72" s="72">
        <v>0</v>
      </c>
      <c r="E72" s="72">
        <v>0</v>
      </c>
      <c r="F72" s="72">
        <v>0</v>
      </c>
      <c r="G72" s="72">
        <v>0</v>
      </c>
      <c r="H72" s="72">
        <v>0</v>
      </c>
      <c r="I72" s="72">
        <v>0</v>
      </c>
      <c r="J72" s="72">
        <v>0</v>
      </c>
      <c r="K72" s="72">
        <v>0</v>
      </c>
      <c r="L72" s="72">
        <v>0</v>
      </c>
      <c r="M72" s="72">
        <v>0</v>
      </c>
      <c r="N72" s="72">
        <v>387510</v>
      </c>
      <c r="O72" s="72">
        <v>0</v>
      </c>
      <c r="P72" s="72">
        <v>0</v>
      </c>
      <c r="Q72" s="72">
        <v>0</v>
      </c>
      <c r="R72" s="72">
        <v>0</v>
      </c>
      <c r="S72" s="72">
        <v>0</v>
      </c>
      <c r="T72" s="72">
        <v>0</v>
      </c>
      <c r="U72" s="72">
        <v>0</v>
      </c>
      <c r="V72" s="72">
        <v>0</v>
      </c>
      <c r="W72" s="73">
        <v>0</v>
      </c>
      <c r="X72" s="72">
        <v>0</v>
      </c>
      <c r="Y72" s="72">
        <v>0</v>
      </c>
      <c r="Z72" s="72">
        <v>0</v>
      </c>
      <c r="AA72" s="72">
        <v>0</v>
      </c>
      <c r="AB72" s="72">
        <v>0</v>
      </c>
      <c r="AC72" s="72">
        <v>0</v>
      </c>
      <c r="AD72" s="72">
        <v>0</v>
      </c>
      <c r="AE72" s="72">
        <v>0</v>
      </c>
      <c r="AF72" s="72">
        <v>0</v>
      </c>
      <c r="AG72" s="72">
        <v>0</v>
      </c>
      <c r="AH72" s="72">
        <v>0</v>
      </c>
      <c r="AI72" s="72">
        <v>0</v>
      </c>
      <c r="AJ72" s="72">
        <v>0</v>
      </c>
      <c r="AK72" s="72">
        <v>0</v>
      </c>
      <c r="AL72" s="72">
        <v>0</v>
      </c>
      <c r="AM72" s="72">
        <v>0</v>
      </c>
      <c r="AN72" s="72">
        <v>0</v>
      </c>
      <c r="AO72" s="72">
        <v>0</v>
      </c>
      <c r="AP72" s="72">
        <v>0</v>
      </c>
      <c r="AQ72" s="72">
        <v>0</v>
      </c>
      <c r="AR72" s="72">
        <v>0</v>
      </c>
      <c r="AS72" s="72">
        <v>0</v>
      </c>
      <c r="AT72" s="72">
        <v>0</v>
      </c>
      <c r="AU72" s="72">
        <v>0</v>
      </c>
      <c r="AV72" s="72">
        <v>0</v>
      </c>
      <c r="AW72" s="72">
        <v>0</v>
      </c>
      <c r="AX72" s="72">
        <v>0</v>
      </c>
      <c r="AY72" s="72">
        <v>0</v>
      </c>
      <c r="AZ72" s="72">
        <v>0</v>
      </c>
      <c r="BA72" s="72">
        <v>0</v>
      </c>
      <c r="BB72" s="72">
        <v>0</v>
      </c>
      <c r="BC72" s="72">
        <v>0</v>
      </c>
      <c r="BD72" s="72">
        <v>0</v>
      </c>
      <c r="BE72" s="72">
        <v>0</v>
      </c>
      <c r="BF72" s="72">
        <v>0</v>
      </c>
      <c r="BG72" s="72">
        <v>0</v>
      </c>
      <c r="BH72" s="72">
        <v>0</v>
      </c>
      <c r="BI72" s="72">
        <v>0</v>
      </c>
      <c r="BJ72" s="72">
        <v>0</v>
      </c>
      <c r="BK72" s="72">
        <v>0</v>
      </c>
      <c r="BL72" s="72">
        <v>0</v>
      </c>
      <c r="BM72" s="72">
        <v>0</v>
      </c>
      <c r="BN72" s="72">
        <v>0</v>
      </c>
      <c r="BO72" s="72">
        <v>0</v>
      </c>
      <c r="BP72" s="72">
        <v>0</v>
      </c>
      <c r="BQ72" s="72">
        <v>0</v>
      </c>
      <c r="BR72" s="72">
        <v>0</v>
      </c>
      <c r="BS72" s="72">
        <v>0</v>
      </c>
      <c r="BT72" s="72">
        <v>0</v>
      </c>
      <c r="BU72" s="72">
        <v>0</v>
      </c>
      <c r="BV72" s="72">
        <v>0</v>
      </c>
      <c r="BW72" s="72">
        <v>0</v>
      </c>
      <c r="BX72" s="72">
        <v>0</v>
      </c>
      <c r="BY72" s="72">
        <v>0</v>
      </c>
      <c r="BZ72" s="72">
        <v>0</v>
      </c>
      <c r="CA72" s="72">
        <v>0</v>
      </c>
      <c r="CB72" s="72">
        <v>0</v>
      </c>
      <c r="CC72" s="72">
        <v>0</v>
      </c>
      <c r="CD72" s="72">
        <v>0</v>
      </c>
      <c r="CE72" s="72">
        <v>0</v>
      </c>
      <c r="CF72" s="72">
        <v>0</v>
      </c>
      <c r="CG72" s="72">
        <v>0</v>
      </c>
      <c r="CH72" s="72">
        <v>0</v>
      </c>
      <c r="CI72" s="72">
        <v>0</v>
      </c>
      <c r="CJ72" s="72">
        <v>0</v>
      </c>
      <c r="CK72" s="72">
        <v>0</v>
      </c>
      <c r="CL72" s="72">
        <v>0</v>
      </c>
      <c r="CM72" s="72">
        <v>0</v>
      </c>
      <c r="CN72" s="72">
        <v>0</v>
      </c>
      <c r="CO72" s="72">
        <v>0</v>
      </c>
      <c r="CP72" s="72">
        <v>0</v>
      </c>
      <c r="CQ72" s="72">
        <v>0</v>
      </c>
      <c r="CR72" s="72">
        <v>0</v>
      </c>
      <c r="CS72" s="72">
        <v>0</v>
      </c>
      <c r="CT72" s="72">
        <v>0</v>
      </c>
      <c r="CU72" s="72">
        <v>0</v>
      </c>
      <c r="CV72" s="72">
        <v>0</v>
      </c>
      <c r="CW72" s="72">
        <v>0</v>
      </c>
      <c r="CX72" s="72">
        <v>0</v>
      </c>
      <c r="CY72" s="72">
        <v>0</v>
      </c>
      <c r="CZ72" s="72">
        <v>0</v>
      </c>
      <c r="DA72" s="72">
        <v>0</v>
      </c>
      <c r="DB72" s="72">
        <v>0</v>
      </c>
      <c r="DC72" s="72">
        <v>0</v>
      </c>
      <c r="DD72" s="72">
        <v>0</v>
      </c>
      <c r="DE72" s="72">
        <v>0</v>
      </c>
      <c r="DF72" s="72">
        <v>0</v>
      </c>
      <c r="DG72" s="72">
        <v>0</v>
      </c>
      <c r="DH72" s="72">
        <v>0</v>
      </c>
      <c r="DI72" s="72">
        <v>0</v>
      </c>
      <c r="DJ72" s="72">
        <v>0</v>
      </c>
      <c r="DK72" s="72">
        <v>0</v>
      </c>
      <c r="DL72" s="72">
        <v>0</v>
      </c>
      <c r="DM72" s="72">
        <v>0</v>
      </c>
      <c r="DN72" s="72">
        <v>0</v>
      </c>
      <c r="DO72" s="72">
        <v>0</v>
      </c>
      <c r="DP72" s="72">
        <v>0</v>
      </c>
      <c r="DQ72" s="72">
        <v>0</v>
      </c>
      <c r="DR72" s="72">
        <v>0</v>
      </c>
      <c r="DS72" s="72">
        <v>0</v>
      </c>
      <c r="DT72" s="72">
        <v>0</v>
      </c>
      <c r="DU72" s="72">
        <v>0</v>
      </c>
      <c r="DV72" s="72">
        <v>0</v>
      </c>
      <c r="DW72" s="72">
        <v>0</v>
      </c>
      <c r="DX72" s="72">
        <v>0</v>
      </c>
      <c r="DY72" s="72">
        <v>0</v>
      </c>
      <c r="DZ72" s="72">
        <v>0</v>
      </c>
      <c r="EA72" s="72">
        <v>0</v>
      </c>
      <c r="EB72" s="72">
        <v>0</v>
      </c>
      <c r="EC72" s="72">
        <v>0</v>
      </c>
      <c r="ED72" s="72">
        <v>0</v>
      </c>
      <c r="EE72" s="72">
        <v>0</v>
      </c>
      <c r="EF72" s="72">
        <v>0</v>
      </c>
      <c r="EG72" s="72">
        <v>0</v>
      </c>
      <c r="EH72" s="72">
        <v>0</v>
      </c>
      <c r="EI72" s="72">
        <v>0</v>
      </c>
      <c r="EJ72" s="72">
        <v>0</v>
      </c>
      <c r="EK72" s="72">
        <v>0</v>
      </c>
      <c r="EL72" s="72">
        <v>0</v>
      </c>
      <c r="EM72" s="72">
        <v>0</v>
      </c>
      <c r="EN72" s="72">
        <v>0</v>
      </c>
      <c r="EO72" s="72">
        <v>0</v>
      </c>
      <c r="EP72" s="72">
        <v>0</v>
      </c>
      <c r="EQ72" s="72">
        <v>0</v>
      </c>
      <c r="ER72" s="72">
        <v>0</v>
      </c>
      <c r="ES72" s="72">
        <v>0</v>
      </c>
      <c r="ET72" s="72">
        <v>0</v>
      </c>
      <c r="EU72" s="72">
        <v>0</v>
      </c>
      <c r="EV72" s="72">
        <v>0</v>
      </c>
      <c r="EW72" s="72">
        <v>0</v>
      </c>
      <c r="EX72" s="72">
        <v>0</v>
      </c>
      <c r="EY72" s="72">
        <v>0</v>
      </c>
      <c r="EZ72" s="72">
        <v>0</v>
      </c>
      <c r="FA72" s="72">
        <v>0</v>
      </c>
      <c r="FB72" s="72">
        <v>0</v>
      </c>
      <c r="FC72" s="72">
        <v>0</v>
      </c>
      <c r="FD72" s="72">
        <v>0</v>
      </c>
      <c r="FE72" s="72">
        <v>0</v>
      </c>
      <c r="FF72" s="72">
        <v>0</v>
      </c>
      <c r="FG72" s="72">
        <v>0</v>
      </c>
      <c r="FH72" s="72">
        <v>0</v>
      </c>
      <c r="FI72" s="72">
        <v>0</v>
      </c>
      <c r="FJ72" s="72">
        <v>0</v>
      </c>
      <c r="FK72" s="72">
        <v>0</v>
      </c>
      <c r="FL72" s="72">
        <v>0</v>
      </c>
      <c r="FM72" s="72">
        <v>0</v>
      </c>
      <c r="FN72" s="72">
        <v>0</v>
      </c>
      <c r="FO72" s="72">
        <v>0</v>
      </c>
      <c r="FP72" s="72">
        <v>0</v>
      </c>
      <c r="FQ72" s="72">
        <v>0</v>
      </c>
      <c r="FR72" s="72">
        <v>0</v>
      </c>
      <c r="FS72" s="72">
        <v>0</v>
      </c>
      <c r="FT72" s="73">
        <v>0</v>
      </c>
      <c r="FU72" s="72">
        <v>0</v>
      </c>
      <c r="FV72" s="72">
        <v>0</v>
      </c>
      <c r="FW72" s="72">
        <v>0</v>
      </c>
      <c r="FX72" s="72">
        <v>0</v>
      </c>
      <c r="FY72" s="74"/>
      <c r="FZ72" s="42">
        <f>SUM(C72:FX72)</f>
        <v>387510</v>
      </c>
      <c r="GA72" s="42"/>
      <c r="GB72" s="42"/>
      <c r="GC72" s="42"/>
      <c r="GD72" s="42"/>
      <c r="GE72" s="5"/>
      <c r="GF72" s="11"/>
      <c r="GG72" s="1"/>
      <c r="GH72" s="1"/>
      <c r="GI72" s="1"/>
      <c r="GJ72" s="1"/>
      <c r="GK72" s="1"/>
      <c r="GL72" s="1"/>
      <c r="GM72" s="1"/>
    </row>
    <row r="73" spans="1:195" x14ac:dyDescent="0.2">
      <c r="A73" s="2" t="s">
        <v>357</v>
      </c>
      <c r="B73" s="11" t="s">
        <v>358</v>
      </c>
      <c r="C73" s="393">
        <v>5670000</v>
      </c>
      <c r="D73" s="393">
        <f>35400000+27000000</f>
        <v>62400000</v>
      </c>
      <c r="E73" s="393">
        <v>4890000</v>
      </c>
      <c r="F73" s="393">
        <v>750000</v>
      </c>
      <c r="G73" s="393">
        <v>0</v>
      </c>
      <c r="H73" s="393">
        <v>300000</v>
      </c>
      <c r="I73" s="394">
        <f>7845103+9900000</f>
        <v>17745103</v>
      </c>
      <c r="J73" s="393">
        <v>0</v>
      </c>
      <c r="K73" s="393">
        <v>0</v>
      </c>
      <c r="L73" s="393">
        <f>4655850+1500000</f>
        <v>6155850</v>
      </c>
      <c r="M73" s="393">
        <f>1000000+3000000</f>
        <v>4000000</v>
      </c>
      <c r="N73" s="393">
        <f>77763000+23900000</f>
        <v>101663000</v>
      </c>
      <c r="O73" s="393">
        <v>26498234</v>
      </c>
      <c r="P73" s="393">
        <v>0</v>
      </c>
      <c r="Q73" s="393">
        <f>42699062.083524+35000000</f>
        <v>77699062.083524004</v>
      </c>
      <c r="R73" s="393">
        <v>150000</v>
      </c>
      <c r="S73" s="393">
        <v>1700000</v>
      </c>
      <c r="T73" s="393">
        <v>290180</v>
      </c>
      <c r="U73" s="393">
        <v>100000</v>
      </c>
      <c r="V73" s="393">
        <v>0</v>
      </c>
      <c r="W73" s="395">
        <v>0</v>
      </c>
      <c r="X73" s="393">
        <v>150000</v>
      </c>
      <c r="Y73" s="393">
        <v>0</v>
      </c>
      <c r="Z73" s="393">
        <v>0</v>
      </c>
      <c r="AA73" s="393">
        <v>39524340.083580002</v>
      </c>
      <c r="AB73" s="394">
        <v>67112523</v>
      </c>
      <c r="AC73" s="394">
        <v>2044227</v>
      </c>
      <c r="AD73" s="394">
        <v>2497712</v>
      </c>
      <c r="AE73" s="393">
        <v>320000</v>
      </c>
      <c r="AF73" s="394">
        <v>726897.55</v>
      </c>
      <c r="AG73" s="393">
        <f>1839046+998000</f>
        <v>2837046</v>
      </c>
      <c r="AH73" s="393">
        <v>0</v>
      </c>
      <c r="AI73" s="393">
        <v>0</v>
      </c>
      <c r="AJ73" s="393">
        <v>0</v>
      </c>
      <c r="AK73" s="393">
        <v>0</v>
      </c>
      <c r="AL73" s="393">
        <v>330575</v>
      </c>
      <c r="AM73" s="393">
        <v>0</v>
      </c>
      <c r="AN73" s="393">
        <v>0</v>
      </c>
      <c r="AO73" s="393">
        <v>0</v>
      </c>
      <c r="AP73" s="393">
        <f>145121314.38+56600000+56600000</f>
        <v>258321314.38</v>
      </c>
      <c r="AQ73" s="393">
        <v>350000</v>
      </c>
      <c r="AR73" s="393">
        <f>33713000+40000000</f>
        <v>73713000</v>
      </c>
      <c r="AS73" s="393">
        <f>5944650+8000000+2240000</f>
        <v>16184650</v>
      </c>
      <c r="AT73" s="393">
        <v>1590000</v>
      </c>
      <c r="AU73" s="393">
        <v>0</v>
      </c>
      <c r="AV73" s="393">
        <v>0</v>
      </c>
      <c r="AW73" s="393">
        <v>0</v>
      </c>
      <c r="AX73" s="393">
        <v>0</v>
      </c>
      <c r="AY73" s="393">
        <v>0</v>
      </c>
      <c r="AZ73" s="393">
        <v>5750000</v>
      </c>
      <c r="BA73" s="393">
        <f>3950000+3500000</f>
        <v>7450000</v>
      </c>
      <c r="BB73" s="393">
        <v>700000</v>
      </c>
      <c r="BC73" s="394">
        <f>30398822+42000000</f>
        <v>72398822</v>
      </c>
      <c r="BD73" s="393">
        <v>5902714.2358800005</v>
      </c>
      <c r="BE73" s="393">
        <v>3700000</v>
      </c>
      <c r="BF73" s="393">
        <v>26750862</v>
      </c>
      <c r="BG73" s="393">
        <v>0</v>
      </c>
      <c r="BH73" s="393">
        <v>183000</v>
      </c>
      <c r="BI73" s="393">
        <v>0</v>
      </c>
      <c r="BJ73" s="393">
        <v>4000000</v>
      </c>
      <c r="BK73" s="393">
        <f>7500000+3300000+16500000</f>
        <v>27300000</v>
      </c>
      <c r="BL73" s="393">
        <v>0</v>
      </c>
      <c r="BM73" s="393">
        <v>0</v>
      </c>
      <c r="BN73" s="393">
        <v>1385000</v>
      </c>
      <c r="BO73" s="393">
        <v>350000</v>
      </c>
      <c r="BP73" s="393">
        <v>110000</v>
      </c>
      <c r="BQ73" s="393">
        <v>8800000</v>
      </c>
      <c r="BR73" s="393">
        <f>4300000+4900000</f>
        <v>9200000</v>
      </c>
      <c r="BS73" s="393">
        <v>2167002</v>
      </c>
      <c r="BT73" s="393">
        <v>980488</v>
      </c>
      <c r="BU73" s="393">
        <v>550000</v>
      </c>
      <c r="BV73" s="393">
        <v>1330000</v>
      </c>
      <c r="BW73" s="393">
        <v>3800000</v>
      </c>
      <c r="BX73" s="393">
        <v>0</v>
      </c>
      <c r="BY73" s="393">
        <v>322000</v>
      </c>
      <c r="BZ73" s="393">
        <v>0</v>
      </c>
      <c r="CA73" s="393">
        <v>0</v>
      </c>
      <c r="CB73" s="393">
        <f>113302585+33000000</f>
        <v>146302585</v>
      </c>
      <c r="CC73" s="393">
        <v>0</v>
      </c>
      <c r="CD73" s="393">
        <v>0</v>
      </c>
      <c r="CE73" s="393">
        <v>0</v>
      </c>
      <c r="CF73" s="393">
        <v>0</v>
      </c>
      <c r="CG73" s="393">
        <v>119200</v>
      </c>
      <c r="CH73" s="393">
        <v>0</v>
      </c>
      <c r="CI73" s="393">
        <v>270068</v>
      </c>
      <c r="CJ73" s="393">
        <v>667783</v>
      </c>
      <c r="CK73" s="393">
        <f>5600000+1700000</f>
        <v>7300000</v>
      </c>
      <c r="CL73" s="393">
        <v>1867800</v>
      </c>
      <c r="CM73" s="393">
        <v>1100000</v>
      </c>
      <c r="CN73" s="393">
        <f>35012147+8000000</f>
        <v>43012147</v>
      </c>
      <c r="CO73" s="393">
        <f>14040000+13800000</f>
        <v>27840000</v>
      </c>
      <c r="CP73" s="393">
        <f>1921000+1009583</f>
        <v>2930583</v>
      </c>
      <c r="CQ73" s="393">
        <v>0</v>
      </c>
      <c r="CR73" s="393">
        <v>350000</v>
      </c>
      <c r="CS73" s="393">
        <v>0</v>
      </c>
      <c r="CT73" s="393">
        <v>0</v>
      </c>
      <c r="CU73" s="393">
        <v>205000</v>
      </c>
      <c r="CV73" s="393">
        <v>171656</v>
      </c>
      <c r="CW73" s="393">
        <v>0</v>
      </c>
      <c r="CX73" s="393">
        <v>0</v>
      </c>
      <c r="CY73" s="393">
        <v>0</v>
      </c>
      <c r="CZ73" s="393">
        <v>500000</v>
      </c>
      <c r="DA73" s="393">
        <v>0</v>
      </c>
      <c r="DB73" s="393">
        <v>0</v>
      </c>
      <c r="DC73" s="393">
        <v>445000</v>
      </c>
      <c r="DD73" s="393">
        <v>0</v>
      </c>
      <c r="DE73" s="393">
        <v>350000</v>
      </c>
      <c r="DF73" s="394">
        <v>15339202.450640012</v>
      </c>
      <c r="DG73" s="393">
        <v>70000</v>
      </c>
      <c r="DH73" s="393">
        <v>1900000</v>
      </c>
      <c r="DI73" s="393">
        <v>0</v>
      </c>
      <c r="DJ73" s="393">
        <v>390000</v>
      </c>
      <c r="DK73" s="393">
        <v>333800</v>
      </c>
      <c r="DL73" s="393">
        <v>0</v>
      </c>
      <c r="DM73" s="393">
        <v>248000</v>
      </c>
      <c r="DN73" s="393">
        <f>400000+2000000+2000000</f>
        <v>4400000</v>
      </c>
      <c r="DO73" s="393">
        <v>550000</v>
      </c>
      <c r="DP73" s="393">
        <v>0</v>
      </c>
      <c r="DQ73" s="393">
        <v>0</v>
      </c>
      <c r="DR73" s="393">
        <v>0</v>
      </c>
      <c r="DS73" s="393">
        <v>0</v>
      </c>
      <c r="DT73" s="393">
        <v>0</v>
      </c>
      <c r="DU73" s="393">
        <v>0</v>
      </c>
      <c r="DV73" s="393">
        <v>0</v>
      </c>
      <c r="DW73" s="393">
        <v>15862</v>
      </c>
      <c r="DX73" s="393">
        <f>189504.97+300000</f>
        <v>489504.97</v>
      </c>
      <c r="DY73" s="393">
        <v>555852.64439999999</v>
      </c>
      <c r="DZ73" s="393">
        <v>629488.357311</v>
      </c>
      <c r="EA73" s="393">
        <v>207000</v>
      </c>
      <c r="EB73" s="393">
        <v>537053.90899999999</v>
      </c>
      <c r="EC73" s="132">
        <f>EC40*(5/1000)</f>
        <v>161854.6</v>
      </c>
      <c r="ED73" s="393">
        <v>4896390.5</v>
      </c>
      <c r="EE73" s="393">
        <v>0</v>
      </c>
      <c r="EF73" s="393">
        <v>0</v>
      </c>
      <c r="EG73" s="393">
        <v>0</v>
      </c>
      <c r="EH73" s="393">
        <v>0</v>
      </c>
      <c r="EI73" s="393">
        <v>0</v>
      </c>
      <c r="EJ73" s="393">
        <v>0</v>
      </c>
      <c r="EK73" s="393">
        <v>404670</v>
      </c>
      <c r="EL73" s="393">
        <v>706000</v>
      </c>
      <c r="EM73" s="393">
        <v>832600</v>
      </c>
      <c r="EN73" s="393">
        <v>195000</v>
      </c>
      <c r="EO73" s="393">
        <v>75000</v>
      </c>
      <c r="EP73" s="393">
        <f>905473+321473</f>
        <v>1226946</v>
      </c>
      <c r="EQ73" s="393">
        <v>1573000</v>
      </c>
      <c r="ER73" s="393">
        <f>914457+250000</f>
        <v>1164457</v>
      </c>
      <c r="ES73" s="393">
        <v>0</v>
      </c>
      <c r="ET73" s="393">
        <v>164087</v>
      </c>
      <c r="EU73" s="393">
        <v>0</v>
      </c>
      <c r="EV73" s="393">
        <v>0</v>
      </c>
      <c r="EW73" s="396">
        <f>1862823.882+1200000</f>
        <v>3062823.8820000002</v>
      </c>
      <c r="EX73" s="393">
        <v>436477.739148497</v>
      </c>
      <c r="EY73" s="393">
        <v>0</v>
      </c>
      <c r="EZ73" s="393">
        <v>0</v>
      </c>
      <c r="FA73" s="393">
        <v>4687317</v>
      </c>
      <c r="FB73" s="393">
        <v>584000</v>
      </c>
      <c r="FC73" s="393">
        <v>1100000</v>
      </c>
      <c r="FD73" s="393">
        <v>0</v>
      </c>
      <c r="FE73" s="393">
        <v>250000</v>
      </c>
      <c r="FF73" s="393">
        <v>0</v>
      </c>
      <c r="FG73" s="393">
        <v>0</v>
      </c>
      <c r="FH73" s="393">
        <v>155000</v>
      </c>
      <c r="FI73" s="393">
        <v>3904000</v>
      </c>
      <c r="FJ73" s="393">
        <v>1200000</v>
      </c>
      <c r="FK73" s="393">
        <f>1200000+3300000</f>
        <v>4500000</v>
      </c>
      <c r="FL73" s="393">
        <f>2595350+1200000</f>
        <v>3795350</v>
      </c>
      <c r="FM73" s="393">
        <v>500000</v>
      </c>
      <c r="FN73" s="393">
        <v>14000000</v>
      </c>
      <c r="FO73" s="393">
        <v>2491537</v>
      </c>
      <c r="FP73" s="393">
        <v>2675000</v>
      </c>
      <c r="FQ73" s="393">
        <v>900000</v>
      </c>
      <c r="FR73" s="393">
        <f>645552.635+706890</f>
        <v>1352442.635</v>
      </c>
      <c r="FS73" s="393">
        <v>75000</v>
      </c>
      <c r="FT73" s="395">
        <f>130000+275000</f>
        <v>405000</v>
      </c>
      <c r="FU73" s="393">
        <v>1194000</v>
      </c>
      <c r="FV73" s="393">
        <f>400000+787484</f>
        <v>1187484</v>
      </c>
      <c r="FW73" s="393">
        <v>0</v>
      </c>
      <c r="FX73" s="393">
        <v>320230</v>
      </c>
      <c r="FY73" s="74"/>
      <c r="FZ73" s="42">
        <f>SUM(C73:FX73)</f>
        <v>1278116856.020483</v>
      </c>
      <c r="GA73" s="14"/>
      <c r="GB73" s="42"/>
      <c r="GC73" s="42"/>
      <c r="GD73" s="42"/>
      <c r="GE73" s="5"/>
      <c r="GF73" s="11"/>
      <c r="GG73" s="1"/>
      <c r="GH73" s="1"/>
      <c r="GI73" s="1"/>
      <c r="GJ73" s="1"/>
      <c r="GK73" s="1"/>
      <c r="GL73" s="1"/>
      <c r="GM73" s="1"/>
    </row>
    <row r="74" spans="1:195" x14ac:dyDescent="0.2">
      <c r="A74" s="80"/>
      <c r="B74" s="81" t="s">
        <v>359</v>
      </c>
      <c r="C74" s="82">
        <v>1023645.96</v>
      </c>
      <c r="D74" s="82">
        <v>5923407.6999999881</v>
      </c>
      <c r="E74" s="82">
        <v>1501809.63</v>
      </c>
      <c r="F74" s="82">
        <v>1480552.63</v>
      </c>
      <c r="G74" s="82">
        <v>313409.98</v>
      </c>
      <c r="H74" s="82">
        <v>197482.31</v>
      </c>
      <c r="I74" s="83">
        <v>3049421.53</v>
      </c>
      <c r="J74" s="82">
        <v>0</v>
      </c>
      <c r="K74" s="82">
        <v>0</v>
      </c>
      <c r="L74" s="82">
        <v>767975.6099999994</v>
      </c>
      <c r="M74" s="82">
        <v>339255.28999999911</v>
      </c>
      <c r="N74" s="82">
        <v>1003951.56</v>
      </c>
      <c r="O74" s="82">
        <v>3157850.6999999881</v>
      </c>
      <c r="P74" s="82">
        <v>0</v>
      </c>
      <c r="Q74" s="82">
        <v>2551562.3199999998</v>
      </c>
      <c r="R74" s="82">
        <v>93067.899999999907</v>
      </c>
      <c r="S74" s="82">
        <v>147716.44999999925</v>
      </c>
      <c r="T74" s="82">
        <v>0</v>
      </c>
      <c r="U74" s="82">
        <v>0</v>
      </c>
      <c r="V74" s="82">
        <v>0</v>
      </c>
      <c r="W74" s="79">
        <v>0</v>
      </c>
      <c r="X74" s="82">
        <v>0</v>
      </c>
      <c r="Y74" s="82">
        <v>0</v>
      </c>
      <c r="Z74" s="82">
        <v>0</v>
      </c>
      <c r="AA74" s="82">
        <v>3107770.19</v>
      </c>
      <c r="AB74" s="83">
        <v>5484100.7199999997</v>
      </c>
      <c r="AC74" s="83">
        <v>179452.74</v>
      </c>
      <c r="AD74" s="83">
        <v>173421.01</v>
      </c>
      <c r="AE74" s="82">
        <v>0</v>
      </c>
      <c r="AF74" s="83">
        <v>0</v>
      </c>
      <c r="AG74" s="82">
        <v>585726.86</v>
      </c>
      <c r="AH74" s="82">
        <v>0</v>
      </c>
      <c r="AI74" s="82">
        <v>0</v>
      </c>
      <c r="AJ74" s="82">
        <v>0</v>
      </c>
      <c r="AK74" s="82">
        <v>0</v>
      </c>
      <c r="AL74" s="82">
        <v>0</v>
      </c>
      <c r="AM74" s="82">
        <v>0</v>
      </c>
      <c r="AN74" s="82">
        <v>23452.35999999987</v>
      </c>
      <c r="AO74" s="82">
        <v>0</v>
      </c>
      <c r="AP74" s="82">
        <v>13961260.089999974</v>
      </c>
      <c r="AQ74" s="82">
        <v>4996.7000000001863</v>
      </c>
      <c r="AR74" s="82">
        <v>4936260.97</v>
      </c>
      <c r="AS74" s="82">
        <v>3140096.46</v>
      </c>
      <c r="AT74" s="82">
        <v>706569</v>
      </c>
      <c r="AU74" s="82">
        <v>183362.49</v>
      </c>
      <c r="AV74" s="82">
        <v>0</v>
      </c>
      <c r="AW74" s="82">
        <v>127133.32</v>
      </c>
      <c r="AX74" s="82">
        <v>17799.04</v>
      </c>
      <c r="AY74" s="82">
        <v>67342.069999999832</v>
      </c>
      <c r="AZ74" s="82">
        <v>5661380.25</v>
      </c>
      <c r="BA74" s="82">
        <v>4239435.37</v>
      </c>
      <c r="BB74" s="82">
        <v>2450915.0699999998</v>
      </c>
      <c r="BC74" s="83">
        <v>13979440.599999994</v>
      </c>
      <c r="BD74" s="82">
        <v>2610812.9700000002</v>
      </c>
      <c r="BE74" s="82">
        <v>691421.59</v>
      </c>
      <c r="BF74" s="82">
        <v>12423538.810000002</v>
      </c>
      <c r="BG74" s="82">
        <v>177371.84</v>
      </c>
      <c r="BH74" s="82">
        <v>272348.34999999998</v>
      </c>
      <c r="BI74" s="82">
        <v>117074.81</v>
      </c>
      <c r="BJ74" s="82">
        <v>2978693.21</v>
      </c>
      <c r="BK74" s="82">
        <v>3075849.87</v>
      </c>
      <c r="BL74" s="82">
        <v>26731.37</v>
      </c>
      <c r="BM74" s="82">
        <v>73715.73</v>
      </c>
      <c r="BN74" s="82">
        <v>0</v>
      </c>
      <c r="BO74" s="82">
        <v>46591.460000000894</v>
      </c>
      <c r="BP74" s="82">
        <v>66821.180000000168</v>
      </c>
      <c r="BQ74" s="82">
        <v>831665.80999999866</v>
      </c>
      <c r="BR74" s="82">
        <v>53981.400000002235</v>
      </c>
      <c r="BS74" s="82">
        <v>0</v>
      </c>
      <c r="BT74" s="82">
        <v>96176.64000000013</v>
      </c>
      <c r="BU74" s="82">
        <v>45796.089999999851</v>
      </c>
      <c r="BV74" s="82">
        <v>680000</v>
      </c>
      <c r="BW74" s="82">
        <v>271620.42</v>
      </c>
      <c r="BX74" s="82">
        <v>30925.080000000075</v>
      </c>
      <c r="BY74" s="82">
        <v>20772.939999999478</v>
      </c>
      <c r="BZ74" s="82">
        <v>128574.8</v>
      </c>
      <c r="CA74" s="82">
        <v>0</v>
      </c>
      <c r="CB74" s="82">
        <v>14199549.600000024</v>
      </c>
      <c r="CC74" s="82">
        <v>51316.119999999879</v>
      </c>
      <c r="CD74" s="82">
        <v>32213.38</v>
      </c>
      <c r="CE74" s="82">
        <v>35823.39000000013</v>
      </c>
      <c r="CF74" s="82">
        <v>60736.420000000158</v>
      </c>
      <c r="CG74" s="82">
        <f>52674.03+119000</f>
        <v>171674.03</v>
      </c>
      <c r="CH74" s="82">
        <v>42137.689999999944</v>
      </c>
      <c r="CI74" s="82">
        <v>191859.43000000063</v>
      </c>
      <c r="CJ74" s="82">
        <v>127581.31</v>
      </c>
      <c r="CK74" s="82">
        <v>0</v>
      </c>
      <c r="CL74" s="82">
        <v>0</v>
      </c>
      <c r="CM74" s="82">
        <v>0</v>
      </c>
      <c r="CN74" s="82">
        <v>5532198.7100000083</v>
      </c>
      <c r="CO74" s="82">
        <v>3311063.7200000137</v>
      </c>
      <c r="CP74" s="82">
        <v>487185.26</v>
      </c>
      <c r="CQ74" s="82">
        <v>0</v>
      </c>
      <c r="CR74" s="82">
        <v>0</v>
      </c>
      <c r="CS74" s="82">
        <v>0</v>
      </c>
      <c r="CT74" s="82">
        <v>0</v>
      </c>
      <c r="CU74" s="82">
        <v>0</v>
      </c>
      <c r="CV74" s="82">
        <v>0</v>
      </c>
      <c r="CW74" s="82">
        <v>2963.7100000001956</v>
      </c>
      <c r="CX74" s="82">
        <v>34454.619999999646</v>
      </c>
      <c r="CY74" s="82">
        <v>0</v>
      </c>
      <c r="CZ74" s="82">
        <v>0</v>
      </c>
      <c r="DA74" s="82">
        <v>0</v>
      </c>
      <c r="DB74" s="82">
        <v>0</v>
      </c>
      <c r="DC74" s="82">
        <v>0</v>
      </c>
      <c r="DD74" s="82">
        <v>31853.880000000121</v>
      </c>
      <c r="DE74" s="82">
        <v>0</v>
      </c>
      <c r="DF74" s="83">
        <v>964429.94000001252</v>
      </c>
      <c r="DG74" s="82">
        <v>0</v>
      </c>
      <c r="DH74" s="82">
        <v>0</v>
      </c>
      <c r="DI74" s="82">
        <v>187923.21999999881</v>
      </c>
      <c r="DJ74" s="82">
        <v>70570.470000000205</v>
      </c>
      <c r="DK74" s="82">
        <v>63148.970000000205</v>
      </c>
      <c r="DL74" s="82">
        <v>0</v>
      </c>
      <c r="DM74" s="82">
        <v>0</v>
      </c>
      <c r="DN74" s="82">
        <v>0</v>
      </c>
      <c r="DO74" s="82">
        <v>0</v>
      </c>
      <c r="DP74" s="82">
        <v>1230.7399999999907</v>
      </c>
      <c r="DQ74" s="82">
        <v>0</v>
      </c>
      <c r="DR74" s="82">
        <v>0</v>
      </c>
      <c r="DS74" s="82">
        <v>0</v>
      </c>
      <c r="DT74" s="82">
        <v>0</v>
      </c>
      <c r="DU74" s="82">
        <v>0</v>
      </c>
      <c r="DV74" s="82">
        <v>0</v>
      </c>
      <c r="DW74" s="82">
        <v>0</v>
      </c>
      <c r="DX74" s="82">
        <v>27492.279999999795</v>
      </c>
      <c r="DY74" s="82">
        <v>0</v>
      </c>
      <c r="DZ74" s="82">
        <v>739613.14999999944</v>
      </c>
      <c r="EA74" s="82">
        <v>139332.39000000001</v>
      </c>
      <c r="EB74" s="82">
        <v>81512.760000000242</v>
      </c>
      <c r="EC74" s="82">
        <v>108091.72</v>
      </c>
      <c r="ED74" s="82">
        <v>1114082.5</v>
      </c>
      <c r="EE74" s="82">
        <v>0</v>
      </c>
      <c r="EF74" s="82">
        <v>0</v>
      </c>
      <c r="EG74" s="82">
        <v>8952.6699999999255</v>
      </c>
      <c r="EH74" s="82">
        <v>6739.7900000000373</v>
      </c>
      <c r="EI74" s="82">
        <v>984513.67000000179</v>
      </c>
      <c r="EJ74" s="82">
        <v>556718.94000000507</v>
      </c>
      <c r="EK74" s="82">
        <v>0</v>
      </c>
      <c r="EL74" s="82">
        <v>19606.400000000001</v>
      </c>
      <c r="EM74" s="82">
        <v>0</v>
      </c>
      <c r="EN74" s="82">
        <v>0</v>
      </c>
      <c r="EO74" s="82">
        <v>0</v>
      </c>
      <c r="EP74" s="82">
        <v>0</v>
      </c>
      <c r="EQ74" s="82">
        <v>773723.74</v>
      </c>
      <c r="ER74" s="82">
        <v>13739.379999999888</v>
      </c>
      <c r="ES74" s="82">
        <v>0</v>
      </c>
      <c r="ET74" s="82">
        <v>0</v>
      </c>
      <c r="EU74" s="82">
        <v>0</v>
      </c>
      <c r="EV74" s="82">
        <v>25108.400000000001</v>
      </c>
      <c r="EW74" s="82">
        <v>2296.6300000003539</v>
      </c>
      <c r="EX74" s="82">
        <v>6362.1400000001304</v>
      </c>
      <c r="EY74" s="82">
        <v>0</v>
      </c>
      <c r="EZ74" s="82">
        <v>3088.3899999998976</v>
      </c>
      <c r="FA74" s="82">
        <v>650000</v>
      </c>
      <c r="FB74" s="82">
        <v>235967.64</v>
      </c>
      <c r="FC74" s="82">
        <v>1157745.67</v>
      </c>
      <c r="FD74" s="82">
        <v>0</v>
      </c>
      <c r="FE74" s="82">
        <v>0</v>
      </c>
      <c r="FF74" s="82">
        <v>0</v>
      </c>
      <c r="FG74" s="82">
        <v>0</v>
      </c>
      <c r="FH74" s="82">
        <v>0</v>
      </c>
      <c r="FI74" s="82">
        <v>464593.6400000006</v>
      </c>
      <c r="FJ74" s="82">
        <v>402051.60000000056</v>
      </c>
      <c r="FK74" s="82">
        <v>263308.68</v>
      </c>
      <c r="FL74" s="82">
        <v>679899.57</v>
      </c>
      <c r="FM74" s="82">
        <v>418806.28000000119</v>
      </c>
      <c r="FN74" s="82">
        <v>2545812.86</v>
      </c>
      <c r="FO74" s="82">
        <v>243119.79</v>
      </c>
      <c r="FP74" s="82">
        <v>520740.68999999948</v>
      </c>
      <c r="FQ74" s="82">
        <v>223101.13</v>
      </c>
      <c r="FR74" s="82">
        <v>0</v>
      </c>
      <c r="FS74" s="82">
        <v>0</v>
      </c>
      <c r="FT74" s="82">
        <v>0</v>
      </c>
      <c r="FU74" s="82">
        <v>0</v>
      </c>
      <c r="FV74" s="82">
        <v>0</v>
      </c>
      <c r="FW74" s="82">
        <v>0</v>
      </c>
      <c r="FX74" s="82">
        <v>0</v>
      </c>
      <c r="FY74" s="74"/>
      <c r="FZ74" s="42">
        <f>SUM(C74:FX74)</f>
        <v>143317546.35999998</v>
      </c>
      <c r="GA74" s="14"/>
      <c r="GB74" s="42"/>
      <c r="GC74" s="42"/>
      <c r="GD74" s="42"/>
      <c r="GE74" s="5"/>
      <c r="GF74" s="11"/>
      <c r="GG74" s="1"/>
      <c r="GH74" s="1"/>
      <c r="GI74" s="1"/>
      <c r="GJ74" s="1"/>
      <c r="GK74" s="1"/>
      <c r="GL74" s="1"/>
      <c r="GM74" s="1"/>
    </row>
    <row r="75" spans="1:195" x14ac:dyDescent="0.2">
      <c r="A75" s="80"/>
      <c r="B75" s="81" t="s">
        <v>360</v>
      </c>
      <c r="C75" s="84">
        <f t="shared" ref="C75:AH75" si="34">((C265*0.25)+C74)</f>
        <v>19682866.640000001</v>
      </c>
      <c r="D75" s="84">
        <f t="shared" si="34"/>
        <v>97008103.242499992</v>
      </c>
      <c r="E75" s="84">
        <f t="shared" si="34"/>
        <v>19676476.050000001</v>
      </c>
      <c r="F75" s="84">
        <f t="shared" si="34"/>
        <v>41402197.344999999</v>
      </c>
      <c r="G75" s="84">
        <f t="shared" si="34"/>
        <v>2693234.25</v>
      </c>
      <c r="H75" s="84">
        <f t="shared" si="34"/>
        <v>2445498.98</v>
      </c>
      <c r="I75" s="84">
        <f t="shared" si="34"/>
        <v>26749020.890000001</v>
      </c>
      <c r="J75" s="84">
        <f t="shared" si="34"/>
        <v>5132871.63</v>
      </c>
      <c r="K75" s="84">
        <f t="shared" si="34"/>
        <v>873724.65500000003</v>
      </c>
      <c r="L75" s="84">
        <f t="shared" si="34"/>
        <v>6731884.5975000001</v>
      </c>
      <c r="M75" s="84">
        <f t="shared" si="34"/>
        <v>3865174.3524999991</v>
      </c>
      <c r="N75" s="84">
        <f t="shared" si="34"/>
        <v>118157100.22500001</v>
      </c>
      <c r="O75" s="84">
        <f t="shared" si="34"/>
        <v>34520389.864999987</v>
      </c>
      <c r="P75" s="84">
        <f t="shared" si="34"/>
        <v>709548.34250000003</v>
      </c>
      <c r="Q75" s="84">
        <f t="shared" si="34"/>
        <v>94570495.964999989</v>
      </c>
      <c r="R75" s="84">
        <f t="shared" si="34"/>
        <v>5973532.1500000004</v>
      </c>
      <c r="S75" s="84">
        <f t="shared" si="34"/>
        <v>3863261.959999999</v>
      </c>
      <c r="T75" s="84">
        <f t="shared" si="34"/>
        <v>577781.8175</v>
      </c>
      <c r="U75" s="84">
        <f t="shared" si="34"/>
        <v>236944.25750000001</v>
      </c>
      <c r="V75" s="84">
        <f t="shared" si="34"/>
        <v>842418.65750000009</v>
      </c>
      <c r="W75" s="84">
        <f t="shared" si="34"/>
        <v>227715.0025</v>
      </c>
      <c r="X75" s="84">
        <f t="shared" si="34"/>
        <v>224934.64249999999</v>
      </c>
      <c r="Y75" s="84">
        <f t="shared" si="34"/>
        <v>5173378.2349999994</v>
      </c>
      <c r="Z75" s="84">
        <f t="shared" si="34"/>
        <v>751987.53249999997</v>
      </c>
      <c r="AA75" s="84">
        <f t="shared" si="34"/>
        <v>68552809.620000005</v>
      </c>
      <c r="AB75" s="84">
        <f t="shared" si="34"/>
        <v>71249483.877499998</v>
      </c>
      <c r="AC75" s="84">
        <f t="shared" si="34"/>
        <v>2438650.6849999996</v>
      </c>
      <c r="AD75" s="84">
        <f t="shared" si="34"/>
        <v>2996849.58</v>
      </c>
      <c r="AE75" s="84">
        <f t="shared" si="34"/>
        <v>426190.69</v>
      </c>
      <c r="AF75" s="84">
        <f t="shared" si="34"/>
        <v>636262.54499999993</v>
      </c>
      <c r="AG75" s="84">
        <f t="shared" si="34"/>
        <v>2418228.8275000001</v>
      </c>
      <c r="AH75" s="84">
        <f t="shared" si="34"/>
        <v>2292351.4700000002</v>
      </c>
      <c r="AI75" s="84">
        <f t="shared" ref="AI75:BN75" si="35">((AI265*0.25)+AI74)</f>
        <v>974601.43500000006</v>
      </c>
      <c r="AJ75" s="84">
        <f t="shared" si="35"/>
        <v>697566.86749999993</v>
      </c>
      <c r="AK75" s="84">
        <f t="shared" si="35"/>
        <v>754075.82250000001</v>
      </c>
      <c r="AL75" s="84">
        <f t="shared" si="35"/>
        <v>853469.56500000006</v>
      </c>
      <c r="AM75" s="84">
        <f t="shared" si="35"/>
        <v>1106399.3299999998</v>
      </c>
      <c r="AN75" s="84">
        <f t="shared" si="35"/>
        <v>1025314.9774999999</v>
      </c>
      <c r="AO75" s="84">
        <f t="shared" si="35"/>
        <v>10063810.225000001</v>
      </c>
      <c r="AP75" s="84">
        <f t="shared" si="35"/>
        <v>215849505.82749999</v>
      </c>
      <c r="AQ75" s="84">
        <f t="shared" si="35"/>
        <v>811153.05750000023</v>
      </c>
      <c r="AR75" s="84">
        <f t="shared" si="35"/>
        <v>143578354.81</v>
      </c>
      <c r="AS75" s="84">
        <f t="shared" si="35"/>
        <v>19084903.342500001</v>
      </c>
      <c r="AT75" s="84">
        <f t="shared" si="35"/>
        <v>5739830.9000000004</v>
      </c>
      <c r="AU75" s="84">
        <f t="shared" si="35"/>
        <v>1022693.3975</v>
      </c>
      <c r="AV75" s="84">
        <f t="shared" si="35"/>
        <v>924194.10499999998</v>
      </c>
      <c r="AW75" s="84">
        <f t="shared" si="35"/>
        <v>914531.27249999996</v>
      </c>
      <c r="AX75" s="84">
        <f t="shared" si="35"/>
        <v>264522.52499999997</v>
      </c>
      <c r="AY75" s="84">
        <f t="shared" si="35"/>
        <v>1244509.1674999997</v>
      </c>
      <c r="AZ75" s="84">
        <f t="shared" si="35"/>
        <v>31602514.710000001</v>
      </c>
      <c r="BA75" s="84">
        <f t="shared" si="35"/>
        <v>23293373.440000001</v>
      </c>
      <c r="BB75" s="84">
        <f t="shared" si="35"/>
        <v>18947501.93</v>
      </c>
      <c r="BC75" s="84">
        <f t="shared" si="35"/>
        <v>79810425.405000001</v>
      </c>
      <c r="BD75" s="84">
        <f t="shared" si="35"/>
        <v>13166181.5875</v>
      </c>
      <c r="BE75" s="84">
        <f t="shared" si="35"/>
        <v>3931734.9199999995</v>
      </c>
      <c r="BF75" s="84">
        <f t="shared" si="35"/>
        <v>64490723.5625</v>
      </c>
      <c r="BG75" s="84">
        <f t="shared" si="35"/>
        <v>2582614.0724999998</v>
      </c>
      <c r="BH75" s="84">
        <f t="shared" si="35"/>
        <v>1782426.4100000001</v>
      </c>
      <c r="BI75" s="84">
        <f t="shared" si="35"/>
        <v>943707.09250000003</v>
      </c>
      <c r="BJ75" s="84">
        <f t="shared" si="35"/>
        <v>16641964.574999999</v>
      </c>
      <c r="BK75" s="84">
        <f t="shared" si="35"/>
        <v>53270864.957499996</v>
      </c>
      <c r="BL75" s="84">
        <f t="shared" si="35"/>
        <v>746376.1925</v>
      </c>
      <c r="BM75" s="84">
        <f t="shared" si="35"/>
        <v>948212.52249999996</v>
      </c>
      <c r="BN75" s="84">
        <f t="shared" si="35"/>
        <v>7711189.8574999999</v>
      </c>
      <c r="BO75" s="84">
        <f t="shared" ref="BO75:CT75" si="36">((BO265*0.25)+BO74)</f>
        <v>2999712.8250000011</v>
      </c>
      <c r="BP75" s="84">
        <f t="shared" si="36"/>
        <v>796616.8550000001</v>
      </c>
      <c r="BQ75" s="84">
        <f t="shared" si="36"/>
        <v>14911516.09</v>
      </c>
      <c r="BR75" s="84">
        <f t="shared" si="36"/>
        <v>10227446.092500001</v>
      </c>
      <c r="BS75" s="84">
        <f t="shared" si="36"/>
        <v>2723224.7025000001</v>
      </c>
      <c r="BT75" s="84">
        <f t="shared" si="36"/>
        <v>1260070.9375</v>
      </c>
      <c r="BU75" s="84">
        <f t="shared" si="36"/>
        <v>1187431.8749999998</v>
      </c>
      <c r="BV75" s="84">
        <f t="shared" si="36"/>
        <v>3599823.8525</v>
      </c>
      <c r="BW75" s="84">
        <f t="shared" si="36"/>
        <v>4647227.08</v>
      </c>
      <c r="BX75" s="84">
        <f t="shared" si="36"/>
        <v>427731.57250000013</v>
      </c>
      <c r="BY75" s="84">
        <f t="shared" si="36"/>
        <v>1289855.8349999995</v>
      </c>
      <c r="BZ75" s="84">
        <f t="shared" si="36"/>
        <v>843615.47750000004</v>
      </c>
      <c r="CA75" s="84">
        <f t="shared" si="36"/>
        <v>655115.0575</v>
      </c>
      <c r="CB75" s="84">
        <f t="shared" si="36"/>
        <v>190801864.27000001</v>
      </c>
      <c r="CC75" s="84">
        <f t="shared" si="36"/>
        <v>671520.31249999988</v>
      </c>
      <c r="CD75" s="84">
        <f t="shared" si="36"/>
        <v>278471.52499999997</v>
      </c>
      <c r="CE75" s="84">
        <f t="shared" si="36"/>
        <v>628713.20250000013</v>
      </c>
      <c r="CF75" s="84">
        <f t="shared" si="36"/>
        <v>511751.82500000013</v>
      </c>
      <c r="CG75" s="84">
        <f t="shared" si="36"/>
        <v>885783.97499999998</v>
      </c>
      <c r="CH75" s="84">
        <f t="shared" si="36"/>
        <v>481431.58999999997</v>
      </c>
      <c r="CI75" s="84">
        <f t="shared" si="36"/>
        <v>1853122.4275000005</v>
      </c>
      <c r="CJ75" s="84">
        <f t="shared" si="36"/>
        <v>2404199.9125000001</v>
      </c>
      <c r="CK75" s="84">
        <f t="shared" si="36"/>
        <v>12383721.195</v>
      </c>
      <c r="CL75" s="84">
        <f t="shared" si="36"/>
        <v>3127669.6124999998</v>
      </c>
      <c r="CM75" s="84">
        <f t="shared" si="36"/>
        <v>2103029.335</v>
      </c>
      <c r="CN75" s="84">
        <f t="shared" si="36"/>
        <v>69896126.38000001</v>
      </c>
      <c r="CO75" s="84">
        <f t="shared" si="36"/>
        <v>35415849.650000013</v>
      </c>
      <c r="CP75" s="84">
        <f t="shared" si="36"/>
        <v>2955817.2625000002</v>
      </c>
      <c r="CQ75" s="84">
        <f t="shared" si="36"/>
        <v>2419192.375</v>
      </c>
      <c r="CR75" s="84">
        <f t="shared" si="36"/>
        <v>667301.6825</v>
      </c>
      <c r="CS75" s="84">
        <f t="shared" si="36"/>
        <v>983135.24250000005</v>
      </c>
      <c r="CT75" s="84">
        <f t="shared" si="36"/>
        <v>455925.23</v>
      </c>
      <c r="CU75" s="84">
        <f t="shared" ref="CU75:DZ75" si="37">((CU265*0.25)+CU74)</f>
        <v>961164.46750000003</v>
      </c>
      <c r="CV75" s="84">
        <f t="shared" si="37"/>
        <v>214349.92249999999</v>
      </c>
      <c r="CW75" s="84">
        <f t="shared" si="37"/>
        <v>675120.19000000018</v>
      </c>
      <c r="CX75" s="84">
        <f t="shared" si="37"/>
        <v>1218994.4449999996</v>
      </c>
      <c r="CY75" s="84">
        <f t="shared" si="37"/>
        <v>230420.24250000002</v>
      </c>
      <c r="CZ75" s="84">
        <f t="shared" si="37"/>
        <v>4574361.8450000007</v>
      </c>
      <c r="DA75" s="84">
        <f t="shared" si="37"/>
        <v>665223.78749999998</v>
      </c>
      <c r="DB75" s="84">
        <f t="shared" si="37"/>
        <v>889858.48250000004</v>
      </c>
      <c r="DC75" s="84">
        <f t="shared" si="37"/>
        <v>598805.71499999997</v>
      </c>
      <c r="DD75" s="84">
        <f t="shared" si="37"/>
        <v>647311.3550000001</v>
      </c>
      <c r="DE75" s="84">
        <f t="shared" si="37"/>
        <v>1096816.7024999999</v>
      </c>
      <c r="DF75" s="84">
        <f t="shared" si="37"/>
        <v>47274914.760000013</v>
      </c>
      <c r="DG75" s="84">
        <f t="shared" si="37"/>
        <v>408839.57500000001</v>
      </c>
      <c r="DH75" s="84">
        <f t="shared" si="37"/>
        <v>4450315.665</v>
      </c>
      <c r="DI75" s="84">
        <f t="shared" si="37"/>
        <v>6001428.5149999987</v>
      </c>
      <c r="DJ75" s="84">
        <f t="shared" si="37"/>
        <v>1710829.11</v>
      </c>
      <c r="DK75" s="84">
        <f t="shared" si="37"/>
        <v>1197314.2675000003</v>
      </c>
      <c r="DL75" s="84">
        <f t="shared" si="37"/>
        <v>13018520.352499999</v>
      </c>
      <c r="DM75" s="84">
        <f t="shared" si="37"/>
        <v>939427.05999999994</v>
      </c>
      <c r="DN75" s="84">
        <f t="shared" si="37"/>
        <v>3340052.3424999998</v>
      </c>
      <c r="DO75" s="84">
        <f t="shared" si="37"/>
        <v>7124548.9574999996</v>
      </c>
      <c r="DP75" s="84">
        <f t="shared" si="37"/>
        <v>747510.92249999999</v>
      </c>
      <c r="DQ75" s="84">
        <f t="shared" si="37"/>
        <v>1529882.4125000001</v>
      </c>
      <c r="DR75" s="84">
        <f t="shared" si="37"/>
        <v>3303757.7250000001</v>
      </c>
      <c r="DS75" s="84">
        <f t="shared" si="37"/>
        <v>1945312.36</v>
      </c>
      <c r="DT75" s="84">
        <f t="shared" si="37"/>
        <v>570794.3175</v>
      </c>
      <c r="DU75" s="84">
        <f t="shared" si="37"/>
        <v>1037056.96</v>
      </c>
      <c r="DV75" s="84">
        <f t="shared" si="37"/>
        <v>725612.29999999993</v>
      </c>
      <c r="DW75" s="84">
        <f t="shared" si="37"/>
        <v>974456.24</v>
      </c>
      <c r="DX75" s="84">
        <f t="shared" si="37"/>
        <v>739162.51499999978</v>
      </c>
      <c r="DY75" s="84">
        <f t="shared" si="37"/>
        <v>1024612.46</v>
      </c>
      <c r="DZ75" s="84">
        <f t="shared" si="37"/>
        <v>2889962.9274999993</v>
      </c>
      <c r="EA75" s="84">
        <f t="shared" ref="EA75:FF75" si="38">((EA265*0.25)+EA74)</f>
        <v>1740558.5024999999</v>
      </c>
      <c r="EB75" s="84">
        <f t="shared" si="38"/>
        <v>1462714.3175000004</v>
      </c>
      <c r="EC75" s="84">
        <f t="shared" si="38"/>
        <v>982936.66749999998</v>
      </c>
      <c r="ED75" s="84">
        <f t="shared" si="38"/>
        <v>5871950.6400000006</v>
      </c>
      <c r="EE75" s="84">
        <f t="shared" si="38"/>
        <v>687599.10000000009</v>
      </c>
      <c r="EF75" s="84">
        <f t="shared" si="38"/>
        <v>3323857.3250000002</v>
      </c>
      <c r="EG75" s="84">
        <f t="shared" si="38"/>
        <v>822734.32</v>
      </c>
      <c r="EH75" s="84">
        <f t="shared" si="38"/>
        <v>739497.58250000002</v>
      </c>
      <c r="EI75" s="84">
        <f t="shared" si="38"/>
        <v>38638928.057500005</v>
      </c>
      <c r="EJ75" s="84">
        <f t="shared" si="38"/>
        <v>20782109.495000005</v>
      </c>
      <c r="EK75" s="84">
        <f t="shared" si="38"/>
        <v>1614055.9550000001</v>
      </c>
      <c r="EL75" s="84">
        <f t="shared" si="38"/>
        <v>1147764.5</v>
      </c>
      <c r="EM75" s="84">
        <f t="shared" si="38"/>
        <v>1090036.2449999999</v>
      </c>
      <c r="EN75" s="84">
        <f t="shared" si="38"/>
        <v>2488385.5099999998</v>
      </c>
      <c r="EO75" s="84">
        <f t="shared" si="38"/>
        <v>1005678.9674999999</v>
      </c>
      <c r="EP75" s="84">
        <f t="shared" si="38"/>
        <v>1118179.385</v>
      </c>
      <c r="EQ75" s="84">
        <f t="shared" si="38"/>
        <v>6825491.0875000004</v>
      </c>
      <c r="ER75" s="84">
        <f t="shared" si="38"/>
        <v>1030430.1475</v>
      </c>
      <c r="ES75" s="84">
        <f t="shared" si="38"/>
        <v>528567.77750000008</v>
      </c>
      <c r="ET75" s="84">
        <f t="shared" si="38"/>
        <v>852254.66999999993</v>
      </c>
      <c r="EU75" s="84">
        <f t="shared" si="38"/>
        <v>1624966.1524999999</v>
      </c>
      <c r="EV75" s="84">
        <f t="shared" si="38"/>
        <v>339999.97500000003</v>
      </c>
      <c r="EW75" s="84">
        <f t="shared" si="38"/>
        <v>2695890.3550000004</v>
      </c>
      <c r="EX75" s="84">
        <f t="shared" si="38"/>
        <v>818615.14250000007</v>
      </c>
      <c r="EY75" s="84">
        <f t="shared" si="38"/>
        <v>1151483.2625</v>
      </c>
      <c r="EZ75" s="84">
        <f t="shared" si="38"/>
        <v>552960.06999999983</v>
      </c>
      <c r="FA75" s="84">
        <f t="shared" si="38"/>
        <v>8493712.3099999987</v>
      </c>
      <c r="FB75" s="84">
        <f t="shared" si="38"/>
        <v>1247855.7625</v>
      </c>
      <c r="FC75" s="84">
        <f t="shared" si="38"/>
        <v>6074311.3399999999</v>
      </c>
      <c r="FD75" s="84">
        <f t="shared" si="38"/>
        <v>1011416.2625000001</v>
      </c>
      <c r="FE75" s="84">
        <f t="shared" si="38"/>
        <v>451856.33749999997</v>
      </c>
      <c r="FF75" s="84">
        <f t="shared" si="38"/>
        <v>767987.375</v>
      </c>
      <c r="FG75" s="84">
        <f t="shared" ref="FG75:FX75" si="39">((FG265*0.25)+FG74)</f>
        <v>493018.76250000001</v>
      </c>
      <c r="FH75" s="84">
        <f t="shared" si="39"/>
        <v>406810.0575</v>
      </c>
      <c r="FI75" s="84">
        <f t="shared" si="39"/>
        <v>4536201.307500001</v>
      </c>
      <c r="FJ75" s="84">
        <f t="shared" si="39"/>
        <v>4485273.5350000001</v>
      </c>
      <c r="FK75" s="84">
        <f t="shared" si="39"/>
        <v>5265043.3499999996</v>
      </c>
      <c r="FL75" s="84">
        <f t="shared" si="39"/>
        <v>14266875.370000001</v>
      </c>
      <c r="FM75" s="84">
        <f t="shared" si="39"/>
        <v>8427092.375</v>
      </c>
      <c r="FN75" s="84">
        <f t="shared" si="39"/>
        <v>50060035.315000005</v>
      </c>
      <c r="FO75" s="84">
        <f t="shared" si="39"/>
        <v>2781416.59</v>
      </c>
      <c r="FP75" s="84">
        <f t="shared" si="39"/>
        <v>5802050.9474999998</v>
      </c>
      <c r="FQ75" s="84">
        <f t="shared" si="39"/>
        <v>2344905.98</v>
      </c>
      <c r="FR75" s="84">
        <f t="shared" si="39"/>
        <v>637212.22749999992</v>
      </c>
      <c r="FS75" s="84">
        <f t="shared" si="39"/>
        <v>694258.8075</v>
      </c>
      <c r="FT75" s="84">
        <f t="shared" si="39"/>
        <v>358806.6275</v>
      </c>
      <c r="FU75" s="84">
        <f t="shared" si="39"/>
        <v>1968894.5175000001</v>
      </c>
      <c r="FV75" s="84">
        <f t="shared" si="39"/>
        <v>1609099.5775000001</v>
      </c>
      <c r="FW75" s="84">
        <f t="shared" si="39"/>
        <v>720059.37750000006</v>
      </c>
      <c r="FX75" s="84">
        <f t="shared" si="39"/>
        <v>296107.53500000003</v>
      </c>
      <c r="FY75" s="42"/>
      <c r="FZ75" s="42">
        <f>SUM(C75:FX75)</f>
        <v>2078239317.4574995</v>
      </c>
      <c r="GA75" s="14"/>
      <c r="GB75" s="42"/>
      <c r="GC75" s="42"/>
      <c r="GD75" s="42"/>
      <c r="GE75" s="5"/>
      <c r="GF75" s="11"/>
      <c r="GG75" s="1"/>
      <c r="GH75" s="1"/>
      <c r="GI75" s="1"/>
      <c r="GJ75" s="1"/>
      <c r="GK75" s="1"/>
      <c r="GL75" s="1"/>
      <c r="GM75" s="1"/>
    </row>
    <row r="76" spans="1:195" x14ac:dyDescent="0.2">
      <c r="A76" s="85">
        <v>0.08</v>
      </c>
      <c r="B76" s="11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2"/>
      <c r="ES76" s="42"/>
      <c r="ET76" s="42"/>
      <c r="EU76" s="4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42"/>
      <c r="FG76" s="42"/>
      <c r="FH76" s="42"/>
      <c r="FI76" s="42"/>
      <c r="FJ76" s="42"/>
      <c r="FK76" s="42"/>
      <c r="FL76" s="42"/>
      <c r="FM76" s="42"/>
      <c r="FN76" s="42"/>
      <c r="FO76" s="42"/>
      <c r="FP76" s="42"/>
      <c r="FQ76" s="42"/>
      <c r="FR76" s="42"/>
      <c r="FS76" s="42"/>
      <c r="FT76" s="42"/>
      <c r="FU76" s="42"/>
      <c r="FV76" s="42"/>
      <c r="FW76" s="42"/>
      <c r="FX76" s="42"/>
      <c r="FY76" s="42"/>
      <c r="FZ76" s="42"/>
      <c r="GA76" s="14"/>
      <c r="GB76" s="42"/>
      <c r="GC76" s="42"/>
      <c r="GD76" s="42"/>
      <c r="GE76" s="5"/>
      <c r="GF76" s="11"/>
      <c r="GG76" s="1"/>
      <c r="GH76" s="1"/>
      <c r="GI76" s="1"/>
      <c r="GJ76" s="1"/>
      <c r="GK76" s="1"/>
      <c r="GL76" s="1"/>
      <c r="GM76" s="1"/>
    </row>
    <row r="77" spans="1:195" ht="15.75" x14ac:dyDescent="0.25">
      <c r="A77" s="5"/>
      <c r="B77" s="41" t="s">
        <v>361</v>
      </c>
      <c r="C77" s="42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1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1"/>
      <c r="FU77" s="4"/>
      <c r="FV77" s="4"/>
      <c r="FW77" s="4"/>
      <c r="FX77" s="4"/>
      <c r="FY77" s="42"/>
      <c r="FZ77" s="42"/>
      <c r="GA77" s="14"/>
      <c r="GB77" s="42"/>
      <c r="GC77" s="42"/>
      <c r="GD77" s="42"/>
      <c r="GE77" s="5"/>
      <c r="GF77" s="11"/>
      <c r="GG77" s="1"/>
      <c r="GH77" s="1"/>
      <c r="GI77" s="1"/>
      <c r="GJ77" s="1"/>
      <c r="GK77" s="1"/>
      <c r="GL77" s="1"/>
      <c r="GM77" s="1"/>
    </row>
    <row r="78" spans="1:195" x14ac:dyDescent="0.2">
      <c r="A78" s="2" t="s">
        <v>362</v>
      </c>
      <c r="B78" s="11" t="s">
        <v>363</v>
      </c>
      <c r="C78" s="14">
        <f t="shared" ref="C78:AH78" si="40">C9</f>
        <v>5980.5</v>
      </c>
      <c r="D78" s="14">
        <f t="shared" si="40"/>
        <v>36730.5</v>
      </c>
      <c r="E78" s="14">
        <f t="shared" si="40"/>
        <v>6200</v>
      </c>
      <c r="F78" s="14">
        <f t="shared" si="40"/>
        <v>17400</v>
      </c>
      <c r="G78" s="14">
        <f t="shared" si="40"/>
        <v>999.5</v>
      </c>
      <c r="H78" s="14">
        <f t="shared" si="40"/>
        <v>959.5</v>
      </c>
      <c r="I78" s="14">
        <f t="shared" si="40"/>
        <v>8293.5</v>
      </c>
      <c r="J78" s="14">
        <f t="shared" si="40"/>
        <v>2247.5</v>
      </c>
      <c r="K78" s="14">
        <f t="shared" si="40"/>
        <v>279</v>
      </c>
      <c r="L78" s="14">
        <f t="shared" si="40"/>
        <v>2335</v>
      </c>
      <c r="M78" s="14">
        <f t="shared" si="40"/>
        <v>1205.5</v>
      </c>
      <c r="N78" s="14">
        <f t="shared" si="40"/>
        <v>52302</v>
      </c>
      <c r="O78" s="14">
        <f t="shared" si="40"/>
        <v>14276.5</v>
      </c>
      <c r="P78" s="14">
        <f t="shared" si="40"/>
        <v>174.5</v>
      </c>
      <c r="Q78" s="14">
        <f t="shared" si="40"/>
        <v>35889.5</v>
      </c>
      <c r="R78" s="14">
        <f t="shared" si="40"/>
        <v>483.5</v>
      </c>
      <c r="S78" s="14">
        <f t="shared" si="40"/>
        <v>1602</v>
      </c>
      <c r="T78" s="14">
        <f t="shared" si="40"/>
        <v>143</v>
      </c>
      <c r="U78" s="14">
        <f t="shared" si="40"/>
        <v>49</v>
      </c>
      <c r="V78" s="14">
        <f t="shared" si="40"/>
        <v>268</v>
      </c>
      <c r="W78" s="17">
        <f t="shared" si="40"/>
        <v>41.5</v>
      </c>
      <c r="X78" s="14">
        <f t="shared" si="40"/>
        <v>36</v>
      </c>
      <c r="Y78" s="14">
        <f t="shared" si="40"/>
        <v>442.5</v>
      </c>
      <c r="Z78" s="14">
        <f t="shared" si="40"/>
        <v>237</v>
      </c>
      <c r="AA78" s="14">
        <f t="shared" si="40"/>
        <v>29782.5</v>
      </c>
      <c r="AB78" s="14">
        <f t="shared" si="40"/>
        <v>29295.5</v>
      </c>
      <c r="AC78" s="14">
        <f t="shared" si="40"/>
        <v>934</v>
      </c>
      <c r="AD78" s="14">
        <f t="shared" si="40"/>
        <v>1175</v>
      </c>
      <c r="AE78" s="14">
        <f t="shared" si="40"/>
        <v>93</v>
      </c>
      <c r="AF78" s="14">
        <f t="shared" si="40"/>
        <v>157</v>
      </c>
      <c r="AG78" s="14">
        <f t="shared" si="40"/>
        <v>661.5</v>
      </c>
      <c r="AH78" s="14">
        <f t="shared" si="40"/>
        <v>997</v>
      </c>
      <c r="AI78" s="14">
        <f t="shared" ref="AI78:BN78" si="41">AI9</f>
        <v>321</v>
      </c>
      <c r="AJ78" s="14">
        <f t="shared" si="41"/>
        <v>147</v>
      </c>
      <c r="AK78" s="14">
        <f t="shared" si="41"/>
        <v>196</v>
      </c>
      <c r="AL78" s="14">
        <f t="shared" si="41"/>
        <v>263</v>
      </c>
      <c r="AM78" s="14">
        <f t="shared" si="41"/>
        <v>418.5</v>
      </c>
      <c r="AN78" s="14">
        <f t="shared" si="41"/>
        <v>342.5</v>
      </c>
      <c r="AO78" s="14">
        <f t="shared" si="41"/>
        <v>4454</v>
      </c>
      <c r="AP78" s="14">
        <f t="shared" si="41"/>
        <v>83382</v>
      </c>
      <c r="AQ78" s="14">
        <f t="shared" si="41"/>
        <v>209.5</v>
      </c>
      <c r="AR78" s="14">
        <f t="shared" si="41"/>
        <v>61416.5</v>
      </c>
      <c r="AS78" s="14">
        <f t="shared" si="41"/>
        <v>6436</v>
      </c>
      <c r="AT78" s="14">
        <f t="shared" si="41"/>
        <v>2161.5</v>
      </c>
      <c r="AU78" s="14">
        <f t="shared" si="41"/>
        <v>224</v>
      </c>
      <c r="AV78" s="14">
        <f t="shared" si="41"/>
        <v>288.5</v>
      </c>
      <c r="AW78" s="14">
        <f t="shared" si="41"/>
        <v>217</v>
      </c>
      <c r="AX78" s="14">
        <f t="shared" si="41"/>
        <v>42</v>
      </c>
      <c r="AY78" s="14">
        <f t="shared" si="41"/>
        <v>430.5</v>
      </c>
      <c r="AZ78" s="14">
        <f t="shared" si="41"/>
        <v>11019.5</v>
      </c>
      <c r="BA78" s="14">
        <f t="shared" si="41"/>
        <v>8835</v>
      </c>
      <c r="BB78" s="14">
        <f t="shared" si="41"/>
        <v>7536.5</v>
      </c>
      <c r="BC78" s="14">
        <f t="shared" si="41"/>
        <v>24215</v>
      </c>
      <c r="BD78" s="14">
        <f t="shared" si="41"/>
        <v>4959.5</v>
      </c>
      <c r="BE78" s="14">
        <f t="shared" si="41"/>
        <v>1410.5</v>
      </c>
      <c r="BF78" s="14">
        <f t="shared" si="41"/>
        <v>23717.5</v>
      </c>
      <c r="BG78" s="14">
        <f t="shared" si="41"/>
        <v>971.5</v>
      </c>
      <c r="BH78" s="14">
        <f t="shared" si="41"/>
        <v>520.5</v>
      </c>
      <c r="BI78" s="14">
        <f t="shared" si="41"/>
        <v>217</v>
      </c>
      <c r="BJ78" s="14">
        <f t="shared" si="41"/>
        <v>6409</v>
      </c>
      <c r="BK78" s="14">
        <f t="shared" si="41"/>
        <v>16338</v>
      </c>
      <c r="BL78" s="14">
        <f t="shared" si="41"/>
        <v>183.5</v>
      </c>
      <c r="BM78" s="14">
        <f t="shared" si="41"/>
        <v>272</v>
      </c>
      <c r="BN78" s="14">
        <f t="shared" si="41"/>
        <v>3415</v>
      </c>
      <c r="BO78" s="14">
        <f t="shared" ref="BO78:CT78" si="42">BO9</f>
        <v>1296</v>
      </c>
      <c r="BP78" s="14">
        <f t="shared" si="42"/>
        <v>197</v>
      </c>
      <c r="BQ78" s="63">
        <f t="shared" si="42"/>
        <v>5347</v>
      </c>
      <c r="BR78" s="14">
        <f t="shared" si="42"/>
        <v>4538.5</v>
      </c>
      <c r="BS78" s="14">
        <f t="shared" si="42"/>
        <v>1105</v>
      </c>
      <c r="BT78" s="14">
        <f t="shared" si="42"/>
        <v>435.5</v>
      </c>
      <c r="BU78" s="14">
        <f t="shared" si="42"/>
        <v>397</v>
      </c>
      <c r="BV78" s="14">
        <f t="shared" si="42"/>
        <v>1255.5</v>
      </c>
      <c r="BW78" s="14">
        <f t="shared" si="42"/>
        <v>1945.5</v>
      </c>
      <c r="BX78" s="14">
        <f t="shared" si="42"/>
        <v>68</v>
      </c>
      <c r="BY78" s="14">
        <f t="shared" si="42"/>
        <v>471.5</v>
      </c>
      <c r="BZ78" s="14">
        <f t="shared" si="42"/>
        <v>199</v>
      </c>
      <c r="CA78" s="14">
        <f t="shared" si="42"/>
        <v>157.5</v>
      </c>
      <c r="CB78" s="14">
        <f t="shared" si="42"/>
        <v>77697.5</v>
      </c>
      <c r="CC78" s="14">
        <f t="shared" si="42"/>
        <v>169</v>
      </c>
      <c r="CD78" s="14">
        <f t="shared" si="42"/>
        <v>45.5</v>
      </c>
      <c r="CE78" s="14">
        <f t="shared" si="42"/>
        <v>142.5</v>
      </c>
      <c r="CF78" s="14">
        <f t="shared" si="42"/>
        <v>112</v>
      </c>
      <c r="CG78" s="14">
        <f t="shared" si="42"/>
        <v>207.5</v>
      </c>
      <c r="CH78" s="14">
        <f t="shared" si="42"/>
        <v>94</v>
      </c>
      <c r="CI78" s="14">
        <f t="shared" si="42"/>
        <v>696</v>
      </c>
      <c r="CJ78" s="14">
        <f t="shared" si="42"/>
        <v>934.5</v>
      </c>
      <c r="CK78" s="14">
        <f t="shared" si="42"/>
        <v>4286</v>
      </c>
      <c r="CL78" s="14">
        <f t="shared" si="42"/>
        <v>1320.5</v>
      </c>
      <c r="CM78" s="14">
        <f t="shared" si="42"/>
        <v>750</v>
      </c>
      <c r="CN78" s="14">
        <f t="shared" si="42"/>
        <v>28199.5</v>
      </c>
      <c r="CO78" s="14">
        <f t="shared" si="42"/>
        <v>14859</v>
      </c>
      <c r="CP78" s="14">
        <f t="shared" si="42"/>
        <v>1038.5</v>
      </c>
      <c r="CQ78" s="14">
        <f t="shared" si="42"/>
        <v>901</v>
      </c>
      <c r="CR78" s="14">
        <f t="shared" si="42"/>
        <v>173.5</v>
      </c>
      <c r="CS78" s="14">
        <f t="shared" si="42"/>
        <v>356.5</v>
      </c>
      <c r="CT78" s="14">
        <f t="shared" si="42"/>
        <v>100.5</v>
      </c>
      <c r="CU78" s="14">
        <f t="shared" ref="CU78:DZ78" si="43">CU9</f>
        <v>69</v>
      </c>
      <c r="CV78" s="14">
        <f t="shared" si="43"/>
        <v>42</v>
      </c>
      <c r="CW78" s="14">
        <f t="shared" si="43"/>
        <v>181</v>
      </c>
      <c r="CX78" s="14">
        <f t="shared" si="43"/>
        <v>461.5</v>
      </c>
      <c r="CY78" s="14">
        <f t="shared" si="43"/>
        <v>41</v>
      </c>
      <c r="CZ78" s="14">
        <f t="shared" si="43"/>
        <v>2045</v>
      </c>
      <c r="DA78" s="14">
        <f t="shared" si="43"/>
        <v>175</v>
      </c>
      <c r="DB78" s="14">
        <f t="shared" si="43"/>
        <v>294</v>
      </c>
      <c r="DC78" s="14">
        <f t="shared" si="43"/>
        <v>147.5</v>
      </c>
      <c r="DD78" s="14">
        <f t="shared" si="43"/>
        <v>154.5</v>
      </c>
      <c r="DE78" s="14">
        <f t="shared" si="43"/>
        <v>419.5</v>
      </c>
      <c r="DF78" s="14">
        <f t="shared" si="43"/>
        <v>20487.5</v>
      </c>
      <c r="DG78" s="14">
        <f t="shared" si="43"/>
        <v>89</v>
      </c>
      <c r="DH78" s="14">
        <f t="shared" si="43"/>
        <v>2005</v>
      </c>
      <c r="DI78" s="14">
        <f t="shared" si="43"/>
        <v>2561.5</v>
      </c>
      <c r="DJ78" s="14">
        <f t="shared" si="43"/>
        <v>627.5</v>
      </c>
      <c r="DK78" s="14">
        <f t="shared" si="43"/>
        <v>438</v>
      </c>
      <c r="DL78" s="14">
        <f t="shared" si="43"/>
        <v>5650</v>
      </c>
      <c r="DM78" s="14">
        <f t="shared" si="43"/>
        <v>242</v>
      </c>
      <c r="DN78" s="14">
        <f t="shared" si="43"/>
        <v>1376.5</v>
      </c>
      <c r="DO78" s="14">
        <f t="shared" si="43"/>
        <v>3058.5</v>
      </c>
      <c r="DP78" s="14">
        <f t="shared" si="43"/>
        <v>184.5</v>
      </c>
      <c r="DQ78" s="14">
        <f t="shared" si="43"/>
        <v>605</v>
      </c>
      <c r="DR78" s="14">
        <f t="shared" si="43"/>
        <v>1355</v>
      </c>
      <c r="DS78" s="14">
        <f t="shared" si="43"/>
        <v>740</v>
      </c>
      <c r="DT78" s="14">
        <f t="shared" si="43"/>
        <v>137</v>
      </c>
      <c r="DU78" s="14">
        <f t="shared" si="43"/>
        <v>373</v>
      </c>
      <c r="DV78" s="14">
        <f t="shared" si="43"/>
        <v>202.5</v>
      </c>
      <c r="DW78" s="14">
        <f t="shared" si="43"/>
        <v>331.5</v>
      </c>
      <c r="DX78" s="14">
        <f t="shared" si="43"/>
        <v>157.5</v>
      </c>
      <c r="DY78" s="14">
        <f t="shared" si="43"/>
        <v>324</v>
      </c>
      <c r="DZ78" s="14">
        <f t="shared" si="43"/>
        <v>793</v>
      </c>
      <c r="EA78" s="14">
        <f t="shared" ref="EA78:FF78" si="44">EA9</f>
        <v>598</v>
      </c>
      <c r="EB78" s="14">
        <f t="shared" si="44"/>
        <v>564.5</v>
      </c>
      <c r="EC78" s="14">
        <f t="shared" si="44"/>
        <v>313</v>
      </c>
      <c r="ED78" s="14">
        <f t="shared" si="44"/>
        <v>1605</v>
      </c>
      <c r="EE78" s="14">
        <f t="shared" si="44"/>
        <v>188</v>
      </c>
      <c r="EF78" s="14">
        <f t="shared" si="44"/>
        <v>1423.5</v>
      </c>
      <c r="EG78" s="14">
        <f t="shared" si="44"/>
        <v>273</v>
      </c>
      <c r="EH78" s="14">
        <f t="shared" si="44"/>
        <v>204.5</v>
      </c>
      <c r="EI78" s="14">
        <f t="shared" si="44"/>
        <v>14916.5</v>
      </c>
      <c r="EJ78" s="14">
        <f t="shared" si="44"/>
        <v>9189</v>
      </c>
      <c r="EK78" s="14">
        <f t="shared" si="44"/>
        <v>681.5</v>
      </c>
      <c r="EL78" s="14">
        <f t="shared" si="44"/>
        <v>458</v>
      </c>
      <c r="EM78" s="14">
        <f t="shared" si="44"/>
        <v>404</v>
      </c>
      <c r="EN78" s="14">
        <f t="shared" si="44"/>
        <v>942.5</v>
      </c>
      <c r="EO78" s="14">
        <f t="shared" si="44"/>
        <v>333</v>
      </c>
      <c r="EP78" s="14">
        <f t="shared" si="44"/>
        <v>384.5</v>
      </c>
      <c r="EQ78" s="14">
        <f t="shared" si="44"/>
        <v>2567</v>
      </c>
      <c r="ER78" s="14">
        <f t="shared" si="44"/>
        <v>297</v>
      </c>
      <c r="ES78" s="14">
        <f t="shared" si="44"/>
        <v>121</v>
      </c>
      <c r="ET78" s="14">
        <f t="shared" si="44"/>
        <v>202</v>
      </c>
      <c r="EU78" s="14">
        <f t="shared" si="44"/>
        <v>595.5</v>
      </c>
      <c r="EV78" s="14">
        <f t="shared" si="44"/>
        <v>60.5</v>
      </c>
      <c r="EW78" s="14">
        <f t="shared" si="44"/>
        <v>887.5</v>
      </c>
      <c r="EX78" s="14">
        <f t="shared" si="44"/>
        <v>177</v>
      </c>
      <c r="EY78" s="14">
        <f t="shared" si="44"/>
        <v>243</v>
      </c>
      <c r="EZ78" s="14">
        <f t="shared" si="44"/>
        <v>132.5</v>
      </c>
      <c r="FA78" s="14">
        <f t="shared" si="44"/>
        <v>3320</v>
      </c>
      <c r="FB78" s="14">
        <f t="shared" si="44"/>
        <v>333</v>
      </c>
      <c r="FC78" s="14">
        <f t="shared" si="44"/>
        <v>2158</v>
      </c>
      <c r="FD78" s="14">
        <f t="shared" si="44"/>
        <v>357</v>
      </c>
      <c r="FE78" s="14">
        <f t="shared" si="44"/>
        <v>101</v>
      </c>
      <c r="FF78" s="14">
        <f t="shared" si="44"/>
        <v>205.5</v>
      </c>
      <c r="FG78" s="14">
        <f t="shared" ref="FG78:FX78" si="45">FG9</f>
        <v>117</v>
      </c>
      <c r="FH78" s="14">
        <f t="shared" si="45"/>
        <v>91</v>
      </c>
      <c r="FI78" s="14">
        <f t="shared" si="45"/>
        <v>1787</v>
      </c>
      <c r="FJ78" s="14">
        <f t="shared" si="45"/>
        <v>1865.5</v>
      </c>
      <c r="FK78" s="14">
        <f t="shared" si="45"/>
        <v>2285.5</v>
      </c>
      <c r="FL78" s="14">
        <f t="shared" si="45"/>
        <v>6367.5</v>
      </c>
      <c r="FM78" s="14">
        <f t="shared" si="45"/>
        <v>3716.5</v>
      </c>
      <c r="FN78" s="14">
        <f t="shared" si="45"/>
        <v>21303</v>
      </c>
      <c r="FO78" s="14">
        <f t="shared" si="45"/>
        <v>1070.5</v>
      </c>
      <c r="FP78" s="14">
        <f t="shared" si="45"/>
        <v>2220.5</v>
      </c>
      <c r="FQ78" s="14">
        <f t="shared" si="45"/>
        <v>903.5</v>
      </c>
      <c r="FR78" s="14">
        <f t="shared" si="45"/>
        <v>163</v>
      </c>
      <c r="FS78" s="14">
        <f t="shared" si="45"/>
        <v>189</v>
      </c>
      <c r="FT78" s="17">
        <f t="shared" si="45"/>
        <v>67.5</v>
      </c>
      <c r="FU78" s="14">
        <f t="shared" si="45"/>
        <v>776.5</v>
      </c>
      <c r="FV78" s="14">
        <f t="shared" si="45"/>
        <v>663</v>
      </c>
      <c r="FW78" s="14">
        <f t="shared" si="45"/>
        <v>183</v>
      </c>
      <c r="FX78" s="14">
        <f t="shared" si="45"/>
        <v>50.5</v>
      </c>
      <c r="FY78" s="42"/>
      <c r="FZ78" s="14">
        <f t="shared" ref="FZ78:FZ83" si="46">SUM(C78:FX78)</f>
        <v>805961.5</v>
      </c>
      <c r="GA78" s="12"/>
      <c r="GB78" s="42"/>
      <c r="GC78" s="42"/>
      <c r="GD78" s="42"/>
      <c r="GE78" s="5"/>
      <c r="GF78" s="11"/>
      <c r="GG78" s="1"/>
      <c r="GH78" s="1"/>
      <c r="GI78" s="1"/>
      <c r="GJ78" s="1"/>
      <c r="GK78" s="1"/>
      <c r="GL78" s="1"/>
      <c r="GM78" s="1"/>
    </row>
    <row r="79" spans="1:195" x14ac:dyDescent="0.2">
      <c r="A79" s="2" t="s">
        <v>364</v>
      </c>
      <c r="B79" s="11" t="s">
        <v>365</v>
      </c>
      <c r="C79" s="14">
        <f t="shared" ref="C79:AH79" si="47">C17</f>
        <v>5935</v>
      </c>
      <c r="D79" s="14">
        <f t="shared" si="47"/>
        <v>36419.5</v>
      </c>
      <c r="E79" s="14">
        <f t="shared" si="47"/>
        <v>6547</v>
      </c>
      <c r="F79" s="14">
        <f t="shared" si="47"/>
        <v>16619.5</v>
      </c>
      <c r="G79" s="14">
        <f t="shared" si="47"/>
        <v>1032</v>
      </c>
      <c r="H79" s="14">
        <f t="shared" si="47"/>
        <v>916.5</v>
      </c>
      <c r="I79" s="14">
        <f t="shared" si="47"/>
        <v>8486</v>
      </c>
      <c r="J79" s="14">
        <f t="shared" si="47"/>
        <v>2232.5</v>
      </c>
      <c r="K79" s="14">
        <f t="shared" si="47"/>
        <v>287.5</v>
      </c>
      <c r="L79" s="14">
        <f t="shared" si="47"/>
        <v>2429.5</v>
      </c>
      <c r="M79" s="14">
        <f t="shared" si="47"/>
        <v>1217</v>
      </c>
      <c r="N79" s="14">
        <f t="shared" si="47"/>
        <v>52165.5</v>
      </c>
      <c r="O79" s="14">
        <f t="shared" si="47"/>
        <v>14491</v>
      </c>
      <c r="P79" s="14">
        <f t="shared" si="47"/>
        <v>176.5</v>
      </c>
      <c r="Q79" s="14">
        <f t="shared" si="47"/>
        <v>36919.5</v>
      </c>
      <c r="R79" s="14">
        <f t="shared" si="47"/>
        <v>467.5</v>
      </c>
      <c r="S79" s="14">
        <f t="shared" si="47"/>
        <v>1572</v>
      </c>
      <c r="T79" s="14">
        <f t="shared" si="47"/>
        <v>133</v>
      </c>
      <c r="U79" s="14">
        <f t="shared" si="47"/>
        <v>35.5</v>
      </c>
      <c r="V79" s="14">
        <f t="shared" si="47"/>
        <v>289</v>
      </c>
      <c r="W79" s="14">
        <f t="shared" si="47"/>
        <v>43.5</v>
      </c>
      <c r="X79" s="14">
        <f t="shared" si="47"/>
        <v>29.5</v>
      </c>
      <c r="Y79" s="14">
        <f t="shared" si="47"/>
        <v>458.5</v>
      </c>
      <c r="Z79" s="14">
        <f t="shared" si="47"/>
        <v>232.5</v>
      </c>
      <c r="AA79" s="14">
        <f t="shared" si="47"/>
        <v>29639</v>
      </c>
      <c r="AB79" s="14">
        <f t="shared" si="47"/>
        <v>29352</v>
      </c>
      <c r="AC79" s="14">
        <f t="shared" si="47"/>
        <v>941</v>
      </c>
      <c r="AD79" s="14">
        <f t="shared" si="47"/>
        <v>1163</v>
      </c>
      <c r="AE79" s="14">
        <f t="shared" si="47"/>
        <v>95</v>
      </c>
      <c r="AF79" s="14">
        <f t="shared" si="47"/>
        <v>155</v>
      </c>
      <c r="AG79" s="14">
        <f t="shared" si="47"/>
        <v>710.5</v>
      </c>
      <c r="AH79" s="14">
        <f t="shared" si="47"/>
        <v>991</v>
      </c>
      <c r="AI79" s="14">
        <f t="shared" ref="AI79:BN79" si="48">AI17</f>
        <v>336.5</v>
      </c>
      <c r="AJ79" s="14">
        <f t="shared" si="48"/>
        <v>173.5</v>
      </c>
      <c r="AK79" s="14">
        <f t="shared" si="48"/>
        <v>188.5</v>
      </c>
      <c r="AL79" s="14">
        <f t="shared" si="48"/>
        <v>254.5</v>
      </c>
      <c r="AM79" s="14">
        <f t="shared" si="48"/>
        <v>420</v>
      </c>
      <c r="AN79" s="14">
        <f t="shared" si="48"/>
        <v>347</v>
      </c>
      <c r="AO79" s="14">
        <f t="shared" si="48"/>
        <v>4539.5</v>
      </c>
      <c r="AP79" s="14">
        <f t="shared" si="48"/>
        <v>83160</v>
      </c>
      <c r="AQ79" s="14">
        <f t="shared" si="48"/>
        <v>213.5</v>
      </c>
      <c r="AR79" s="14">
        <f t="shared" si="48"/>
        <v>61311</v>
      </c>
      <c r="AS79" s="14">
        <f t="shared" si="48"/>
        <v>6439</v>
      </c>
      <c r="AT79" s="14">
        <f t="shared" si="48"/>
        <v>2226.5</v>
      </c>
      <c r="AU79" s="14">
        <f t="shared" si="48"/>
        <v>236.5</v>
      </c>
      <c r="AV79" s="14">
        <f t="shared" si="48"/>
        <v>290.5</v>
      </c>
      <c r="AW79" s="14">
        <f t="shared" si="48"/>
        <v>206</v>
      </c>
      <c r="AX79" s="14">
        <f t="shared" si="48"/>
        <v>33</v>
      </c>
      <c r="AY79" s="14">
        <f t="shared" si="48"/>
        <v>419</v>
      </c>
      <c r="AZ79" s="14">
        <f t="shared" si="48"/>
        <v>11118</v>
      </c>
      <c r="BA79" s="14">
        <f t="shared" si="48"/>
        <v>8896.5</v>
      </c>
      <c r="BB79" s="14">
        <f t="shared" si="48"/>
        <v>7630</v>
      </c>
      <c r="BC79" s="14">
        <f t="shared" si="48"/>
        <v>25248.5</v>
      </c>
      <c r="BD79" s="14">
        <f t="shared" si="48"/>
        <v>4909.5</v>
      </c>
      <c r="BE79" s="14">
        <f t="shared" si="48"/>
        <v>1323.5</v>
      </c>
      <c r="BF79" s="14">
        <f t="shared" si="48"/>
        <v>23448</v>
      </c>
      <c r="BG79" s="14">
        <f t="shared" si="48"/>
        <v>928</v>
      </c>
      <c r="BH79" s="14">
        <f t="shared" si="48"/>
        <v>559.5</v>
      </c>
      <c r="BI79" s="14">
        <f t="shared" si="48"/>
        <v>248</v>
      </c>
      <c r="BJ79" s="14">
        <f t="shared" si="48"/>
        <v>6247</v>
      </c>
      <c r="BK79" s="14">
        <f t="shared" si="48"/>
        <v>15752</v>
      </c>
      <c r="BL79" s="14">
        <f t="shared" si="48"/>
        <v>182.5</v>
      </c>
      <c r="BM79" s="14">
        <f t="shared" si="48"/>
        <v>274</v>
      </c>
      <c r="BN79" s="14">
        <f t="shared" si="48"/>
        <v>3444.5</v>
      </c>
      <c r="BO79" s="14">
        <f t="shared" ref="BO79:CT79" si="49">BO17</f>
        <v>1294</v>
      </c>
      <c r="BP79" s="14">
        <f t="shared" si="49"/>
        <v>192</v>
      </c>
      <c r="BQ79" s="14">
        <f t="shared" si="49"/>
        <v>5319.5</v>
      </c>
      <c r="BR79" s="14">
        <f t="shared" si="49"/>
        <v>4574.5</v>
      </c>
      <c r="BS79" s="14">
        <f t="shared" si="49"/>
        <v>1048.5</v>
      </c>
      <c r="BT79" s="14">
        <f t="shared" si="49"/>
        <v>434</v>
      </c>
      <c r="BU79" s="14">
        <f t="shared" si="49"/>
        <v>391.5</v>
      </c>
      <c r="BV79" s="14">
        <f t="shared" si="49"/>
        <v>1200</v>
      </c>
      <c r="BW79" s="14">
        <f t="shared" si="49"/>
        <v>1916.5</v>
      </c>
      <c r="BX79" s="14">
        <f t="shared" si="49"/>
        <v>78.5</v>
      </c>
      <c r="BY79" s="14">
        <f t="shared" si="49"/>
        <v>499.5</v>
      </c>
      <c r="BZ79" s="14">
        <f t="shared" si="49"/>
        <v>204</v>
      </c>
      <c r="CA79" s="14">
        <f t="shared" si="49"/>
        <v>160.5</v>
      </c>
      <c r="CB79" s="14">
        <f t="shared" si="49"/>
        <v>79182.5</v>
      </c>
      <c r="CC79" s="14">
        <f t="shared" si="49"/>
        <v>158.5</v>
      </c>
      <c r="CD79" s="14">
        <f t="shared" si="49"/>
        <v>44</v>
      </c>
      <c r="CE79" s="14">
        <f t="shared" si="49"/>
        <v>155</v>
      </c>
      <c r="CF79" s="14">
        <f t="shared" si="49"/>
        <v>91.5</v>
      </c>
      <c r="CG79" s="14">
        <f t="shared" si="49"/>
        <v>194.5</v>
      </c>
      <c r="CH79" s="14">
        <f t="shared" si="49"/>
        <v>102.5</v>
      </c>
      <c r="CI79" s="14">
        <f t="shared" si="49"/>
        <v>704.5</v>
      </c>
      <c r="CJ79" s="14">
        <f t="shared" si="49"/>
        <v>904.5</v>
      </c>
      <c r="CK79" s="14">
        <f t="shared" si="49"/>
        <v>4305.5</v>
      </c>
      <c r="CL79" s="14">
        <f t="shared" si="49"/>
        <v>1296</v>
      </c>
      <c r="CM79" s="14">
        <f t="shared" si="49"/>
        <v>780.5</v>
      </c>
      <c r="CN79" s="14">
        <f t="shared" si="49"/>
        <v>27751.5</v>
      </c>
      <c r="CO79" s="14">
        <f t="shared" si="49"/>
        <v>14988</v>
      </c>
      <c r="CP79" s="14">
        <f t="shared" si="49"/>
        <v>1051.5</v>
      </c>
      <c r="CQ79" s="14">
        <f t="shared" si="49"/>
        <v>950</v>
      </c>
      <c r="CR79" s="14">
        <f t="shared" si="49"/>
        <v>171.5</v>
      </c>
      <c r="CS79" s="14">
        <f t="shared" si="49"/>
        <v>346.5</v>
      </c>
      <c r="CT79" s="14">
        <f t="shared" si="49"/>
        <v>106.5</v>
      </c>
      <c r="CU79" s="14">
        <f t="shared" ref="CU79:DZ79" si="50">CU17</f>
        <v>75.5</v>
      </c>
      <c r="CV79" s="14">
        <f t="shared" si="50"/>
        <v>50</v>
      </c>
      <c r="CW79" s="14">
        <f t="shared" si="50"/>
        <v>162.5</v>
      </c>
      <c r="CX79" s="14">
        <f t="shared" si="50"/>
        <v>468</v>
      </c>
      <c r="CY79" s="14">
        <f t="shared" si="50"/>
        <v>31</v>
      </c>
      <c r="CZ79" s="14">
        <f t="shared" si="50"/>
        <v>2027.5</v>
      </c>
      <c r="DA79" s="14">
        <f t="shared" si="50"/>
        <v>166.5</v>
      </c>
      <c r="DB79" s="14">
        <f t="shared" si="50"/>
        <v>289.5</v>
      </c>
      <c r="DC79" s="14">
        <f t="shared" si="50"/>
        <v>149</v>
      </c>
      <c r="DD79" s="14">
        <f t="shared" si="50"/>
        <v>144.5</v>
      </c>
      <c r="DE79" s="14">
        <f t="shared" si="50"/>
        <v>429</v>
      </c>
      <c r="DF79" s="14">
        <f t="shared" si="50"/>
        <v>20520.5</v>
      </c>
      <c r="DG79" s="14">
        <f t="shared" si="50"/>
        <v>75</v>
      </c>
      <c r="DH79" s="14">
        <f t="shared" si="50"/>
        <v>1971</v>
      </c>
      <c r="DI79" s="14">
        <f t="shared" si="50"/>
        <v>2572.5</v>
      </c>
      <c r="DJ79" s="14">
        <f t="shared" si="50"/>
        <v>665</v>
      </c>
      <c r="DK79" s="14">
        <f t="shared" si="50"/>
        <v>437</v>
      </c>
      <c r="DL79" s="14">
        <f t="shared" si="50"/>
        <v>5718</v>
      </c>
      <c r="DM79" s="14">
        <f t="shared" si="50"/>
        <v>268</v>
      </c>
      <c r="DN79" s="14">
        <f t="shared" si="50"/>
        <v>1420</v>
      </c>
      <c r="DO79" s="14">
        <f t="shared" si="50"/>
        <v>2986.5</v>
      </c>
      <c r="DP79" s="14">
        <f t="shared" si="50"/>
        <v>200</v>
      </c>
      <c r="DQ79" s="14">
        <f t="shared" si="50"/>
        <v>547.5</v>
      </c>
      <c r="DR79" s="14">
        <f t="shared" si="50"/>
        <v>1374.5</v>
      </c>
      <c r="DS79" s="14">
        <f t="shared" si="50"/>
        <v>760.5</v>
      </c>
      <c r="DT79" s="14">
        <f t="shared" si="50"/>
        <v>132.5</v>
      </c>
      <c r="DU79" s="14">
        <f t="shared" si="50"/>
        <v>368</v>
      </c>
      <c r="DV79" s="14">
        <f t="shared" si="50"/>
        <v>185.5</v>
      </c>
      <c r="DW79" s="14">
        <f t="shared" si="50"/>
        <v>356</v>
      </c>
      <c r="DX79" s="14">
        <f t="shared" si="50"/>
        <v>154</v>
      </c>
      <c r="DY79" s="14">
        <f t="shared" si="50"/>
        <v>313.5</v>
      </c>
      <c r="DZ79" s="14">
        <f t="shared" si="50"/>
        <v>823</v>
      </c>
      <c r="EA79" s="14">
        <f t="shared" ref="EA79:FF79" si="51">EA17</f>
        <v>629</v>
      </c>
      <c r="EB79" s="14">
        <f t="shared" si="51"/>
        <v>565.5</v>
      </c>
      <c r="EC79" s="14">
        <f t="shared" si="51"/>
        <v>301</v>
      </c>
      <c r="ED79" s="14">
        <f t="shared" si="51"/>
        <v>1610</v>
      </c>
      <c r="EE79" s="14">
        <f t="shared" si="51"/>
        <v>182.5</v>
      </c>
      <c r="EF79" s="14">
        <f t="shared" si="51"/>
        <v>1403.5</v>
      </c>
      <c r="EG79" s="14">
        <f t="shared" si="51"/>
        <v>277</v>
      </c>
      <c r="EH79" s="14">
        <f t="shared" si="51"/>
        <v>218</v>
      </c>
      <c r="EI79" s="14">
        <f t="shared" si="51"/>
        <v>15396</v>
      </c>
      <c r="EJ79" s="14">
        <f t="shared" si="51"/>
        <v>9275</v>
      </c>
      <c r="EK79" s="14">
        <f t="shared" si="51"/>
        <v>671.5</v>
      </c>
      <c r="EL79" s="14">
        <f t="shared" si="51"/>
        <v>464.5</v>
      </c>
      <c r="EM79" s="14">
        <f t="shared" si="51"/>
        <v>398.5</v>
      </c>
      <c r="EN79" s="14">
        <f t="shared" si="51"/>
        <v>926</v>
      </c>
      <c r="EO79" s="14">
        <f t="shared" si="51"/>
        <v>362.5</v>
      </c>
      <c r="EP79" s="14">
        <f t="shared" si="51"/>
        <v>391.5</v>
      </c>
      <c r="EQ79" s="14">
        <f t="shared" si="51"/>
        <v>2539.5</v>
      </c>
      <c r="ER79" s="14">
        <f t="shared" si="51"/>
        <v>314.5</v>
      </c>
      <c r="ES79" s="14">
        <f t="shared" si="51"/>
        <v>110</v>
      </c>
      <c r="ET79" s="14">
        <f t="shared" si="51"/>
        <v>210</v>
      </c>
      <c r="EU79" s="14">
        <f t="shared" si="51"/>
        <v>571</v>
      </c>
      <c r="EV79" s="14">
        <f t="shared" si="51"/>
        <v>58</v>
      </c>
      <c r="EW79" s="14">
        <f t="shared" si="51"/>
        <v>877</v>
      </c>
      <c r="EX79" s="14">
        <f t="shared" si="51"/>
        <v>211.5</v>
      </c>
      <c r="EY79" s="14">
        <f t="shared" si="51"/>
        <v>236</v>
      </c>
      <c r="EZ79" s="14">
        <f t="shared" si="51"/>
        <v>114</v>
      </c>
      <c r="FA79" s="14">
        <f t="shared" si="51"/>
        <v>3315.5</v>
      </c>
      <c r="FB79" s="14">
        <f t="shared" si="51"/>
        <v>326.5</v>
      </c>
      <c r="FC79" s="14">
        <f t="shared" si="51"/>
        <v>2289</v>
      </c>
      <c r="FD79" s="14">
        <f t="shared" si="51"/>
        <v>345.5</v>
      </c>
      <c r="FE79" s="14">
        <f t="shared" si="51"/>
        <v>88</v>
      </c>
      <c r="FF79" s="14">
        <f t="shared" si="51"/>
        <v>220.5</v>
      </c>
      <c r="FG79" s="14">
        <f t="shared" ref="FG79:FX79" si="52">FG17</f>
        <v>116</v>
      </c>
      <c r="FH79" s="14">
        <f t="shared" si="52"/>
        <v>87</v>
      </c>
      <c r="FI79" s="14">
        <f t="shared" si="52"/>
        <v>1805.5</v>
      </c>
      <c r="FJ79" s="14">
        <f t="shared" si="52"/>
        <v>1857.5</v>
      </c>
      <c r="FK79" s="14">
        <f t="shared" si="52"/>
        <v>2225.5</v>
      </c>
      <c r="FL79" s="14">
        <f t="shared" si="52"/>
        <v>5903.5</v>
      </c>
      <c r="FM79" s="14">
        <f t="shared" si="52"/>
        <v>3634</v>
      </c>
      <c r="FN79" s="14">
        <f t="shared" si="52"/>
        <v>21205</v>
      </c>
      <c r="FO79" s="14">
        <f t="shared" si="52"/>
        <v>1073.5</v>
      </c>
      <c r="FP79" s="14">
        <f t="shared" si="52"/>
        <v>2158.5</v>
      </c>
      <c r="FQ79" s="14">
        <f t="shared" si="52"/>
        <v>884.5</v>
      </c>
      <c r="FR79" s="14">
        <f t="shared" si="52"/>
        <v>159.5</v>
      </c>
      <c r="FS79" s="14">
        <f t="shared" si="52"/>
        <v>187</v>
      </c>
      <c r="FT79" s="14">
        <f t="shared" si="52"/>
        <v>77.5</v>
      </c>
      <c r="FU79" s="14">
        <f t="shared" si="52"/>
        <v>750</v>
      </c>
      <c r="FV79" s="14">
        <f t="shared" si="52"/>
        <v>654.5</v>
      </c>
      <c r="FW79" s="14">
        <f t="shared" si="52"/>
        <v>196.5</v>
      </c>
      <c r="FX79" s="14">
        <f t="shared" si="52"/>
        <v>57</v>
      </c>
      <c r="FY79" s="4"/>
      <c r="FZ79" s="14">
        <f t="shared" si="46"/>
        <v>807556.5</v>
      </c>
      <c r="GA79" s="12"/>
      <c r="GB79" s="42"/>
      <c r="GC79" s="42"/>
      <c r="GD79" s="42"/>
      <c r="GE79" s="4"/>
      <c r="GF79" s="1"/>
      <c r="GG79" s="1"/>
      <c r="GH79" s="1"/>
      <c r="GI79" s="1"/>
      <c r="GJ79" s="1"/>
      <c r="GK79" s="1"/>
      <c r="GL79" s="1"/>
      <c r="GM79" s="1"/>
    </row>
    <row r="80" spans="1:195" x14ac:dyDescent="0.2">
      <c r="A80" s="2" t="s">
        <v>366</v>
      </c>
      <c r="B80" s="11" t="s">
        <v>367</v>
      </c>
      <c r="C80" s="14">
        <f t="shared" ref="C80:AH80" si="53">C18</f>
        <v>5772</v>
      </c>
      <c r="D80" s="14">
        <f t="shared" si="53"/>
        <v>36299</v>
      </c>
      <c r="E80" s="14">
        <f t="shared" si="53"/>
        <v>6584</v>
      </c>
      <c r="F80" s="14">
        <f t="shared" si="53"/>
        <v>16028</v>
      </c>
      <c r="G80" s="14">
        <f t="shared" si="53"/>
        <v>1005</v>
      </c>
      <c r="H80" s="14">
        <f t="shared" si="53"/>
        <v>910.5</v>
      </c>
      <c r="I80" s="14">
        <f t="shared" si="53"/>
        <v>8737</v>
      </c>
      <c r="J80" s="14">
        <f t="shared" si="53"/>
        <v>2233.5</v>
      </c>
      <c r="K80" s="14">
        <f t="shared" si="53"/>
        <v>271</v>
      </c>
      <c r="L80" s="14">
        <f t="shared" si="53"/>
        <v>2474.5</v>
      </c>
      <c r="M80" s="14">
        <f t="shared" si="53"/>
        <v>1315</v>
      </c>
      <c r="N80" s="14">
        <f t="shared" si="53"/>
        <v>51353.5</v>
      </c>
      <c r="O80" s="14">
        <f t="shared" si="53"/>
        <v>14374.5</v>
      </c>
      <c r="P80" s="14">
        <f t="shared" si="53"/>
        <v>169.5</v>
      </c>
      <c r="Q80" s="14">
        <f t="shared" si="53"/>
        <v>37697</v>
      </c>
      <c r="R80" s="14">
        <f t="shared" si="53"/>
        <v>456</v>
      </c>
      <c r="S80" s="14">
        <f t="shared" si="53"/>
        <v>1487</v>
      </c>
      <c r="T80" s="14">
        <f t="shared" si="53"/>
        <v>130</v>
      </c>
      <c r="U80" s="14">
        <f t="shared" si="53"/>
        <v>36</v>
      </c>
      <c r="V80" s="14">
        <f t="shared" si="53"/>
        <v>269</v>
      </c>
      <c r="W80" s="14">
        <f t="shared" si="53"/>
        <v>38.5</v>
      </c>
      <c r="X80" s="14">
        <f t="shared" si="53"/>
        <v>31</v>
      </c>
      <c r="Y80" s="14">
        <f t="shared" si="53"/>
        <v>483.5</v>
      </c>
      <c r="Z80" s="14">
        <f t="shared" si="53"/>
        <v>234</v>
      </c>
      <c r="AA80" s="14">
        <f t="shared" si="53"/>
        <v>29421</v>
      </c>
      <c r="AB80" s="14">
        <f t="shared" si="53"/>
        <v>29201</v>
      </c>
      <c r="AC80" s="14">
        <f t="shared" si="53"/>
        <v>881</v>
      </c>
      <c r="AD80" s="14">
        <f t="shared" si="53"/>
        <v>1129</v>
      </c>
      <c r="AE80" s="14">
        <f t="shared" si="53"/>
        <v>105</v>
      </c>
      <c r="AF80" s="14">
        <f t="shared" si="53"/>
        <v>166</v>
      </c>
      <c r="AG80" s="14">
        <f t="shared" si="53"/>
        <v>760</v>
      </c>
      <c r="AH80" s="14">
        <f t="shared" si="53"/>
        <v>941.5</v>
      </c>
      <c r="AI80" s="14">
        <f t="shared" ref="AI80:BN80" si="54">AI18</f>
        <v>358.5</v>
      </c>
      <c r="AJ80" s="14">
        <f t="shared" si="54"/>
        <v>204</v>
      </c>
      <c r="AK80" s="14">
        <f t="shared" si="54"/>
        <v>191.5</v>
      </c>
      <c r="AL80" s="14">
        <f t="shared" si="54"/>
        <v>253.5</v>
      </c>
      <c r="AM80" s="14">
        <f t="shared" si="54"/>
        <v>421</v>
      </c>
      <c r="AN80" s="14">
        <f t="shared" si="54"/>
        <v>327</v>
      </c>
      <c r="AO80" s="14">
        <f t="shared" si="54"/>
        <v>4495.5</v>
      </c>
      <c r="AP80" s="14">
        <f t="shared" si="54"/>
        <v>82131.5</v>
      </c>
      <c r="AQ80" s="14">
        <f t="shared" si="54"/>
        <v>235</v>
      </c>
      <c r="AR80" s="14">
        <f t="shared" si="54"/>
        <v>60832</v>
      </c>
      <c r="AS80" s="14">
        <f t="shared" si="54"/>
        <v>6419</v>
      </c>
      <c r="AT80" s="14">
        <f t="shared" si="54"/>
        <v>2301.5</v>
      </c>
      <c r="AU80" s="14">
        <f t="shared" si="54"/>
        <v>248.5</v>
      </c>
      <c r="AV80" s="14">
        <f t="shared" si="54"/>
        <v>273.5</v>
      </c>
      <c r="AW80" s="14">
        <f t="shared" si="54"/>
        <v>194</v>
      </c>
      <c r="AX80" s="14">
        <f t="shared" si="54"/>
        <v>26.5</v>
      </c>
      <c r="AY80" s="14">
        <f t="shared" si="54"/>
        <v>409</v>
      </c>
      <c r="AZ80" s="14">
        <f t="shared" si="54"/>
        <v>11126</v>
      </c>
      <c r="BA80" s="14">
        <f t="shared" si="54"/>
        <v>8825</v>
      </c>
      <c r="BB80" s="14">
        <f t="shared" si="54"/>
        <v>7475</v>
      </c>
      <c r="BC80" s="14">
        <f t="shared" si="54"/>
        <v>25669.5</v>
      </c>
      <c r="BD80" s="14">
        <f t="shared" si="54"/>
        <v>4903</v>
      </c>
      <c r="BE80" s="14">
        <f t="shared" si="54"/>
        <v>1404</v>
      </c>
      <c r="BF80" s="14">
        <f t="shared" si="54"/>
        <v>23269.5</v>
      </c>
      <c r="BG80" s="14">
        <f t="shared" si="54"/>
        <v>913.5</v>
      </c>
      <c r="BH80" s="14">
        <f t="shared" si="54"/>
        <v>612.5</v>
      </c>
      <c r="BI80" s="14">
        <f t="shared" si="54"/>
        <v>239.5</v>
      </c>
      <c r="BJ80" s="14">
        <f t="shared" si="54"/>
        <v>6104.5</v>
      </c>
      <c r="BK80" s="14">
        <f t="shared" si="54"/>
        <v>15165</v>
      </c>
      <c r="BL80" s="14">
        <f t="shared" si="54"/>
        <v>172.5</v>
      </c>
      <c r="BM80" s="14">
        <f t="shared" si="54"/>
        <v>262.5</v>
      </c>
      <c r="BN80" s="14">
        <f t="shared" si="54"/>
        <v>3537.5</v>
      </c>
      <c r="BO80" s="14">
        <f t="shared" ref="BO80:CT80" si="55">BO18</f>
        <v>1261</v>
      </c>
      <c r="BP80" s="14">
        <f t="shared" si="55"/>
        <v>182</v>
      </c>
      <c r="BQ80" s="14">
        <f t="shared" si="55"/>
        <v>5301.5</v>
      </c>
      <c r="BR80" s="14">
        <f t="shared" si="55"/>
        <v>4668.5</v>
      </c>
      <c r="BS80" s="14">
        <f t="shared" si="55"/>
        <v>1047.5</v>
      </c>
      <c r="BT80" s="14">
        <f t="shared" si="55"/>
        <v>389.5</v>
      </c>
      <c r="BU80" s="14">
        <f t="shared" si="55"/>
        <v>413.5</v>
      </c>
      <c r="BV80" s="14">
        <f t="shared" si="55"/>
        <v>1149</v>
      </c>
      <c r="BW80" s="14">
        <f t="shared" si="55"/>
        <v>1906</v>
      </c>
      <c r="BX80" s="14">
        <f t="shared" si="55"/>
        <v>93.5</v>
      </c>
      <c r="BY80" s="14">
        <f t="shared" si="55"/>
        <v>505.5</v>
      </c>
      <c r="BZ80" s="14">
        <f t="shared" si="55"/>
        <v>206</v>
      </c>
      <c r="CA80" s="14">
        <f t="shared" si="55"/>
        <v>165</v>
      </c>
      <c r="CB80" s="14">
        <f t="shared" si="55"/>
        <v>79379.5</v>
      </c>
      <c r="CC80" s="14">
        <f t="shared" si="55"/>
        <v>169</v>
      </c>
      <c r="CD80" s="14">
        <f t="shared" si="55"/>
        <v>57</v>
      </c>
      <c r="CE80" s="14">
        <f t="shared" si="55"/>
        <v>170.5</v>
      </c>
      <c r="CF80" s="14">
        <f t="shared" si="55"/>
        <v>88.5</v>
      </c>
      <c r="CG80" s="14">
        <f t="shared" si="55"/>
        <v>178.5</v>
      </c>
      <c r="CH80" s="14">
        <f t="shared" si="55"/>
        <v>102</v>
      </c>
      <c r="CI80" s="14">
        <f t="shared" si="55"/>
        <v>696</v>
      </c>
      <c r="CJ80" s="14">
        <f t="shared" si="55"/>
        <v>894</v>
      </c>
      <c r="CK80" s="14">
        <f t="shared" si="55"/>
        <v>4341</v>
      </c>
      <c r="CL80" s="14">
        <f t="shared" si="55"/>
        <v>1296.5</v>
      </c>
      <c r="CM80" s="14">
        <f t="shared" si="55"/>
        <v>805</v>
      </c>
      <c r="CN80" s="14">
        <f t="shared" si="55"/>
        <v>27431</v>
      </c>
      <c r="CO80" s="14">
        <f t="shared" si="55"/>
        <v>14980.5</v>
      </c>
      <c r="CP80" s="14">
        <f t="shared" si="55"/>
        <v>1047.5</v>
      </c>
      <c r="CQ80" s="14">
        <f t="shared" si="55"/>
        <v>1002.5</v>
      </c>
      <c r="CR80" s="14">
        <f t="shared" si="55"/>
        <v>180</v>
      </c>
      <c r="CS80" s="14">
        <f t="shared" si="55"/>
        <v>342.5</v>
      </c>
      <c r="CT80" s="14">
        <f t="shared" si="55"/>
        <v>107</v>
      </c>
      <c r="CU80" s="14">
        <f t="shared" ref="CU80:DZ80" si="56">CU18</f>
        <v>61</v>
      </c>
      <c r="CV80" s="14">
        <f t="shared" si="56"/>
        <v>46</v>
      </c>
      <c r="CW80" s="14">
        <f t="shared" si="56"/>
        <v>159</v>
      </c>
      <c r="CX80" s="14">
        <f t="shared" si="56"/>
        <v>467.5</v>
      </c>
      <c r="CY80" s="14">
        <f t="shared" si="56"/>
        <v>41</v>
      </c>
      <c r="CZ80" s="14">
        <f t="shared" si="56"/>
        <v>2045</v>
      </c>
      <c r="DA80" s="14">
        <f t="shared" si="56"/>
        <v>176</v>
      </c>
      <c r="DB80" s="14">
        <f t="shared" si="56"/>
        <v>297</v>
      </c>
      <c r="DC80" s="14">
        <f t="shared" si="56"/>
        <v>142.5</v>
      </c>
      <c r="DD80" s="14">
        <f t="shared" si="56"/>
        <v>166.5</v>
      </c>
      <c r="DE80" s="14">
        <f t="shared" si="56"/>
        <v>413</v>
      </c>
      <c r="DF80" s="14">
        <f t="shared" si="56"/>
        <v>20555.5</v>
      </c>
      <c r="DG80" s="14">
        <f t="shared" si="56"/>
        <v>76.5</v>
      </c>
      <c r="DH80" s="14">
        <f t="shared" si="56"/>
        <v>1979</v>
      </c>
      <c r="DI80" s="14">
        <f t="shared" si="56"/>
        <v>2598.5</v>
      </c>
      <c r="DJ80" s="14">
        <f t="shared" si="56"/>
        <v>645.5</v>
      </c>
      <c r="DK80" s="14">
        <f t="shared" si="56"/>
        <v>447</v>
      </c>
      <c r="DL80" s="14">
        <f t="shared" si="56"/>
        <v>5726</v>
      </c>
      <c r="DM80" s="14">
        <f t="shared" si="56"/>
        <v>254</v>
      </c>
      <c r="DN80" s="14">
        <f t="shared" si="56"/>
        <v>1447.5</v>
      </c>
      <c r="DO80" s="14">
        <f t="shared" si="56"/>
        <v>2899.5</v>
      </c>
      <c r="DP80" s="14">
        <f t="shared" si="56"/>
        <v>199.5</v>
      </c>
      <c r="DQ80" s="14">
        <f t="shared" si="56"/>
        <v>526.5</v>
      </c>
      <c r="DR80" s="14">
        <f t="shared" si="56"/>
        <v>1304.5</v>
      </c>
      <c r="DS80" s="14">
        <f t="shared" si="56"/>
        <v>770</v>
      </c>
      <c r="DT80" s="14">
        <f t="shared" si="56"/>
        <v>125.5</v>
      </c>
      <c r="DU80" s="14">
        <f t="shared" si="56"/>
        <v>383</v>
      </c>
      <c r="DV80" s="14">
        <f t="shared" si="56"/>
        <v>191.5</v>
      </c>
      <c r="DW80" s="14">
        <f t="shared" si="56"/>
        <v>354</v>
      </c>
      <c r="DX80" s="14">
        <f t="shared" si="56"/>
        <v>166.5</v>
      </c>
      <c r="DY80" s="14">
        <f t="shared" si="56"/>
        <v>296.5</v>
      </c>
      <c r="DZ80" s="14">
        <f t="shared" si="56"/>
        <v>886</v>
      </c>
      <c r="EA80" s="14">
        <f t="shared" ref="EA80:FF80" si="57">EA18</f>
        <v>575.5</v>
      </c>
      <c r="EB80" s="14">
        <f t="shared" si="57"/>
        <v>570</v>
      </c>
      <c r="EC80" s="14">
        <f t="shared" si="57"/>
        <v>281</v>
      </c>
      <c r="ED80" s="14">
        <f t="shared" si="57"/>
        <v>1623.5</v>
      </c>
      <c r="EE80" s="14">
        <f t="shared" si="57"/>
        <v>187</v>
      </c>
      <c r="EF80" s="14">
        <f t="shared" si="57"/>
        <v>1397.5</v>
      </c>
      <c r="EG80" s="14">
        <f t="shared" si="57"/>
        <v>275.5</v>
      </c>
      <c r="EH80" s="14">
        <f t="shared" si="57"/>
        <v>237.5</v>
      </c>
      <c r="EI80" s="14">
        <f t="shared" si="57"/>
        <v>15798.5</v>
      </c>
      <c r="EJ80" s="14">
        <f t="shared" si="57"/>
        <v>9100.5</v>
      </c>
      <c r="EK80" s="14">
        <f t="shared" si="57"/>
        <v>663</v>
      </c>
      <c r="EL80" s="14">
        <f t="shared" si="57"/>
        <v>474</v>
      </c>
      <c r="EM80" s="14">
        <f t="shared" si="57"/>
        <v>425.5</v>
      </c>
      <c r="EN80" s="14">
        <f t="shared" si="57"/>
        <v>970</v>
      </c>
      <c r="EO80" s="14">
        <f t="shared" si="57"/>
        <v>361.5</v>
      </c>
      <c r="EP80" s="14">
        <f t="shared" si="57"/>
        <v>364</v>
      </c>
      <c r="EQ80" s="14">
        <f t="shared" si="57"/>
        <v>2440</v>
      </c>
      <c r="ER80" s="14">
        <f t="shared" si="57"/>
        <v>314</v>
      </c>
      <c r="ES80" s="14">
        <f t="shared" si="57"/>
        <v>117.5</v>
      </c>
      <c r="ET80" s="14">
        <f t="shared" si="57"/>
        <v>184</v>
      </c>
      <c r="EU80" s="14">
        <f t="shared" si="57"/>
        <v>577</v>
      </c>
      <c r="EV80" s="14">
        <f t="shared" si="57"/>
        <v>67.5</v>
      </c>
      <c r="EW80" s="14">
        <f t="shared" si="57"/>
        <v>870</v>
      </c>
      <c r="EX80" s="14">
        <f t="shared" si="57"/>
        <v>215.5</v>
      </c>
      <c r="EY80" s="14">
        <f t="shared" si="57"/>
        <v>238</v>
      </c>
      <c r="EZ80" s="14">
        <f t="shared" si="57"/>
        <v>118.5</v>
      </c>
      <c r="FA80" s="14">
        <f t="shared" si="57"/>
        <v>3275</v>
      </c>
      <c r="FB80" s="14">
        <f t="shared" si="57"/>
        <v>324</v>
      </c>
      <c r="FC80" s="14">
        <f t="shared" si="57"/>
        <v>2264.5</v>
      </c>
      <c r="FD80" s="14">
        <f t="shared" si="57"/>
        <v>350.5</v>
      </c>
      <c r="FE80" s="14">
        <f t="shared" si="57"/>
        <v>90</v>
      </c>
      <c r="FF80" s="14">
        <f t="shared" si="57"/>
        <v>222</v>
      </c>
      <c r="FG80" s="14">
        <f t="shared" ref="FG80:FX80" si="58">FG18</f>
        <v>111</v>
      </c>
      <c r="FH80" s="14">
        <f t="shared" si="58"/>
        <v>88.5</v>
      </c>
      <c r="FI80" s="14">
        <f t="shared" si="58"/>
        <v>1821</v>
      </c>
      <c r="FJ80" s="14">
        <f t="shared" si="58"/>
        <v>1825</v>
      </c>
      <c r="FK80" s="14">
        <f t="shared" si="58"/>
        <v>2159.5</v>
      </c>
      <c r="FL80" s="14">
        <f t="shared" si="58"/>
        <v>5678</v>
      </c>
      <c r="FM80" s="14">
        <f t="shared" si="58"/>
        <v>3551</v>
      </c>
      <c r="FN80" s="14">
        <f t="shared" si="58"/>
        <v>20941</v>
      </c>
      <c r="FO80" s="14">
        <f t="shared" si="58"/>
        <v>1088</v>
      </c>
      <c r="FP80" s="14">
        <f t="shared" si="58"/>
        <v>2125</v>
      </c>
      <c r="FQ80" s="14">
        <f t="shared" si="58"/>
        <v>833</v>
      </c>
      <c r="FR80" s="14">
        <f t="shared" si="58"/>
        <v>163.5</v>
      </c>
      <c r="FS80" s="14">
        <f t="shared" si="58"/>
        <v>196.5</v>
      </c>
      <c r="FT80" s="14">
        <f t="shared" si="58"/>
        <v>72</v>
      </c>
      <c r="FU80" s="14">
        <f t="shared" si="58"/>
        <v>735</v>
      </c>
      <c r="FV80" s="14">
        <f t="shared" si="58"/>
        <v>606</v>
      </c>
      <c r="FW80" s="14">
        <f t="shared" si="58"/>
        <v>198</v>
      </c>
      <c r="FX80" s="14">
        <f t="shared" si="58"/>
        <v>59.5</v>
      </c>
      <c r="FY80" s="14"/>
      <c r="FZ80" s="14">
        <f t="shared" si="46"/>
        <v>803622.5</v>
      </c>
      <c r="GA80" s="13"/>
      <c r="GB80" s="4"/>
      <c r="GC80" s="4"/>
      <c r="GD80" s="4"/>
      <c r="GE80" s="4"/>
      <c r="GF80" s="1"/>
      <c r="GG80" s="1"/>
      <c r="GH80" s="1"/>
      <c r="GI80" s="1"/>
      <c r="GJ80" s="1"/>
      <c r="GK80" s="1"/>
      <c r="GL80" s="1"/>
      <c r="GM80" s="1"/>
    </row>
    <row r="81" spans="1:197" x14ac:dyDescent="0.2">
      <c r="A81" s="2" t="s">
        <v>368</v>
      </c>
      <c r="B81" s="11" t="s">
        <v>369</v>
      </c>
      <c r="C81" s="14">
        <f t="shared" ref="C81:AH81" si="59">C19</f>
        <v>5680.5</v>
      </c>
      <c r="D81" s="14">
        <f t="shared" si="59"/>
        <v>36859.5</v>
      </c>
      <c r="E81" s="14">
        <f t="shared" si="59"/>
        <v>6654.5</v>
      </c>
      <c r="F81" s="14">
        <f t="shared" si="59"/>
        <v>15884</v>
      </c>
      <c r="G81" s="14">
        <f t="shared" si="59"/>
        <v>1008</v>
      </c>
      <c r="H81" s="14">
        <f t="shared" si="59"/>
        <v>931</v>
      </c>
      <c r="I81" s="14">
        <f t="shared" si="59"/>
        <v>8642.5</v>
      </c>
      <c r="J81" s="14">
        <f t="shared" si="59"/>
        <v>2144.5</v>
      </c>
      <c r="K81" s="14">
        <f t="shared" si="59"/>
        <v>280</v>
      </c>
      <c r="L81" s="14">
        <f t="shared" si="59"/>
        <v>2550.5</v>
      </c>
      <c r="M81" s="14">
        <f t="shared" si="59"/>
        <v>1331</v>
      </c>
      <c r="N81" s="14">
        <f t="shared" si="59"/>
        <v>51046</v>
      </c>
      <c r="O81" s="14">
        <f t="shared" si="59"/>
        <v>14600.5</v>
      </c>
      <c r="P81" s="14">
        <f t="shared" si="59"/>
        <v>162.5</v>
      </c>
      <c r="Q81" s="14">
        <f t="shared" si="59"/>
        <v>38057.5</v>
      </c>
      <c r="R81" s="14">
        <f t="shared" si="59"/>
        <v>438.5</v>
      </c>
      <c r="S81" s="14">
        <f t="shared" si="59"/>
        <v>1320</v>
      </c>
      <c r="T81" s="14">
        <f t="shared" si="59"/>
        <v>141.5</v>
      </c>
      <c r="U81" s="14">
        <f t="shared" si="59"/>
        <v>46</v>
      </c>
      <c r="V81" s="14">
        <f t="shared" si="59"/>
        <v>252.5</v>
      </c>
      <c r="W81" s="14">
        <f t="shared" si="59"/>
        <v>30</v>
      </c>
      <c r="X81" s="14">
        <f t="shared" si="59"/>
        <v>31.5</v>
      </c>
      <c r="Y81" s="14">
        <f t="shared" si="59"/>
        <v>474.5</v>
      </c>
      <c r="Z81" s="14">
        <f t="shared" si="59"/>
        <v>231.5</v>
      </c>
      <c r="AA81" s="14">
        <f t="shared" si="59"/>
        <v>28973</v>
      </c>
      <c r="AB81" s="14">
        <f t="shared" si="59"/>
        <v>29206</v>
      </c>
      <c r="AC81" s="14">
        <f t="shared" si="59"/>
        <v>906.5</v>
      </c>
      <c r="AD81" s="14">
        <f t="shared" si="59"/>
        <v>1100.5</v>
      </c>
      <c r="AE81" s="14">
        <f t="shared" si="59"/>
        <v>123</v>
      </c>
      <c r="AF81" s="14">
        <f t="shared" si="59"/>
        <v>168</v>
      </c>
      <c r="AG81" s="14">
        <f t="shared" si="59"/>
        <v>784.5</v>
      </c>
      <c r="AH81" s="14">
        <f t="shared" si="59"/>
        <v>945</v>
      </c>
      <c r="AI81" s="14">
        <f t="shared" ref="AI81:BN81" si="60">AI19</f>
        <v>343</v>
      </c>
      <c r="AJ81" s="14">
        <f t="shared" si="60"/>
        <v>194.5</v>
      </c>
      <c r="AK81" s="14">
        <f t="shared" si="60"/>
        <v>203.5</v>
      </c>
      <c r="AL81" s="14">
        <f t="shared" si="60"/>
        <v>283.5</v>
      </c>
      <c r="AM81" s="14">
        <f t="shared" si="60"/>
        <v>422</v>
      </c>
      <c r="AN81" s="14">
        <f t="shared" si="60"/>
        <v>345.5</v>
      </c>
      <c r="AO81" s="14">
        <f t="shared" si="60"/>
        <v>4502.5</v>
      </c>
      <c r="AP81" s="14">
        <f t="shared" si="60"/>
        <v>81529</v>
      </c>
      <c r="AQ81" s="14">
        <f t="shared" si="60"/>
        <v>253</v>
      </c>
      <c r="AR81" s="14">
        <f t="shared" si="60"/>
        <v>60438.5</v>
      </c>
      <c r="AS81" s="14">
        <f t="shared" si="60"/>
        <v>6331</v>
      </c>
      <c r="AT81" s="14">
        <f t="shared" si="60"/>
        <v>2249</v>
      </c>
      <c r="AU81" s="14">
        <f t="shared" si="60"/>
        <v>253.5</v>
      </c>
      <c r="AV81" s="14">
        <f t="shared" si="60"/>
        <v>267</v>
      </c>
      <c r="AW81" s="14">
        <f t="shared" si="60"/>
        <v>193</v>
      </c>
      <c r="AX81" s="14">
        <f t="shared" si="60"/>
        <v>15</v>
      </c>
      <c r="AY81" s="14">
        <f t="shared" si="60"/>
        <v>424.5</v>
      </c>
      <c r="AZ81" s="14">
        <f t="shared" si="60"/>
        <v>11127.5</v>
      </c>
      <c r="BA81" s="14">
        <f t="shared" si="60"/>
        <v>8663.5</v>
      </c>
      <c r="BB81" s="14">
        <f t="shared" si="60"/>
        <v>7357</v>
      </c>
      <c r="BC81" s="14">
        <f t="shared" si="60"/>
        <v>25696</v>
      </c>
      <c r="BD81" s="14">
        <f t="shared" si="60"/>
        <v>4805</v>
      </c>
      <c r="BE81" s="14">
        <f t="shared" si="60"/>
        <v>1412.5</v>
      </c>
      <c r="BF81" s="14">
        <f t="shared" si="60"/>
        <v>22898</v>
      </c>
      <c r="BG81" s="14">
        <f t="shared" si="60"/>
        <v>919.5</v>
      </c>
      <c r="BH81" s="14">
        <f t="shared" si="60"/>
        <v>628</v>
      </c>
      <c r="BI81" s="14">
        <f t="shared" si="60"/>
        <v>234</v>
      </c>
      <c r="BJ81" s="14">
        <f t="shared" si="60"/>
        <v>5892</v>
      </c>
      <c r="BK81" s="14">
        <f t="shared" si="60"/>
        <v>14763</v>
      </c>
      <c r="BL81" s="14">
        <f t="shared" si="60"/>
        <v>164</v>
      </c>
      <c r="BM81" s="14">
        <f t="shared" si="60"/>
        <v>260.5</v>
      </c>
      <c r="BN81" s="14">
        <f t="shared" si="60"/>
        <v>3559</v>
      </c>
      <c r="BO81" s="14">
        <f t="shared" ref="BO81:CT81" si="61">BO19</f>
        <v>1266</v>
      </c>
      <c r="BP81" s="14">
        <f t="shared" si="61"/>
        <v>184</v>
      </c>
      <c r="BQ81" s="14">
        <f t="shared" si="61"/>
        <v>5288</v>
      </c>
      <c r="BR81" s="14">
        <f t="shared" si="61"/>
        <v>4604.5</v>
      </c>
      <c r="BS81" s="14">
        <f t="shared" si="61"/>
        <v>1003</v>
      </c>
      <c r="BT81" s="14">
        <f t="shared" si="61"/>
        <v>402.5</v>
      </c>
      <c r="BU81" s="14">
        <f t="shared" si="61"/>
        <v>434</v>
      </c>
      <c r="BV81" s="14">
        <f t="shared" si="61"/>
        <v>1196.5</v>
      </c>
      <c r="BW81" s="14">
        <f t="shared" si="61"/>
        <v>1833</v>
      </c>
      <c r="BX81" s="14">
        <f t="shared" si="61"/>
        <v>91.5</v>
      </c>
      <c r="BY81" s="14">
        <f t="shared" si="61"/>
        <v>488.5</v>
      </c>
      <c r="BZ81" s="14">
        <f t="shared" si="61"/>
        <v>204.5</v>
      </c>
      <c r="CA81" s="14">
        <f t="shared" si="61"/>
        <v>170.5</v>
      </c>
      <c r="CB81" s="14">
        <f t="shared" si="61"/>
        <v>79757</v>
      </c>
      <c r="CC81" s="14">
        <f t="shared" si="61"/>
        <v>145.5</v>
      </c>
      <c r="CD81" s="14">
        <f t="shared" si="61"/>
        <v>56</v>
      </c>
      <c r="CE81" s="14">
        <f t="shared" si="61"/>
        <v>157</v>
      </c>
      <c r="CF81" s="14">
        <f t="shared" si="61"/>
        <v>105.5</v>
      </c>
      <c r="CG81" s="14">
        <f t="shared" si="61"/>
        <v>172</v>
      </c>
      <c r="CH81" s="14">
        <f t="shared" si="61"/>
        <v>102</v>
      </c>
      <c r="CI81" s="14">
        <f t="shared" si="61"/>
        <v>687.5</v>
      </c>
      <c r="CJ81" s="14">
        <f t="shared" si="61"/>
        <v>930</v>
      </c>
      <c r="CK81" s="14">
        <f t="shared" si="61"/>
        <v>4249</v>
      </c>
      <c r="CL81" s="14">
        <f t="shared" si="61"/>
        <v>1273.5</v>
      </c>
      <c r="CM81" s="14">
        <f t="shared" si="61"/>
        <v>797.5</v>
      </c>
      <c r="CN81" s="14">
        <f t="shared" si="61"/>
        <v>27359</v>
      </c>
      <c r="CO81" s="14">
        <f t="shared" si="61"/>
        <v>14741.5</v>
      </c>
      <c r="CP81" s="14">
        <f t="shared" si="61"/>
        <v>1044.5</v>
      </c>
      <c r="CQ81" s="14">
        <f t="shared" si="61"/>
        <v>1006.5</v>
      </c>
      <c r="CR81" s="14">
        <f t="shared" si="61"/>
        <v>177</v>
      </c>
      <c r="CS81" s="14">
        <f t="shared" si="61"/>
        <v>343.5</v>
      </c>
      <c r="CT81" s="14">
        <f t="shared" si="61"/>
        <v>103.5</v>
      </c>
      <c r="CU81" s="14">
        <f t="shared" ref="CU81:DZ81" si="62">CU19</f>
        <v>54.5</v>
      </c>
      <c r="CV81" s="14">
        <f t="shared" si="62"/>
        <v>42.5</v>
      </c>
      <c r="CW81" s="14">
        <f t="shared" si="62"/>
        <v>152.5</v>
      </c>
      <c r="CX81" s="14">
        <f t="shared" si="62"/>
        <v>481</v>
      </c>
      <c r="CY81" s="14">
        <f t="shared" si="62"/>
        <v>39.5</v>
      </c>
      <c r="CZ81" s="14">
        <f t="shared" si="62"/>
        <v>2057</v>
      </c>
      <c r="DA81" s="14">
        <f t="shared" si="62"/>
        <v>180.5</v>
      </c>
      <c r="DB81" s="14">
        <f t="shared" si="62"/>
        <v>300</v>
      </c>
      <c r="DC81" s="14">
        <f t="shared" si="62"/>
        <v>157</v>
      </c>
      <c r="DD81" s="14">
        <f t="shared" si="62"/>
        <v>134</v>
      </c>
      <c r="DE81" s="14">
        <f t="shared" si="62"/>
        <v>424</v>
      </c>
      <c r="DF81" s="14">
        <f t="shared" si="62"/>
        <v>20447.5</v>
      </c>
      <c r="DG81" s="14">
        <f t="shared" si="62"/>
        <v>79.5</v>
      </c>
      <c r="DH81" s="14">
        <f t="shared" si="62"/>
        <v>1967</v>
      </c>
      <c r="DI81" s="14">
        <f t="shared" si="62"/>
        <v>2529</v>
      </c>
      <c r="DJ81" s="14">
        <f t="shared" si="62"/>
        <v>695.5</v>
      </c>
      <c r="DK81" s="14">
        <f t="shared" si="62"/>
        <v>436.5</v>
      </c>
      <c r="DL81" s="14">
        <f t="shared" si="62"/>
        <v>5682</v>
      </c>
      <c r="DM81" s="14">
        <f t="shared" si="62"/>
        <v>248.5</v>
      </c>
      <c r="DN81" s="14">
        <f t="shared" si="62"/>
        <v>1397</v>
      </c>
      <c r="DO81" s="14">
        <f t="shared" si="62"/>
        <v>2827</v>
      </c>
      <c r="DP81" s="14">
        <f t="shared" si="62"/>
        <v>211.5</v>
      </c>
      <c r="DQ81" s="14">
        <f t="shared" si="62"/>
        <v>504</v>
      </c>
      <c r="DR81" s="14">
        <f t="shared" si="62"/>
        <v>1240</v>
      </c>
      <c r="DS81" s="14">
        <f t="shared" si="62"/>
        <v>765.5</v>
      </c>
      <c r="DT81" s="14">
        <f t="shared" si="62"/>
        <v>128.5</v>
      </c>
      <c r="DU81" s="14">
        <f t="shared" si="62"/>
        <v>374</v>
      </c>
      <c r="DV81" s="14">
        <f t="shared" si="62"/>
        <v>182</v>
      </c>
      <c r="DW81" s="14">
        <f t="shared" si="62"/>
        <v>366</v>
      </c>
      <c r="DX81" s="14">
        <f t="shared" si="62"/>
        <v>163.5</v>
      </c>
      <c r="DY81" s="14">
        <f t="shared" si="62"/>
        <v>322</v>
      </c>
      <c r="DZ81" s="14">
        <f t="shared" si="62"/>
        <v>949.5</v>
      </c>
      <c r="EA81" s="14">
        <f t="shared" ref="EA81:FF81" si="63">EA19</f>
        <v>521</v>
      </c>
      <c r="EB81" s="14">
        <f t="shared" si="63"/>
        <v>577.5</v>
      </c>
      <c r="EC81" s="14">
        <f t="shared" si="63"/>
        <v>288.5</v>
      </c>
      <c r="ED81" s="14">
        <f t="shared" si="63"/>
        <v>1628</v>
      </c>
      <c r="EE81" s="14">
        <f t="shared" si="63"/>
        <v>186</v>
      </c>
      <c r="EF81" s="14">
        <f t="shared" si="63"/>
        <v>1401.5</v>
      </c>
      <c r="EG81" s="14">
        <f t="shared" si="63"/>
        <v>261</v>
      </c>
      <c r="EH81" s="14">
        <f t="shared" si="63"/>
        <v>235</v>
      </c>
      <c r="EI81" s="14">
        <f t="shared" si="63"/>
        <v>16045.5</v>
      </c>
      <c r="EJ81" s="14">
        <f t="shared" si="63"/>
        <v>9005</v>
      </c>
      <c r="EK81" s="14">
        <f t="shared" si="63"/>
        <v>619.5</v>
      </c>
      <c r="EL81" s="14">
        <f t="shared" si="63"/>
        <v>480.5</v>
      </c>
      <c r="EM81" s="14">
        <f t="shared" si="63"/>
        <v>402.5</v>
      </c>
      <c r="EN81" s="14">
        <f t="shared" si="63"/>
        <v>997.5</v>
      </c>
      <c r="EO81" s="14">
        <f t="shared" si="63"/>
        <v>394.5</v>
      </c>
      <c r="EP81" s="14">
        <f t="shared" si="63"/>
        <v>353.5</v>
      </c>
      <c r="EQ81" s="14">
        <f t="shared" si="63"/>
        <v>2428.5</v>
      </c>
      <c r="ER81" s="14">
        <f t="shared" si="63"/>
        <v>312.5</v>
      </c>
      <c r="ES81" s="14">
        <f t="shared" si="63"/>
        <v>118</v>
      </c>
      <c r="ET81" s="14">
        <f t="shared" si="63"/>
        <v>186</v>
      </c>
      <c r="EU81" s="14">
        <f t="shared" si="63"/>
        <v>589</v>
      </c>
      <c r="EV81" s="14">
        <f t="shared" si="63"/>
        <v>63</v>
      </c>
      <c r="EW81" s="14">
        <f t="shared" si="63"/>
        <v>872</v>
      </c>
      <c r="EX81" s="14">
        <f t="shared" si="63"/>
        <v>243.5</v>
      </c>
      <c r="EY81" s="14">
        <f t="shared" si="63"/>
        <v>242.5</v>
      </c>
      <c r="EZ81" s="14">
        <f t="shared" si="63"/>
        <v>129.5</v>
      </c>
      <c r="FA81" s="14">
        <f t="shared" si="63"/>
        <v>3211</v>
      </c>
      <c r="FB81" s="14">
        <f t="shared" si="63"/>
        <v>321</v>
      </c>
      <c r="FC81" s="14">
        <f t="shared" si="63"/>
        <v>2280</v>
      </c>
      <c r="FD81" s="14">
        <f t="shared" si="63"/>
        <v>322</v>
      </c>
      <c r="FE81" s="14">
        <f t="shared" si="63"/>
        <v>96</v>
      </c>
      <c r="FF81" s="14">
        <f t="shared" si="63"/>
        <v>210</v>
      </c>
      <c r="FG81" s="14">
        <f t="shared" ref="FG81:FX81" si="64">FG19</f>
        <v>100</v>
      </c>
      <c r="FH81" s="14">
        <f t="shared" si="64"/>
        <v>91.5</v>
      </c>
      <c r="FI81" s="14">
        <f t="shared" si="64"/>
        <v>1812</v>
      </c>
      <c r="FJ81" s="14">
        <f t="shared" si="64"/>
        <v>1853.5</v>
      </c>
      <c r="FK81" s="14">
        <f t="shared" si="64"/>
        <v>2153</v>
      </c>
      <c r="FL81" s="14">
        <f t="shared" si="64"/>
        <v>5172.5</v>
      </c>
      <c r="FM81" s="14">
        <f t="shared" si="64"/>
        <v>3522.5</v>
      </c>
      <c r="FN81" s="14">
        <f t="shared" si="64"/>
        <v>20460.5</v>
      </c>
      <c r="FO81" s="14">
        <f t="shared" si="64"/>
        <v>1092.5</v>
      </c>
      <c r="FP81" s="14">
        <f t="shared" si="64"/>
        <v>2100.5</v>
      </c>
      <c r="FQ81" s="14">
        <f t="shared" si="64"/>
        <v>800.5</v>
      </c>
      <c r="FR81" s="14">
        <f t="shared" si="64"/>
        <v>158</v>
      </c>
      <c r="FS81" s="14">
        <f t="shared" si="64"/>
        <v>185.5</v>
      </c>
      <c r="FT81" s="14">
        <f t="shared" si="64"/>
        <v>81</v>
      </c>
      <c r="FU81" s="14">
        <f t="shared" si="64"/>
        <v>757</v>
      </c>
      <c r="FV81" s="14">
        <f t="shared" si="64"/>
        <v>620.5</v>
      </c>
      <c r="FW81" s="14">
        <f t="shared" si="64"/>
        <v>185</v>
      </c>
      <c r="FX81" s="14">
        <f t="shared" si="64"/>
        <v>63</v>
      </c>
      <c r="FY81" s="14"/>
      <c r="FZ81" s="14">
        <f t="shared" si="46"/>
        <v>799776</v>
      </c>
      <c r="GA81" s="12"/>
      <c r="GB81" s="14"/>
      <c r="GC81" s="14"/>
      <c r="GD81" s="14"/>
      <c r="GE81" s="14"/>
      <c r="GF81" s="17"/>
      <c r="GG81" s="1"/>
      <c r="GH81" s="1"/>
      <c r="GI81" s="1"/>
      <c r="GJ81" s="1"/>
      <c r="GK81" s="1"/>
      <c r="GL81" s="1"/>
      <c r="GM81" s="1"/>
    </row>
    <row r="82" spans="1:197" x14ac:dyDescent="0.2">
      <c r="A82" s="2" t="s">
        <v>370</v>
      </c>
      <c r="B82" s="11" t="s">
        <v>371</v>
      </c>
      <c r="C82" s="14">
        <f t="shared" ref="C82:AH82" si="65">C20</f>
        <v>5666</v>
      </c>
      <c r="D82" s="14">
        <f t="shared" si="65"/>
        <v>36309</v>
      </c>
      <c r="E82" s="14">
        <f t="shared" si="65"/>
        <v>6685</v>
      </c>
      <c r="F82" s="14">
        <f t="shared" si="65"/>
        <v>15947</v>
      </c>
      <c r="G82" s="14">
        <f t="shared" si="65"/>
        <v>975.5</v>
      </c>
      <c r="H82" s="14">
        <f t="shared" si="65"/>
        <v>955.5</v>
      </c>
      <c r="I82" s="14">
        <f t="shared" si="65"/>
        <v>9225.5</v>
      </c>
      <c r="J82" s="14">
        <f t="shared" si="65"/>
        <v>2040</v>
      </c>
      <c r="K82" s="14">
        <f t="shared" si="65"/>
        <v>313</v>
      </c>
      <c r="L82" s="14">
        <f t="shared" si="65"/>
        <v>2543</v>
      </c>
      <c r="M82" s="14">
        <f t="shared" si="65"/>
        <v>1333.5</v>
      </c>
      <c r="N82" s="14">
        <f t="shared" si="65"/>
        <v>50914.5</v>
      </c>
      <c r="O82" s="14">
        <f t="shared" si="65"/>
        <v>14482</v>
      </c>
      <c r="P82" s="14">
        <f t="shared" si="65"/>
        <v>160.5</v>
      </c>
      <c r="Q82" s="14">
        <f t="shared" si="65"/>
        <v>37707</v>
      </c>
      <c r="R82" s="14">
        <f t="shared" si="65"/>
        <v>434</v>
      </c>
      <c r="S82" s="14">
        <f t="shared" si="65"/>
        <v>1277</v>
      </c>
      <c r="T82" s="14">
        <f t="shared" si="65"/>
        <v>129.5</v>
      </c>
      <c r="U82" s="14">
        <f t="shared" si="65"/>
        <v>35.5</v>
      </c>
      <c r="V82" s="14">
        <f t="shared" si="65"/>
        <v>257</v>
      </c>
      <c r="W82" s="14">
        <f t="shared" si="65"/>
        <v>44.5</v>
      </c>
      <c r="X82" s="14">
        <f t="shared" si="65"/>
        <v>39.5</v>
      </c>
      <c r="Y82" s="14">
        <f t="shared" si="65"/>
        <v>440</v>
      </c>
      <c r="Z82" s="14">
        <f t="shared" si="65"/>
        <v>250</v>
      </c>
      <c r="AA82" s="14">
        <f t="shared" si="65"/>
        <v>28329.5</v>
      </c>
      <c r="AB82" s="14">
        <f t="shared" si="65"/>
        <v>28860</v>
      </c>
      <c r="AC82" s="14">
        <f t="shared" si="65"/>
        <v>855.5</v>
      </c>
      <c r="AD82" s="14">
        <f t="shared" si="65"/>
        <v>1080</v>
      </c>
      <c r="AE82" s="14">
        <f t="shared" si="65"/>
        <v>102</v>
      </c>
      <c r="AF82" s="14">
        <f t="shared" si="65"/>
        <v>164.5</v>
      </c>
      <c r="AG82" s="14">
        <f t="shared" si="65"/>
        <v>790</v>
      </c>
      <c r="AH82" s="14">
        <f t="shared" si="65"/>
        <v>934</v>
      </c>
      <c r="AI82" s="14">
        <f t="shared" ref="AI82:BN82" si="66">AI20</f>
        <v>349</v>
      </c>
      <c r="AJ82" s="14">
        <f t="shared" si="66"/>
        <v>214</v>
      </c>
      <c r="AK82" s="14">
        <f t="shared" si="66"/>
        <v>192.5</v>
      </c>
      <c r="AL82" s="14">
        <f t="shared" si="66"/>
        <v>245</v>
      </c>
      <c r="AM82" s="14">
        <f t="shared" si="66"/>
        <v>419.5</v>
      </c>
      <c r="AN82" s="14">
        <f t="shared" si="66"/>
        <v>343</v>
      </c>
      <c r="AO82" s="14">
        <f t="shared" si="66"/>
        <v>4609</v>
      </c>
      <c r="AP82" s="14">
        <f t="shared" si="66"/>
        <v>80029</v>
      </c>
      <c r="AQ82" s="14">
        <f t="shared" si="66"/>
        <v>238.5</v>
      </c>
      <c r="AR82" s="14">
        <f t="shared" si="66"/>
        <v>59780</v>
      </c>
      <c r="AS82" s="14">
        <f t="shared" si="66"/>
        <v>6239</v>
      </c>
      <c r="AT82" s="14">
        <f t="shared" si="66"/>
        <v>2333.5</v>
      </c>
      <c r="AU82" s="14">
        <f t="shared" si="66"/>
        <v>247</v>
      </c>
      <c r="AV82" s="14">
        <f t="shared" si="66"/>
        <v>261</v>
      </c>
      <c r="AW82" s="14">
        <f t="shared" si="66"/>
        <v>205</v>
      </c>
      <c r="AX82" s="14">
        <f t="shared" si="66"/>
        <v>11.5</v>
      </c>
      <c r="AY82" s="14">
        <f t="shared" si="66"/>
        <v>429.5</v>
      </c>
      <c r="AZ82" s="14">
        <f t="shared" si="66"/>
        <v>10812</v>
      </c>
      <c r="BA82" s="14">
        <f t="shared" si="66"/>
        <v>8533.5</v>
      </c>
      <c r="BB82" s="14">
        <f t="shared" si="66"/>
        <v>7442.5</v>
      </c>
      <c r="BC82" s="14">
        <f t="shared" si="66"/>
        <v>26169</v>
      </c>
      <c r="BD82" s="14">
        <f t="shared" si="66"/>
        <v>4842.5</v>
      </c>
      <c r="BE82" s="14">
        <f t="shared" si="66"/>
        <v>1384.5</v>
      </c>
      <c r="BF82" s="14">
        <f t="shared" si="66"/>
        <v>22731.5</v>
      </c>
      <c r="BG82" s="14">
        <f t="shared" si="66"/>
        <v>955.5</v>
      </c>
      <c r="BH82" s="14">
        <f t="shared" si="66"/>
        <v>588</v>
      </c>
      <c r="BI82" s="14">
        <f t="shared" si="66"/>
        <v>230</v>
      </c>
      <c r="BJ82" s="14">
        <f t="shared" si="66"/>
        <v>5782</v>
      </c>
      <c r="BK82" s="14">
        <f t="shared" si="66"/>
        <v>14654</v>
      </c>
      <c r="BL82" s="14">
        <f t="shared" si="66"/>
        <v>188</v>
      </c>
      <c r="BM82" s="14">
        <f t="shared" si="66"/>
        <v>248</v>
      </c>
      <c r="BN82" s="14">
        <f t="shared" si="66"/>
        <v>3492.5</v>
      </c>
      <c r="BO82" s="14">
        <f t="shared" ref="BO82:CT82" si="67">BO20</f>
        <v>1332</v>
      </c>
      <c r="BP82" s="14">
        <f t="shared" si="67"/>
        <v>199.5</v>
      </c>
      <c r="BQ82" s="14">
        <f t="shared" si="67"/>
        <v>5271</v>
      </c>
      <c r="BR82" s="14">
        <f t="shared" si="67"/>
        <v>4565.5</v>
      </c>
      <c r="BS82" s="14">
        <f t="shared" si="67"/>
        <v>924</v>
      </c>
      <c r="BT82" s="14">
        <f t="shared" si="67"/>
        <v>387.5</v>
      </c>
      <c r="BU82" s="14">
        <f t="shared" si="67"/>
        <v>409</v>
      </c>
      <c r="BV82" s="14">
        <f t="shared" si="67"/>
        <v>1196.5</v>
      </c>
      <c r="BW82" s="14">
        <f t="shared" si="67"/>
        <v>1773.5</v>
      </c>
      <c r="BX82" s="14">
        <f t="shared" si="67"/>
        <v>83.5</v>
      </c>
      <c r="BY82" s="14">
        <f t="shared" si="67"/>
        <v>479.5</v>
      </c>
      <c r="BZ82" s="14">
        <f t="shared" si="67"/>
        <v>193</v>
      </c>
      <c r="CA82" s="14">
        <f t="shared" si="67"/>
        <v>163</v>
      </c>
      <c r="CB82" s="14">
        <f t="shared" si="67"/>
        <v>79455</v>
      </c>
      <c r="CC82" s="14">
        <f t="shared" si="67"/>
        <v>148.5</v>
      </c>
      <c r="CD82" s="14">
        <f t="shared" si="67"/>
        <v>59.5</v>
      </c>
      <c r="CE82" s="14">
        <f t="shared" si="67"/>
        <v>165</v>
      </c>
      <c r="CF82" s="14">
        <f t="shared" si="67"/>
        <v>95</v>
      </c>
      <c r="CG82" s="14">
        <f t="shared" si="67"/>
        <v>166</v>
      </c>
      <c r="CH82" s="14">
        <f t="shared" si="67"/>
        <v>105</v>
      </c>
      <c r="CI82" s="14">
        <f t="shared" si="67"/>
        <v>679</v>
      </c>
      <c r="CJ82" s="14">
        <f t="shared" si="67"/>
        <v>944</v>
      </c>
      <c r="CK82" s="14">
        <f t="shared" si="67"/>
        <v>4148.5</v>
      </c>
      <c r="CL82" s="14">
        <f t="shared" si="67"/>
        <v>1232</v>
      </c>
      <c r="CM82" s="14">
        <f t="shared" si="67"/>
        <v>741</v>
      </c>
      <c r="CN82" s="14">
        <f t="shared" si="67"/>
        <v>26904.5</v>
      </c>
      <c r="CO82" s="14">
        <f t="shared" si="67"/>
        <v>14863.5</v>
      </c>
      <c r="CP82" s="14">
        <f t="shared" si="67"/>
        <v>1031</v>
      </c>
      <c r="CQ82" s="14">
        <f t="shared" si="67"/>
        <v>977.5</v>
      </c>
      <c r="CR82" s="14">
        <f t="shared" si="67"/>
        <v>179</v>
      </c>
      <c r="CS82" s="14">
        <f t="shared" si="67"/>
        <v>350.5</v>
      </c>
      <c r="CT82" s="14">
        <f t="shared" si="67"/>
        <v>109.5</v>
      </c>
      <c r="CU82" s="14">
        <f t="shared" ref="CU82:DZ82" si="68">CU20</f>
        <v>50</v>
      </c>
      <c r="CV82" s="14">
        <f t="shared" si="68"/>
        <v>40</v>
      </c>
      <c r="CW82" s="14">
        <f t="shared" si="68"/>
        <v>150</v>
      </c>
      <c r="CX82" s="14">
        <f t="shared" si="68"/>
        <v>464</v>
      </c>
      <c r="CY82" s="14">
        <f t="shared" si="68"/>
        <v>37</v>
      </c>
      <c r="CZ82" s="14">
        <f t="shared" si="68"/>
        <v>2045.5</v>
      </c>
      <c r="DA82" s="14">
        <f t="shared" si="68"/>
        <v>179</v>
      </c>
      <c r="DB82" s="14">
        <f t="shared" si="68"/>
        <v>306.5</v>
      </c>
      <c r="DC82" s="14">
        <f t="shared" si="68"/>
        <v>162</v>
      </c>
      <c r="DD82" s="14">
        <f t="shared" si="68"/>
        <v>132</v>
      </c>
      <c r="DE82" s="14">
        <f t="shared" si="68"/>
        <v>432.5</v>
      </c>
      <c r="DF82" s="14">
        <f t="shared" si="68"/>
        <v>20425.5</v>
      </c>
      <c r="DG82" s="14">
        <f t="shared" si="68"/>
        <v>73</v>
      </c>
      <c r="DH82" s="14">
        <f t="shared" si="68"/>
        <v>1923</v>
      </c>
      <c r="DI82" s="14">
        <f t="shared" si="68"/>
        <v>2544.5</v>
      </c>
      <c r="DJ82" s="14">
        <f t="shared" si="68"/>
        <v>704.5</v>
      </c>
      <c r="DK82" s="14">
        <f t="shared" si="68"/>
        <v>405.5</v>
      </c>
      <c r="DL82" s="14">
        <f t="shared" si="68"/>
        <v>5630.5</v>
      </c>
      <c r="DM82" s="14">
        <f t="shared" si="68"/>
        <v>232.5</v>
      </c>
      <c r="DN82" s="14">
        <f t="shared" si="68"/>
        <v>1394</v>
      </c>
      <c r="DO82" s="14">
        <f t="shared" si="68"/>
        <v>2842</v>
      </c>
      <c r="DP82" s="14">
        <f t="shared" si="68"/>
        <v>211</v>
      </c>
      <c r="DQ82" s="14">
        <f t="shared" si="68"/>
        <v>497.5</v>
      </c>
      <c r="DR82" s="14">
        <f t="shared" si="68"/>
        <v>1267.5</v>
      </c>
      <c r="DS82" s="14">
        <f t="shared" si="68"/>
        <v>753.5</v>
      </c>
      <c r="DT82" s="14">
        <f t="shared" si="68"/>
        <v>136.5</v>
      </c>
      <c r="DU82" s="14">
        <f t="shared" si="68"/>
        <v>388</v>
      </c>
      <c r="DV82" s="14">
        <f t="shared" si="68"/>
        <v>197</v>
      </c>
      <c r="DW82" s="14">
        <f t="shared" si="68"/>
        <v>337</v>
      </c>
      <c r="DX82" s="14">
        <f t="shared" si="68"/>
        <v>170.5</v>
      </c>
      <c r="DY82" s="14">
        <f t="shared" si="68"/>
        <v>332.5</v>
      </c>
      <c r="DZ82" s="14">
        <f t="shared" si="68"/>
        <v>914</v>
      </c>
      <c r="EA82" s="14">
        <f t="shared" ref="EA82:FF82" si="69">EA20</f>
        <v>547</v>
      </c>
      <c r="EB82" s="14">
        <f t="shared" si="69"/>
        <v>571.5</v>
      </c>
      <c r="EC82" s="14">
        <f t="shared" si="69"/>
        <v>293</v>
      </c>
      <c r="ED82" s="14">
        <f t="shared" si="69"/>
        <v>1646</v>
      </c>
      <c r="EE82" s="14">
        <f t="shared" si="69"/>
        <v>184</v>
      </c>
      <c r="EF82" s="14">
        <f t="shared" si="69"/>
        <v>1426</v>
      </c>
      <c r="EG82" s="14">
        <f t="shared" si="69"/>
        <v>267</v>
      </c>
      <c r="EH82" s="14">
        <f t="shared" si="69"/>
        <v>219</v>
      </c>
      <c r="EI82" s="14">
        <f t="shared" si="69"/>
        <v>16230.5</v>
      </c>
      <c r="EJ82" s="14">
        <f t="shared" si="69"/>
        <v>8761.5</v>
      </c>
      <c r="EK82" s="14">
        <f t="shared" si="69"/>
        <v>617.5</v>
      </c>
      <c r="EL82" s="14">
        <f t="shared" si="69"/>
        <v>479.5</v>
      </c>
      <c r="EM82" s="14">
        <f t="shared" si="69"/>
        <v>411</v>
      </c>
      <c r="EN82" s="14">
        <f t="shared" si="69"/>
        <v>952.5</v>
      </c>
      <c r="EO82" s="14">
        <f t="shared" si="69"/>
        <v>410.5</v>
      </c>
      <c r="EP82" s="14">
        <f t="shared" si="69"/>
        <v>369.5</v>
      </c>
      <c r="EQ82" s="14">
        <f t="shared" si="69"/>
        <v>2374</v>
      </c>
      <c r="ER82" s="14">
        <f t="shared" si="69"/>
        <v>353.5</v>
      </c>
      <c r="ES82" s="14">
        <f t="shared" si="69"/>
        <v>122</v>
      </c>
      <c r="ET82" s="14">
        <f t="shared" si="69"/>
        <v>173</v>
      </c>
      <c r="EU82" s="14">
        <f t="shared" si="69"/>
        <v>599</v>
      </c>
      <c r="EV82" s="14">
        <f t="shared" si="69"/>
        <v>60.5</v>
      </c>
      <c r="EW82" s="14">
        <f t="shared" si="69"/>
        <v>844.5</v>
      </c>
      <c r="EX82" s="14">
        <f t="shared" si="69"/>
        <v>251.5</v>
      </c>
      <c r="EY82" s="14">
        <f t="shared" si="69"/>
        <v>235.5</v>
      </c>
      <c r="EZ82" s="14">
        <f t="shared" si="69"/>
        <v>103.5</v>
      </c>
      <c r="FA82" s="14">
        <f t="shared" si="69"/>
        <v>3061.5</v>
      </c>
      <c r="FB82" s="14">
        <f t="shared" si="69"/>
        <v>310.5</v>
      </c>
      <c r="FC82" s="14">
        <f t="shared" si="69"/>
        <v>2288.5</v>
      </c>
      <c r="FD82" s="14">
        <f t="shared" si="69"/>
        <v>328.5</v>
      </c>
      <c r="FE82" s="14">
        <f t="shared" si="69"/>
        <v>102</v>
      </c>
      <c r="FF82" s="14">
        <f t="shared" si="69"/>
        <v>200.5</v>
      </c>
      <c r="FG82" s="14">
        <f t="shared" ref="FG82:FX82" si="70">FG20</f>
        <v>96.5</v>
      </c>
      <c r="FH82" s="14">
        <f t="shared" si="70"/>
        <v>87</v>
      </c>
      <c r="FI82" s="14">
        <f t="shared" si="70"/>
        <v>1810</v>
      </c>
      <c r="FJ82" s="14">
        <f t="shared" si="70"/>
        <v>1840</v>
      </c>
      <c r="FK82" s="14">
        <f t="shared" si="70"/>
        <v>2195.5</v>
      </c>
      <c r="FL82" s="14">
        <f t="shared" si="70"/>
        <v>4799.5</v>
      </c>
      <c r="FM82" s="14">
        <f t="shared" si="70"/>
        <v>3443</v>
      </c>
      <c r="FN82" s="14">
        <f t="shared" si="70"/>
        <v>20014.5</v>
      </c>
      <c r="FO82" s="14">
        <f t="shared" si="70"/>
        <v>1105</v>
      </c>
      <c r="FP82" s="14">
        <f t="shared" si="70"/>
        <v>2078.5</v>
      </c>
      <c r="FQ82" s="14">
        <f t="shared" si="70"/>
        <v>736.5</v>
      </c>
      <c r="FR82" s="14">
        <f t="shared" si="70"/>
        <v>160</v>
      </c>
      <c r="FS82" s="14">
        <f t="shared" si="70"/>
        <v>178</v>
      </c>
      <c r="FT82" s="14">
        <f t="shared" si="70"/>
        <v>71</v>
      </c>
      <c r="FU82" s="14">
        <f t="shared" si="70"/>
        <v>754</v>
      </c>
      <c r="FV82" s="14">
        <f t="shared" si="70"/>
        <v>618.5</v>
      </c>
      <c r="FW82" s="14">
        <f t="shared" si="70"/>
        <v>166</v>
      </c>
      <c r="FX82" s="14">
        <f t="shared" si="70"/>
        <v>67.5</v>
      </c>
      <c r="FY82" s="14"/>
      <c r="FZ82" s="14">
        <f t="shared" si="46"/>
        <v>793204.5</v>
      </c>
      <c r="GA82" s="18"/>
      <c r="GB82" s="14"/>
      <c r="GC82" s="14"/>
      <c r="GD82" s="14"/>
      <c r="GE82" s="14"/>
      <c r="GF82" s="17"/>
      <c r="GG82" s="1"/>
      <c r="GH82" s="1"/>
      <c r="GI82" s="1"/>
      <c r="GJ82" s="1"/>
      <c r="GK82" s="1"/>
      <c r="GL82" s="1"/>
      <c r="GM82" s="1"/>
      <c r="GN82" s="20"/>
      <c r="GO82" s="20"/>
    </row>
    <row r="83" spans="1:197" s="279" customFormat="1" x14ac:dyDescent="0.2">
      <c r="A83" s="275" t="s">
        <v>372</v>
      </c>
      <c r="B83" s="276" t="s">
        <v>373</v>
      </c>
      <c r="C83" s="13">
        <f>MAX(C78,ROUND(AVERAGE(C78:C79),1),ROUND(AVERAGE(C78:C80),1),ROUND(AVERAGE(C78:C81),1),ROUND(AVERAGE(C78:C82),1))</f>
        <v>5980.5</v>
      </c>
      <c r="D83" s="13">
        <f t="shared" ref="D83:BO83" si="71">MAX(D78,ROUND(AVERAGE(D78:D79),1),ROUND(AVERAGE(D78:D80),1),ROUND(AVERAGE(D78:D81),1),ROUND(AVERAGE(D78:D82),1))</f>
        <v>36730.5</v>
      </c>
      <c r="E83" s="13">
        <f t="shared" si="71"/>
        <v>6534.1</v>
      </c>
      <c r="F83" s="13">
        <f t="shared" si="71"/>
        <v>17400</v>
      </c>
      <c r="G83" s="13">
        <f t="shared" si="71"/>
        <v>1015.8</v>
      </c>
      <c r="H83" s="13">
        <f t="shared" si="71"/>
        <v>959.5</v>
      </c>
      <c r="I83" s="13">
        <f t="shared" si="71"/>
        <v>8676.9</v>
      </c>
      <c r="J83" s="13">
        <f t="shared" si="71"/>
        <v>2247.5</v>
      </c>
      <c r="K83" s="13">
        <f t="shared" si="71"/>
        <v>286.10000000000002</v>
      </c>
      <c r="L83" s="13">
        <f t="shared" si="71"/>
        <v>2466.5</v>
      </c>
      <c r="M83" s="13">
        <f t="shared" si="71"/>
        <v>1280.4000000000001</v>
      </c>
      <c r="N83" s="13">
        <f t="shared" si="71"/>
        <v>52302</v>
      </c>
      <c r="O83" s="13">
        <f t="shared" si="71"/>
        <v>14444.9</v>
      </c>
      <c r="P83" s="13">
        <f t="shared" si="71"/>
        <v>175.5</v>
      </c>
      <c r="Q83" s="13">
        <f t="shared" si="71"/>
        <v>37254.1</v>
      </c>
      <c r="R83" s="13">
        <f t="shared" si="71"/>
        <v>483.5</v>
      </c>
      <c r="S83" s="13">
        <f t="shared" si="71"/>
        <v>1602</v>
      </c>
      <c r="T83" s="13">
        <f t="shared" si="71"/>
        <v>143</v>
      </c>
      <c r="U83" s="13">
        <f t="shared" si="71"/>
        <v>49</v>
      </c>
      <c r="V83" s="13">
        <f t="shared" si="71"/>
        <v>278.5</v>
      </c>
      <c r="W83" s="13">
        <f t="shared" si="71"/>
        <v>42.5</v>
      </c>
      <c r="X83" s="13">
        <f t="shared" si="71"/>
        <v>36</v>
      </c>
      <c r="Y83" s="13">
        <f t="shared" si="71"/>
        <v>464.8</v>
      </c>
      <c r="Z83" s="13">
        <f t="shared" si="71"/>
        <v>237</v>
      </c>
      <c r="AA83" s="13">
        <f t="shared" si="71"/>
        <v>29782.5</v>
      </c>
      <c r="AB83" s="13">
        <f t="shared" si="71"/>
        <v>29323.8</v>
      </c>
      <c r="AC83" s="13">
        <f t="shared" si="71"/>
        <v>937.5</v>
      </c>
      <c r="AD83" s="13">
        <f t="shared" si="71"/>
        <v>1175</v>
      </c>
      <c r="AE83" s="13">
        <f t="shared" si="71"/>
        <v>104</v>
      </c>
      <c r="AF83" s="13">
        <f t="shared" si="71"/>
        <v>162.1</v>
      </c>
      <c r="AG83" s="13">
        <f t="shared" si="71"/>
        <v>741.3</v>
      </c>
      <c r="AH83" s="13">
        <f t="shared" si="71"/>
        <v>997</v>
      </c>
      <c r="AI83" s="13">
        <f t="shared" si="71"/>
        <v>341.6</v>
      </c>
      <c r="AJ83" s="13">
        <f t="shared" si="71"/>
        <v>186.6</v>
      </c>
      <c r="AK83" s="13">
        <f t="shared" si="71"/>
        <v>196</v>
      </c>
      <c r="AL83" s="13">
        <f t="shared" si="71"/>
        <v>263.60000000000002</v>
      </c>
      <c r="AM83" s="13">
        <f t="shared" si="71"/>
        <v>420.4</v>
      </c>
      <c r="AN83" s="13">
        <f t="shared" si="71"/>
        <v>344.8</v>
      </c>
      <c r="AO83" s="13">
        <f t="shared" si="71"/>
        <v>4520.1000000000004</v>
      </c>
      <c r="AP83" s="13">
        <f t="shared" si="71"/>
        <v>83382</v>
      </c>
      <c r="AQ83" s="13">
        <f t="shared" si="71"/>
        <v>229.9</v>
      </c>
      <c r="AR83" s="13">
        <f t="shared" si="71"/>
        <v>61416.5</v>
      </c>
      <c r="AS83" s="13">
        <f t="shared" si="71"/>
        <v>6437.5</v>
      </c>
      <c r="AT83" s="13">
        <f t="shared" si="71"/>
        <v>2254.4</v>
      </c>
      <c r="AU83" s="13">
        <f t="shared" si="71"/>
        <v>241.9</v>
      </c>
      <c r="AV83" s="13">
        <f t="shared" si="71"/>
        <v>289.5</v>
      </c>
      <c r="AW83" s="13">
        <f t="shared" si="71"/>
        <v>217</v>
      </c>
      <c r="AX83" s="13">
        <f t="shared" si="71"/>
        <v>42</v>
      </c>
      <c r="AY83" s="13">
        <f t="shared" si="71"/>
        <v>430.5</v>
      </c>
      <c r="AZ83" s="13">
        <f t="shared" si="71"/>
        <v>11097.8</v>
      </c>
      <c r="BA83" s="13">
        <f t="shared" si="71"/>
        <v>8865.7999999999993</v>
      </c>
      <c r="BB83" s="13">
        <f t="shared" si="71"/>
        <v>7583.3</v>
      </c>
      <c r="BC83" s="13">
        <f t="shared" si="71"/>
        <v>25399.599999999999</v>
      </c>
      <c r="BD83" s="13">
        <f t="shared" si="71"/>
        <v>4959.5</v>
      </c>
      <c r="BE83" s="13">
        <f t="shared" si="71"/>
        <v>1410.5</v>
      </c>
      <c r="BF83" s="13">
        <f t="shared" si="71"/>
        <v>23717.5</v>
      </c>
      <c r="BG83" s="13">
        <f t="shared" si="71"/>
        <v>971.5</v>
      </c>
      <c r="BH83" s="13">
        <f t="shared" si="71"/>
        <v>581.70000000000005</v>
      </c>
      <c r="BI83" s="13">
        <f t="shared" si="71"/>
        <v>234.8</v>
      </c>
      <c r="BJ83" s="13">
        <f t="shared" si="71"/>
        <v>6409</v>
      </c>
      <c r="BK83" s="13">
        <f t="shared" si="71"/>
        <v>16338</v>
      </c>
      <c r="BL83" s="13">
        <f t="shared" si="71"/>
        <v>183.5</v>
      </c>
      <c r="BM83" s="13">
        <f t="shared" si="71"/>
        <v>273</v>
      </c>
      <c r="BN83" s="13">
        <f t="shared" si="71"/>
        <v>3489.7</v>
      </c>
      <c r="BO83" s="13">
        <f t="shared" si="71"/>
        <v>1296</v>
      </c>
      <c r="BP83" s="13">
        <f t="shared" ref="BP83:EA83" si="72">MAX(BP78,ROUND(AVERAGE(BP78:BP79),1),ROUND(AVERAGE(BP78:BP80),1),ROUND(AVERAGE(BP78:BP81),1),ROUND(AVERAGE(BP78:BP82),1))</f>
        <v>197</v>
      </c>
      <c r="BQ83" s="13">
        <f t="shared" si="72"/>
        <v>5347</v>
      </c>
      <c r="BR83" s="13">
        <f t="shared" si="72"/>
        <v>4596.5</v>
      </c>
      <c r="BS83" s="13">
        <f t="shared" si="72"/>
        <v>1105</v>
      </c>
      <c r="BT83" s="13">
        <f t="shared" si="72"/>
        <v>435.5</v>
      </c>
      <c r="BU83" s="13">
        <f t="shared" si="72"/>
        <v>409</v>
      </c>
      <c r="BV83" s="13">
        <f t="shared" si="72"/>
        <v>1255.5</v>
      </c>
      <c r="BW83" s="13">
        <f t="shared" si="72"/>
        <v>1945.5</v>
      </c>
      <c r="BX83" s="13">
        <f t="shared" si="72"/>
        <v>83</v>
      </c>
      <c r="BY83" s="13">
        <f t="shared" si="72"/>
        <v>492.2</v>
      </c>
      <c r="BZ83" s="13">
        <f t="shared" si="72"/>
        <v>203.4</v>
      </c>
      <c r="CA83" s="13">
        <f t="shared" si="72"/>
        <v>163.4</v>
      </c>
      <c r="CB83" s="13">
        <f t="shared" si="72"/>
        <v>79094.3</v>
      </c>
      <c r="CC83" s="13">
        <f t="shared" si="72"/>
        <v>169</v>
      </c>
      <c r="CD83" s="13">
        <f t="shared" si="72"/>
        <v>52.4</v>
      </c>
      <c r="CE83" s="13">
        <f t="shared" si="72"/>
        <v>158</v>
      </c>
      <c r="CF83" s="13">
        <f t="shared" si="72"/>
        <v>112</v>
      </c>
      <c r="CG83" s="13">
        <f t="shared" si="72"/>
        <v>207.5</v>
      </c>
      <c r="CH83" s="13">
        <f t="shared" si="72"/>
        <v>101.1</v>
      </c>
      <c r="CI83" s="13">
        <f t="shared" si="72"/>
        <v>700.3</v>
      </c>
      <c r="CJ83" s="13">
        <f t="shared" si="72"/>
        <v>934.5</v>
      </c>
      <c r="CK83" s="13">
        <f t="shared" si="72"/>
        <v>4310.8</v>
      </c>
      <c r="CL83" s="13">
        <f t="shared" si="72"/>
        <v>1320.5</v>
      </c>
      <c r="CM83" s="13">
        <f t="shared" si="72"/>
        <v>783.3</v>
      </c>
      <c r="CN83" s="13">
        <f t="shared" si="72"/>
        <v>28199.5</v>
      </c>
      <c r="CO83" s="13">
        <f t="shared" si="72"/>
        <v>14942.5</v>
      </c>
      <c r="CP83" s="13">
        <f t="shared" si="72"/>
        <v>1045.8</v>
      </c>
      <c r="CQ83" s="13">
        <f t="shared" si="72"/>
        <v>967.5</v>
      </c>
      <c r="CR83" s="13">
        <f t="shared" si="72"/>
        <v>176.2</v>
      </c>
      <c r="CS83" s="13">
        <f t="shared" si="72"/>
        <v>356.5</v>
      </c>
      <c r="CT83" s="13">
        <f t="shared" si="72"/>
        <v>105.4</v>
      </c>
      <c r="CU83" s="13">
        <f t="shared" si="72"/>
        <v>72.3</v>
      </c>
      <c r="CV83" s="13">
        <f t="shared" si="72"/>
        <v>46</v>
      </c>
      <c r="CW83" s="13">
        <f t="shared" si="72"/>
        <v>181</v>
      </c>
      <c r="CX83" s="13">
        <f t="shared" si="72"/>
        <v>469.5</v>
      </c>
      <c r="CY83" s="13">
        <f t="shared" si="72"/>
        <v>41</v>
      </c>
      <c r="CZ83" s="13">
        <f t="shared" si="72"/>
        <v>2045</v>
      </c>
      <c r="DA83" s="13">
        <f t="shared" si="72"/>
        <v>175.4</v>
      </c>
      <c r="DB83" s="13">
        <f t="shared" si="72"/>
        <v>297.39999999999998</v>
      </c>
      <c r="DC83" s="13">
        <f t="shared" si="72"/>
        <v>151.6</v>
      </c>
      <c r="DD83" s="13">
        <f t="shared" si="72"/>
        <v>155.19999999999999</v>
      </c>
      <c r="DE83" s="13">
        <f t="shared" si="72"/>
        <v>424.3</v>
      </c>
      <c r="DF83" s="13">
        <f t="shared" si="72"/>
        <v>20521.2</v>
      </c>
      <c r="DG83" s="13">
        <f t="shared" si="72"/>
        <v>89</v>
      </c>
      <c r="DH83" s="13">
        <f t="shared" si="72"/>
        <v>2005</v>
      </c>
      <c r="DI83" s="13">
        <f t="shared" si="72"/>
        <v>2577.5</v>
      </c>
      <c r="DJ83" s="13">
        <f t="shared" si="72"/>
        <v>667.6</v>
      </c>
      <c r="DK83" s="13">
        <f t="shared" si="72"/>
        <v>440.7</v>
      </c>
      <c r="DL83" s="13">
        <f t="shared" si="72"/>
        <v>5698</v>
      </c>
      <c r="DM83" s="13">
        <f t="shared" si="72"/>
        <v>255</v>
      </c>
      <c r="DN83" s="13">
        <f t="shared" si="72"/>
        <v>1414.7</v>
      </c>
      <c r="DO83" s="13">
        <f t="shared" si="72"/>
        <v>3058.5</v>
      </c>
      <c r="DP83" s="13">
        <f t="shared" si="72"/>
        <v>201.3</v>
      </c>
      <c r="DQ83" s="13">
        <f t="shared" si="72"/>
        <v>605</v>
      </c>
      <c r="DR83" s="13">
        <f t="shared" si="72"/>
        <v>1364.8</v>
      </c>
      <c r="DS83" s="13">
        <f t="shared" si="72"/>
        <v>759</v>
      </c>
      <c r="DT83" s="13">
        <f t="shared" si="72"/>
        <v>137</v>
      </c>
      <c r="DU83" s="13">
        <f t="shared" si="72"/>
        <v>377.2</v>
      </c>
      <c r="DV83" s="13">
        <f t="shared" si="72"/>
        <v>202.5</v>
      </c>
      <c r="DW83" s="13">
        <f t="shared" si="72"/>
        <v>351.9</v>
      </c>
      <c r="DX83" s="13">
        <f t="shared" si="72"/>
        <v>162.4</v>
      </c>
      <c r="DY83" s="13">
        <f t="shared" si="72"/>
        <v>324</v>
      </c>
      <c r="DZ83" s="13">
        <f t="shared" si="72"/>
        <v>873.1</v>
      </c>
      <c r="EA83" s="13">
        <f t="shared" si="72"/>
        <v>613.5</v>
      </c>
      <c r="EB83" s="13">
        <f t="shared" ref="EB83:FX83" si="73">MAX(EB78,ROUND(AVERAGE(EB78:EB79),1),ROUND(AVERAGE(EB78:EB80),1),ROUND(AVERAGE(EB78:EB81),1),ROUND(AVERAGE(EB78:EB82),1))</f>
        <v>569.79999999999995</v>
      </c>
      <c r="EC83" s="13">
        <f t="shared" si="73"/>
        <v>313</v>
      </c>
      <c r="ED83" s="13">
        <f t="shared" si="73"/>
        <v>1622.5</v>
      </c>
      <c r="EE83" s="13">
        <f t="shared" si="73"/>
        <v>188</v>
      </c>
      <c r="EF83" s="13">
        <f t="shared" si="73"/>
        <v>1423.5</v>
      </c>
      <c r="EG83" s="13">
        <f t="shared" si="73"/>
        <v>275.2</v>
      </c>
      <c r="EH83" s="13">
        <f t="shared" si="73"/>
        <v>223.8</v>
      </c>
      <c r="EI83" s="13">
        <f t="shared" si="73"/>
        <v>15677.4</v>
      </c>
      <c r="EJ83" s="13">
        <f t="shared" si="73"/>
        <v>9232</v>
      </c>
      <c r="EK83" s="13">
        <f t="shared" si="73"/>
        <v>681.5</v>
      </c>
      <c r="EL83" s="13">
        <f t="shared" si="73"/>
        <v>471.3</v>
      </c>
      <c r="EM83" s="13">
        <f t="shared" si="73"/>
        <v>409.3</v>
      </c>
      <c r="EN83" s="13">
        <f t="shared" si="73"/>
        <v>959</v>
      </c>
      <c r="EO83" s="13">
        <f t="shared" si="73"/>
        <v>372.4</v>
      </c>
      <c r="EP83" s="13">
        <f t="shared" si="73"/>
        <v>388</v>
      </c>
      <c r="EQ83" s="13">
        <f t="shared" si="73"/>
        <v>2567</v>
      </c>
      <c r="ER83" s="13">
        <f t="shared" si="73"/>
        <v>318.3</v>
      </c>
      <c r="ES83" s="13">
        <f t="shared" si="73"/>
        <v>121</v>
      </c>
      <c r="ET83" s="13">
        <f t="shared" si="73"/>
        <v>206</v>
      </c>
      <c r="EU83" s="13">
        <f t="shared" si="73"/>
        <v>595.5</v>
      </c>
      <c r="EV83" s="13">
        <f t="shared" si="73"/>
        <v>62.3</v>
      </c>
      <c r="EW83" s="13">
        <f t="shared" si="73"/>
        <v>887.5</v>
      </c>
      <c r="EX83" s="13">
        <f t="shared" si="73"/>
        <v>219.8</v>
      </c>
      <c r="EY83" s="13">
        <f t="shared" si="73"/>
        <v>243</v>
      </c>
      <c r="EZ83" s="13">
        <f t="shared" si="73"/>
        <v>132.5</v>
      </c>
      <c r="FA83" s="13">
        <f t="shared" si="73"/>
        <v>3320</v>
      </c>
      <c r="FB83" s="13">
        <f t="shared" si="73"/>
        <v>333</v>
      </c>
      <c r="FC83" s="13">
        <f t="shared" si="73"/>
        <v>2256</v>
      </c>
      <c r="FD83" s="13">
        <f t="shared" si="73"/>
        <v>357</v>
      </c>
      <c r="FE83" s="13">
        <f t="shared" si="73"/>
        <v>101</v>
      </c>
      <c r="FF83" s="13">
        <f t="shared" si="73"/>
        <v>216</v>
      </c>
      <c r="FG83" s="13">
        <f t="shared" si="73"/>
        <v>117</v>
      </c>
      <c r="FH83" s="13">
        <f t="shared" si="73"/>
        <v>91</v>
      </c>
      <c r="FI83" s="13">
        <f t="shared" si="73"/>
        <v>1807.1</v>
      </c>
      <c r="FJ83" s="13">
        <f t="shared" si="73"/>
        <v>1865.5</v>
      </c>
      <c r="FK83" s="13">
        <f t="shared" si="73"/>
        <v>2285.5</v>
      </c>
      <c r="FL83" s="13">
        <f t="shared" si="73"/>
        <v>6367.5</v>
      </c>
      <c r="FM83" s="13">
        <f t="shared" si="73"/>
        <v>3716.5</v>
      </c>
      <c r="FN83" s="13">
        <f t="shared" si="73"/>
        <v>21303</v>
      </c>
      <c r="FO83" s="13">
        <f t="shared" si="73"/>
        <v>1085.9000000000001</v>
      </c>
      <c r="FP83" s="13">
        <f t="shared" si="73"/>
        <v>2220.5</v>
      </c>
      <c r="FQ83" s="13">
        <f t="shared" si="73"/>
        <v>903.5</v>
      </c>
      <c r="FR83" s="13">
        <f t="shared" si="73"/>
        <v>163</v>
      </c>
      <c r="FS83" s="13">
        <f t="shared" si="73"/>
        <v>190.8</v>
      </c>
      <c r="FT83" s="13">
        <f t="shared" si="73"/>
        <v>74.5</v>
      </c>
      <c r="FU83" s="13">
        <f t="shared" si="73"/>
        <v>776.5</v>
      </c>
      <c r="FV83" s="13">
        <f t="shared" si="73"/>
        <v>663</v>
      </c>
      <c r="FW83" s="13">
        <f t="shared" si="73"/>
        <v>192.5</v>
      </c>
      <c r="FX83" s="13">
        <f t="shared" si="73"/>
        <v>59.5</v>
      </c>
      <c r="FY83" s="276"/>
      <c r="FZ83" s="13">
        <f t="shared" si="46"/>
        <v>813692.40000000049</v>
      </c>
      <c r="GA83" s="276">
        <v>815763.3</v>
      </c>
      <c r="GB83" s="276"/>
      <c r="GC83" s="276"/>
      <c r="GD83" s="276"/>
      <c r="GE83" s="276"/>
      <c r="GF83" s="276"/>
      <c r="GG83" s="277"/>
      <c r="GH83" s="277"/>
      <c r="GI83" s="277"/>
      <c r="GJ83" s="277"/>
      <c r="GK83" s="277"/>
      <c r="GL83" s="277"/>
      <c r="GM83" s="277"/>
      <c r="GN83" s="278"/>
      <c r="GO83" s="278"/>
    </row>
    <row r="84" spans="1:197" s="281" customFormat="1" x14ac:dyDescent="0.2">
      <c r="A84" s="113"/>
      <c r="B84" s="112" t="s">
        <v>374</v>
      </c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113"/>
      <c r="BA84" s="113"/>
      <c r="BB84" s="113"/>
      <c r="BC84" s="113"/>
      <c r="BD84" s="113"/>
      <c r="BE84" s="113"/>
      <c r="BF84" s="113"/>
      <c r="BG84" s="113"/>
      <c r="BH84" s="113"/>
      <c r="BI84" s="113"/>
      <c r="BJ84" s="113"/>
      <c r="BK84" s="113"/>
      <c r="BL84" s="113"/>
      <c r="BM84" s="113"/>
      <c r="BN84" s="113"/>
      <c r="BO84" s="113"/>
      <c r="BP84" s="113"/>
      <c r="BQ84" s="113"/>
      <c r="BR84" s="113"/>
      <c r="BS84" s="113"/>
      <c r="BT84" s="113"/>
      <c r="BU84" s="113"/>
      <c r="BV84" s="113"/>
      <c r="BW84" s="113"/>
      <c r="BX84" s="113"/>
      <c r="BY84" s="113"/>
      <c r="BZ84" s="113"/>
      <c r="CA84" s="113"/>
      <c r="CB84" s="113"/>
      <c r="CC84" s="113"/>
      <c r="CD84" s="113"/>
      <c r="CE84" s="113"/>
      <c r="CF84" s="113"/>
      <c r="CG84" s="113"/>
      <c r="CH84" s="113"/>
      <c r="CI84" s="113"/>
      <c r="CJ84" s="113"/>
      <c r="CK84" s="113"/>
      <c r="CL84" s="113"/>
      <c r="CM84" s="113"/>
      <c r="CN84" s="113"/>
      <c r="CO84" s="113"/>
      <c r="CP84" s="113"/>
      <c r="CQ84" s="113"/>
      <c r="CR84" s="113"/>
      <c r="CS84" s="113"/>
      <c r="CT84" s="113"/>
      <c r="CU84" s="113"/>
      <c r="CV84" s="113"/>
      <c r="CW84" s="113"/>
      <c r="CX84" s="113"/>
      <c r="CY84" s="113"/>
      <c r="CZ84" s="113"/>
      <c r="DA84" s="113"/>
      <c r="DB84" s="113"/>
      <c r="DC84" s="113"/>
      <c r="DD84" s="113"/>
      <c r="DE84" s="113"/>
      <c r="DF84" s="113"/>
      <c r="DG84" s="113"/>
      <c r="DH84" s="113"/>
      <c r="DI84" s="113"/>
      <c r="DJ84" s="113"/>
      <c r="DK84" s="113"/>
      <c r="DL84" s="113"/>
      <c r="DM84" s="113"/>
      <c r="DN84" s="113"/>
      <c r="DO84" s="113"/>
      <c r="DP84" s="113"/>
      <c r="DQ84" s="113"/>
      <c r="DR84" s="113"/>
      <c r="DS84" s="113"/>
      <c r="DT84" s="113"/>
      <c r="DU84" s="113"/>
      <c r="DV84" s="113"/>
      <c r="DW84" s="113"/>
      <c r="DX84" s="113"/>
      <c r="DY84" s="113"/>
      <c r="DZ84" s="113"/>
      <c r="EA84" s="113"/>
      <c r="EB84" s="113"/>
      <c r="EC84" s="113"/>
      <c r="ED84" s="113"/>
      <c r="EE84" s="113"/>
      <c r="EF84" s="113"/>
      <c r="EG84" s="113"/>
      <c r="EH84" s="113"/>
      <c r="EI84" s="113"/>
      <c r="EJ84" s="113"/>
      <c r="EK84" s="113"/>
      <c r="EL84" s="113"/>
      <c r="EM84" s="113"/>
      <c r="EN84" s="113"/>
      <c r="EO84" s="113"/>
      <c r="EP84" s="113"/>
      <c r="EQ84" s="113"/>
      <c r="ER84" s="113"/>
      <c r="ES84" s="113"/>
      <c r="ET84" s="113"/>
      <c r="EU84" s="113"/>
      <c r="EV84" s="113"/>
      <c r="EW84" s="113"/>
      <c r="EX84" s="113"/>
      <c r="EY84" s="113"/>
      <c r="EZ84" s="113"/>
      <c r="FA84" s="113"/>
      <c r="FB84" s="113"/>
      <c r="FC84" s="113"/>
      <c r="FD84" s="113"/>
      <c r="FE84" s="113"/>
      <c r="FF84" s="113"/>
      <c r="FG84" s="113"/>
      <c r="FH84" s="113"/>
      <c r="FI84" s="113"/>
      <c r="FJ84" s="113"/>
      <c r="FK84" s="113"/>
      <c r="FL84" s="113"/>
      <c r="FM84" s="113"/>
      <c r="FN84" s="113"/>
      <c r="FO84" s="113"/>
      <c r="FP84" s="113"/>
      <c r="FQ84" s="113"/>
      <c r="FR84" s="113"/>
      <c r="FS84" s="113"/>
      <c r="FT84" s="113"/>
      <c r="FU84" s="113"/>
      <c r="FV84" s="113"/>
      <c r="FW84" s="113"/>
      <c r="FX84" s="113"/>
      <c r="FY84" s="113"/>
      <c r="FZ84" s="113"/>
      <c r="GA84" s="112"/>
      <c r="GB84" s="113"/>
      <c r="GC84" s="113"/>
      <c r="GD84" s="113"/>
      <c r="GE84" s="113"/>
      <c r="GF84" s="112"/>
      <c r="GG84" s="60"/>
      <c r="GH84" s="60"/>
      <c r="GI84" s="60"/>
      <c r="GJ84" s="60"/>
      <c r="GK84" s="60"/>
      <c r="GL84" s="60"/>
      <c r="GM84" s="60"/>
      <c r="GN84" s="280"/>
      <c r="GO84" s="280"/>
    </row>
    <row r="85" spans="1:197" ht="14.25" customHeight="1" x14ac:dyDescent="0.2">
      <c r="A85" s="11"/>
      <c r="B85" s="11" t="s">
        <v>1046</v>
      </c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  <c r="CM85" s="43"/>
      <c r="CN85" s="43"/>
      <c r="CO85" s="43"/>
      <c r="CP85" s="43"/>
      <c r="CQ85" s="43"/>
      <c r="CR85" s="43"/>
      <c r="CS85" s="43"/>
      <c r="CT85" s="43"/>
      <c r="CU85" s="43"/>
      <c r="CV85" s="43"/>
      <c r="CW85" s="43"/>
      <c r="CX85" s="43"/>
      <c r="CY85" s="43"/>
      <c r="CZ85" s="43"/>
      <c r="DA85" s="43"/>
      <c r="DB85" s="43"/>
      <c r="DC85" s="43"/>
      <c r="DD85" s="43"/>
      <c r="DE85" s="43"/>
      <c r="DF85" s="43"/>
      <c r="DG85" s="43"/>
      <c r="DH85" s="43"/>
      <c r="DI85" s="43"/>
      <c r="DJ85" s="43"/>
      <c r="DK85" s="43"/>
      <c r="DL85" s="43"/>
      <c r="DM85" s="43"/>
      <c r="DN85" s="43"/>
      <c r="DO85" s="43"/>
      <c r="DP85" s="43"/>
      <c r="DQ85" s="43"/>
      <c r="DR85" s="43"/>
      <c r="DS85" s="43"/>
      <c r="DT85" s="43"/>
      <c r="DU85" s="43"/>
      <c r="DV85" s="43"/>
      <c r="DW85" s="43"/>
      <c r="DX85" s="43"/>
      <c r="DY85" s="43"/>
      <c r="DZ85" s="43"/>
      <c r="EA85" s="43"/>
      <c r="EB85" s="43"/>
      <c r="EC85" s="43"/>
      <c r="ED85" s="43"/>
      <c r="EE85" s="43"/>
      <c r="EF85" s="43"/>
      <c r="EG85" s="43"/>
      <c r="EH85" s="43"/>
      <c r="EI85" s="43"/>
      <c r="EJ85" s="43"/>
      <c r="EK85" s="43"/>
      <c r="EL85" s="43"/>
      <c r="EM85" s="43"/>
      <c r="EN85" s="43"/>
      <c r="EO85" s="43"/>
      <c r="EP85" s="43"/>
      <c r="EQ85" s="43"/>
      <c r="ER85" s="43"/>
      <c r="ES85" s="43"/>
      <c r="ET85" s="43"/>
      <c r="EU85" s="43"/>
      <c r="EV85" s="43"/>
      <c r="EW85" s="43"/>
      <c r="EX85" s="43"/>
      <c r="EY85" s="43"/>
      <c r="EZ85" s="43"/>
      <c r="FA85" s="43"/>
      <c r="FB85" s="43"/>
      <c r="FC85" s="43"/>
      <c r="FD85" s="43"/>
      <c r="FE85" s="43"/>
      <c r="FF85" s="43"/>
      <c r="FG85" s="43"/>
      <c r="FH85" s="43"/>
      <c r="FI85" s="43"/>
      <c r="FJ85" s="43"/>
      <c r="FK85" s="43"/>
      <c r="FL85" s="43"/>
      <c r="FM85" s="43"/>
      <c r="FN85" s="43"/>
      <c r="FO85" s="43"/>
      <c r="FP85" s="43"/>
      <c r="FQ85" s="43"/>
      <c r="FR85" s="43"/>
      <c r="FS85" s="43"/>
      <c r="FT85" s="43"/>
      <c r="FU85" s="43"/>
      <c r="FV85" s="43"/>
      <c r="FW85" s="43"/>
      <c r="FX85" s="43"/>
      <c r="FY85" s="17"/>
      <c r="FZ85" s="13"/>
      <c r="GA85" s="19"/>
      <c r="GB85" s="17"/>
      <c r="GC85" s="17"/>
      <c r="GD85" s="17"/>
      <c r="GE85" s="17"/>
      <c r="GF85" s="17"/>
      <c r="GG85" s="1"/>
      <c r="GH85" s="1"/>
      <c r="GI85" s="1"/>
      <c r="GJ85" s="1"/>
      <c r="GK85" s="1"/>
      <c r="GL85" s="1"/>
      <c r="GM85" s="1"/>
      <c r="GN85" s="20"/>
      <c r="GO85" s="20"/>
    </row>
    <row r="86" spans="1:197" x14ac:dyDescent="0.2">
      <c r="A86" s="2" t="s">
        <v>376</v>
      </c>
      <c r="B86" s="11" t="s">
        <v>377</v>
      </c>
      <c r="C86" s="18">
        <f t="shared" ref="C86:AH86" si="74">ROUND(C4*2*$A$76,1)</f>
        <v>41.4</v>
      </c>
      <c r="D86" s="18">
        <f t="shared" si="74"/>
        <v>209.9</v>
      </c>
      <c r="E86" s="18">
        <f t="shared" si="74"/>
        <v>31.7</v>
      </c>
      <c r="F86" s="18">
        <f t="shared" si="74"/>
        <v>111.6</v>
      </c>
      <c r="G86" s="18">
        <f t="shared" si="74"/>
        <v>5</v>
      </c>
      <c r="H86" s="18">
        <f t="shared" si="74"/>
        <v>6.4</v>
      </c>
      <c r="I86" s="18">
        <f t="shared" si="74"/>
        <v>51.4</v>
      </c>
      <c r="J86" s="18">
        <f t="shared" si="74"/>
        <v>13.7</v>
      </c>
      <c r="K86" s="18">
        <f t="shared" si="74"/>
        <v>1.8</v>
      </c>
      <c r="L86" s="18">
        <f t="shared" si="74"/>
        <v>14.9</v>
      </c>
      <c r="M86" s="18">
        <f t="shared" si="74"/>
        <v>6.1</v>
      </c>
      <c r="N86" s="18">
        <f t="shared" si="74"/>
        <v>300.2</v>
      </c>
      <c r="O86" s="18">
        <f t="shared" si="74"/>
        <v>77.8</v>
      </c>
      <c r="P86" s="18">
        <f t="shared" si="74"/>
        <v>1.5</v>
      </c>
      <c r="Q86" s="18">
        <f t="shared" si="74"/>
        <v>233.6</v>
      </c>
      <c r="R86" s="18">
        <f t="shared" si="74"/>
        <v>9</v>
      </c>
      <c r="S86" s="18">
        <f t="shared" si="74"/>
        <v>10</v>
      </c>
      <c r="T86" s="18">
        <f t="shared" si="74"/>
        <v>1.6</v>
      </c>
      <c r="U86" s="18">
        <f t="shared" si="74"/>
        <v>0.5</v>
      </c>
      <c r="V86" s="18">
        <f t="shared" si="74"/>
        <v>2.2000000000000002</v>
      </c>
      <c r="W86" s="18">
        <f t="shared" si="74"/>
        <v>0</v>
      </c>
      <c r="X86" s="18">
        <f t="shared" si="74"/>
        <v>0.3</v>
      </c>
      <c r="Y86" s="18">
        <f t="shared" si="74"/>
        <v>2.2000000000000002</v>
      </c>
      <c r="Z86" s="18">
        <f t="shared" si="74"/>
        <v>1</v>
      </c>
      <c r="AA86" s="18">
        <f t="shared" si="74"/>
        <v>181</v>
      </c>
      <c r="AB86" s="18">
        <f t="shared" si="74"/>
        <v>148.9</v>
      </c>
      <c r="AC86" s="18">
        <f t="shared" si="74"/>
        <v>5.5</v>
      </c>
      <c r="AD86" s="18">
        <f t="shared" si="74"/>
        <v>6.2</v>
      </c>
      <c r="AE86" s="18">
        <f t="shared" si="74"/>
        <v>0</v>
      </c>
      <c r="AF86" s="18">
        <f t="shared" si="74"/>
        <v>1.3</v>
      </c>
      <c r="AG86" s="18">
        <f t="shared" si="74"/>
        <v>4.4000000000000004</v>
      </c>
      <c r="AH86" s="18">
        <f t="shared" si="74"/>
        <v>5.3</v>
      </c>
      <c r="AI86" s="18">
        <f t="shared" ref="AI86:BN86" si="75">ROUND(AI4*2*$A$76,1)</f>
        <v>2.2000000000000002</v>
      </c>
      <c r="AJ86" s="18">
        <f t="shared" si="75"/>
        <v>1.2</v>
      </c>
      <c r="AK86" s="18">
        <f t="shared" si="75"/>
        <v>0.9</v>
      </c>
      <c r="AL86" s="18">
        <f t="shared" si="75"/>
        <v>1.4</v>
      </c>
      <c r="AM86" s="18">
        <f t="shared" si="75"/>
        <v>2.7</v>
      </c>
      <c r="AN86" s="18">
        <f t="shared" si="75"/>
        <v>1.8</v>
      </c>
      <c r="AO86" s="18">
        <f t="shared" si="75"/>
        <v>28.1</v>
      </c>
      <c r="AP86" s="18">
        <f t="shared" si="75"/>
        <v>550.70000000000005</v>
      </c>
      <c r="AQ86" s="18">
        <f t="shared" si="75"/>
        <v>1.5</v>
      </c>
      <c r="AR86" s="18">
        <f t="shared" si="75"/>
        <v>369.8</v>
      </c>
      <c r="AS86" s="18">
        <f t="shared" si="75"/>
        <v>33</v>
      </c>
      <c r="AT86" s="18">
        <f t="shared" si="75"/>
        <v>11.8</v>
      </c>
      <c r="AU86" s="18">
        <f t="shared" si="75"/>
        <v>1.4</v>
      </c>
      <c r="AV86" s="18">
        <f t="shared" si="75"/>
        <v>1.1000000000000001</v>
      </c>
      <c r="AW86" s="18">
        <f t="shared" si="75"/>
        <v>1.4</v>
      </c>
      <c r="AX86" s="18">
        <f t="shared" si="75"/>
        <v>0.7</v>
      </c>
      <c r="AY86" s="18">
        <f t="shared" si="75"/>
        <v>1.8</v>
      </c>
      <c r="AZ86" s="18">
        <f t="shared" si="75"/>
        <v>83</v>
      </c>
      <c r="BA86" s="18">
        <f t="shared" si="75"/>
        <v>56.2</v>
      </c>
      <c r="BB86" s="18">
        <f t="shared" si="75"/>
        <v>64.7</v>
      </c>
      <c r="BC86" s="18">
        <f t="shared" si="75"/>
        <v>168.3</v>
      </c>
      <c r="BD86" s="18">
        <f t="shared" si="75"/>
        <v>29.8</v>
      </c>
      <c r="BE86" s="18">
        <f t="shared" si="75"/>
        <v>7</v>
      </c>
      <c r="BF86" s="18">
        <f t="shared" si="75"/>
        <v>138.19999999999999</v>
      </c>
      <c r="BG86" s="18">
        <f t="shared" si="75"/>
        <v>6.9</v>
      </c>
      <c r="BH86" s="18">
        <f t="shared" si="75"/>
        <v>2.1</v>
      </c>
      <c r="BI86" s="18">
        <f t="shared" si="75"/>
        <v>0.9</v>
      </c>
      <c r="BJ86" s="18">
        <f t="shared" si="75"/>
        <v>29</v>
      </c>
      <c r="BK86" s="18">
        <f t="shared" si="75"/>
        <v>122.1</v>
      </c>
      <c r="BL86" s="18">
        <f t="shared" si="75"/>
        <v>0.7</v>
      </c>
      <c r="BM86" s="18">
        <f t="shared" si="75"/>
        <v>1.5</v>
      </c>
      <c r="BN86" s="18">
        <f t="shared" si="75"/>
        <v>20.6</v>
      </c>
      <c r="BO86" s="18">
        <f t="shared" ref="BO86:CT86" si="76">ROUND(BO4*2*$A$76,1)</f>
        <v>7.3</v>
      </c>
      <c r="BP86" s="18">
        <f t="shared" si="76"/>
        <v>1.3</v>
      </c>
      <c r="BQ86" s="18">
        <f t="shared" si="76"/>
        <v>27.6</v>
      </c>
      <c r="BR86" s="18">
        <f t="shared" si="76"/>
        <v>26.3</v>
      </c>
      <c r="BS86" s="18">
        <f t="shared" si="76"/>
        <v>8.4</v>
      </c>
      <c r="BT86" s="18">
        <f t="shared" si="76"/>
        <v>2.6</v>
      </c>
      <c r="BU86" s="18">
        <f t="shared" si="76"/>
        <v>1.8</v>
      </c>
      <c r="BV86" s="18">
        <f t="shared" si="76"/>
        <v>7.8</v>
      </c>
      <c r="BW86" s="18">
        <f t="shared" si="76"/>
        <v>10.199999999999999</v>
      </c>
      <c r="BX86" s="18">
        <f t="shared" si="76"/>
        <v>0.3</v>
      </c>
      <c r="BY86" s="18">
        <f t="shared" si="76"/>
        <v>2.8</v>
      </c>
      <c r="BZ86" s="18">
        <f t="shared" si="76"/>
        <v>1.3</v>
      </c>
      <c r="CA86" s="18">
        <f t="shared" si="76"/>
        <v>1.4</v>
      </c>
      <c r="CB86" s="18">
        <f t="shared" si="76"/>
        <v>478.4</v>
      </c>
      <c r="CC86" s="18">
        <f t="shared" si="76"/>
        <v>1</v>
      </c>
      <c r="CD86" s="18">
        <f t="shared" si="76"/>
        <v>0.4</v>
      </c>
      <c r="CE86" s="18">
        <f t="shared" si="76"/>
        <v>1.1000000000000001</v>
      </c>
      <c r="CF86" s="18">
        <f t="shared" si="76"/>
        <v>0.6</v>
      </c>
      <c r="CG86" s="18">
        <f t="shared" si="76"/>
        <v>1.4</v>
      </c>
      <c r="CH86" s="18">
        <f t="shared" si="76"/>
        <v>0.3</v>
      </c>
      <c r="CI86" s="18">
        <f t="shared" si="76"/>
        <v>4.9000000000000004</v>
      </c>
      <c r="CJ86" s="18">
        <f t="shared" si="76"/>
        <v>6</v>
      </c>
      <c r="CK86" s="18">
        <f t="shared" si="76"/>
        <v>30.5</v>
      </c>
      <c r="CL86" s="18">
        <f t="shared" si="76"/>
        <v>8.6</v>
      </c>
      <c r="CM86" s="18">
        <f t="shared" si="76"/>
        <v>4.5</v>
      </c>
      <c r="CN86" s="18">
        <f t="shared" si="76"/>
        <v>175.5</v>
      </c>
      <c r="CO86" s="18">
        <f t="shared" si="76"/>
        <v>97</v>
      </c>
      <c r="CP86" s="18">
        <f t="shared" si="76"/>
        <v>5.5</v>
      </c>
      <c r="CQ86" s="18">
        <f t="shared" si="76"/>
        <v>5.3</v>
      </c>
      <c r="CR86" s="18">
        <f t="shared" si="76"/>
        <v>1</v>
      </c>
      <c r="CS86" s="18">
        <f t="shared" si="76"/>
        <v>2.5</v>
      </c>
      <c r="CT86" s="18">
        <f t="shared" si="76"/>
        <v>0.8</v>
      </c>
      <c r="CU86" s="18">
        <f t="shared" ref="CU86:DZ86" si="77">ROUND(CU4*2*$A$76,1)</f>
        <v>1.6</v>
      </c>
      <c r="CV86" s="18">
        <f t="shared" si="77"/>
        <v>0.2</v>
      </c>
      <c r="CW86" s="18">
        <f t="shared" si="77"/>
        <v>1.4</v>
      </c>
      <c r="CX86" s="18">
        <f t="shared" si="77"/>
        <v>2.6</v>
      </c>
      <c r="CY86" s="18">
        <f t="shared" si="77"/>
        <v>0.2</v>
      </c>
      <c r="CZ86" s="18">
        <f t="shared" si="77"/>
        <v>15.1</v>
      </c>
      <c r="DA86" s="18">
        <f t="shared" si="77"/>
        <v>1.4</v>
      </c>
      <c r="DB86" s="18">
        <f t="shared" si="77"/>
        <v>1.7</v>
      </c>
      <c r="DC86" s="18">
        <f t="shared" si="77"/>
        <v>1.2</v>
      </c>
      <c r="DD86" s="18">
        <f t="shared" si="77"/>
        <v>1.3</v>
      </c>
      <c r="DE86" s="18">
        <f t="shared" si="77"/>
        <v>1.4</v>
      </c>
      <c r="DF86" s="18">
        <f t="shared" si="77"/>
        <v>121.6</v>
      </c>
      <c r="DG86" s="18">
        <f t="shared" si="77"/>
        <v>1</v>
      </c>
      <c r="DH86" s="18">
        <f t="shared" si="77"/>
        <v>15.1</v>
      </c>
      <c r="DI86" s="18">
        <f t="shared" si="77"/>
        <v>17.5</v>
      </c>
      <c r="DJ86" s="18">
        <f t="shared" si="77"/>
        <v>4.2</v>
      </c>
      <c r="DK86" s="18">
        <f t="shared" si="77"/>
        <v>2.2999999999999998</v>
      </c>
      <c r="DL86" s="18">
        <f t="shared" si="77"/>
        <v>31.6</v>
      </c>
      <c r="DM86" s="18">
        <f t="shared" si="77"/>
        <v>1.4</v>
      </c>
      <c r="DN86" s="18">
        <f t="shared" si="77"/>
        <v>8.8000000000000007</v>
      </c>
      <c r="DO86" s="18">
        <f t="shared" si="77"/>
        <v>18</v>
      </c>
      <c r="DP86" s="18">
        <f t="shared" si="77"/>
        <v>1</v>
      </c>
      <c r="DQ86" s="18">
        <f t="shared" si="77"/>
        <v>3.7</v>
      </c>
      <c r="DR86" s="18">
        <f t="shared" si="77"/>
        <v>8.4</v>
      </c>
      <c r="DS86" s="18">
        <f t="shared" si="77"/>
        <v>4.3</v>
      </c>
      <c r="DT86" s="18">
        <f t="shared" si="77"/>
        <v>0.3</v>
      </c>
      <c r="DU86" s="18">
        <f t="shared" si="77"/>
        <v>2.2999999999999998</v>
      </c>
      <c r="DV86" s="18">
        <f t="shared" si="77"/>
        <v>1.5</v>
      </c>
      <c r="DW86" s="18">
        <f t="shared" si="77"/>
        <v>1.8</v>
      </c>
      <c r="DX86" s="18">
        <f t="shared" si="77"/>
        <v>1.3</v>
      </c>
      <c r="DY86" s="18">
        <f t="shared" si="77"/>
        <v>1.8</v>
      </c>
      <c r="DZ86" s="18">
        <f t="shared" si="77"/>
        <v>5.6</v>
      </c>
      <c r="EA86" s="18">
        <f t="shared" ref="EA86:FF86" si="78">ROUND(EA4*2*$A$76,1)</f>
        <v>4.7</v>
      </c>
      <c r="EB86" s="18">
        <f t="shared" si="78"/>
        <v>3.1</v>
      </c>
      <c r="EC86" s="18">
        <f t="shared" si="78"/>
        <v>1.6</v>
      </c>
      <c r="ED86" s="18">
        <f t="shared" si="78"/>
        <v>7.4</v>
      </c>
      <c r="EE86" s="18">
        <f t="shared" si="78"/>
        <v>0.8</v>
      </c>
      <c r="EF86" s="18">
        <f t="shared" si="78"/>
        <v>8.9</v>
      </c>
      <c r="EG86" s="18">
        <f t="shared" si="78"/>
        <v>1.6</v>
      </c>
      <c r="EH86" s="18">
        <f t="shared" si="78"/>
        <v>1.4</v>
      </c>
      <c r="EI86" s="18">
        <f t="shared" si="78"/>
        <v>104.9</v>
      </c>
      <c r="EJ86" s="18">
        <f t="shared" si="78"/>
        <v>50.1</v>
      </c>
      <c r="EK86" s="18">
        <f t="shared" si="78"/>
        <v>4.2</v>
      </c>
      <c r="EL86" s="18">
        <f t="shared" si="78"/>
        <v>1.9</v>
      </c>
      <c r="EM86" s="18">
        <f t="shared" si="78"/>
        <v>2.2999999999999998</v>
      </c>
      <c r="EN86" s="18">
        <f t="shared" si="78"/>
        <v>6.7</v>
      </c>
      <c r="EO86" s="18">
        <f t="shared" si="78"/>
        <v>2.6</v>
      </c>
      <c r="EP86" s="18">
        <f t="shared" si="78"/>
        <v>2.7</v>
      </c>
      <c r="EQ86" s="18">
        <f t="shared" si="78"/>
        <v>11</v>
      </c>
      <c r="ER86" s="18">
        <f t="shared" si="78"/>
        <v>1.7</v>
      </c>
      <c r="ES86" s="18">
        <f t="shared" si="78"/>
        <v>0.7</v>
      </c>
      <c r="ET86" s="18">
        <f t="shared" si="78"/>
        <v>1</v>
      </c>
      <c r="EU86" s="18">
        <f t="shared" si="78"/>
        <v>4</v>
      </c>
      <c r="EV86" s="18">
        <f t="shared" si="78"/>
        <v>0.3</v>
      </c>
      <c r="EW86" s="18">
        <f t="shared" si="78"/>
        <v>4.4000000000000004</v>
      </c>
      <c r="EX86" s="18">
        <f t="shared" si="78"/>
        <v>1</v>
      </c>
      <c r="EY86" s="18">
        <f t="shared" si="78"/>
        <v>1.8</v>
      </c>
      <c r="EZ86" s="18">
        <f t="shared" si="78"/>
        <v>0.9</v>
      </c>
      <c r="FA86" s="18">
        <f t="shared" si="78"/>
        <v>19</v>
      </c>
      <c r="FB86" s="18">
        <f t="shared" si="78"/>
        <v>2.4</v>
      </c>
      <c r="FC86" s="18">
        <f t="shared" si="78"/>
        <v>12</v>
      </c>
      <c r="FD86" s="18">
        <f t="shared" si="78"/>
        <v>1.9</v>
      </c>
      <c r="FE86" s="18">
        <f t="shared" si="78"/>
        <v>0.6</v>
      </c>
      <c r="FF86" s="18">
        <f t="shared" si="78"/>
        <v>1.3</v>
      </c>
      <c r="FG86" s="18">
        <f t="shared" ref="FG86:FX86" si="79">ROUND(FG4*2*$A$76,1)</f>
        <v>0.6</v>
      </c>
      <c r="FH86" s="18">
        <f t="shared" si="79"/>
        <v>0.5</v>
      </c>
      <c r="FI86" s="18">
        <f t="shared" si="79"/>
        <v>12.1</v>
      </c>
      <c r="FJ86" s="18">
        <f t="shared" si="79"/>
        <v>11.9</v>
      </c>
      <c r="FK86" s="18">
        <f t="shared" si="79"/>
        <v>17</v>
      </c>
      <c r="FL86" s="18">
        <f t="shared" si="79"/>
        <v>39.5</v>
      </c>
      <c r="FM86" s="18">
        <f t="shared" si="79"/>
        <v>25.4</v>
      </c>
      <c r="FN86" s="18">
        <f t="shared" si="79"/>
        <v>141.9</v>
      </c>
      <c r="FO86" s="18">
        <f t="shared" si="79"/>
        <v>7.4</v>
      </c>
      <c r="FP86" s="18">
        <f t="shared" si="79"/>
        <v>14</v>
      </c>
      <c r="FQ86" s="18">
        <f t="shared" si="79"/>
        <v>4.9000000000000004</v>
      </c>
      <c r="FR86" s="18">
        <f t="shared" si="79"/>
        <v>1</v>
      </c>
      <c r="FS86" s="18">
        <f t="shared" si="79"/>
        <v>0.9</v>
      </c>
      <c r="FT86" s="19">
        <f t="shared" si="79"/>
        <v>0.7</v>
      </c>
      <c r="FU86" s="18">
        <f t="shared" si="79"/>
        <v>5.7</v>
      </c>
      <c r="FV86" s="18">
        <f t="shared" si="79"/>
        <v>3.6</v>
      </c>
      <c r="FW86" s="18">
        <f t="shared" si="79"/>
        <v>0.8</v>
      </c>
      <c r="FX86" s="18">
        <f t="shared" si="79"/>
        <v>0.3</v>
      </c>
      <c r="FY86" s="42"/>
      <c r="FZ86" s="12">
        <f>SUM(C86:FX86)</f>
        <v>4992.0000000000009</v>
      </c>
      <c r="GA86" s="19"/>
      <c r="GB86" s="12"/>
      <c r="GC86" s="12"/>
      <c r="GD86" s="12"/>
      <c r="GE86" s="12"/>
      <c r="GF86" s="1"/>
      <c r="GG86" s="1"/>
      <c r="GH86" s="17"/>
      <c r="GI86" s="17"/>
      <c r="GJ86" s="17"/>
      <c r="GK86" s="17"/>
      <c r="GL86" s="17"/>
      <c r="GM86" s="17"/>
      <c r="GN86" s="20"/>
      <c r="GO86" s="20"/>
    </row>
    <row r="87" spans="1:197" x14ac:dyDescent="0.2">
      <c r="A87" s="2" t="s">
        <v>378</v>
      </c>
      <c r="B87" s="11" t="s">
        <v>379</v>
      </c>
      <c r="C87" s="18">
        <f t="shared" ref="C87:AH87" si="80">C22</f>
        <v>192</v>
      </c>
      <c r="D87" s="18">
        <f t="shared" si="80"/>
        <v>350.5</v>
      </c>
      <c r="E87" s="18">
        <f t="shared" si="80"/>
        <v>468</v>
      </c>
      <c r="F87" s="18">
        <f t="shared" si="80"/>
        <v>402</v>
      </c>
      <c r="G87" s="18">
        <f t="shared" si="80"/>
        <v>10</v>
      </c>
      <c r="H87" s="18">
        <f t="shared" si="80"/>
        <v>11</v>
      </c>
      <c r="I87" s="18">
        <f t="shared" si="80"/>
        <v>595</v>
      </c>
      <c r="J87" s="18">
        <f t="shared" si="80"/>
        <v>105</v>
      </c>
      <c r="K87" s="18">
        <f t="shared" si="80"/>
        <v>8.5</v>
      </c>
      <c r="L87" s="18">
        <f t="shared" si="80"/>
        <v>109</v>
      </c>
      <c r="M87" s="18">
        <f t="shared" si="80"/>
        <v>61</v>
      </c>
      <c r="N87" s="18">
        <f t="shared" si="80"/>
        <v>251</v>
      </c>
      <c r="O87" s="18">
        <f t="shared" si="80"/>
        <v>120</v>
      </c>
      <c r="P87" s="18">
        <f t="shared" si="80"/>
        <v>3</v>
      </c>
      <c r="Q87" s="18">
        <f t="shared" si="80"/>
        <v>949.5</v>
      </c>
      <c r="R87" s="18">
        <f t="shared" si="80"/>
        <v>6</v>
      </c>
      <c r="S87" s="18">
        <f t="shared" si="80"/>
        <v>39.5</v>
      </c>
      <c r="T87" s="18">
        <f t="shared" si="80"/>
        <v>6</v>
      </c>
      <c r="U87" s="18">
        <f t="shared" si="80"/>
        <v>2</v>
      </c>
      <c r="V87" s="18">
        <f t="shared" si="80"/>
        <v>11</v>
      </c>
      <c r="W87" s="19">
        <f t="shared" si="80"/>
        <v>1.5</v>
      </c>
      <c r="X87" s="18">
        <f t="shared" si="80"/>
        <v>1</v>
      </c>
      <c r="Y87" s="18">
        <f t="shared" si="80"/>
        <v>21.5</v>
      </c>
      <c r="Z87" s="18">
        <f t="shared" si="80"/>
        <v>5.5</v>
      </c>
      <c r="AA87" s="18">
        <f t="shared" si="80"/>
        <v>225</v>
      </c>
      <c r="AB87" s="18">
        <f t="shared" si="80"/>
        <v>263.5</v>
      </c>
      <c r="AC87" s="18">
        <f t="shared" si="80"/>
        <v>59.5</v>
      </c>
      <c r="AD87" s="18">
        <f t="shared" si="80"/>
        <v>25</v>
      </c>
      <c r="AE87" s="18">
        <f t="shared" si="80"/>
        <v>1</v>
      </c>
      <c r="AF87" s="18">
        <f t="shared" si="80"/>
        <v>4</v>
      </c>
      <c r="AG87" s="18">
        <f t="shared" si="80"/>
        <v>20</v>
      </c>
      <c r="AH87" s="18">
        <f t="shared" si="80"/>
        <v>35.5</v>
      </c>
      <c r="AI87" s="18">
        <f t="shared" ref="AI87:BN87" si="81">AI22</f>
        <v>16</v>
      </c>
      <c r="AJ87" s="18">
        <f t="shared" si="81"/>
        <v>6</v>
      </c>
      <c r="AK87" s="18">
        <f t="shared" si="81"/>
        <v>20</v>
      </c>
      <c r="AL87" s="18">
        <f t="shared" si="81"/>
        <v>13</v>
      </c>
      <c r="AM87" s="18">
        <f t="shared" si="81"/>
        <v>22.5</v>
      </c>
      <c r="AN87" s="18">
        <f t="shared" si="81"/>
        <v>13.5</v>
      </c>
      <c r="AO87" s="18">
        <f t="shared" si="81"/>
        <v>131</v>
      </c>
      <c r="AP87" s="18">
        <f t="shared" si="81"/>
        <v>3385.5</v>
      </c>
      <c r="AQ87" s="18">
        <f t="shared" si="81"/>
        <v>6</v>
      </c>
      <c r="AR87" s="18">
        <f t="shared" si="81"/>
        <v>136.5</v>
      </c>
      <c r="AS87" s="18">
        <f t="shared" si="81"/>
        <v>119.5</v>
      </c>
      <c r="AT87" s="18">
        <f t="shared" si="81"/>
        <v>15.5</v>
      </c>
      <c r="AU87" s="18">
        <f t="shared" si="81"/>
        <v>5.5</v>
      </c>
      <c r="AV87" s="18">
        <f t="shared" si="81"/>
        <v>9</v>
      </c>
      <c r="AW87" s="18">
        <f t="shared" si="81"/>
        <v>5</v>
      </c>
      <c r="AX87" s="18">
        <f t="shared" si="81"/>
        <v>0</v>
      </c>
      <c r="AY87" s="18">
        <f t="shared" si="81"/>
        <v>11</v>
      </c>
      <c r="AZ87" s="18">
        <f t="shared" si="81"/>
        <v>268.5</v>
      </c>
      <c r="BA87" s="18">
        <f t="shared" si="81"/>
        <v>87.5</v>
      </c>
      <c r="BB87" s="18">
        <f t="shared" si="81"/>
        <v>158</v>
      </c>
      <c r="BC87" s="18">
        <f t="shared" si="81"/>
        <v>421.5</v>
      </c>
      <c r="BD87" s="18">
        <f t="shared" si="81"/>
        <v>6</v>
      </c>
      <c r="BE87" s="18">
        <f t="shared" si="81"/>
        <v>14</v>
      </c>
      <c r="BF87" s="18">
        <f t="shared" si="81"/>
        <v>38.5</v>
      </c>
      <c r="BG87" s="18">
        <f t="shared" si="81"/>
        <v>54</v>
      </c>
      <c r="BH87" s="18">
        <f t="shared" si="81"/>
        <v>9</v>
      </c>
      <c r="BI87" s="18">
        <f t="shared" si="81"/>
        <v>6</v>
      </c>
      <c r="BJ87" s="18">
        <f t="shared" si="81"/>
        <v>23.5</v>
      </c>
      <c r="BK87" s="18">
        <f t="shared" si="81"/>
        <v>62.5</v>
      </c>
      <c r="BL87" s="18">
        <f t="shared" si="81"/>
        <v>2.5</v>
      </c>
      <c r="BM87" s="18">
        <f t="shared" si="81"/>
        <v>7</v>
      </c>
      <c r="BN87" s="18">
        <f t="shared" si="81"/>
        <v>139</v>
      </c>
      <c r="BO87" s="18">
        <f t="shared" ref="BO87:CT87" si="82">BO22</f>
        <v>33</v>
      </c>
      <c r="BP87" s="18">
        <f t="shared" si="82"/>
        <v>7</v>
      </c>
      <c r="BQ87" s="18">
        <f t="shared" si="82"/>
        <v>148.5</v>
      </c>
      <c r="BR87" s="18">
        <f t="shared" si="82"/>
        <v>118</v>
      </c>
      <c r="BS87" s="18">
        <f t="shared" si="82"/>
        <v>50</v>
      </c>
      <c r="BT87" s="18">
        <f t="shared" si="82"/>
        <v>3.5</v>
      </c>
      <c r="BU87" s="18">
        <f t="shared" si="82"/>
        <v>10</v>
      </c>
      <c r="BV87" s="18">
        <f t="shared" si="82"/>
        <v>22</v>
      </c>
      <c r="BW87" s="18">
        <f t="shared" si="82"/>
        <v>32</v>
      </c>
      <c r="BX87" s="18">
        <f t="shared" si="82"/>
        <v>4</v>
      </c>
      <c r="BY87" s="18">
        <f t="shared" si="82"/>
        <v>22</v>
      </c>
      <c r="BZ87" s="18">
        <f t="shared" si="82"/>
        <v>8</v>
      </c>
      <c r="CA87" s="18">
        <f t="shared" si="82"/>
        <v>5</v>
      </c>
      <c r="CB87" s="18">
        <f t="shared" si="82"/>
        <v>787.5</v>
      </c>
      <c r="CC87" s="18">
        <f t="shared" si="82"/>
        <v>5.5</v>
      </c>
      <c r="CD87" s="18">
        <f t="shared" si="82"/>
        <v>3.5</v>
      </c>
      <c r="CE87" s="18">
        <f t="shared" si="82"/>
        <v>2</v>
      </c>
      <c r="CF87" s="18">
        <f t="shared" si="82"/>
        <v>3</v>
      </c>
      <c r="CG87" s="18">
        <f t="shared" si="82"/>
        <v>7</v>
      </c>
      <c r="CH87" s="18">
        <f t="shared" si="82"/>
        <v>4</v>
      </c>
      <c r="CI87" s="18">
        <f t="shared" si="82"/>
        <v>15</v>
      </c>
      <c r="CJ87" s="18">
        <f t="shared" si="82"/>
        <v>37.5</v>
      </c>
      <c r="CK87" s="18">
        <f t="shared" si="82"/>
        <v>119</v>
      </c>
      <c r="CL87" s="18">
        <f t="shared" si="82"/>
        <v>18</v>
      </c>
      <c r="CM87" s="18">
        <f t="shared" si="82"/>
        <v>21</v>
      </c>
      <c r="CN87" s="18">
        <f t="shared" si="82"/>
        <v>151</v>
      </c>
      <c r="CO87" s="18">
        <f t="shared" si="82"/>
        <v>126</v>
      </c>
      <c r="CP87" s="18">
        <f t="shared" si="82"/>
        <v>13</v>
      </c>
      <c r="CQ87" s="18">
        <f t="shared" si="82"/>
        <v>52.5</v>
      </c>
      <c r="CR87" s="18">
        <f t="shared" si="82"/>
        <v>3.5</v>
      </c>
      <c r="CS87" s="18">
        <f t="shared" si="82"/>
        <v>8</v>
      </c>
      <c r="CT87" s="18">
        <f t="shared" si="82"/>
        <v>4.5</v>
      </c>
      <c r="CU87" s="18">
        <f t="shared" ref="CU87:DZ87" si="83">CU22</f>
        <v>0</v>
      </c>
      <c r="CV87" s="18">
        <f t="shared" si="83"/>
        <v>1.5</v>
      </c>
      <c r="CW87" s="18">
        <f t="shared" si="83"/>
        <v>2.5</v>
      </c>
      <c r="CX87" s="18">
        <f t="shared" si="83"/>
        <v>10</v>
      </c>
      <c r="CY87" s="18">
        <f t="shared" si="83"/>
        <v>1.5</v>
      </c>
      <c r="CZ87" s="18">
        <f t="shared" si="83"/>
        <v>60.5</v>
      </c>
      <c r="DA87" s="18">
        <f t="shared" si="83"/>
        <v>5.5</v>
      </c>
      <c r="DB87" s="18">
        <f t="shared" si="83"/>
        <v>4</v>
      </c>
      <c r="DC87" s="18">
        <f t="shared" si="83"/>
        <v>2</v>
      </c>
      <c r="DD87" s="18">
        <f t="shared" si="83"/>
        <v>6</v>
      </c>
      <c r="DE87" s="18">
        <f t="shared" si="83"/>
        <v>12</v>
      </c>
      <c r="DF87" s="18">
        <f t="shared" si="83"/>
        <v>417</v>
      </c>
      <c r="DG87" s="18">
        <f t="shared" si="83"/>
        <v>3</v>
      </c>
      <c r="DH87" s="18">
        <f t="shared" si="83"/>
        <v>86</v>
      </c>
      <c r="DI87" s="18">
        <f t="shared" si="83"/>
        <v>98</v>
      </c>
      <c r="DJ87" s="18">
        <f t="shared" si="83"/>
        <v>10.5</v>
      </c>
      <c r="DK87" s="18">
        <f t="shared" si="83"/>
        <v>14.5</v>
      </c>
      <c r="DL87" s="18">
        <f t="shared" si="83"/>
        <v>138.5</v>
      </c>
      <c r="DM87" s="18">
        <f t="shared" si="83"/>
        <v>11.5</v>
      </c>
      <c r="DN87" s="18">
        <f t="shared" si="83"/>
        <v>30</v>
      </c>
      <c r="DO87" s="18">
        <f t="shared" si="83"/>
        <v>103.5</v>
      </c>
      <c r="DP87" s="18">
        <f t="shared" si="83"/>
        <v>7</v>
      </c>
      <c r="DQ87" s="18">
        <f t="shared" si="83"/>
        <v>29</v>
      </c>
      <c r="DR87" s="18">
        <f t="shared" si="83"/>
        <v>45.5</v>
      </c>
      <c r="DS87" s="18">
        <f t="shared" si="83"/>
        <v>26.5</v>
      </c>
      <c r="DT87" s="18">
        <f t="shared" si="83"/>
        <v>0</v>
      </c>
      <c r="DU87" s="18">
        <f t="shared" si="83"/>
        <v>9.5</v>
      </c>
      <c r="DV87" s="18">
        <f t="shared" si="83"/>
        <v>5.5</v>
      </c>
      <c r="DW87" s="18">
        <f t="shared" si="83"/>
        <v>0</v>
      </c>
      <c r="DX87" s="18">
        <f t="shared" si="83"/>
        <v>4</v>
      </c>
      <c r="DY87" s="18">
        <f t="shared" si="83"/>
        <v>6</v>
      </c>
      <c r="DZ87" s="18">
        <f t="shared" si="83"/>
        <v>23</v>
      </c>
      <c r="EA87" s="18">
        <f t="shared" ref="EA87:FF87" si="84">EA22</f>
        <v>29.5</v>
      </c>
      <c r="EB87" s="18">
        <f t="shared" si="84"/>
        <v>12.5</v>
      </c>
      <c r="EC87" s="18">
        <f t="shared" si="84"/>
        <v>7.5</v>
      </c>
      <c r="ED87" s="18">
        <f t="shared" si="84"/>
        <v>22.5</v>
      </c>
      <c r="EE87" s="18">
        <f t="shared" si="84"/>
        <v>2.5</v>
      </c>
      <c r="EF87" s="18">
        <f t="shared" si="84"/>
        <v>51</v>
      </c>
      <c r="EG87" s="18">
        <f t="shared" si="84"/>
        <v>9.5</v>
      </c>
      <c r="EH87" s="18">
        <f t="shared" si="84"/>
        <v>6</v>
      </c>
      <c r="EI87" s="18">
        <f t="shared" si="84"/>
        <v>629.5</v>
      </c>
      <c r="EJ87" s="18">
        <f t="shared" si="84"/>
        <v>93</v>
      </c>
      <c r="EK87" s="18">
        <f t="shared" si="84"/>
        <v>15</v>
      </c>
      <c r="EL87" s="18">
        <f t="shared" si="84"/>
        <v>10.5</v>
      </c>
      <c r="EM87" s="18">
        <f t="shared" si="84"/>
        <v>20.5</v>
      </c>
      <c r="EN87" s="18">
        <f t="shared" si="84"/>
        <v>21.5</v>
      </c>
      <c r="EO87" s="18">
        <f t="shared" si="84"/>
        <v>12.5</v>
      </c>
      <c r="EP87" s="18">
        <f t="shared" si="84"/>
        <v>7.5</v>
      </c>
      <c r="EQ87" s="18">
        <f t="shared" si="84"/>
        <v>24</v>
      </c>
      <c r="ER87" s="18">
        <f t="shared" si="84"/>
        <v>9</v>
      </c>
      <c r="ES87" s="18">
        <f t="shared" si="84"/>
        <v>9.5</v>
      </c>
      <c r="ET87" s="18">
        <f t="shared" si="84"/>
        <v>12</v>
      </c>
      <c r="EU87" s="18">
        <f t="shared" si="84"/>
        <v>52.5</v>
      </c>
      <c r="EV87" s="18">
        <f t="shared" si="84"/>
        <v>3.5</v>
      </c>
      <c r="EW87" s="18">
        <f t="shared" si="84"/>
        <v>18.5</v>
      </c>
      <c r="EX87" s="18">
        <f t="shared" si="84"/>
        <v>10</v>
      </c>
      <c r="EY87" s="18">
        <f t="shared" si="84"/>
        <v>7.5</v>
      </c>
      <c r="EZ87" s="18">
        <f t="shared" si="84"/>
        <v>6</v>
      </c>
      <c r="FA87" s="18">
        <f t="shared" si="84"/>
        <v>57.5</v>
      </c>
      <c r="FB87" s="18">
        <f t="shared" si="84"/>
        <v>22.5</v>
      </c>
      <c r="FC87" s="18">
        <f t="shared" si="84"/>
        <v>32</v>
      </c>
      <c r="FD87" s="18">
        <f t="shared" si="84"/>
        <v>4</v>
      </c>
      <c r="FE87" s="18">
        <f t="shared" si="84"/>
        <v>4</v>
      </c>
      <c r="FF87" s="18">
        <f t="shared" si="84"/>
        <v>9</v>
      </c>
      <c r="FG87" s="18">
        <f t="shared" ref="FG87:FX87" si="85">FG22</f>
        <v>0</v>
      </c>
      <c r="FH87" s="18">
        <f t="shared" si="85"/>
        <v>2</v>
      </c>
      <c r="FI87" s="18">
        <f t="shared" si="85"/>
        <v>38.5</v>
      </c>
      <c r="FJ87" s="18">
        <f t="shared" si="85"/>
        <v>34</v>
      </c>
      <c r="FK87" s="18">
        <f t="shared" si="85"/>
        <v>44.5</v>
      </c>
      <c r="FL87" s="18">
        <f t="shared" si="85"/>
        <v>23</v>
      </c>
      <c r="FM87" s="18">
        <f t="shared" si="85"/>
        <v>48</v>
      </c>
      <c r="FN87" s="18">
        <f t="shared" si="85"/>
        <v>302.5</v>
      </c>
      <c r="FO87" s="18">
        <f t="shared" si="85"/>
        <v>25</v>
      </c>
      <c r="FP87" s="18">
        <f t="shared" si="85"/>
        <v>91</v>
      </c>
      <c r="FQ87" s="18">
        <f t="shared" si="85"/>
        <v>16</v>
      </c>
      <c r="FR87" s="18">
        <f t="shared" si="85"/>
        <v>3.5</v>
      </c>
      <c r="FS87" s="18">
        <f t="shared" si="85"/>
        <v>2.5</v>
      </c>
      <c r="FT87" s="19">
        <f t="shared" si="85"/>
        <v>3.5</v>
      </c>
      <c r="FU87" s="18">
        <f t="shared" si="85"/>
        <v>15</v>
      </c>
      <c r="FV87" s="18">
        <f t="shared" si="85"/>
        <v>11</v>
      </c>
      <c r="FW87" s="18">
        <f t="shared" si="85"/>
        <v>5.5</v>
      </c>
      <c r="FX87" s="18">
        <f t="shared" si="85"/>
        <v>3.5</v>
      </c>
      <c r="FY87" s="42"/>
      <c r="FZ87" s="18">
        <f>SUM(C87:FX87)</f>
        <v>14496</v>
      </c>
      <c r="GA87" s="19"/>
      <c r="GB87" s="12"/>
      <c r="GC87" s="12"/>
      <c r="GD87" s="12"/>
      <c r="GE87" s="12"/>
      <c r="GF87" s="13"/>
      <c r="GG87" s="1"/>
      <c r="GH87" s="17"/>
      <c r="GI87" s="17"/>
      <c r="GJ87" s="17"/>
      <c r="GK87" s="17"/>
      <c r="GL87" s="17"/>
      <c r="GM87" s="17"/>
      <c r="GN87" s="20"/>
      <c r="GO87" s="20"/>
    </row>
    <row r="88" spans="1:197" x14ac:dyDescent="0.2">
      <c r="A88" s="3" t="s">
        <v>380</v>
      </c>
      <c r="B88" s="11" t="s">
        <v>381</v>
      </c>
      <c r="C88" s="19">
        <f t="shared" ref="C88:BN88" si="86">C27</f>
        <v>0</v>
      </c>
      <c r="D88" s="19">
        <f t="shared" si="86"/>
        <v>1</v>
      </c>
      <c r="E88" s="19">
        <f t="shared" si="86"/>
        <v>50.5</v>
      </c>
      <c r="F88" s="19">
        <f t="shared" si="86"/>
        <v>58.5</v>
      </c>
      <c r="G88" s="19">
        <f t="shared" si="86"/>
        <v>0</v>
      </c>
      <c r="H88" s="19">
        <f t="shared" si="86"/>
        <v>0</v>
      </c>
      <c r="I88" s="19">
        <f t="shared" si="86"/>
        <v>0.5</v>
      </c>
      <c r="J88" s="19">
        <f t="shared" si="86"/>
        <v>0</v>
      </c>
      <c r="K88" s="19">
        <f t="shared" si="86"/>
        <v>0</v>
      </c>
      <c r="L88" s="19">
        <f t="shared" si="86"/>
        <v>0</v>
      </c>
      <c r="M88" s="19">
        <f t="shared" si="86"/>
        <v>0</v>
      </c>
      <c r="N88" s="19">
        <f t="shared" si="86"/>
        <v>0</v>
      </c>
      <c r="O88" s="19">
        <f t="shared" si="86"/>
        <v>0</v>
      </c>
      <c r="P88" s="19">
        <f t="shared" si="86"/>
        <v>0</v>
      </c>
      <c r="Q88" s="19">
        <f t="shared" si="86"/>
        <v>69.5</v>
      </c>
      <c r="R88" s="19">
        <f t="shared" si="86"/>
        <v>0</v>
      </c>
      <c r="S88" s="19">
        <f t="shared" si="86"/>
        <v>0</v>
      </c>
      <c r="T88" s="19">
        <f t="shared" si="86"/>
        <v>0</v>
      </c>
      <c r="U88" s="19">
        <f t="shared" si="86"/>
        <v>0</v>
      </c>
      <c r="V88" s="19">
        <f t="shared" si="86"/>
        <v>0</v>
      </c>
      <c r="W88" s="19">
        <f t="shared" si="86"/>
        <v>0</v>
      </c>
      <c r="X88" s="19">
        <f t="shared" si="86"/>
        <v>0</v>
      </c>
      <c r="Y88" s="19">
        <f t="shared" si="86"/>
        <v>0</v>
      </c>
      <c r="Z88" s="19">
        <f t="shared" si="86"/>
        <v>0</v>
      </c>
      <c r="AA88" s="19">
        <f t="shared" si="86"/>
        <v>0</v>
      </c>
      <c r="AB88" s="19">
        <f t="shared" si="86"/>
        <v>0</v>
      </c>
      <c r="AC88" s="19">
        <f t="shared" si="86"/>
        <v>0</v>
      </c>
      <c r="AD88" s="19">
        <f t="shared" si="86"/>
        <v>0</v>
      </c>
      <c r="AE88" s="19">
        <f t="shared" si="86"/>
        <v>0</v>
      </c>
      <c r="AF88" s="19">
        <f t="shared" si="86"/>
        <v>0</v>
      </c>
      <c r="AG88" s="19">
        <f t="shared" si="86"/>
        <v>0</v>
      </c>
      <c r="AH88" s="19">
        <f t="shared" si="86"/>
        <v>0</v>
      </c>
      <c r="AI88" s="19">
        <f t="shared" si="86"/>
        <v>0</v>
      </c>
      <c r="AJ88" s="19">
        <f t="shared" si="86"/>
        <v>0</v>
      </c>
      <c r="AK88" s="19">
        <f t="shared" si="86"/>
        <v>0</v>
      </c>
      <c r="AL88" s="19">
        <f t="shared" si="86"/>
        <v>0</v>
      </c>
      <c r="AM88" s="19">
        <f t="shared" si="86"/>
        <v>0</v>
      </c>
      <c r="AN88" s="19">
        <f t="shared" si="86"/>
        <v>0</v>
      </c>
      <c r="AO88" s="19">
        <f t="shared" si="86"/>
        <v>0</v>
      </c>
      <c r="AP88" s="19">
        <f t="shared" si="86"/>
        <v>0</v>
      </c>
      <c r="AQ88" s="19">
        <f t="shared" si="86"/>
        <v>0</v>
      </c>
      <c r="AR88" s="19">
        <f t="shared" si="86"/>
        <v>0</v>
      </c>
      <c r="AS88" s="19">
        <f t="shared" si="86"/>
        <v>0</v>
      </c>
      <c r="AT88" s="19">
        <f t="shared" si="86"/>
        <v>0</v>
      </c>
      <c r="AU88" s="19">
        <f t="shared" si="86"/>
        <v>0</v>
      </c>
      <c r="AV88" s="19">
        <f t="shared" si="86"/>
        <v>0</v>
      </c>
      <c r="AW88" s="19">
        <f t="shared" si="86"/>
        <v>0</v>
      </c>
      <c r="AX88" s="19">
        <f t="shared" si="86"/>
        <v>0</v>
      </c>
      <c r="AY88" s="19">
        <f t="shared" si="86"/>
        <v>0</v>
      </c>
      <c r="AZ88" s="19">
        <f t="shared" si="86"/>
        <v>0</v>
      </c>
      <c r="BA88" s="19">
        <f t="shared" si="86"/>
        <v>0</v>
      </c>
      <c r="BB88" s="19">
        <f t="shared" si="86"/>
        <v>0</v>
      </c>
      <c r="BC88" s="19">
        <f t="shared" si="86"/>
        <v>0</v>
      </c>
      <c r="BD88" s="19">
        <f t="shared" si="86"/>
        <v>0</v>
      </c>
      <c r="BE88" s="19">
        <f t="shared" si="86"/>
        <v>0</v>
      </c>
      <c r="BF88" s="19">
        <f t="shared" si="86"/>
        <v>0</v>
      </c>
      <c r="BG88" s="19">
        <f t="shared" si="86"/>
        <v>0</v>
      </c>
      <c r="BH88" s="19">
        <f t="shared" si="86"/>
        <v>0</v>
      </c>
      <c r="BI88" s="19">
        <f t="shared" si="86"/>
        <v>0</v>
      </c>
      <c r="BJ88" s="19">
        <f t="shared" si="86"/>
        <v>0</v>
      </c>
      <c r="BK88" s="19">
        <f t="shared" si="86"/>
        <v>0</v>
      </c>
      <c r="BL88" s="19">
        <f t="shared" si="86"/>
        <v>0</v>
      </c>
      <c r="BM88" s="19">
        <f t="shared" si="86"/>
        <v>0</v>
      </c>
      <c r="BN88" s="19">
        <f t="shared" si="86"/>
        <v>0</v>
      </c>
      <c r="BO88" s="19">
        <f t="shared" ref="BO88:DZ88" si="87">BO27</f>
        <v>0</v>
      </c>
      <c r="BP88" s="19">
        <f t="shared" si="87"/>
        <v>0</v>
      </c>
      <c r="BQ88" s="19">
        <f t="shared" si="87"/>
        <v>3.5</v>
      </c>
      <c r="BR88" s="19">
        <f t="shared" si="87"/>
        <v>0</v>
      </c>
      <c r="BS88" s="19">
        <f t="shared" si="87"/>
        <v>0</v>
      </c>
      <c r="BT88" s="19">
        <f t="shared" si="87"/>
        <v>0</v>
      </c>
      <c r="BU88" s="19">
        <f t="shared" si="87"/>
        <v>0</v>
      </c>
      <c r="BV88" s="19">
        <f t="shared" si="87"/>
        <v>0</v>
      </c>
      <c r="BW88" s="19">
        <f t="shared" si="87"/>
        <v>0</v>
      </c>
      <c r="BX88" s="19">
        <f t="shared" si="87"/>
        <v>0</v>
      </c>
      <c r="BY88" s="19">
        <f t="shared" si="87"/>
        <v>0</v>
      </c>
      <c r="BZ88" s="19">
        <f t="shared" si="87"/>
        <v>0</v>
      </c>
      <c r="CA88" s="19">
        <f t="shared" si="87"/>
        <v>0</v>
      </c>
      <c r="CB88" s="19">
        <f t="shared" si="87"/>
        <v>0</v>
      </c>
      <c r="CC88" s="19">
        <f t="shared" si="87"/>
        <v>0</v>
      </c>
      <c r="CD88" s="19">
        <f t="shared" si="87"/>
        <v>0</v>
      </c>
      <c r="CE88" s="19">
        <f t="shared" si="87"/>
        <v>0</v>
      </c>
      <c r="CF88" s="19">
        <f t="shared" si="87"/>
        <v>0</v>
      </c>
      <c r="CG88" s="19">
        <f t="shared" si="87"/>
        <v>0</v>
      </c>
      <c r="CH88" s="19">
        <f t="shared" si="87"/>
        <v>0</v>
      </c>
      <c r="CI88" s="19">
        <f t="shared" si="87"/>
        <v>0</v>
      </c>
      <c r="CJ88" s="19">
        <f t="shared" si="87"/>
        <v>0</v>
      </c>
      <c r="CK88" s="19">
        <f t="shared" si="87"/>
        <v>0</v>
      </c>
      <c r="CL88" s="19">
        <f t="shared" si="87"/>
        <v>0</v>
      </c>
      <c r="CM88" s="19">
        <f t="shared" si="87"/>
        <v>0</v>
      </c>
      <c r="CN88" s="19">
        <f t="shared" si="87"/>
        <v>0</v>
      </c>
      <c r="CO88" s="19">
        <f t="shared" si="87"/>
        <v>0</v>
      </c>
      <c r="CP88" s="19">
        <f t="shared" si="87"/>
        <v>0</v>
      </c>
      <c r="CQ88" s="19">
        <f t="shared" si="87"/>
        <v>0</v>
      </c>
      <c r="CR88" s="19">
        <f t="shared" si="87"/>
        <v>0</v>
      </c>
      <c r="CS88" s="19">
        <f t="shared" si="87"/>
        <v>0</v>
      </c>
      <c r="CT88" s="19">
        <f t="shared" si="87"/>
        <v>0</v>
      </c>
      <c r="CU88" s="19">
        <f t="shared" si="87"/>
        <v>0</v>
      </c>
      <c r="CV88" s="19">
        <f t="shared" si="87"/>
        <v>0</v>
      </c>
      <c r="CW88" s="19">
        <f t="shared" si="87"/>
        <v>0</v>
      </c>
      <c r="CX88" s="19">
        <f t="shared" si="87"/>
        <v>0</v>
      </c>
      <c r="CY88" s="19">
        <f t="shared" si="87"/>
        <v>0</v>
      </c>
      <c r="CZ88" s="19">
        <f t="shared" si="87"/>
        <v>0</v>
      </c>
      <c r="DA88" s="19">
        <f t="shared" si="87"/>
        <v>0</v>
      </c>
      <c r="DB88" s="19">
        <f t="shared" si="87"/>
        <v>0</v>
      </c>
      <c r="DC88" s="19">
        <f t="shared" si="87"/>
        <v>0</v>
      </c>
      <c r="DD88" s="19">
        <f t="shared" si="87"/>
        <v>0</v>
      </c>
      <c r="DE88" s="19">
        <f t="shared" si="87"/>
        <v>0</v>
      </c>
      <c r="DF88" s="19">
        <f t="shared" si="87"/>
        <v>0</v>
      </c>
      <c r="DG88" s="19">
        <f t="shared" si="87"/>
        <v>0</v>
      </c>
      <c r="DH88" s="19">
        <f t="shared" si="87"/>
        <v>0</v>
      </c>
      <c r="DI88" s="19">
        <f t="shared" si="87"/>
        <v>0</v>
      </c>
      <c r="DJ88" s="19">
        <f t="shared" si="87"/>
        <v>0</v>
      </c>
      <c r="DK88" s="19">
        <f t="shared" si="87"/>
        <v>0</v>
      </c>
      <c r="DL88" s="19">
        <f t="shared" si="87"/>
        <v>0</v>
      </c>
      <c r="DM88" s="19">
        <f t="shared" si="87"/>
        <v>0</v>
      </c>
      <c r="DN88" s="19">
        <f t="shared" si="87"/>
        <v>0</v>
      </c>
      <c r="DO88" s="19">
        <f t="shared" si="87"/>
        <v>0</v>
      </c>
      <c r="DP88" s="19">
        <f t="shared" si="87"/>
        <v>0</v>
      </c>
      <c r="DQ88" s="19">
        <f t="shared" si="87"/>
        <v>0</v>
      </c>
      <c r="DR88" s="19">
        <f t="shared" si="87"/>
        <v>0</v>
      </c>
      <c r="DS88" s="19">
        <f t="shared" si="87"/>
        <v>0</v>
      </c>
      <c r="DT88" s="19">
        <f t="shared" si="87"/>
        <v>0</v>
      </c>
      <c r="DU88" s="19">
        <f t="shared" si="87"/>
        <v>0</v>
      </c>
      <c r="DV88" s="19">
        <f t="shared" si="87"/>
        <v>0</v>
      </c>
      <c r="DW88" s="19">
        <f t="shared" si="87"/>
        <v>0</v>
      </c>
      <c r="DX88" s="19">
        <f t="shared" si="87"/>
        <v>0</v>
      </c>
      <c r="DY88" s="19">
        <f t="shared" si="87"/>
        <v>0</v>
      </c>
      <c r="DZ88" s="19">
        <f t="shared" si="87"/>
        <v>0</v>
      </c>
      <c r="EA88" s="19">
        <f t="shared" ref="EA88:FX88" si="88">EA27</f>
        <v>0</v>
      </c>
      <c r="EB88" s="19">
        <f t="shared" si="88"/>
        <v>0</v>
      </c>
      <c r="EC88" s="19">
        <f t="shared" si="88"/>
        <v>0</v>
      </c>
      <c r="ED88" s="19">
        <f t="shared" si="88"/>
        <v>0</v>
      </c>
      <c r="EE88" s="19">
        <f t="shared" si="88"/>
        <v>0</v>
      </c>
      <c r="EF88" s="19">
        <f t="shared" si="88"/>
        <v>0</v>
      </c>
      <c r="EG88" s="19">
        <f t="shared" si="88"/>
        <v>0</v>
      </c>
      <c r="EH88" s="19">
        <f t="shared" si="88"/>
        <v>0</v>
      </c>
      <c r="EI88" s="19">
        <f t="shared" si="88"/>
        <v>0</v>
      </c>
      <c r="EJ88" s="19">
        <f t="shared" si="88"/>
        <v>0</v>
      </c>
      <c r="EK88" s="19">
        <f t="shared" si="88"/>
        <v>0</v>
      </c>
      <c r="EL88" s="19">
        <f t="shared" si="88"/>
        <v>0</v>
      </c>
      <c r="EM88" s="19">
        <f t="shared" si="88"/>
        <v>0</v>
      </c>
      <c r="EN88" s="19">
        <f t="shared" si="88"/>
        <v>0</v>
      </c>
      <c r="EO88" s="19">
        <f t="shared" si="88"/>
        <v>0</v>
      </c>
      <c r="EP88" s="19">
        <f t="shared" si="88"/>
        <v>0</v>
      </c>
      <c r="EQ88" s="19">
        <f t="shared" si="88"/>
        <v>0</v>
      </c>
      <c r="ER88" s="19">
        <f t="shared" si="88"/>
        <v>0</v>
      </c>
      <c r="ES88" s="19">
        <f t="shared" si="88"/>
        <v>0</v>
      </c>
      <c r="ET88" s="19">
        <f t="shared" si="88"/>
        <v>0</v>
      </c>
      <c r="EU88" s="19">
        <f t="shared" si="88"/>
        <v>0</v>
      </c>
      <c r="EV88" s="19">
        <f t="shared" si="88"/>
        <v>0</v>
      </c>
      <c r="EW88" s="19">
        <f t="shared" si="88"/>
        <v>0</v>
      </c>
      <c r="EX88" s="19">
        <f t="shared" si="88"/>
        <v>0</v>
      </c>
      <c r="EY88" s="19">
        <f t="shared" si="88"/>
        <v>0</v>
      </c>
      <c r="EZ88" s="19">
        <f t="shared" si="88"/>
        <v>0</v>
      </c>
      <c r="FA88" s="19">
        <f t="shared" si="88"/>
        <v>0</v>
      </c>
      <c r="FB88" s="19">
        <f t="shared" si="88"/>
        <v>0</v>
      </c>
      <c r="FC88" s="19">
        <f t="shared" si="88"/>
        <v>0</v>
      </c>
      <c r="FD88" s="19">
        <f t="shared" si="88"/>
        <v>0</v>
      </c>
      <c r="FE88" s="19">
        <f t="shared" si="88"/>
        <v>0</v>
      </c>
      <c r="FF88" s="19">
        <f t="shared" si="88"/>
        <v>0</v>
      </c>
      <c r="FG88" s="19">
        <f t="shared" si="88"/>
        <v>0</v>
      </c>
      <c r="FH88" s="19">
        <f t="shared" si="88"/>
        <v>0</v>
      </c>
      <c r="FI88" s="19">
        <f t="shared" si="88"/>
        <v>0</v>
      </c>
      <c r="FJ88" s="19">
        <f t="shared" si="88"/>
        <v>0</v>
      </c>
      <c r="FK88" s="19">
        <f t="shared" si="88"/>
        <v>0</v>
      </c>
      <c r="FL88" s="19">
        <f t="shared" si="88"/>
        <v>0</v>
      </c>
      <c r="FM88" s="19">
        <f t="shared" si="88"/>
        <v>0</v>
      </c>
      <c r="FN88" s="19">
        <f t="shared" si="88"/>
        <v>0</v>
      </c>
      <c r="FO88" s="19">
        <f t="shared" si="88"/>
        <v>0</v>
      </c>
      <c r="FP88" s="19">
        <f t="shared" si="88"/>
        <v>0</v>
      </c>
      <c r="FQ88" s="19">
        <f t="shared" si="88"/>
        <v>0</v>
      </c>
      <c r="FR88" s="19">
        <f t="shared" si="88"/>
        <v>0</v>
      </c>
      <c r="FS88" s="19">
        <f t="shared" si="88"/>
        <v>0</v>
      </c>
      <c r="FT88" s="19">
        <f t="shared" si="88"/>
        <v>0</v>
      </c>
      <c r="FU88" s="19">
        <f t="shared" si="88"/>
        <v>0</v>
      </c>
      <c r="FV88" s="19">
        <f t="shared" si="88"/>
        <v>0</v>
      </c>
      <c r="FW88" s="19">
        <f t="shared" si="88"/>
        <v>0</v>
      </c>
      <c r="FX88" s="19">
        <f t="shared" si="88"/>
        <v>0</v>
      </c>
      <c r="FY88" s="19">
        <f>SUM(C88:FX88)</f>
        <v>183.5</v>
      </c>
      <c r="FZ88" s="18">
        <f>SUM(C88:FX88)</f>
        <v>183.5</v>
      </c>
      <c r="GA88" s="19"/>
      <c r="GB88" s="12"/>
      <c r="GC88" s="12"/>
      <c r="GD88" s="12"/>
      <c r="GE88" s="12"/>
      <c r="GF88" s="13"/>
      <c r="GG88" s="1"/>
      <c r="GH88" s="17"/>
      <c r="GI88" s="17"/>
      <c r="GJ88" s="17"/>
      <c r="GK88" s="17"/>
      <c r="GL88" s="17"/>
      <c r="GM88" s="17"/>
      <c r="GN88" s="20"/>
      <c r="GO88" s="20"/>
    </row>
    <row r="89" spans="1:197" x14ac:dyDescent="0.2">
      <c r="A89" s="3" t="s">
        <v>382</v>
      </c>
      <c r="B89" s="11" t="s">
        <v>383</v>
      </c>
      <c r="C89" s="19">
        <f t="shared" ref="C89:AH89" si="89">C24</f>
        <v>0</v>
      </c>
      <c r="D89" s="19">
        <f t="shared" si="89"/>
        <v>4556.5</v>
      </c>
      <c r="E89" s="19">
        <f t="shared" si="89"/>
        <v>776.5</v>
      </c>
      <c r="F89" s="19">
        <f t="shared" si="89"/>
        <v>614</v>
      </c>
      <c r="G89" s="19">
        <f t="shared" si="89"/>
        <v>0</v>
      </c>
      <c r="H89" s="19">
        <f t="shared" si="89"/>
        <v>0</v>
      </c>
      <c r="I89" s="392">
        <f t="shared" si="89"/>
        <v>1057.5</v>
      </c>
      <c r="J89" s="19">
        <f t="shared" si="89"/>
        <v>0</v>
      </c>
      <c r="K89" s="19">
        <f t="shared" si="89"/>
        <v>0</v>
      </c>
      <c r="L89" s="19">
        <f t="shared" si="89"/>
        <v>0</v>
      </c>
      <c r="M89" s="19">
        <f t="shared" si="89"/>
        <v>0</v>
      </c>
      <c r="N89" s="19">
        <f t="shared" si="89"/>
        <v>0</v>
      </c>
      <c r="O89" s="19">
        <f t="shared" si="89"/>
        <v>0</v>
      </c>
      <c r="P89" s="19">
        <f t="shared" si="89"/>
        <v>0</v>
      </c>
      <c r="Q89" s="19">
        <f t="shared" si="89"/>
        <v>999</v>
      </c>
      <c r="R89" s="19">
        <f t="shared" si="89"/>
        <v>0</v>
      </c>
      <c r="S89" s="19">
        <f t="shared" si="89"/>
        <v>0</v>
      </c>
      <c r="T89" s="19">
        <f t="shared" si="89"/>
        <v>0</v>
      </c>
      <c r="U89" s="19">
        <f t="shared" si="89"/>
        <v>0</v>
      </c>
      <c r="V89" s="19">
        <f t="shared" si="89"/>
        <v>0</v>
      </c>
      <c r="W89" s="19">
        <f t="shared" si="89"/>
        <v>0</v>
      </c>
      <c r="X89" s="19">
        <f t="shared" si="89"/>
        <v>0</v>
      </c>
      <c r="Y89" s="19">
        <f t="shared" si="89"/>
        <v>0</v>
      </c>
      <c r="Z89" s="19">
        <f t="shared" si="89"/>
        <v>0</v>
      </c>
      <c r="AA89" s="19">
        <f t="shared" si="89"/>
        <v>0</v>
      </c>
      <c r="AB89" s="19">
        <f t="shared" si="89"/>
        <v>0</v>
      </c>
      <c r="AC89" s="19">
        <f t="shared" si="89"/>
        <v>0</v>
      </c>
      <c r="AD89" s="19">
        <f t="shared" si="89"/>
        <v>82</v>
      </c>
      <c r="AE89" s="19">
        <f t="shared" si="89"/>
        <v>0</v>
      </c>
      <c r="AF89" s="19">
        <f t="shared" si="89"/>
        <v>0</v>
      </c>
      <c r="AG89" s="19">
        <f t="shared" si="89"/>
        <v>0</v>
      </c>
      <c r="AH89" s="19">
        <f t="shared" si="89"/>
        <v>0</v>
      </c>
      <c r="AI89" s="19">
        <f t="shared" ref="AI89:BN89" si="90">AI24</f>
        <v>0</v>
      </c>
      <c r="AJ89" s="19">
        <f t="shared" si="90"/>
        <v>0</v>
      </c>
      <c r="AK89" s="19">
        <f t="shared" si="90"/>
        <v>0</v>
      </c>
      <c r="AL89" s="19">
        <f t="shared" si="90"/>
        <v>0</v>
      </c>
      <c r="AM89" s="19">
        <f t="shared" si="90"/>
        <v>0</v>
      </c>
      <c r="AN89" s="19">
        <f t="shared" si="90"/>
        <v>0</v>
      </c>
      <c r="AO89" s="19">
        <f t="shared" si="90"/>
        <v>0</v>
      </c>
      <c r="AP89" s="19">
        <f t="shared" si="90"/>
        <v>0</v>
      </c>
      <c r="AQ89" s="19">
        <f t="shared" si="90"/>
        <v>0</v>
      </c>
      <c r="AR89" s="19">
        <f t="shared" si="90"/>
        <v>588</v>
      </c>
      <c r="AS89" s="19">
        <f t="shared" si="90"/>
        <v>309.5</v>
      </c>
      <c r="AT89" s="19">
        <f t="shared" si="90"/>
        <v>0</v>
      </c>
      <c r="AU89" s="19">
        <f t="shared" si="90"/>
        <v>0</v>
      </c>
      <c r="AV89" s="19">
        <f t="shared" si="90"/>
        <v>0</v>
      </c>
      <c r="AW89" s="19">
        <f t="shared" si="90"/>
        <v>0</v>
      </c>
      <c r="AX89" s="19">
        <f t="shared" si="90"/>
        <v>0</v>
      </c>
      <c r="AY89" s="19">
        <f t="shared" si="90"/>
        <v>15</v>
      </c>
      <c r="AZ89" s="19">
        <f t="shared" si="90"/>
        <v>0</v>
      </c>
      <c r="BA89" s="19">
        <f t="shared" si="90"/>
        <v>0</v>
      </c>
      <c r="BB89" s="19">
        <f t="shared" si="90"/>
        <v>0</v>
      </c>
      <c r="BC89" s="19">
        <f t="shared" si="90"/>
        <v>3737</v>
      </c>
      <c r="BD89" s="19">
        <f t="shared" si="90"/>
        <v>0</v>
      </c>
      <c r="BE89" s="19">
        <f t="shared" si="90"/>
        <v>0</v>
      </c>
      <c r="BF89" s="19">
        <f t="shared" si="90"/>
        <v>0</v>
      </c>
      <c r="BG89" s="19">
        <f t="shared" si="90"/>
        <v>0</v>
      </c>
      <c r="BH89" s="19">
        <f t="shared" si="90"/>
        <v>0</v>
      </c>
      <c r="BI89" s="19">
        <f t="shared" si="90"/>
        <v>0</v>
      </c>
      <c r="BJ89" s="19">
        <f t="shared" si="90"/>
        <v>0</v>
      </c>
      <c r="BK89" s="19">
        <f t="shared" si="90"/>
        <v>0</v>
      </c>
      <c r="BL89" s="19">
        <f t="shared" si="90"/>
        <v>0</v>
      </c>
      <c r="BM89" s="19">
        <f t="shared" si="90"/>
        <v>0</v>
      </c>
      <c r="BN89" s="19">
        <f t="shared" si="90"/>
        <v>0</v>
      </c>
      <c r="BO89" s="19">
        <f t="shared" ref="BO89:CT89" si="91">BO24</f>
        <v>0</v>
      </c>
      <c r="BP89" s="19">
        <f t="shared" si="91"/>
        <v>0</v>
      </c>
      <c r="BQ89" s="19">
        <f t="shared" si="91"/>
        <v>599</v>
      </c>
      <c r="BR89" s="19">
        <f t="shared" si="91"/>
        <v>0</v>
      </c>
      <c r="BS89" s="19">
        <f t="shared" si="91"/>
        <v>0</v>
      </c>
      <c r="BT89" s="19">
        <f t="shared" si="91"/>
        <v>0</v>
      </c>
      <c r="BU89" s="19">
        <f t="shared" si="91"/>
        <v>0</v>
      </c>
      <c r="BV89" s="19">
        <f t="shared" si="91"/>
        <v>17</v>
      </c>
      <c r="BW89" s="19">
        <f t="shared" si="91"/>
        <v>0</v>
      </c>
      <c r="BX89" s="19">
        <f t="shared" si="91"/>
        <v>0</v>
      </c>
      <c r="BY89" s="19">
        <f t="shared" si="91"/>
        <v>0</v>
      </c>
      <c r="BZ89" s="19">
        <f t="shared" si="91"/>
        <v>0</v>
      </c>
      <c r="CA89" s="19">
        <f t="shared" si="91"/>
        <v>0</v>
      </c>
      <c r="CB89" s="19">
        <f t="shared" si="91"/>
        <v>633</v>
      </c>
      <c r="CC89" s="19">
        <f t="shared" si="91"/>
        <v>0</v>
      </c>
      <c r="CD89" s="19">
        <f t="shared" si="91"/>
        <v>0</v>
      </c>
      <c r="CE89" s="19">
        <f t="shared" si="91"/>
        <v>0</v>
      </c>
      <c r="CF89" s="19">
        <f t="shared" si="91"/>
        <v>0</v>
      </c>
      <c r="CG89" s="19">
        <f t="shared" si="91"/>
        <v>0</v>
      </c>
      <c r="CH89" s="19">
        <f t="shared" si="91"/>
        <v>0</v>
      </c>
      <c r="CI89" s="19">
        <f t="shared" si="91"/>
        <v>0</v>
      </c>
      <c r="CJ89" s="19">
        <f t="shared" si="91"/>
        <v>0</v>
      </c>
      <c r="CK89" s="19">
        <f t="shared" si="91"/>
        <v>498</v>
      </c>
      <c r="CL89" s="19">
        <f t="shared" si="91"/>
        <v>0</v>
      </c>
      <c r="CM89" s="19">
        <f t="shared" si="91"/>
        <v>0</v>
      </c>
      <c r="CN89" s="19">
        <f t="shared" si="91"/>
        <v>1662.5</v>
      </c>
      <c r="CO89" s="19">
        <f t="shared" si="91"/>
        <v>0</v>
      </c>
      <c r="CP89" s="19">
        <f t="shared" si="91"/>
        <v>0</v>
      </c>
      <c r="CQ89" s="19">
        <f t="shared" si="91"/>
        <v>0</v>
      </c>
      <c r="CR89" s="19">
        <f t="shared" si="91"/>
        <v>0</v>
      </c>
      <c r="CS89" s="19">
        <f t="shared" si="91"/>
        <v>0</v>
      </c>
      <c r="CT89" s="19">
        <f t="shared" si="91"/>
        <v>0</v>
      </c>
      <c r="CU89" s="19">
        <f t="shared" ref="CU89:DZ89" si="92">CU24</f>
        <v>0</v>
      </c>
      <c r="CV89" s="19">
        <f t="shared" si="92"/>
        <v>0</v>
      </c>
      <c r="CW89" s="19">
        <f t="shared" si="92"/>
        <v>0</v>
      </c>
      <c r="CX89" s="19">
        <f t="shared" si="92"/>
        <v>0</v>
      </c>
      <c r="CY89" s="19">
        <f t="shared" si="92"/>
        <v>0</v>
      </c>
      <c r="CZ89" s="19">
        <f t="shared" si="92"/>
        <v>0</v>
      </c>
      <c r="DA89" s="19">
        <f t="shared" si="92"/>
        <v>0</v>
      </c>
      <c r="DB89" s="19">
        <f t="shared" si="92"/>
        <v>0</v>
      </c>
      <c r="DC89" s="19">
        <f t="shared" si="92"/>
        <v>0</v>
      </c>
      <c r="DD89" s="19">
        <f t="shared" si="92"/>
        <v>0</v>
      </c>
      <c r="DE89" s="19">
        <f t="shared" si="92"/>
        <v>0</v>
      </c>
      <c r="DF89" s="19">
        <f t="shared" si="92"/>
        <v>830</v>
      </c>
      <c r="DG89" s="19">
        <f t="shared" si="92"/>
        <v>0</v>
      </c>
      <c r="DH89" s="19">
        <f t="shared" si="92"/>
        <v>0</v>
      </c>
      <c r="DI89" s="19">
        <f t="shared" si="92"/>
        <v>0</v>
      </c>
      <c r="DJ89" s="19">
        <f t="shared" si="92"/>
        <v>0</v>
      </c>
      <c r="DK89" s="19">
        <f t="shared" si="92"/>
        <v>0</v>
      </c>
      <c r="DL89" s="19">
        <f t="shared" si="92"/>
        <v>0</v>
      </c>
      <c r="DM89" s="19">
        <f t="shared" si="92"/>
        <v>0</v>
      </c>
      <c r="DN89" s="19">
        <f t="shared" si="92"/>
        <v>0</v>
      </c>
      <c r="DO89" s="19">
        <f t="shared" si="92"/>
        <v>0</v>
      </c>
      <c r="DP89" s="19">
        <f t="shared" si="92"/>
        <v>0</v>
      </c>
      <c r="DQ89" s="19">
        <f t="shared" si="92"/>
        <v>0</v>
      </c>
      <c r="DR89" s="19">
        <f t="shared" si="92"/>
        <v>0</v>
      </c>
      <c r="DS89" s="19">
        <f t="shared" si="92"/>
        <v>0</v>
      </c>
      <c r="DT89" s="19">
        <f t="shared" si="92"/>
        <v>0</v>
      </c>
      <c r="DU89" s="19">
        <f t="shared" si="92"/>
        <v>0</v>
      </c>
      <c r="DV89" s="19">
        <f t="shared" si="92"/>
        <v>0</v>
      </c>
      <c r="DW89" s="19">
        <f t="shared" si="92"/>
        <v>0</v>
      </c>
      <c r="DX89" s="19">
        <f t="shared" si="92"/>
        <v>0</v>
      </c>
      <c r="DY89" s="19">
        <f t="shared" si="92"/>
        <v>0</v>
      </c>
      <c r="DZ89" s="19">
        <f t="shared" si="92"/>
        <v>0</v>
      </c>
      <c r="EA89" s="19">
        <f t="shared" ref="EA89:FF89" si="93">EA24</f>
        <v>0</v>
      </c>
      <c r="EB89" s="19">
        <f t="shared" si="93"/>
        <v>0</v>
      </c>
      <c r="EC89" s="19">
        <f t="shared" si="93"/>
        <v>0</v>
      </c>
      <c r="ED89" s="19">
        <f t="shared" si="93"/>
        <v>0</v>
      </c>
      <c r="EE89" s="19">
        <f t="shared" si="93"/>
        <v>0</v>
      </c>
      <c r="EF89" s="19">
        <f t="shared" si="93"/>
        <v>0</v>
      </c>
      <c r="EG89" s="19">
        <f t="shared" si="93"/>
        <v>0</v>
      </c>
      <c r="EH89" s="19">
        <f t="shared" si="93"/>
        <v>0</v>
      </c>
      <c r="EI89" s="19">
        <f t="shared" si="93"/>
        <v>0</v>
      </c>
      <c r="EJ89" s="19">
        <f t="shared" si="93"/>
        <v>0</v>
      </c>
      <c r="EK89" s="19">
        <f t="shared" si="93"/>
        <v>0</v>
      </c>
      <c r="EL89" s="19">
        <f t="shared" si="93"/>
        <v>0</v>
      </c>
      <c r="EM89" s="19">
        <f t="shared" si="93"/>
        <v>0</v>
      </c>
      <c r="EN89" s="19">
        <f t="shared" si="93"/>
        <v>0</v>
      </c>
      <c r="EO89" s="19">
        <f t="shared" si="93"/>
        <v>0</v>
      </c>
      <c r="EP89" s="19">
        <f t="shared" si="93"/>
        <v>0</v>
      </c>
      <c r="EQ89" s="19">
        <f t="shared" si="93"/>
        <v>122</v>
      </c>
      <c r="ER89" s="19">
        <f t="shared" si="93"/>
        <v>0</v>
      </c>
      <c r="ES89" s="19">
        <f t="shared" si="93"/>
        <v>0</v>
      </c>
      <c r="ET89" s="19">
        <f t="shared" si="93"/>
        <v>0</v>
      </c>
      <c r="EU89" s="19">
        <f t="shared" si="93"/>
        <v>0</v>
      </c>
      <c r="EV89" s="19">
        <f t="shared" si="93"/>
        <v>0</v>
      </c>
      <c r="EW89" s="19">
        <f t="shared" si="93"/>
        <v>0</v>
      </c>
      <c r="EX89" s="19">
        <f t="shared" si="93"/>
        <v>0</v>
      </c>
      <c r="EY89" s="19">
        <f t="shared" si="93"/>
        <v>0</v>
      </c>
      <c r="EZ89" s="19">
        <f t="shared" si="93"/>
        <v>0</v>
      </c>
      <c r="FA89" s="19">
        <f t="shared" si="93"/>
        <v>0</v>
      </c>
      <c r="FB89" s="19">
        <f t="shared" si="93"/>
        <v>0</v>
      </c>
      <c r="FC89" s="19">
        <f t="shared" si="93"/>
        <v>0</v>
      </c>
      <c r="FD89" s="19">
        <f t="shared" si="93"/>
        <v>0</v>
      </c>
      <c r="FE89" s="19">
        <f t="shared" si="93"/>
        <v>0</v>
      </c>
      <c r="FF89" s="19">
        <f t="shared" si="93"/>
        <v>0</v>
      </c>
      <c r="FG89" s="19">
        <f t="shared" ref="FG89:FX89" si="94">FG24</f>
        <v>0</v>
      </c>
      <c r="FH89" s="19">
        <f t="shared" si="94"/>
        <v>0</v>
      </c>
      <c r="FI89" s="19">
        <f t="shared" si="94"/>
        <v>0</v>
      </c>
      <c r="FJ89" s="19">
        <f t="shared" si="94"/>
        <v>0</v>
      </c>
      <c r="FK89" s="19">
        <f t="shared" si="94"/>
        <v>0</v>
      </c>
      <c r="FL89" s="19">
        <f t="shared" si="94"/>
        <v>0</v>
      </c>
      <c r="FM89" s="19">
        <f t="shared" si="94"/>
        <v>0</v>
      </c>
      <c r="FN89" s="19">
        <f t="shared" si="94"/>
        <v>0</v>
      </c>
      <c r="FO89" s="19">
        <f t="shared" si="94"/>
        <v>0</v>
      </c>
      <c r="FP89" s="19">
        <f t="shared" si="94"/>
        <v>0</v>
      </c>
      <c r="FQ89" s="19">
        <f t="shared" si="94"/>
        <v>0</v>
      </c>
      <c r="FR89" s="19">
        <f t="shared" si="94"/>
        <v>0</v>
      </c>
      <c r="FS89" s="19">
        <f t="shared" si="94"/>
        <v>0</v>
      </c>
      <c r="FT89" s="19">
        <f t="shared" si="94"/>
        <v>0</v>
      </c>
      <c r="FU89" s="19">
        <f t="shared" si="94"/>
        <v>0</v>
      </c>
      <c r="FV89" s="19">
        <f t="shared" si="94"/>
        <v>0</v>
      </c>
      <c r="FW89" s="19">
        <f t="shared" si="94"/>
        <v>0</v>
      </c>
      <c r="FX89" s="19">
        <f t="shared" si="94"/>
        <v>0</v>
      </c>
      <c r="FY89" s="19"/>
      <c r="FZ89" s="19"/>
      <c r="GA89" s="13"/>
      <c r="GB89" s="13"/>
      <c r="GC89" s="13"/>
      <c r="GD89" s="13"/>
      <c r="GE89" s="13"/>
      <c r="GF89" s="13"/>
      <c r="GG89" s="1"/>
      <c r="GH89" s="17"/>
      <c r="GI89" s="17"/>
      <c r="GJ89" s="17"/>
      <c r="GK89" s="17"/>
      <c r="GL89" s="17"/>
      <c r="GM89" s="17"/>
      <c r="GN89" s="20"/>
      <c r="GO89" s="20"/>
    </row>
    <row r="90" spans="1:197" x14ac:dyDescent="0.2">
      <c r="A90" s="3" t="s">
        <v>384</v>
      </c>
      <c r="B90" s="11" t="s">
        <v>385</v>
      </c>
      <c r="C90" s="19">
        <f t="shared" ref="C90:BN90" si="95">ROUND(C25*2*$A$76,1)</f>
        <v>0</v>
      </c>
      <c r="D90" s="19">
        <f t="shared" si="95"/>
        <v>33.9</v>
      </c>
      <c r="E90" s="19">
        <f t="shared" si="95"/>
        <v>5.7</v>
      </c>
      <c r="F90" s="19">
        <f t="shared" si="95"/>
        <v>5.3</v>
      </c>
      <c r="G90" s="19">
        <f t="shared" si="95"/>
        <v>0</v>
      </c>
      <c r="H90" s="19">
        <f t="shared" si="95"/>
        <v>0</v>
      </c>
      <c r="I90" s="19">
        <f t="shared" si="95"/>
        <v>6.5</v>
      </c>
      <c r="J90" s="19">
        <f t="shared" si="95"/>
        <v>0</v>
      </c>
      <c r="K90" s="19">
        <f t="shared" si="95"/>
        <v>0</v>
      </c>
      <c r="L90" s="19">
        <f t="shared" si="95"/>
        <v>0</v>
      </c>
      <c r="M90" s="19">
        <f t="shared" si="95"/>
        <v>0</v>
      </c>
      <c r="N90" s="19">
        <f t="shared" si="95"/>
        <v>0</v>
      </c>
      <c r="O90" s="19">
        <f t="shared" si="95"/>
        <v>0</v>
      </c>
      <c r="P90" s="19">
        <f t="shared" si="95"/>
        <v>0</v>
      </c>
      <c r="Q90" s="19">
        <f t="shared" si="95"/>
        <v>5.3</v>
      </c>
      <c r="R90" s="19">
        <f t="shared" si="95"/>
        <v>0</v>
      </c>
      <c r="S90" s="19">
        <f t="shared" si="95"/>
        <v>0</v>
      </c>
      <c r="T90" s="19">
        <f t="shared" si="95"/>
        <v>0</v>
      </c>
      <c r="U90" s="19">
        <f t="shared" si="95"/>
        <v>0</v>
      </c>
      <c r="V90" s="19">
        <f t="shared" si="95"/>
        <v>0</v>
      </c>
      <c r="W90" s="19">
        <f t="shared" si="95"/>
        <v>0</v>
      </c>
      <c r="X90" s="19">
        <f t="shared" si="95"/>
        <v>0</v>
      </c>
      <c r="Y90" s="19">
        <f t="shared" si="95"/>
        <v>0</v>
      </c>
      <c r="Z90" s="19">
        <f t="shared" si="95"/>
        <v>0</v>
      </c>
      <c r="AA90" s="19">
        <f t="shared" si="95"/>
        <v>0</v>
      </c>
      <c r="AB90" s="19">
        <f t="shared" si="95"/>
        <v>0</v>
      </c>
      <c r="AC90" s="19">
        <f t="shared" si="95"/>
        <v>0</v>
      </c>
      <c r="AD90" s="19">
        <f t="shared" si="95"/>
        <v>0.8</v>
      </c>
      <c r="AE90" s="19">
        <f t="shared" si="95"/>
        <v>0</v>
      </c>
      <c r="AF90" s="19">
        <f t="shared" si="95"/>
        <v>0</v>
      </c>
      <c r="AG90" s="19">
        <f t="shared" si="95"/>
        <v>0</v>
      </c>
      <c r="AH90" s="19">
        <f t="shared" si="95"/>
        <v>0</v>
      </c>
      <c r="AI90" s="19">
        <f t="shared" si="95"/>
        <v>0</v>
      </c>
      <c r="AJ90" s="19">
        <f t="shared" si="95"/>
        <v>0</v>
      </c>
      <c r="AK90" s="19">
        <f t="shared" si="95"/>
        <v>0</v>
      </c>
      <c r="AL90" s="19">
        <f t="shared" si="95"/>
        <v>0</v>
      </c>
      <c r="AM90" s="19">
        <f t="shared" si="95"/>
        <v>0</v>
      </c>
      <c r="AN90" s="19">
        <f t="shared" si="95"/>
        <v>0</v>
      </c>
      <c r="AO90" s="19">
        <f t="shared" si="95"/>
        <v>0</v>
      </c>
      <c r="AP90" s="19">
        <f t="shared" si="95"/>
        <v>0</v>
      </c>
      <c r="AQ90" s="19">
        <f t="shared" si="95"/>
        <v>0</v>
      </c>
      <c r="AR90" s="19">
        <f t="shared" si="95"/>
        <v>0</v>
      </c>
      <c r="AS90" s="19">
        <f t="shared" si="95"/>
        <v>2.5</v>
      </c>
      <c r="AT90" s="19">
        <f t="shared" si="95"/>
        <v>0</v>
      </c>
      <c r="AU90" s="19">
        <f t="shared" si="95"/>
        <v>0</v>
      </c>
      <c r="AV90" s="19">
        <f t="shared" si="95"/>
        <v>0</v>
      </c>
      <c r="AW90" s="19">
        <f t="shared" si="95"/>
        <v>0</v>
      </c>
      <c r="AX90" s="19">
        <f t="shared" si="95"/>
        <v>0</v>
      </c>
      <c r="AY90" s="19">
        <f t="shared" si="95"/>
        <v>0.4</v>
      </c>
      <c r="AZ90" s="19">
        <f t="shared" si="95"/>
        <v>0</v>
      </c>
      <c r="BA90" s="19">
        <f t="shared" si="95"/>
        <v>0</v>
      </c>
      <c r="BB90" s="19">
        <f t="shared" si="95"/>
        <v>0</v>
      </c>
      <c r="BC90" s="19">
        <f t="shared" si="95"/>
        <v>32</v>
      </c>
      <c r="BD90" s="19">
        <f t="shared" si="95"/>
        <v>0</v>
      </c>
      <c r="BE90" s="19">
        <f t="shared" si="95"/>
        <v>0</v>
      </c>
      <c r="BF90" s="19">
        <f t="shared" si="95"/>
        <v>0</v>
      </c>
      <c r="BG90" s="19">
        <f t="shared" si="95"/>
        <v>0</v>
      </c>
      <c r="BH90" s="19">
        <f t="shared" si="95"/>
        <v>0</v>
      </c>
      <c r="BI90" s="19">
        <f t="shared" si="95"/>
        <v>0</v>
      </c>
      <c r="BJ90" s="19">
        <f t="shared" si="95"/>
        <v>0</v>
      </c>
      <c r="BK90" s="19">
        <f t="shared" si="95"/>
        <v>0</v>
      </c>
      <c r="BL90" s="19">
        <f t="shared" si="95"/>
        <v>0</v>
      </c>
      <c r="BM90" s="19">
        <f t="shared" si="95"/>
        <v>0</v>
      </c>
      <c r="BN90" s="19">
        <f t="shared" si="95"/>
        <v>0</v>
      </c>
      <c r="BO90" s="19">
        <f t="shared" ref="BO90:DZ90" si="96">ROUND(BO25*2*$A$76,1)</f>
        <v>0</v>
      </c>
      <c r="BP90" s="19">
        <f t="shared" si="96"/>
        <v>0</v>
      </c>
      <c r="BQ90" s="19">
        <f t="shared" si="96"/>
        <v>6.7</v>
      </c>
      <c r="BR90" s="19">
        <f t="shared" si="96"/>
        <v>0</v>
      </c>
      <c r="BS90" s="19">
        <f t="shared" si="96"/>
        <v>0</v>
      </c>
      <c r="BT90" s="19">
        <f t="shared" si="96"/>
        <v>0</v>
      </c>
      <c r="BU90" s="19">
        <f t="shared" si="96"/>
        <v>0</v>
      </c>
      <c r="BV90" s="19">
        <f t="shared" si="96"/>
        <v>0.2</v>
      </c>
      <c r="BW90" s="19">
        <f t="shared" si="96"/>
        <v>0</v>
      </c>
      <c r="BX90" s="19">
        <f t="shared" si="96"/>
        <v>0</v>
      </c>
      <c r="BY90" s="19">
        <f t="shared" si="96"/>
        <v>0</v>
      </c>
      <c r="BZ90" s="19">
        <f t="shared" si="96"/>
        <v>0</v>
      </c>
      <c r="CA90" s="19">
        <f t="shared" si="96"/>
        <v>0</v>
      </c>
      <c r="CB90" s="19">
        <f t="shared" si="96"/>
        <v>4.5</v>
      </c>
      <c r="CC90" s="19">
        <f t="shared" si="96"/>
        <v>0</v>
      </c>
      <c r="CD90" s="19">
        <f t="shared" si="96"/>
        <v>0</v>
      </c>
      <c r="CE90" s="19">
        <f t="shared" si="96"/>
        <v>0</v>
      </c>
      <c r="CF90" s="19">
        <f t="shared" si="96"/>
        <v>0</v>
      </c>
      <c r="CG90" s="19">
        <f t="shared" si="96"/>
        <v>0</v>
      </c>
      <c r="CH90" s="19">
        <f t="shared" si="96"/>
        <v>0</v>
      </c>
      <c r="CI90" s="19">
        <f t="shared" si="96"/>
        <v>0</v>
      </c>
      <c r="CJ90" s="19">
        <f t="shared" si="96"/>
        <v>0</v>
      </c>
      <c r="CK90" s="19">
        <f t="shared" si="96"/>
        <v>0</v>
      </c>
      <c r="CL90" s="19">
        <f t="shared" si="96"/>
        <v>0</v>
      </c>
      <c r="CM90" s="19">
        <f t="shared" si="96"/>
        <v>0</v>
      </c>
      <c r="CN90" s="19">
        <f t="shared" si="96"/>
        <v>6</v>
      </c>
      <c r="CO90" s="19">
        <f t="shared" si="96"/>
        <v>0</v>
      </c>
      <c r="CP90" s="19">
        <f t="shared" si="96"/>
        <v>0</v>
      </c>
      <c r="CQ90" s="19">
        <f t="shared" si="96"/>
        <v>0</v>
      </c>
      <c r="CR90" s="19">
        <f t="shared" si="96"/>
        <v>0</v>
      </c>
      <c r="CS90" s="19">
        <f t="shared" si="96"/>
        <v>0</v>
      </c>
      <c r="CT90" s="19">
        <f t="shared" si="96"/>
        <v>0</v>
      </c>
      <c r="CU90" s="19">
        <f t="shared" si="96"/>
        <v>0</v>
      </c>
      <c r="CV90" s="19">
        <f t="shared" si="96"/>
        <v>0</v>
      </c>
      <c r="CW90" s="19">
        <f t="shared" si="96"/>
        <v>0</v>
      </c>
      <c r="CX90" s="19">
        <f t="shared" si="96"/>
        <v>0</v>
      </c>
      <c r="CY90" s="19">
        <f t="shared" si="96"/>
        <v>0</v>
      </c>
      <c r="CZ90" s="19">
        <f t="shared" si="96"/>
        <v>0</v>
      </c>
      <c r="DA90" s="19">
        <f t="shared" si="96"/>
        <v>0</v>
      </c>
      <c r="DB90" s="19">
        <f t="shared" si="96"/>
        <v>0</v>
      </c>
      <c r="DC90" s="19">
        <f t="shared" si="96"/>
        <v>0</v>
      </c>
      <c r="DD90" s="19">
        <f t="shared" si="96"/>
        <v>0</v>
      </c>
      <c r="DE90" s="19">
        <f t="shared" si="96"/>
        <v>0</v>
      </c>
      <c r="DF90" s="19">
        <f t="shared" si="96"/>
        <v>7.2</v>
      </c>
      <c r="DG90" s="19">
        <f t="shared" si="96"/>
        <v>0</v>
      </c>
      <c r="DH90" s="19">
        <f t="shared" si="96"/>
        <v>0</v>
      </c>
      <c r="DI90" s="19">
        <f t="shared" si="96"/>
        <v>0</v>
      </c>
      <c r="DJ90" s="19">
        <f t="shared" si="96"/>
        <v>0</v>
      </c>
      <c r="DK90" s="19">
        <f t="shared" si="96"/>
        <v>0</v>
      </c>
      <c r="DL90" s="19">
        <f t="shared" si="96"/>
        <v>0</v>
      </c>
      <c r="DM90" s="19">
        <f t="shared" si="96"/>
        <v>0</v>
      </c>
      <c r="DN90" s="19">
        <f t="shared" si="96"/>
        <v>0</v>
      </c>
      <c r="DO90" s="19">
        <f t="shared" si="96"/>
        <v>0</v>
      </c>
      <c r="DP90" s="19">
        <f t="shared" si="96"/>
        <v>0</v>
      </c>
      <c r="DQ90" s="19">
        <f t="shared" si="96"/>
        <v>0</v>
      </c>
      <c r="DR90" s="19">
        <f t="shared" si="96"/>
        <v>0</v>
      </c>
      <c r="DS90" s="19">
        <f t="shared" si="96"/>
        <v>0</v>
      </c>
      <c r="DT90" s="19">
        <f t="shared" si="96"/>
        <v>0</v>
      </c>
      <c r="DU90" s="19">
        <f t="shared" si="96"/>
        <v>0</v>
      </c>
      <c r="DV90" s="19">
        <f t="shared" si="96"/>
        <v>0</v>
      </c>
      <c r="DW90" s="19">
        <f t="shared" si="96"/>
        <v>0</v>
      </c>
      <c r="DX90" s="19">
        <f t="shared" si="96"/>
        <v>0</v>
      </c>
      <c r="DY90" s="19">
        <f t="shared" si="96"/>
        <v>0</v>
      </c>
      <c r="DZ90" s="19">
        <f t="shared" si="96"/>
        <v>0</v>
      </c>
      <c r="EA90" s="19">
        <f t="shared" ref="EA90:FX90" si="97">ROUND(EA25*2*$A$76,1)</f>
        <v>0</v>
      </c>
      <c r="EB90" s="19">
        <f t="shared" si="97"/>
        <v>0</v>
      </c>
      <c r="EC90" s="19">
        <f t="shared" si="97"/>
        <v>0</v>
      </c>
      <c r="ED90" s="19">
        <f t="shared" si="97"/>
        <v>0</v>
      </c>
      <c r="EE90" s="19">
        <f t="shared" si="97"/>
        <v>0</v>
      </c>
      <c r="EF90" s="19">
        <f t="shared" si="97"/>
        <v>0</v>
      </c>
      <c r="EG90" s="19">
        <f t="shared" si="97"/>
        <v>0</v>
      </c>
      <c r="EH90" s="19">
        <f t="shared" si="97"/>
        <v>0</v>
      </c>
      <c r="EI90" s="19">
        <f t="shared" si="97"/>
        <v>0</v>
      </c>
      <c r="EJ90" s="19">
        <f t="shared" si="97"/>
        <v>0</v>
      </c>
      <c r="EK90" s="19">
        <f t="shared" si="97"/>
        <v>0</v>
      </c>
      <c r="EL90" s="19">
        <f t="shared" si="97"/>
        <v>0</v>
      </c>
      <c r="EM90" s="19">
        <f t="shared" si="97"/>
        <v>0</v>
      </c>
      <c r="EN90" s="19">
        <f t="shared" si="97"/>
        <v>0</v>
      </c>
      <c r="EO90" s="19">
        <f t="shared" si="97"/>
        <v>0</v>
      </c>
      <c r="EP90" s="19">
        <f t="shared" si="97"/>
        <v>0</v>
      </c>
      <c r="EQ90" s="19">
        <f t="shared" si="97"/>
        <v>1.8</v>
      </c>
      <c r="ER90" s="19">
        <f t="shared" si="97"/>
        <v>0</v>
      </c>
      <c r="ES90" s="19">
        <f t="shared" si="97"/>
        <v>0</v>
      </c>
      <c r="ET90" s="19">
        <f t="shared" si="97"/>
        <v>0</v>
      </c>
      <c r="EU90" s="19">
        <f t="shared" si="97"/>
        <v>0</v>
      </c>
      <c r="EV90" s="19">
        <f t="shared" si="97"/>
        <v>0</v>
      </c>
      <c r="EW90" s="19">
        <f t="shared" si="97"/>
        <v>0</v>
      </c>
      <c r="EX90" s="19">
        <f t="shared" si="97"/>
        <v>0</v>
      </c>
      <c r="EY90" s="19">
        <f t="shared" si="97"/>
        <v>0</v>
      </c>
      <c r="EZ90" s="19">
        <f t="shared" si="97"/>
        <v>0</v>
      </c>
      <c r="FA90" s="19">
        <f t="shared" si="97"/>
        <v>0</v>
      </c>
      <c r="FB90" s="19">
        <f t="shared" si="97"/>
        <v>0</v>
      </c>
      <c r="FC90" s="19">
        <f t="shared" si="97"/>
        <v>0</v>
      </c>
      <c r="FD90" s="19">
        <f t="shared" si="97"/>
        <v>0</v>
      </c>
      <c r="FE90" s="19">
        <f t="shared" si="97"/>
        <v>0</v>
      </c>
      <c r="FF90" s="19">
        <f t="shared" si="97"/>
        <v>0</v>
      </c>
      <c r="FG90" s="19">
        <f t="shared" si="97"/>
        <v>0</v>
      </c>
      <c r="FH90" s="19">
        <f t="shared" si="97"/>
        <v>0</v>
      </c>
      <c r="FI90" s="19">
        <f t="shared" si="97"/>
        <v>0</v>
      </c>
      <c r="FJ90" s="19">
        <f t="shared" si="97"/>
        <v>0</v>
      </c>
      <c r="FK90" s="19">
        <f t="shared" si="97"/>
        <v>0</v>
      </c>
      <c r="FL90" s="19">
        <f t="shared" si="97"/>
        <v>0</v>
      </c>
      <c r="FM90" s="19">
        <f t="shared" si="97"/>
        <v>0</v>
      </c>
      <c r="FN90" s="19">
        <f t="shared" si="97"/>
        <v>0</v>
      </c>
      <c r="FO90" s="19">
        <f t="shared" si="97"/>
        <v>0</v>
      </c>
      <c r="FP90" s="19">
        <f t="shared" si="97"/>
        <v>0</v>
      </c>
      <c r="FQ90" s="19">
        <f t="shared" si="97"/>
        <v>0</v>
      </c>
      <c r="FR90" s="19">
        <f t="shared" si="97"/>
        <v>0</v>
      </c>
      <c r="FS90" s="19">
        <f t="shared" si="97"/>
        <v>0</v>
      </c>
      <c r="FT90" s="19">
        <f t="shared" si="97"/>
        <v>0</v>
      </c>
      <c r="FU90" s="19">
        <f t="shared" si="97"/>
        <v>0</v>
      </c>
      <c r="FV90" s="19">
        <f t="shared" si="97"/>
        <v>0</v>
      </c>
      <c r="FW90" s="19">
        <f t="shared" si="97"/>
        <v>0</v>
      </c>
      <c r="FX90" s="19">
        <f t="shared" si="97"/>
        <v>0</v>
      </c>
      <c r="FY90" s="18">
        <f>SUM(C90:FX90)</f>
        <v>118.8</v>
      </c>
      <c r="FZ90" s="19"/>
      <c r="GA90" s="13"/>
      <c r="GB90" s="19"/>
      <c r="GC90" s="19"/>
      <c r="GD90" s="19"/>
      <c r="GE90" s="19"/>
      <c r="GF90" s="1"/>
      <c r="GG90" s="1"/>
      <c r="GH90" s="17"/>
      <c r="GI90" s="17"/>
      <c r="GJ90" s="17"/>
      <c r="GK90" s="17"/>
      <c r="GL90" s="17"/>
      <c r="GM90" s="17"/>
      <c r="GN90" s="20"/>
      <c r="GO90" s="20"/>
    </row>
    <row r="91" spans="1:197" x14ac:dyDescent="0.2">
      <c r="A91" s="3" t="s">
        <v>386</v>
      </c>
      <c r="B91" s="11" t="s">
        <v>387</v>
      </c>
      <c r="C91" s="34">
        <f t="shared" ref="C91:W91" si="98">IF(AND((C83+C86+C87+C88+C89+C90)&lt;50,(C7=0)),50,(C83+C86+C87+C88+C89+C90))</f>
        <v>6213.9</v>
      </c>
      <c r="D91" s="386">
        <f t="shared" si="98"/>
        <v>41882.300000000003</v>
      </c>
      <c r="E91" s="34">
        <f t="shared" si="98"/>
        <v>7866.5</v>
      </c>
      <c r="F91" s="34">
        <f t="shared" si="98"/>
        <v>18591.399999999998</v>
      </c>
      <c r="G91" s="34">
        <f t="shared" si="98"/>
        <v>1030.8</v>
      </c>
      <c r="H91" s="34">
        <f t="shared" si="98"/>
        <v>976.9</v>
      </c>
      <c r="I91" s="34">
        <f t="shared" si="98"/>
        <v>10387.799999999999</v>
      </c>
      <c r="J91" s="34">
        <f t="shared" si="98"/>
        <v>2366.1999999999998</v>
      </c>
      <c r="K91" s="34">
        <f t="shared" si="98"/>
        <v>296.40000000000003</v>
      </c>
      <c r="L91" s="34">
        <f t="shared" si="98"/>
        <v>2590.4</v>
      </c>
      <c r="M91" s="34">
        <f t="shared" si="98"/>
        <v>1347.5</v>
      </c>
      <c r="N91" s="34">
        <f t="shared" si="98"/>
        <v>52853.2</v>
      </c>
      <c r="O91" s="34">
        <f t="shared" si="98"/>
        <v>14642.699999999999</v>
      </c>
      <c r="P91" s="34">
        <f t="shared" si="98"/>
        <v>180</v>
      </c>
      <c r="Q91" s="34">
        <f t="shared" si="98"/>
        <v>39511</v>
      </c>
      <c r="R91" s="34">
        <f t="shared" si="98"/>
        <v>498.5</v>
      </c>
      <c r="S91" s="34">
        <f t="shared" si="98"/>
        <v>1651.5</v>
      </c>
      <c r="T91" s="34">
        <f t="shared" si="98"/>
        <v>150.6</v>
      </c>
      <c r="U91" s="34">
        <f t="shared" si="98"/>
        <v>51.5</v>
      </c>
      <c r="V91" s="34">
        <f t="shared" si="98"/>
        <v>291.7</v>
      </c>
      <c r="W91" s="34">
        <f t="shared" si="98"/>
        <v>50</v>
      </c>
      <c r="X91" s="34">
        <v>50</v>
      </c>
      <c r="Y91" s="34">
        <f t="shared" ref="Y91:BD91" si="99">IF(AND((Y83+Y86+Y87+Y88+Y89+Y90)&lt;50,(Y7=0)),50,(Y83+Y86+Y87+Y88+Y89+Y90))</f>
        <v>488.5</v>
      </c>
      <c r="Z91" s="34">
        <f t="shared" si="99"/>
        <v>243.5</v>
      </c>
      <c r="AA91" s="34">
        <f t="shared" si="99"/>
        <v>30188.5</v>
      </c>
      <c r="AB91" s="34">
        <f t="shared" si="99"/>
        <v>29736.2</v>
      </c>
      <c r="AC91" s="34">
        <f t="shared" si="99"/>
        <v>1002.5</v>
      </c>
      <c r="AD91" s="34">
        <f t="shared" si="99"/>
        <v>1289</v>
      </c>
      <c r="AE91" s="34">
        <f t="shared" si="99"/>
        <v>105</v>
      </c>
      <c r="AF91" s="34">
        <f t="shared" si="99"/>
        <v>167.4</v>
      </c>
      <c r="AG91" s="34">
        <f t="shared" si="99"/>
        <v>765.69999999999993</v>
      </c>
      <c r="AH91" s="34">
        <f t="shared" si="99"/>
        <v>1037.8</v>
      </c>
      <c r="AI91" s="34">
        <f t="shared" si="99"/>
        <v>359.8</v>
      </c>
      <c r="AJ91" s="34">
        <f t="shared" si="99"/>
        <v>193.79999999999998</v>
      </c>
      <c r="AK91" s="34">
        <f t="shared" si="99"/>
        <v>216.9</v>
      </c>
      <c r="AL91" s="34">
        <f t="shared" si="99"/>
        <v>278</v>
      </c>
      <c r="AM91" s="34">
        <f t="shared" si="99"/>
        <v>445.59999999999997</v>
      </c>
      <c r="AN91" s="34">
        <f t="shared" si="99"/>
        <v>360.1</v>
      </c>
      <c r="AO91" s="34">
        <f t="shared" si="99"/>
        <v>4679.2000000000007</v>
      </c>
      <c r="AP91" s="34">
        <f t="shared" si="99"/>
        <v>87318.2</v>
      </c>
      <c r="AQ91" s="34">
        <f t="shared" si="99"/>
        <v>237.4</v>
      </c>
      <c r="AR91" s="34">
        <f t="shared" si="99"/>
        <v>62510.8</v>
      </c>
      <c r="AS91" s="34">
        <f t="shared" si="99"/>
        <v>6902</v>
      </c>
      <c r="AT91" s="34">
        <f t="shared" si="99"/>
        <v>2281.7000000000003</v>
      </c>
      <c r="AU91" s="34">
        <f t="shared" si="99"/>
        <v>248.8</v>
      </c>
      <c r="AV91" s="34">
        <f t="shared" si="99"/>
        <v>299.60000000000002</v>
      </c>
      <c r="AW91" s="34">
        <f t="shared" si="99"/>
        <v>223.4</v>
      </c>
      <c r="AX91" s="34">
        <f t="shared" si="99"/>
        <v>50</v>
      </c>
      <c r="AY91" s="34">
        <f t="shared" si="99"/>
        <v>458.7</v>
      </c>
      <c r="AZ91" s="34">
        <f t="shared" si="99"/>
        <v>11449.3</v>
      </c>
      <c r="BA91" s="34">
        <f t="shared" si="99"/>
        <v>9009.5</v>
      </c>
      <c r="BB91" s="34">
        <f t="shared" si="99"/>
        <v>7806</v>
      </c>
      <c r="BC91" s="386">
        <f t="shared" si="99"/>
        <v>29758.399999999998</v>
      </c>
      <c r="BD91" s="34">
        <f t="shared" si="99"/>
        <v>4995.3</v>
      </c>
      <c r="BE91" s="387">
        <f t="shared" ref="BE91:CJ91" si="100">IF(AND((BE83+BE86+BE87+BE88+BE89+BE90)&lt;50,(BE7=0)),50,(BE83+BE86+BE87+BE88+BE89+BE90))</f>
        <v>1431.5</v>
      </c>
      <c r="BF91" s="34">
        <f t="shared" si="100"/>
        <v>23894.2</v>
      </c>
      <c r="BG91" s="34">
        <f t="shared" si="100"/>
        <v>1032.4000000000001</v>
      </c>
      <c r="BH91" s="34">
        <f t="shared" si="100"/>
        <v>592.80000000000007</v>
      </c>
      <c r="BI91" s="34">
        <f t="shared" si="100"/>
        <v>241.70000000000002</v>
      </c>
      <c r="BJ91" s="34">
        <f t="shared" si="100"/>
        <v>6461.5</v>
      </c>
      <c r="BK91" s="34">
        <f t="shared" si="100"/>
        <v>16522.599999999999</v>
      </c>
      <c r="BL91" s="34">
        <f t="shared" si="100"/>
        <v>186.7</v>
      </c>
      <c r="BM91" s="34">
        <f t="shared" si="100"/>
        <v>281.5</v>
      </c>
      <c r="BN91" s="34">
        <f t="shared" si="100"/>
        <v>3649.2999999999997</v>
      </c>
      <c r="BO91" s="34">
        <f t="shared" si="100"/>
        <v>1336.3</v>
      </c>
      <c r="BP91" s="34">
        <f t="shared" si="100"/>
        <v>205.3</v>
      </c>
      <c r="BQ91" s="34">
        <f t="shared" si="100"/>
        <v>6132.3</v>
      </c>
      <c r="BR91" s="34">
        <f t="shared" si="100"/>
        <v>4740.8</v>
      </c>
      <c r="BS91" s="34">
        <f t="shared" si="100"/>
        <v>1163.4000000000001</v>
      </c>
      <c r="BT91" s="34">
        <f t="shared" si="100"/>
        <v>441.6</v>
      </c>
      <c r="BU91" s="387">
        <f t="shared" si="100"/>
        <v>420.8</v>
      </c>
      <c r="BV91" s="34">
        <f t="shared" si="100"/>
        <v>1302.5</v>
      </c>
      <c r="BW91" s="34">
        <f t="shared" si="100"/>
        <v>1987.7</v>
      </c>
      <c r="BX91" s="34">
        <f t="shared" si="100"/>
        <v>87.3</v>
      </c>
      <c r="BY91" s="34">
        <f t="shared" si="100"/>
        <v>517</v>
      </c>
      <c r="BZ91" s="34">
        <f t="shared" si="100"/>
        <v>212.70000000000002</v>
      </c>
      <c r="CA91" s="34">
        <f t="shared" si="100"/>
        <v>169.8</v>
      </c>
      <c r="CB91" s="34">
        <f t="shared" si="100"/>
        <v>80997.7</v>
      </c>
      <c r="CC91" s="34">
        <f t="shared" si="100"/>
        <v>175.5</v>
      </c>
      <c r="CD91" s="34">
        <f t="shared" si="100"/>
        <v>56.3</v>
      </c>
      <c r="CE91" s="34">
        <f t="shared" si="100"/>
        <v>161.1</v>
      </c>
      <c r="CF91" s="34">
        <f t="shared" si="100"/>
        <v>115.6</v>
      </c>
      <c r="CG91" s="34">
        <f t="shared" si="100"/>
        <v>215.9</v>
      </c>
      <c r="CH91" s="34">
        <f t="shared" si="100"/>
        <v>105.39999999999999</v>
      </c>
      <c r="CI91" s="34">
        <f t="shared" si="100"/>
        <v>720.19999999999993</v>
      </c>
      <c r="CJ91" s="34">
        <f t="shared" si="100"/>
        <v>978</v>
      </c>
      <c r="CK91" s="34">
        <f t="shared" ref="CK91:DP91" si="101">IF(AND((CK83+CK86+CK87+CK88+CK89+CK90)&lt;50,(CK7=0)),50,(CK83+CK86+CK87+CK88+CK89+CK90))</f>
        <v>4958.3</v>
      </c>
      <c r="CL91" s="34">
        <f t="shared" si="101"/>
        <v>1347.1</v>
      </c>
      <c r="CM91" s="34">
        <f t="shared" si="101"/>
        <v>808.8</v>
      </c>
      <c r="CN91" s="34">
        <f t="shared" si="101"/>
        <v>30194.5</v>
      </c>
      <c r="CO91" s="34">
        <f t="shared" si="101"/>
        <v>15165.5</v>
      </c>
      <c r="CP91" s="34">
        <f t="shared" si="101"/>
        <v>1064.3</v>
      </c>
      <c r="CQ91" s="34">
        <f t="shared" si="101"/>
        <v>1025.3</v>
      </c>
      <c r="CR91" s="34">
        <f t="shared" si="101"/>
        <v>180.7</v>
      </c>
      <c r="CS91" s="34">
        <f t="shared" si="101"/>
        <v>367</v>
      </c>
      <c r="CT91" s="34">
        <f t="shared" si="101"/>
        <v>110.7</v>
      </c>
      <c r="CU91" s="34">
        <f t="shared" si="101"/>
        <v>73.899999999999991</v>
      </c>
      <c r="CV91" s="34">
        <f t="shared" si="101"/>
        <v>50</v>
      </c>
      <c r="CW91" s="34">
        <f t="shared" si="101"/>
        <v>184.9</v>
      </c>
      <c r="CX91" s="34">
        <f t="shared" si="101"/>
        <v>482.1</v>
      </c>
      <c r="CY91" s="34">
        <f t="shared" si="101"/>
        <v>50</v>
      </c>
      <c r="CZ91" s="34">
        <f t="shared" si="101"/>
        <v>2120.6</v>
      </c>
      <c r="DA91" s="34">
        <f t="shared" si="101"/>
        <v>182.3</v>
      </c>
      <c r="DB91" s="34">
        <f t="shared" si="101"/>
        <v>303.09999999999997</v>
      </c>
      <c r="DC91" s="34">
        <f t="shared" si="101"/>
        <v>154.79999999999998</v>
      </c>
      <c r="DD91" s="34">
        <f t="shared" si="101"/>
        <v>162.5</v>
      </c>
      <c r="DE91" s="34">
        <f t="shared" si="101"/>
        <v>437.7</v>
      </c>
      <c r="DF91" s="34">
        <f t="shared" si="101"/>
        <v>21897</v>
      </c>
      <c r="DG91" s="34">
        <f t="shared" si="101"/>
        <v>93</v>
      </c>
      <c r="DH91" s="34">
        <f t="shared" si="101"/>
        <v>2106.1</v>
      </c>
      <c r="DI91" s="34">
        <f t="shared" si="101"/>
        <v>2693</v>
      </c>
      <c r="DJ91" s="34">
        <f t="shared" si="101"/>
        <v>682.30000000000007</v>
      </c>
      <c r="DK91" s="34">
        <f t="shared" si="101"/>
        <v>457.5</v>
      </c>
      <c r="DL91" s="34">
        <f t="shared" si="101"/>
        <v>5868.1</v>
      </c>
      <c r="DM91" s="34">
        <f t="shared" si="101"/>
        <v>267.89999999999998</v>
      </c>
      <c r="DN91" s="34">
        <f t="shared" si="101"/>
        <v>1453.5</v>
      </c>
      <c r="DO91" s="34">
        <f t="shared" si="101"/>
        <v>3180</v>
      </c>
      <c r="DP91" s="34">
        <f t="shared" si="101"/>
        <v>209.3</v>
      </c>
      <c r="DQ91" s="34">
        <f t="shared" ref="DQ91:EV91" si="102">IF(AND((DQ83+DQ86+DQ87+DQ88+DQ89+DQ90)&lt;50,(DQ7=0)),50,(DQ83+DQ86+DQ87+DQ88+DQ89+DQ90))</f>
        <v>637.70000000000005</v>
      </c>
      <c r="DR91" s="34">
        <f t="shared" si="102"/>
        <v>1418.7</v>
      </c>
      <c r="DS91" s="34">
        <f t="shared" si="102"/>
        <v>789.8</v>
      </c>
      <c r="DT91" s="34">
        <f t="shared" si="102"/>
        <v>137.30000000000001</v>
      </c>
      <c r="DU91" s="34">
        <f t="shared" si="102"/>
        <v>389</v>
      </c>
      <c r="DV91" s="34">
        <f t="shared" si="102"/>
        <v>209.5</v>
      </c>
      <c r="DW91" s="34">
        <f t="shared" si="102"/>
        <v>353.7</v>
      </c>
      <c r="DX91" s="34">
        <f t="shared" si="102"/>
        <v>167.70000000000002</v>
      </c>
      <c r="DY91" s="34">
        <f t="shared" si="102"/>
        <v>331.8</v>
      </c>
      <c r="DZ91" s="34">
        <f t="shared" si="102"/>
        <v>901.7</v>
      </c>
      <c r="EA91" s="34">
        <f t="shared" si="102"/>
        <v>647.70000000000005</v>
      </c>
      <c r="EB91" s="34">
        <f t="shared" si="102"/>
        <v>585.4</v>
      </c>
      <c r="EC91" s="34">
        <f t="shared" si="102"/>
        <v>322.10000000000002</v>
      </c>
      <c r="ED91" s="34">
        <f t="shared" si="102"/>
        <v>1652.4</v>
      </c>
      <c r="EE91" s="34">
        <f t="shared" si="102"/>
        <v>191.3</v>
      </c>
      <c r="EF91" s="34">
        <f t="shared" si="102"/>
        <v>1483.4</v>
      </c>
      <c r="EG91" s="34">
        <f t="shared" si="102"/>
        <v>286.3</v>
      </c>
      <c r="EH91" s="34">
        <f t="shared" si="102"/>
        <v>231.20000000000002</v>
      </c>
      <c r="EI91" s="34">
        <f t="shared" si="102"/>
        <v>16411.8</v>
      </c>
      <c r="EJ91" s="34">
        <f t="shared" si="102"/>
        <v>9375.1</v>
      </c>
      <c r="EK91" s="34">
        <f t="shared" si="102"/>
        <v>700.7</v>
      </c>
      <c r="EL91" s="34">
        <f t="shared" si="102"/>
        <v>483.7</v>
      </c>
      <c r="EM91" s="34">
        <f t="shared" si="102"/>
        <v>432.1</v>
      </c>
      <c r="EN91" s="34">
        <f t="shared" si="102"/>
        <v>987.2</v>
      </c>
      <c r="EO91" s="34">
        <f t="shared" si="102"/>
        <v>387.5</v>
      </c>
      <c r="EP91" s="34">
        <f t="shared" si="102"/>
        <v>398.2</v>
      </c>
      <c r="EQ91" s="34">
        <f t="shared" si="102"/>
        <v>2725.8</v>
      </c>
      <c r="ER91" s="34">
        <f t="shared" si="102"/>
        <v>329</v>
      </c>
      <c r="ES91" s="34">
        <f t="shared" si="102"/>
        <v>131.19999999999999</v>
      </c>
      <c r="ET91" s="34">
        <f t="shared" si="102"/>
        <v>219</v>
      </c>
      <c r="EU91" s="34">
        <f t="shared" si="102"/>
        <v>652</v>
      </c>
      <c r="EV91" s="34">
        <f t="shared" si="102"/>
        <v>66.099999999999994</v>
      </c>
      <c r="EW91" s="34">
        <f t="shared" ref="EW91:FX91" si="103">IF(AND((EW83+EW86+EW87+EW88+EW89+EW90)&lt;50,(EW7=0)),50,(EW83+EW86+EW87+EW88+EW89+EW90))</f>
        <v>910.4</v>
      </c>
      <c r="EX91" s="34">
        <f t="shared" si="103"/>
        <v>230.8</v>
      </c>
      <c r="EY91" s="34">
        <f t="shared" si="103"/>
        <v>252.3</v>
      </c>
      <c r="EZ91" s="34">
        <f t="shared" si="103"/>
        <v>139.4</v>
      </c>
      <c r="FA91" s="34">
        <f t="shared" si="103"/>
        <v>3396.5</v>
      </c>
      <c r="FB91" s="34">
        <f t="shared" si="103"/>
        <v>357.9</v>
      </c>
      <c r="FC91" s="34">
        <f t="shared" si="103"/>
        <v>2300</v>
      </c>
      <c r="FD91" s="34">
        <f t="shared" si="103"/>
        <v>362.9</v>
      </c>
      <c r="FE91" s="34">
        <f t="shared" si="103"/>
        <v>105.6</v>
      </c>
      <c r="FF91" s="34">
        <f t="shared" si="103"/>
        <v>226.3</v>
      </c>
      <c r="FG91" s="34">
        <f t="shared" si="103"/>
        <v>117.6</v>
      </c>
      <c r="FH91" s="34">
        <f t="shared" si="103"/>
        <v>93.5</v>
      </c>
      <c r="FI91" s="34">
        <f t="shared" si="103"/>
        <v>1857.6999999999998</v>
      </c>
      <c r="FJ91" s="34">
        <f t="shared" si="103"/>
        <v>1911.4</v>
      </c>
      <c r="FK91" s="34">
        <f t="shared" si="103"/>
        <v>2347</v>
      </c>
      <c r="FL91" s="34">
        <f t="shared" si="103"/>
        <v>6430</v>
      </c>
      <c r="FM91" s="34">
        <f t="shared" si="103"/>
        <v>3789.9</v>
      </c>
      <c r="FN91" s="34">
        <f t="shared" si="103"/>
        <v>21747.4</v>
      </c>
      <c r="FO91" s="34">
        <f t="shared" si="103"/>
        <v>1118.3000000000002</v>
      </c>
      <c r="FP91" s="34">
        <f t="shared" si="103"/>
        <v>2325.5</v>
      </c>
      <c r="FQ91" s="34">
        <f t="shared" si="103"/>
        <v>924.4</v>
      </c>
      <c r="FR91" s="34">
        <f t="shared" si="103"/>
        <v>167.5</v>
      </c>
      <c r="FS91" s="34">
        <f t="shared" si="103"/>
        <v>194.20000000000002</v>
      </c>
      <c r="FT91" s="34">
        <f t="shared" si="103"/>
        <v>78.7</v>
      </c>
      <c r="FU91" s="34">
        <f t="shared" si="103"/>
        <v>797.2</v>
      </c>
      <c r="FV91" s="34">
        <f t="shared" si="103"/>
        <v>677.6</v>
      </c>
      <c r="FW91" s="34">
        <f t="shared" si="103"/>
        <v>198.8</v>
      </c>
      <c r="FX91" s="34">
        <f t="shared" si="103"/>
        <v>63.3</v>
      </c>
      <c r="FY91" s="18">
        <f>SUM(C89:FX89)</f>
        <v>17096.5</v>
      </c>
      <c r="FZ91" s="19">
        <f t="shared" ref="FZ91:FZ98" si="104">SUM(C91:FX91)</f>
        <v>850614.80000000028</v>
      </c>
      <c r="GA91" s="13"/>
      <c r="GB91" s="19"/>
      <c r="GC91" s="19"/>
      <c r="GD91" s="19"/>
      <c r="GE91" s="19"/>
      <c r="GF91" s="1"/>
      <c r="GG91" s="1"/>
      <c r="GH91" s="17"/>
      <c r="GI91" s="17"/>
      <c r="GJ91" s="17"/>
      <c r="GK91" s="17"/>
      <c r="GL91" s="17"/>
      <c r="GM91" s="17"/>
      <c r="GN91" s="20"/>
      <c r="GO91" s="20"/>
    </row>
    <row r="92" spans="1:197" x14ac:dyDescent="0.2">
      <c r="A92" s="3" t="s">
        <v>388</v>
      </c>
      <c r="B92" s="11" t="s">
        <v>389</v>
      </c>
      <c r="C92" s="19">
        <f t="shared" ref="C92:AH92" si="105">C8</f>
        <v>2</v>
      </c>
      <c r="D92" s="19">
        <f t="shared" si="105"/>
        <v>0</v>
      </c>
      <c r="E92" s="19">
        <f t="shared" si="105"/>
        <v>0</v>
      </c>
      <c r="F92" s="19">
        <f t="shared" si="105"/>
        <v>0</v>
      </c>
      <c r="G92" s="19">
        <f t="shared" si="105"/>
        <v>1</v>
      </c>
      <c r="H92" s="19">
        <f t="shared" si="105"/>
        <v>0</v>
      </c>
      <c r="I92" s="19">
        <f t="shared" si="105"/>
        <v>6.5</v>
      </c>
      <c r="J92" s="19">
        <f t="shared" si="105"/>
        <v>1.5</v>
      </c>
      <c r="K92" s="19">
        <f t="shared" si="105"/>
        <v>0</v>
      </c>
      <c r="L92" s="19">
        <f t="shared" si="105"/>
        <v>0</v>
      </c>
      <c r="M92" s="19">
        <f t="shared" si="105"/>
        <v>0</v>
      </c>
      <c r="N92" s="19">
        <f t="shared" si="105"/>
        <v>16.5</v>
      </c>
      <c r="O92" s="19">
        <f t="shared" si="105"/>
        <v>0</v>
      </c>
      <c r="P92" s="19">
        <f t="shared" si="105"/>
        <v>0</v>
      </c>
      <c r="Q92" s="19">
        <f t="shared" si="105"/>
        <v>142.5</v>
      </c>
      <c r="R92" s="19">
        <f t="shared" si="105"/>
        <v>1</v>
      </c>
      <c r="S92" s="19">
        <f t="shared" si="105"/>
        <v>0</v>
      </c>
      <c r="T92" s="19">
        <f t="shared" si="105"/>
        <v>0</v>
      </c>
      <c r="U92" s="19">
        <f t="shared" si="105"/>
        <v>0</v>
      </c>
      <c r="V92" s="19">
        <f t="shared" si="105"/>
        <v>0</v>
      </c>
      <c r="W92" s="19">
        <f t="shared" si="105"/>
        <v>0</v>
      </c>
      <c r="X92" s="19">
        <f t="shared" si="105"/>
        <v>0</v>
      </c>
      <c r="Y92" s="19">
        <f t="shared" si="105"/>
        <v>1</v>
      </c>
      <c r="Z92" s="19">
        <f t="shared" si="105"/>
        <v>1</v>
      </c>
      <c r="AA92" s="19">
        <f t="shared" si="105"/>
        <v>0</v>
      </c>
      <c r="AB92" s="19">
        <f t="shared" si="105"/>
        <v>1.5</v>
      </c>
      <c r="AC92" s="19">
        <f t="shared" si="105"/>
        <v>0</v>
      </c>
      <c r="AD92" s="19">
        <f t="shared" si="105"/>
        <v>0</v>
      </c>
      <c r="AE92" s="19">
        <f t="shared" si="105"/>
        <v>0</v>
      </c>
      <c r="AF92" s="19">
        <f t="shared" si="105"/>
        <v>1</v>
      </c>
      <c r="AG92" s="19">
        <f t="shared" si="105"/>
        <v>0</v>
      </c>
      <c r="AH92" s="19">
        <f t="shared" si="105"/>
        <v>0</v>
      </c>
      <c r="AI92" s="19">
        <f t="shared" ref="AI92:BN92" si="106">AI8</f>
        <v>0</v>
      </c>
      <c r="AJ92" s="19">
        <f t="shared" si="106"/>
        <v>0</v>
      </c>
      <c r="AK92" s="19">
        <f t="shared" si="106"/>
        <v>0</v>
      </c>
      <c r="AL92" s="19">
        <f t="shared" si="106"/>
        <v>0</v>
      </c>
      <c r="AM92" s="19">
        <f t="shared" si="106"/>
        <v>0</v>
      </c>
      <c r="AN92" s="19">
        <f t="shared" si="106"/>
        <v>0</v>
      </c>
      <c r="AO92" s="19">
        <f t="shared" si="106"/>
        <v>1.5</v>
      </c>
      <c r="AP92" s="19">
        <f t="shared" si="106"/>
        <v>68</v>
      </c>
      <c r="AQ92" s="19">
        <f t="shared" si="106"/>
        <v>0</v>
      </c>
      <c r="AR92" s="19">
        <f t="shared" si="106"/>
        <v>2</v>
      </c>
      <c r="AS92" s="19">
        <f t="shared" si="106"/>
        <v>0</v>
      </c>
      <c r="AT92" s="19">
        <f t="shared" si="106"/>
        <v>2</v>
      </c>
      <c r="AU92" s="19">
        <f t="shared" si="106"/>
        <v>0</v>
      </c>
      <c r="AV92" s="19">
        <f t="shared" si="106"/>
        <v>0</v>
      </c>
      <c r="AW92" s="19">
        <f t="shared" si="106"/>
        <v>0</v>
      </c>
      <c r="AX92" s="19">
        <f t="shared" si="106"/>
        <v>0</v>
      </c>
      <c r="AY92" s="19">
        <f t="shared" si="106"/>
        <v>0</v>
      </c>
      <c r="AZ92" s="19">
        <f t="shared" si="106"/>
        <v>0</v>
      </c>
      <c r="BA92" s="19">
        <f t="shared" si="106"/>
        <v>7.5</v>
      </c>
      <c r="BB92" s="19">
        <f t="shared" si="106"/>
        <v>1</v>
      </c>
      <c r="BC92" s="19">
        <f t="shared" si="106"/>
        <v>4</v>
      </c>
      <c r="BD92" s="19">
        <f t="shared" si="106"/>
        <v>0</v>
      </c>
      <c r="BE92" s="19">
        <f t="shared" si="106"/>
        <v>0</v>
      </c>
      <c r="BF92" s="19">
        <f t="shared" si="106"/>
        <v>22</v>
      </c>
      <c r="BG92" s="19">
        <f t="shared" si="106"/>
        <v>0</v>
      </c>
      <c r="BH92" s="19">
        <f t="shared" si="106"/>
        <v>1</v>
      </c>
      <c r="BI92" s="19">
        <f t="shared" si="106"/>
        <v>0</v>
      </c>
      <c r="BJ92" s="19">
        <f t="shared" si="106"/>
        <v>2.5</v>
      </c>
      <c r="BK92" s="19">
        <f t="shared" si="106"/>
        <v>30</v>
      </c>
      <c r="BL92" s="19">
        <f t="shared" si="106"/>
        <v>8.5</v>
      </c>
      <c r="BM92" s="19">
        <f t="shared" si="106"/>
        <v>1.5</v>
      </c>
      <c r="BN92" s="19">
        <f t="shared" si="106"/>
        <v>0</v>
      </c>
      <c r="BO92" s="19">
        <f t="shared" ref="BO92:CT92" si="107">BO8</f>
        <v>0</v>
      </c>
      <c r="BP92" s="19">
        <f t="shared" si="107"/>
        <v>0</v>
      </c>
      <c r="BQ92" s="19">
        <f t="shared" si="107"/>
        <v>1</v>
      </c>
      <c r="BR92" s="19">
        <f t="shared" si="107"/>
        <v>0</v>
      </c>
      <c r="BS92" s="19">
        <f t="shared" si="107"/>
        <v>0</v>
      </c>
      <c r="BT92" s="19">
        <f t="shared" si="107"/>
        <v>0</v>
      </c>
      <c r="BU92" s="19">
        <f t="shared" si="107"/>
        <v>0</v>
      </c>
      <c r="BV92" s="19">
        <f t="shared" si="107"/>
        <v>0</v>
      </c>
      <c r="BW92" s="19">
        <f t="shared" si="107"/>
        <v>0</v>
      </c>
      <c r="BX92" s="19">
        <f t="shared" si="107"/>
        <v>0</v>
      </c>
      <c r="BY92" s="19">
        <f t="shared" si="107"/>
        <v>0</v>
      </c>
      <c r="BZ92" s="19">
        <f t="shared" si="107"/>
        <v>0</v>
      </c>
      <c r="CA92" s="19">
        <f t="shared" si="107"/>
        <v>0</v>
      </c>
      <c r="CB92" s="19">
        <f t="shared" si="107"/>
        <v>28</v>
      </c>
      <c r="CC92" s="19">
        <f t="shared" si="107"/>
        <v>0</v>
      </c>
      <c r="CD92" s="19">
        <f t="shared" si="107"/>
        <v>0</v>
      </c>
      <c r="CE92" s="19">
        <f t="shared" si="107"/>
        <v>0</v>
      </c>
      <c r="CF92" s="19">
        <f t="shared" si="107"/>
        <v>0</v>
      </c>
      <c r="CG92" s="19">
        <f t="shared" si="107"/>
        <v>0</v>
      </c>
      <c r="CH92" s="19">
        <f t="shared" si="107"/>
        <v>0</v>
      </c>
      <c r="CI92" s="19">
        <f t="shared" si="107"/>
        <v>0</v>
      </c>
      <c r="CJ92" s="19">
        <f t="shared" si="107"/>
        <v>0</v>
      </c>
      <c r="CK92" s="19">
        <f t="shared" si="107"/>
        <v>0</v>
      </c>
      <c r="CL92" s="19">
        <f t="shared" si="107"/>
        <v>0</v>
      </c>
      <c r="CM92" s="19">
        <f t="shared" si="107"/>
        <v>0</v>
      </c>
      <c r="CN92" s="19">
        <f t="shared" si="107"/>
        <v>57.5</v>
      </c>
      <c r="CO92" s="19">
        <f t="shared" si="107"/>
        <v>23.5</v>
      </c>
      <c r="CP92" s="19">
        <f t="shared" si="107"/>
        <v>0</v>
      </c>
      <c r="CQ92" s="19">
        <f t="shared" si="107"/>
        <v>0</v>
      </c>
      <c r="CR92" s="19">
        <f t="shared" si="107"/>
        <v>0</v>
      </c>
      <c r="CS92" s="19">
        <f t="shared" si="107"/>
        <v>0</v>
      </c>
      <c r="CT92" s="19">
        <f t="shared" si="107"/>
        <v>0</v>
      </c>
      <c r="CU92" s="19">
        <f t="shared" ref="CU92:DZ92" si="108">CU8</f>
        <v>0</v>
      </c>
      <c r="CV92" s="19">
        <f t="shared" si="108"/>
        <v>0</v>
      </c>
      <c r="CW92" s="19">
        <f t="shared" si="108"/>
        <v>0</v>
      </c>
      <c r="CX92" s="19">
        <f t="shared" si="108"/>
        <v>0</v>
      </c>
      <c r="CY92" s="19">
        <f t="shared" si="108"/>
        <v>0</v>
      </c>
      <c r="CZ92" s="19">
        <f t="shared" si="108"/>
        <v>0</v>
      </c>
      <c r="DA92" s="19">
        <f t="shared" si="108"/>
        <v>0</v>
      </c>
      <c r="DB92" s="19">
        <f t="shared" si="108"/>
        <v>0</v>
      </c>
      <c r="DC92" s="19">
        <f t="shared" si="108"/>
        <v>0</v>
      </c>
      <c r="DD92" s="19">
        <f t="shared" si="108"/>
        <v>0</v>
      </c>
      <c r="DE92" s="19">
        <f t="shared" si="108"/>
        <v>0</v>
      </c>
      <c r="DF92" s="19">
        <f t="shared" si="108"/>
        <v>20</v>
      </c>
      <c r="DG92" s="19">
        <f t="shared" si="108"/>
        <v>0</v>
      </c>
      <c r="DH92" s="19">
        <f t="shared" si="108"/>
        <v>0</v>
      </c>
      <c r="DI92" s="19">
        <f t="shared" si="108"/>
        <v>2.5</v>
      </c>
      <c r="DJ92" s="19">
        <f t="shared" si="108"/>
        <v>0</v>
      </c>
      <c r="DK92" s="19">
        <f t="shared" si="108"/>
        <v>0</v>
      </c>
      <c r="DL92" s="19">
        <f t="shared" si="108"/>
        <v>0</v>
      </c>
      <c r="DM92" s="19">
        <f t="shared" si="108"/>
        <v>0</v>
      </c>
      <c r="DN92" s="19">
        <f t="shared" si="108"/>
        <v>0</v>
      </c>
      <c r="DO92" s="19">
        <f t="shared" si="108"/>
        <v>0</v>
      </c>
      <c r="DP92" s="19">
        <f t="shared" si="108"/>
        <v>0</v>
      </c>
      <c r="DQ92" s="19">
        <f t="shared" si="108"/>
        <v>0</v>
      </c>
      <c r="DR92" s="19">
        <f t="shared" si="108"/>
        <v>0</v>
      </c>
      <c r="DS92" s="19">
        <f t="shared" si="108"/>
        <v>0</v>
      </c>
      <c r="DT92" s="19">
        <f t="shared" si="108"/>
        <v>0</v>
      </c>
      <c r="DU92" s="19">
        <f t="shared" si="108"/>
        <v>0</v>
      </c>
      <c r="DV92" s="19">
        <f t="shared" si="108"/>
        <v>0</v>
      </c>
      <c r="DW92" s="19">
        <f t="shared" si="108"/>
        <v>0</v>
      </c>
      <c r="DX92" s="19">
        <f t="shared" si="108"/>
        <v>0</v>
      </c>
      <c r="DY92" s="19">
        <f t="shared" si="108"/>
        <v>0</v>
      </c>
      <c r="DZ92" s="19">
        <f t="shared" si="108"/>
        <v>1</v>
      </c>
      <c r="EA92" s="19">
        <f t="shared" ref="EA92:FF92" si="109">EA8</f>
        <v>0</v>
      </c>
      <c r="EB92" s="19">
        <f t="shared" si="109"/>
        <v>0</v>
      </c>
      <c r="EC92" s="19">
        <f t="shared" si="109"/>
        <v>0</v>
      </c>
      <c r="ED92" s="19">
        <f t="shared" si="109"/>
        <v>0</v>
      </c>
      <c r="EE92" s="19">
        <f t="shared" si="109"/>
        <v>4</v>
      </c>
      <c r="EF92" s="19">
        <f t="shared" si="109"/>
        <v>4</v>
      </c>
      <c r="EG92" s="19">
        <f t="shared" si="109"/>
        <v>0</v>
      </c>
      <c r="EH92" s="19">
        <f t="shared" si="109"/>
        <v>2</v>
      </c>
      <c r="EI92" s="19">
        <f t="shared" si="109"/>
        <v>4</v>
      </c>
      <c r="EJ92" s="19">
        <f t="shared" si="109"/>
        <v>12</v>
      </c>
      <c r="EK92" s="19">
        <f t="shared" si="109"/>
        <v>0</v>
      </c>
      <c r="EL92" s="19">
        <f t="shared" si="109"/>
        <v>0</v>
      </c>
      <c r="EM92" s="19">
        <f t="shared" si="109"/>
        <v>0</v>
      </c>
      <c r="EN92" s="19">
        <f t="shared" si="109"/>
        <v>0</v>
      </c>
      <c r="EO92" s="19">
        <f t="shared" si="109"/>
        <v>0</v>
      </c>
      <c r="EP92" s="19">
        <f t="shared" si="109"/>
        <v>0</v>
      </c>
      <c r="EQ92" s="19">
        <f t="shared" si="109"/>
        <v>0</v>
      </c>
      <c r="ER92" s="19">
        <f t="shared" si="109"/>
        <v>1.5</v>
      </c>
      <c r="ES92" s="19">
        <f t="shared" si="109"/>
        <v>0</v>
      </c>
      <c r="ET92" s="19">
        <f t="shared" si="109"/>
        <v>1</v>
      </c>
      <c r="EU92" s="19">
        <f t="shared" si="109"/>
        <v>0</v>
      </c>
      <c r="EV92" s="19">
        <f t="shared" si="109"/>
        <v>0</v>
      </c>
      <c r="EW92" s="19">
        <f t="shared" si="109"/>
        <v>0</v>
      </c>
      <c r="EX92" s="19">
        <f t="shared" si="109"/>
        <v>0</v>
      </c>
      <c r="EY92" s="19">
        <f t="shared" si="109"/>
        <v>0</v>
      </c>
      <c r="EZ92" s="19">
        <f t="shared" si="109"/>
        <v>0</v>
      </c>
      <c r="FA92" s="19">
        <f t="shared" si="109"/>
        <v>1</v>
      </c>
      <c r="FB92" s="19">
        <f t="shared" si="109"/>
        <v>0</v>
      </c>
      <c r="FC92" s="19">
        <f t="shared" si="109"/>
        <v>1</v>
      </c>
      <c r="FD92" s="19">
        <f t="shared" si="109"/>
        <v>0</v>
      </c>
      <c r="FE92" s="19">
        <f t="shared" si="109"/>
        <v>0</v>
      </c>
      <c r="FF92" s="19">
        <f t="shared" si="109"/>
        <v>0</v>
      </c>
      <c r="FG92" s="19">
        <f t="shared" ref="FG92:FX92" si="110">FG8</f>
        <v>0</v>
      </c>
      <c r="FH92" s="19">
        <f t="shared" si="110"/>
        <v>0</v>
      </c>
      <c r="FI92" s="19">
        <f t="shared" si="110"/>
        <v>0</v>
      </c>
      <c r="FJ92" s="19">
        <f t="shared" si="110"/>
        <v>0</v>
      </c>
      <c r="FK92" s="19">
        <f t="shared" si="110"/>
        <v>0</v>
      </c>
      <c r="FL92" s="19">
        <f t="shared" si="110"/>
        <v>0</v>
      </c>
      <c r="FM92" s="19">
        <f t="shared" si="110"/>
        <v>0</v>
      </c>
      <c r="FN92" s="19">
        <f t="shared" si="110"/>
        <v>4</v>
      </c>
      <c r="FO92" s="19">
        <f t="shared" si="110"/>
        <v>0</v>
      </c>
      <c r="FP92" s="19">
        <f t="shared" si="110"/>
        <v>0</v>
      </c>
      <c r="FQ92" s="19">
        <f t="shared" si="110"/>
        <v>0</v>
      </c>
      <c r="FR92" s="19">
        <f t="shared" si="110"/>
        <v>0</v>
      </c>
      <c r="FS92" s="19">
        <f t="shared" si="110"/>
        <v>0</v>
      </c>
      <c r="FT92" s="19">
        <f t="shared" si="110"/>
        <v>0</v>
      </c>
      <c r="FU92" s="19">
        <f t="shared" si="110"/>
        <v>0</v>
      </c>
      <c r="FV92" s="19">
        <f t="shared" si="110"/>
        <v>0</v>
      </c>
      <c r="FW92" s="19">
        <f t="shared" si="110"/>
        <v>0</v>
      </c>
      <c r="FX92" s="19">
        <f t="shared" si="110"/>
        <v>0</v>
      </c>
      <c r="FY92" s="15"/>
      <c r="FZ92" s="19">
        <f t="shared" si="104"/>
        <v>495</v>
      </c>
      <c r="GA92" s="13"/>
      <c r="GB92" s="18"/>
      <c r="GC92" s="18"/>
      <c r="GD92" s="18"/>
      <c r="GE92" s="18"/>
      <c r="GF92" s="19"/>
      <c r="GG92" s="1"/>
      <c r="GH92" s="17"/>
      <c r="GI92" s="17"/>
      <c r="GJ92" s="17"/>
      <c r="GK92" s="17"/>
      <c r="GL92" s="17"/>
      <c r="GM92" s="17"/>
      <c r="GN92" s="20"/>
      <c r="GO92" s="20"/>
    </row>
    <row r="93" spans="1:197" x14ac:dyDescent="0.2">
      <c r="A93" s="3" t="s">
        <v>390</v>
      </c>
      <c r="B93" s="11" t="s">
        <v>391</v>
      </c>
      <c r="C93" s="19">
        <f t="shared" ref="C93:BN93" si="111">C28</f>
        <v>0</v>
      </c>
      <c r="D93" s="19">
        <v>6</v>
      </c>
      <c r="E93" s="19">
        <f t="shared" si="111"/>
        <v>0</v>
      </c>
      <c r="F93" s="19">
        <f t="shared" si="111"/>
        <v>0</v>
      </c>
      <c r="G93" s="19">
        <f t="shared" si="111"/>
        <v>0</v>
      </c>
      <c r="H93" s="19">
        <f t="shared" si="111"/>
        <v>0</v>
      </c>
      <c r="I93" s="19">
        <f t="shared" si="111"/>
        <v>0</v>
      </c>
      <c r="J93" s="19">
        <f t="shared" si="111"/>
        <v>0</v>
      </c>
      <c r="K93" s="19">
        <f t="shared" si="111"/>
        <v>0</v>
      </c>
      <c r="L93" s="19">
        <f t="shared" si="111"/>
        <v>0</v>
      </c>
      <c r="M93" s="19">
        <f t="shared" si="111"/>
        <v>0</v>
      </c>
      <c r="N93" s="19">
        <f t="shared" si="111"/>
        <v>0</v>
      </c>
      <c r="O93" s="19">
        <f t="shared" si="111"/>
        <v>0</v>
      </c>
      <c r="P93" s="19">
        <f t="shared" si="111"/>
        <v>0</v>
      </c>
      <c r="Q93" s="19">
        <f t="shared" si="111"/>
        <v>0</v>
      </c>
      <c r="R93" s="19">
        <f t="shared" si="111"/>
        <v>0</v>
      </c>
      <c r="S93" s="19">
        <f t="shared" si="111"/>
        <v>0</v>
      </c>
      <c r="T93" s="19">
        <f t="shared" si="111"/>
        <v>0</v>
      </c>
      <c r="U93" s="19">
        <f t="shared" si="111"/>
        <v>0</v>
      </c>
      <c r="V93" s="19">
        <f t="shared" si="111"/>
        <v>0</v>
      </c>
      <c r="W93" s="19">
        <f t="shared" si="111"/>
        <v>0</v>
      </c>
      <c r="X93" s="19">
        <f t="shared" si="111"/>
        <v>0</v>
      </c>
      <c r="Y93" s="19">
        <f t="shared" si="111"/>
        <v>0</v>
      </c>
      <c r="Z93" s="19">
        <f t="shared" si="111"/>
        <v>0</v>
      </c>
      <c r="AA93" s="19">
        <f t="shared" si="111"/>
        <v>0</v>
      </c>
      <c r="AB93" s="19">
        <f t="shared" si="111"/>
        <v>0</v>
      </c>
      <c r="AC93" s="19">
        <f t="shared" si="111"/>
        <v>0</v>
      </c>
      <c r="AD93" s="19">
        <f t="shared" si="111"/>
        <v>0</v>
      </c>
      <c r="AE93" s="19">
        <f t="shared" si="111"/>
        <v>0</v>
      </c>
      <c r="AF93" s="19">
        <f t="shared" si="111"/>
        <v>0</v>
      </c>
      <c r="AG93" s="19">
        <f t="shared" si="111"/>
        <v>0</v>
      </c>
      <c r="AH93" s="19">
        <f t="shared" si="111"/>
        <v>0</v>
      </c>
      <c r="AI93" s="19">
        <f t="shared" si="111"/>
        <v>0</v>
      </c>
      <c r="AJ93" s="19">
        <f t="shared" si="111"/>
        <v>0</v>
      </c>
      <c r="AK93" s="19">
        <f t="shared" si="111"/>
        <v>0</v>
      </c>
      <c r="AL93" s="19">
        <f t="shared" si="111"/>
        <v>0</v>
      </c>
      <c r="AM93" s="19">
        <f t="shared" si="111"/>
        <v>0</v>
      </c>
      <c r="AN93" s="19">
        <f t="shared" si="111"/>
        <v>0</v>
      </c>
      <c r="AO93" s="19">
        <f t="shared" si="111"/>
        <v>0</v>
      </c>
      <c r="AP93" s="19">
        <f t="shared" si="111"/>
        <v>0</v>
      </c>
      <c r="AQ93" s="19">
        <f t="shared" si="111"/>
        <v>0</v>
      </c>
      <c r="AR93" s="19">
        <f t="shared" si="111"/>
        <v>0</v>
      </c>
      <c r="AS93" s="19">
        <f t="shared" si="111"/>
        <v>0</v>
      </c>
      <c r="AT93" s="19">
        <f t="shared" si="111"/>
        <v>0</v>
      </c>
      <c r="AU93" s="19">
        <f t="shared" si="111"/>
        <v>0</v>
      </c>
      <c r="AV93" s="19">
        <f t="shared" si="111"/>
        <v>0</v>
      </c>
      <c r="AW93" s="19">
        <f t="shared" si="111"/>
        <v>0</v>
      </c>
      <c r="AX93" s="19">
        <f t="shared" si="111"/>
        <v>0</v>
      </c>
      <c r="AY93" s="19">
        <f t="shared" si="111"/>
        <v>0</v>
      </c>
      <c r="AZ93" s="19">
        <f t="shared" si="111"/>
        <v>0</v>
      </c>
      <c r="BA93" s="19">
        <f t="shared" si="111"/>
        <v>0</v>
      </c>
      <c r="BB93" s="19">
        <f t="shared" si="111"/>
        <v>0</v>
      </c>
      <c r="BC93" s="19">
        <f t="shared" si="111"/>
        <v>0</v>
      </c>
      <c r="BD93" s="19">
        <f t="shared" si="111"/>
        <v>0</v>
      </c>
      <c r="BE93" s="19">
        <f t="shared" si="111"/>
        <v>0</v>
      </c>
      <c r="BF93" s="19">
        <f t="shared" si="111"/>
        <v>0</v>
      </c>
      <c r="BG93" s="19">
        <f t="shared" si="111"/>
        <v>0</v>
      </c>
      <c r="BH93" s="19">
        <f t="shared" si="111"/>
        <v>0</v>
      </c>
      <c r="BI93" s="19">
        <f t="shared" si="111"/>
        <v>0</v>
      </c>
      <c r="BJ93" s="19">
        <f t="shared" si="111"/>
        <v>0</v>
      </c>
      <c r="BK93" s="19">
        <f t="shared" si="111"/>
        <v>0</v>
      </c>
      <c r="BL93" s="19">
        <f t="shared" si="111"/>
        <v>0</v>
      </c>
      <c r="BM93" s="19">
        <f t="shared" si="111"/>
        <v>0</v>
      </c>
      <c r="BN93" s="19">
        <f t="shared" si="111"/>
        <v>0</v>
      </c>
      <c r="BO93" s="19">
        <f t="shared" ref="BO93:DZ93" si="112">BO28</f>
        <v>0</v>
      </c>
      <c r="BP93" s="19">
        <f t="shared" si="112"/>
        <v>0</v>
      </c>
      <c r="BQ93" s="19">
        <f t="shared" si="112"/>
        <v>0</v>
      </c>
      <c r="BR93" s="19">
        <f t="shared" si="112"/>
        <v>0</v>
      </c>
      <c r="BS93" s="19">
        <f t="shared" si="112"/>
        <v>0</v>
      </c>
      <c r="BT93" s="19">
        <f t="shared" si="112"/>
        <v>0</v>
      </c>
      <c r="BU93" s="19">
        <f t="shared" si="112"/>
        <v>0</v>
      </c>
      <c r="BV93" s="19">
        <f t="shared" si="112"/>
        <v>0</v>
      </c>
      <c r="BW93" s="19">
        <f t="shared" si="112"/>
        <v>0</v>
      </c>
      <c r="BX93" s="19">
        <f t="shared" si="112"/>
        <v>0</v>
      </c>
      <c r="BY93" s="19">
        <f t="shared" si="112"/>
        <v>0</v>
      </c>
      <c r="BZ93" s="19">
        <f t="shared" si="112"/>
        <v>0</v>
      </c>
      <c r="CA93" s="19">
        <f t="shared" si="112"/>
        <v>0</v>
      </c>
      <c r="CB93" s="19">
        <f t="shared" si="112"/>
        <v>0</v>
      </c>
      <c r="CC93" s="19">
        <f t="shared" si="112"/>
        <v>0</v>
      </c>
      <c r="CD93" s="19">
        <f t="shared" si="112"/>
        <v>0</v>
      </c>
      <c r="CE93" s="19">
        <f t="shared" si="112"/>
        <v>0</v>
      </c>
      <c r="CF93" s="19">
        <f t="shared" si="112"/>
        <v>0</v>
      </c>
      <c r="CG93" s="19">
        <f t="shared" si="112"/>
        <v>0</v>
      </c>
      <c r="CH93" s="19">
        <f t="shared" si="112"/>
        <v>0</v>
      </c>
      <c r="CI93" s="19">
        <f t="shared" si="112"/>
        <v>0</v>
      </c>
      <c r="CJ93" s="19">
        <f t="shared" si="112"/>
        <v>0</v>
      </c>
      <c r="CK93" s="19">
        <f t="shared" si="112"/>
        <v>0</v>
      </c>
      <c r="CL93" s="19">
        <f t="shared" si="112"/>
        <v>0</v>
      </c>
      <c r="CM93" s="19">
        <f t="shared" si="112"/>
        <v>0</v>
      </c>
      <c r="CN93" s="19">
        <f t="shared" si="112"/>
        <v>0</v>
      </c>
      <c r="CO93" s="19">
        <f t="shared" si="112"/>
        <v>0</v>
      </c>
      <c r="CP93" s="19">
        <f t="shared" si="112"/>
        <v>0</v>
      </c>
      <c r="CQ93" s="19">
        <f t="shared" si="112"/>
        <v>0</v>
      </c>
      <c r="CR93" s="19">
        <f t="shared" si="112"/>
        <v>0</v>
      </c>
      <c r="CS93" s="19">
        <f t="shared" si="112"/>
        <v>0</v>
      </c>
      <c r="CT93" s="19">
        <f t="shared" si="112"/>
        <v>0</v>
      </c>
      <c r="CU93" s="19">
        <f t="shared" si="112"/>
        <v>0</v>
      </c>
      <c r="CV93" s="19">
        <f t="shared" si="112"/>
        <v>0</v>
      </c>
      <c r="CW93" s="19">
        <f t="shared" si="112"/>
        <v>0</v>
      </c>
      <c r="CX93" s="19">
        <f t="shared" si="112"/>
        <v>0</v>
      </c>
      <c r="CY93" s="19">
        <f t="shared" si="112"/>
        <v>0</v>
      </c>
      <c r="CZ93" s="19">
        <f t="shared" si="112"/>
        <v>0</v>
      </c>
      <c r="DA93" s="19">
        <f t="shared" si="112"/>
        <v>0</v>
      </c>
      <c r="DB93" s="19">
        <f t="shared" si="112"/>
        <v>0</v>
      </c>
      <c r="DC93" s="19">
        <f t="shared" si="112"/>
        <v>0</v>
      </c>
      <c r="DD93" s="19">
        <f t="shared" si="112"/>
        <v>0</v>
      </c>
      <c r="DE93" s="19">
        <f t="shared" si="112"/>
        <v>0</v>
      </c>
      <c r="DF93" s="19">
        <f t="shared" si="112"/>
        <v>0</v>
      </c>
      <c r="DG93" s="19">
        <f t="shared" si="112"/>
        <v>0</v>
      </c>
      <c r="DH93" s="19">
        <f t="shared" si="112"/>
        <v>0</v>
      </c>
      <c r="DI93" s="19">
        <f t="shared" si="112"/>
        <v>0</v>
      </c>
      <c r="DJ93" s="19">
        <f t="shared" si="112"/>
        <v>0</v>
      </c>
      <c r="DK93" s="19">
        <f t="shared" si="112"/>
        <v>0</v>
      </c>
      <c r="DL93" s="19">
        <f t="shared" si="112"/>
        <v>0</v>
      </c>
      <c r="DM93" s="19">
        <f t="shared" si="112"/>
        <v>0</v>
      </c>
      <c r="DN93" s="19">
        <f t="shared" si="112"/>
        <v>0</v>
      </c>
      <c r="DO93" s="19">
        <f t="shared" si="112"/>
        <v>0</v>
      </c>
      <c r="DP93" s="19">
        <f t="shared" si="112"/>
        <v>0</v>
      </c>
      <c r="DQ93" s="19">
        <f t="shared" si="112"/>
        <v>0</v>
      </c>
      <c r="DR93" s="19">
        <f t="shared" si="112"/>
        <v>0</v>
      </c>
      <c r="DS93" s="19">
        <f t="shared" si="112"/>
        <v>0</v>
      </c>
      <c r="DT93" s="19">
        <f t="shared" si="112"/>
        <v>0</v>
      </c>
      <c r="DU93" s="19">
        <f t="shared" si="112"/>
        <v>0</v>
      </c>
      <c r="DV93" s="19">
        <f t="shared" si="112"/>
        <v>0</v>
      </c>
      <c r="DW93" s="19">
        <f t="shared" si="112"/>
        <v>0</v>
      </c>
      <c r="DX93" s="19">
        <f t="shared" si="112"/>
        <v>0</v>
      </c>
      <c r="DY93" s="19">
        <f t="shared" si="112"/>
        <v>0</v>
      </c>
      <c r="DZ93" s="19">
        <f t="shared" si="112"/>
        <v>0</v>
      </c>
      <c r="EA93" s="19">
        <f t="shared" ref="EA93:FX93" si="113">EA28</f>
        <v>0</v>
      </c>
      <c r="EB93" s="19">
        <f t="shared" si="113"/>
        <v>0</v>
      </c>
      <c r="EC93" s="19">
        <f t="shared" si="113"/>
        <v>0</v>
      </c>
      <c r="ED93" s="19">
        <f t="shared" si="113"/>
        <v>0</v>
      </c>
      <c r="EE93" s="19">
        <f t="shared" si="113"/>
        <v>0</v>
      </c>
      <c r="EF93" s="19">
        <f t="shared" si="113"/>
        <v>0</v>
      </c>
      <c r="EG93" s="19">
        <f t="shared" si="113"/>
        <v>0</v>
      </c>
      <c r="EH93" s="19">
        <f t="shared" si="113"/>
        <v>0</v>
      </c>
      <c r="EI93" s="19">
        <f t="shared" si="113"/>
        <v>0</v>
      </c>
      <c r="EJ93" s="19">
        <f t="shared" si="113"/>
        <v>0</v>
      </c>
      <c r="EK93" s="19">
        <f t="shared" si="113"/>
        <v>0</v>
      </c>
      <c r="EL93" s="19">
        <f t="shared" si="113"/>
        <v>0</v>
      </c>
      <c r="EM93" s="19">
        <f t="shared" si="113"/>
        <v>0</v>
      </c>
      <c r="EN93" s="19">
        <f t="shared" si="113"/>
        <v>0</v>
      </c>
      <c r="EO93" s="19">
        <f t="shared" si="113"/>
        <v>0</v>
      </c>
      <c r="EP93" s="19">
        <f t="shared" si="113"/>
        <v>0</v>
      </c>
      <c r="EQ93" s="19">
        <f t="shared" si="113"/>
        <v>0</v>
      </c>
      <c r="ER93" s="19">
        <f t="shared" si="113"/>
        <v>0</v>
      </c>
      <c r="ES93" s="19">
        <f t="shared" si="113"/>
        <v>0</v>
      </c>
      <c r="ET93" s="19">
        <f t="shared" si="113"/>
        <v>0</v>
      </c>
      <c r="EU93" s="19">
        <f t="shared" si="113"/>
        <v>0</v>
      </c>
      <c r="EV93" s="19">
        <f t="shared" si="113"/>
        <v>0</v>
      </c>
      <c r="EW93" s="19">
        <f t="shared" si="113"/>
        <v>0</v>
      </c>
      <c r="EX93" s="19">
        <f t="shared" si="113"/>
        <v>0</v>
      </c>
      <c r="EY93" s="19">
        <f t="shared" si="113"/>
        <v>0</v>
      </c>
      <c r="EZ93" s="19">
        <f t="shared" si="113"/>
        <v>0</v>
      </c>
      <c r="FA93" s="19">
        <f t="shared" si="113"/>
        <v>0</v>
      </c>
      <c r="FB93" s="19">
        <f t="shared" si="113"/>
        <v>0</v>
      </c>
      <c r="FC93" s="19">
        <f t="shared" si="113"/>
        <v>0</v>
      </c>
      <c r="FD93" s="19">
        <f t="shared" si="113"/>
        <v>0</v>
      </c>
      <c r="FE93" s="19">
        <f t="shared" si="113"/>
        <v>0</v>
      </c>
      <c r="FF93" s="19">
        <f t="shared" si="113"/>
        <v>0</v>
      </c>
      <c r="FG93" s="19">
        <f t="shared" si="113"/>
        <v>0</v>
      </c>
      <c r="FH93" s="19">
        <f t="shared" si="113"/>
        <v>0</v>
      </c>
      <c r="FI93" s="19">
        <f t="shared" si="113"/>
        <v>0</v>
      </c>
      <c r="FJ93" s="19">
        <f t="shared" si="113"/>
        <v>0</v>
      </c>
      <c r="FK93" s="19">
        <f t="shared" si="113"/>
        <v>0</v>
      </c>
      <c r="FL93" s="19">
        <f t="shared" si="113"/>
        <v>0</v>
      </c>
      <c r="FM93" s="19">
        <f t="shared" si="113"/>
        <v>0</v>
      </c>
      <c r="FN93" s="19">
        <f t="shared" si="113"/>
        <v>0</v>
      </c>
      <c r="FO93" s="19">
        <f t="shared" si="113"/>
        <v>0</v>
      </c>
      <c r="FP93" s="19">
        <f t="shared" si="113"/>
        <v>0</v>
      </c>
      <c r="FQ93" s="19">
        <f t="shared" si="113"/>
        <v>0</v>
      </c>
      <c r="FR93" s="19">
        <f t="shared" si="113"/>
        <v>0</v>
      </c>
      <c r="FS93" s="19">
        <f t="shared" si="113"/>
        <v>0</v>
      </c>
      <c r="FT93" s="19">
        <f t="shared" si="113"/>
        <v>0</v>
      </c>
      <c r="FU93" s="19">
        <f t="shared" si="113"/>
        <v>0</v>
      </c>
      <c r="FV93" s="19">
        <f t="shared" si="113"/>
        <v>0</v>
      </c>
      <c r="FW93" s="19">
        <f t="shared" si="113"/>
        <v>0</v>
      </c>
      <c r="FX93" s="19">
        <f t="shared" si="113"/>
        <v>0</v>
      </c>
      <c r="FY93" s="34">
        <f>SUM(C93:FX93)</f>
        <v>6</v>
      </c>
      <c r="FZ93" s="19">
        <f t="shared" si="104"/>
        <v>6</v>
      </c>
      <c r="GA93" s="13"/>
      <c r="GB93" s="18"/>
      <c r="GC93" s="18"/>
      <c r="GD93" s="18"/>
      <c r="GE93" s="18"/>
      <c r="GF93" s="19"/>
      <c r="GG93" s="1"/>
      <c r="GH93" s="17"/>
      <c r="GI93" s="17"/>
      <c r="GJ93" s="17"/>
      <c r="GK93" s="17"/>
      <c r="GL93" s="17"/>
      <c r="GM93" s="17"/>
      <c r="GN93" s="20"/>
      <c r="GO93" s="20"/>
    </row>
    <row r="94" spans="1:197" x14ac:dyDescent="0.2">
      <c r="A94" s="3" t="s">
        <v>392</v>
      </c>
      <c r="B94" s="11" t="s">
        <v>393</v>
      </c>
      <c r="C94" s="13">
        <f t="shared" ref="C94:AH94" si="114">C7</f>
        <v>2227.5</v>
      </c>
      <c r="D94" s="13">
        <f t="shared" si="114"/>
        <v>0</v>
      </c>
      <c r="E94" s="13">
        <f t="shared" si="114"/>
        <v>0</v>
      </c>
      <c r="F94" s="13">
        <f t="shared" si="114"/>
        <v>0</v>
      </c>
      <c r="G94" s="13">
        <f t="shared" si="114"/>
        <v>0</v>
      </c>
      <c r="H94" s="13">
        <f t="shared" si="114"/>
        <v>0</v>
      </c>
      <c r="I94" s="13">
        <f t="shared" si="114"/>
        <v>0</v>
      </c>
      <c r="J94" s="13">
        <f t="shared" si="114"/>
        <v>0</v>
      </c>
      <c r="K94" s="13">
        <f t="shared" si="114"/>
        <v>0</v>
      </c>
      <c r="L94" s="13">
        <f t="shared" si="114"/>
        <v>0</v>
      </c>
      <c r="M94" s="13">
        <f t="shared" si="114"/>
        <v>0</v>
      </c>
      <c r="N94" s="13">
        <f t="shared" si="114"/>
        <v>0</v>
      </c>
      <c r="O94" s="13">
        <f t="shared" si="114"/>
        <v>0</v>
      </c>
      <c r="P94" s="13">
        <f t="shared" si="114"/>
        <v>0</v>
      </c>
      <c r="Q94" s="13">
        <f t="shared" si="114"/>
        <v>0</v>
      </c>
      <c r="R94" s="13">
        <f t="shared" si="114"/>
        <v>2266</v>
      </c>
      <c r="S94" s="13">
        <f t="shared" si="114"/>
        <v>1</v>
      </c>
      <c r="T94" s="13">
        <f t="shared" si="114"/>
        <v>0</v>
      </c>
      <c r="U94" s="13">
        <f t="shared" si="114"/>
        <v>0</v>
      </c>
      <c r="V94" s="13">
        <f t="shared" si="114"/>
        <v>0</v>
      </c>
      <c r="W94" s="13">
        <f t="shared" si="114"/>
        <v>0</v>
      </c>
      <c r="X94" s="13">
        <f t="shared" si="114"/>
        <v>0</v>
      </c>
      <c r="Y94" s="13">
        <f t="shared" si="114"/>
        <v>1803</v>
      </c>
      <c r="Z94" s="13">
        <f t="shared" si="114"/>
        <v>0</v>
      </c>
      <c r="AA94" s="13">
        <f t="shared" si="114"/>
        <v>0</v>
      </c>
      <c r="AB94" s="13">
        <f t="shared" si="114"/>
        <v>56.5</v>
      </c>
      <c r="AC94" s="13">
        <f t="shared" si="114"/>
        <v>0</v>
      </c>
      <c r="AD94" s="13">
        <f t="shared" si="114"/>
        <v>0</v>
      </c>
      <c r="AE94" s="13">
        <f t="shared" si="114"/>
        <v>0</v>
      </c>
      <c r="AF94" s="13">
        <f t="shared" si="114"/>
        <v>0</v>
      </c>
      <c r="AG94" s="13">
        <f t="shared" si="114"/>
        <v>0</v>
      </c>
      <c r="AH94" s="13">
        <f t="shared" si="114"/>
        <v>0</v>
      </c>
      <c r="AI94" s="13">
        <f t="shared" ref="AI94:BN94" si="115">AI7</f>
        <v>0</v>
      </c>
      <c r="AJ94" s="13">
        <f t="shared" si="115"/>
        <v>0</v>
      </c>
      <c r="AK94" s="13">
        <f t="shared" si="115"/>
        <v>0</v>
      </c>
      <c r="AL94" s="13">
        <f t="shared" si="115"/>
        <v>0</v>
      </c>
      <c r="AM94" s="13">
        <f t="shared" si="115"/>
        <v>0</v>
      </c>
      <c r="AN94" s="13">
        <f t="shared" si="115"/>
        <v>0</v>
      </c>
      <c r="AO94" s="13">
        <f t="shared" si="115"/>
        <v>0</v>
      </c>
      <c r="AP94" s="13">
        <f t="shared" si="115"/>
        <v>257.5</v>
      </c>
      <c r="AQ94" s="13">
        <f t="shared" si="115"/>
        <v>0</v>
      </c>
      <c r="AR94" s="13">
        <f t="shared" si="115"/>
        <v>2001</v>
      </c>
      <c r="AS94" s="13">
        <f t="shared" si="115"/>
        <v>0</v>
      </c>
      <c r="AT94" s="13">
        <f t="shared" si="115"/>
        <v>0</v>
      </c>
      <c r="AU94" s="13">
        <f t="shared" si="115"/>
        <v>0</v>
      </c>
      <c r="AV94" s="13">
        <f t="shared" si="115"/>
        <v>0</v>
      </c>
      <c r="AW94" s="13">
        <f t="shared" si="115"/>
        <v>0</v>
      </c>
      <c r="AX94" s="13">
        <f t="shared" si="115"/>
        <v>0</v>
      </c>
      <c r="AY94" s="13">
        <f t="shared" si="115"/>
        <v>0</v>
      </c>
      <c r="AZ94" s="13">
        <f t="shared" si="115"/>
        <v>0</v>
      </c>
      <c r="BA94" s="13">
        <f t="shared" si="115"/>
        <v>0.5</v>
      </c>
      <c r="BB94" s="13">
        <f t="shared" si="115"/>
        <v>0</v>
      </c>
      <c r="BC94" s="13">
        <f t="shared" si="115"/>
        <v>247</v>
      </c>
      <c r="BD94" s="13">
        <f t="shared" si="115"/>
        <v>0</v>
      </c>
      <c r="BE94" s="13">
        <f t="shared" si="115"/>
        <v>0</v>
      </c>
      <c r="BF94" s="13">
        <f t="shared" si="115"/>
        <v>751</v>
      </c>
      <c r="BG94" s="13">
        <f t="shared" si="115"/>
        <v>0</v>
      </c>
      <c r="BH94" s="13">
        <f t="shared" si="115"/>
        <v>31</v>
      </c>
      <c r="BI94" s="13">
        <f t="shared" si="115"/>
        <v>2</v>
      </c>
      <c r="BJ94" s="13">
        <f t="shared" si="115"/>
        <v>0</v>
      </c>
      <c r="BK94" s="13">
        <f t="shared" si="115"/>
        <v>7111.5</v>
      </c>
      <c r="BL94" s="13">
        <f t="shared" si="115"/>
        <v>0</v>
      </c>
      <c r="BM94" s="13">
        <f t="shared" si="115"/>
        <v>0</v>
      </c>
      <c r="BN94" s="13">
        <f t="shared" si="115"/>
        <v>0</v>
      </c>
      <c r="BO94" s="13">
        <f t="shared" ref="BO94:CT94" si="116">BO7</f>
        <v>0</v>
      </c>
      <c r="BP94" s="13">
        <f t="shared" si="116"/>
        <v>0</v>
      </c>
      <c r="BQ94" s="13">
        <f t="shared" si="116"/>
        <v>0</v>
      </c>
      <c r="BR94" s="13">
        <f t="shared" si="116"/>
        <v>0</v>
      </c>
      <c r="BS94" s="13">
        <f t="shared" si="116"/>
        <v>0</v>
      </c>
      <c r="BT94" s="13">
        <f t="shared" si="116"/>
        <v>0</v>
      </c>
      <c r="BU94" s="13">
        <f t="shared" si="116"/>
        <v>0</v>
      </c>
      <c r="BV94" s="13">
        <f t="shared" si="116"/>
        <v>0</v>
      </c>
      <c r="BW94" s="13">
        <f t="shared" si="116"/>
        <v>0</v>
      </c>
      <c r="BX94" s="13">
        <f t="shared" si="116"/>
        <v>0</v>
      </c>
      <c r="BY94" s="13">
        <f t="shared" si="116"/>
        <v>0</v>
      </c>
      <c r="BZ94" s="13">
        <f t="shared" si="116"/>
        <v>0</v>
      </c>
      <c r="CA94" s="13">
        <f t="shared" si="116"/>
        <v>0</v>
      </c>
      <c r="CB94" s="13">
        <f t="shared" si="116"/>
        <v>269</v>
      </c>
      <c r="CC94" s="13">
        <f t="shared" si="116"/>
        <v>0</v>
      </c>
      <c r="CD94" s="13">
        <f t="shared" si="116"/>
        <v>0</v>
      </c>
      <c r="CE94" s="13">
        <f t="shared" si="116"/>
        <v>0</v>
      </c>
      <c r="CF94" s="13">
        <f t="shared" si="116"/>
        <v>0</v>
      </c>
      <c r="CG94" s="13">
        <f t="shared" si="116"/>
        <v>0</v>
      </c>
      <c r="CH94" s="13">
        <f t="shared" si="116"/>
        <v>0</v>
      </c>
      <c r="CI94" s="13">
        <f t="shared" si="116"/>
        <v>0</v>
      </c>
      <c r="CJ94" s="13">
        <f t="shared" si="116"/>
        <v>0</v>
      </c>
      <c r="CK94" s="13">
        <f t="shared" si="116"/>
        <v>713</v>
      </c>
      <c r="CL94" s="13">
        <f t="shared" si="116"/>
        <v>11.5</v>
      </c>
      <c r="CM94" s="13">
        <f t="shared" si="116"/>
        <v>27</v>
      </c>
      <c r="CN94" s="13">
        <f t="shared" si="116"/>
        <v>217.5</v>
      </c>
      <c r="CO94" s="13">
        <f t="shared" si="116"/>
        <v>5.5</v>
      </c>
      <c r="CP94" s="13">
        <f t="shared" si="116"/>
        <v>0</v>
      </c>
      <c r="CQ94" s="13">
        <f t="shared" si="116"/>
        <v>0</v>
      </c>
      <c r="CR94" s="13">
        <f t="shared" si="116"/>
        <v>0</v>
      </c>
      <c r="CS94" s="13">
        <f t="shared" si="116"/>
        <v>0</v>
      </c>
      <c r="CT94" s="13">
        <f t="shared" si="116"/>
        <v>0</v>
      </c>
      <c r="CU94" s="13">
        <f t="shared" ref="CU94:DZ94" si="117">CU7</f>
        <v>385</v>
      </c>
      <c r="CV94" s="13">
        <f t="shared" si="117"/>
        <v>0</v>
      </c>
      <c r="CW94" s="13">
        <f t="shared" si="117"/>
        <v>0</v>
      </c>
      <c r="CX94" s="13">
        <f t="shared" si="117"/>
        <v>0</v>
      </c>
      <c r="CY94" s="13">
        <f t="shared" si="117"/>
        <v>0</v>
      </c>
      <c r="CZ94" s="13">
        <f t="shared" si="117"/>
        <v>0</v>
      </c>
      <c r="DA94" s="13">
        <f t="shared" si="117"/>
        <v>0</v>
      </c>
      <c r="DB94" s="13">
        <f t="shared" si="117"/>
        <v>0</v>
      </c>
      <c r="DC94" s="13">
        <f t="shared" si="117"/>
        <v>0</v>
      </c>
      <c r="DD94" s="13">
        <f t="shared" si="117"/>
        <v>0</v>
      </c>
      <c r="DE94" s="13">
        <f t="shared" si="117"/>
        <v>0</v>
      </c>
      <c r="DF94" s="13">
        <f t="shared" si="117"/>
        <v>0</v>
      </c>
      <c r="DG94" s="13">
        <f t="shared" si="117"/>
        <v>0</v>
      </c>
      <c r="DH94" s="13">
        <f t="shared" si="117"/>
        <v>0</v>
      </c>
      <c r="DI94" s="13">
        <f t="shared" si="117"/>
        <v>3</v>
      </c>
      <c r="DJ94" s="13">
        <f t="shared" si="117"/>
        <v>4</v>
      </c>
      <c r="DK94" s="13">
        <f t="shared" si="117"/>
        <v>0</v>
      </c>
      <c r="DL94" s="13">
        <f t="shared" si="117"/>
        <v>0</v>
      </c>
      <c r="DM94" s="13">
        <f t="shared" si="117"/>
        <v>0</v>
      </c>
      <c r="DN94" s="13">
        <f t="shared" si="117"/>
        <v>0</v>
      </c>
      <c r="DO94" s="13">
        <f t="shared" si="117"/>
        <v>0</v>
      </c>
      <c r="DP94" s="13">
        <f t="shared" si="117"/>
        <v>0</v>
      </c>
      <c r="DQ94" s="13">
        <f t="shared" si="117"/>
        <v>0</v>
      </c>
      <c r="DR94" s="13">
        <f t="shared" si="117"/>
        <v>0</v>
      </c>
      <c r="DS94" s="13">
        <f t="shared" si="117"/>
        <v>0</v>
      </c>
      <c r="DT94" s="13">
        <f t="shared" si="117"/>
        <v>0</v>
      </c>
      <c r="DU94" s="13">
        <f t="shared" si="117"/>
        <v>0</v>
      </c>
      <c r="DV94" s="13">
        <f t="shared" si="117"/>
        <v>0</v>
      </c>
      <c r="DW94" s="13">
        <f t="shared" si="117"/>
        <v>0</v>
      </c>
      <c r="DX94" s="13">
        <f t="shared" si="117"/>
        <v>0</v>
      </c>
      <c r="DY94" s="13">
        <f t="shared" si="117"/>
        <v>0</v>
      </c>
      <c r="DZ94" s="13">
        <f t="shared" si="117"/>
        <v>0</v>
      </c>
      <c r="EA94" s="13">
        <f t="shared" ref="EA94:FF94" si="118">EA7</f>
        <v>0</v>
      </c>
      <c r="EB94" s="13">
        <f t="shared" si="118"/>
        <v>0</v>
      </c>
      <c r="EC94" s="13">
        <f t="shared" si="118"/>
        <v>0</v>
      </c>
      <c r="ED94" s="13">
        <f t="shared" si="118"/>
        <v>0</v>
      </c>
      <c r="EE94" s="13">
        <f t="shared" si="118"/>
        <v>0</v>
      </c>
      <c r="EF94" s="13">
        <f t="shared" si="118"/>
        <v>0</v>
      </c>
      <c r="EG94" s="13">
        <f t="shared" si="118"/>
        <v>0</v>
      </c>
      <c r="EH94" s="13">
        <f t="shared" si="118"/>
        <v>0</v>
      </c>
      <c r="EI94" s="13">
        <f t="shared" si="118"/>
        <v>0</v>
      </c>
      <c r="EJ94" s="13">
        <f t="shared" si="118"/>
        <v>191.5</v>
      </c>
      <c r="EK94" s="13">
        <f t="shared" si="118"/>
        <v>0</v>
      </c>
      <c r="EL94" s="13">
        <f t="shared" si="118"/>
        <v>0</v>
      </c>
      <c r="EM94" s="13">
        <f t="shared" si="118"/>
        <v>0</v>
      </c>
      <c r="EN94" s="13">
        <f t="shared" si="118"/>
        <v>116</v>
      </c>
      <c r="EO94" s="13">
        <f t="shared" si="118"/>
        <v>0</v>
      </c>
      <c r="EP94" s="13">
        <f t="shared" si="118"/>
        <v>0</v>
      </c>
      <c r="EQ94" s="13">
        <f t="shared" si="118"/>
        <v>0</v>
      </c>
      <c r="ER94" s="13">
        <f t="shared" si="118"/>
        <v>0</v>
      </c>
      <c r="ES94" s="13">
        <f t="shared" si="118"/>
        <v>0</v>
      </c>
      <c r="ET94" s="13">
        <f t="shared" si="118"/>
        <v>0</v>
      </c>
      <c r="EU94" s="13">
        <f t="shared" si="118"/>
        <v>0</v>
      </c>
      <c r="EV94" s="13">
        <f t="shared" si="118"/>
        <v>0</v>
      </c>
      <c r="EW94" s="13">
        <f t="shared" si="118"/>
        <v>0</v>
      </c>
      <c r="EX94" s="13">
        <f t="shared" si="118"/>
        <v>0</v>
      </c>
      <c r="EY94" s="13">
        <f t="shared" si="118"/>
        <v>264</v>
      </c>
      <c r="EZ94" s="13">
        <f t="shared" si="118"/>
        <v>0</v>
      </c>
      <c r="FA94" s="13">
        <f t="shared" si="118"/>
        <v>0</v>
      </c>
      <c r="FB94" s="13">
        <f t="shared" si="118"/>
        <v>0</v>
      </c>
      <c r="FC94" s="13">
        <f t="shared" si="118"/>
        <v>0</v>
      </c>
      <c r="FD94" s="13">
        <f t="shared" si="118"/>
        <v>0</v>
      </c>
      <c r="FE94" s="13">
        <f t="shared" si="118"/>
        <v>0</v>
      </c>
      <c r="FF94" s="13">
        <f t="shared" si="118"/>
        <v>0</v>
      </c>
      <c r="FG94" s="13">
        <f t="shared" ref="FG94:FX94" si="119">FG7</f>
        <v>0</v>
      </c>
      <c r="FH94" s="13">
        <f t="shared" si="119"/>
        <v>0</v>
      </c>
      <c r="FI94" s="13">
        <f t="shared" si="119"/>
        <v>0</v>
      </c>
      <c r="FJ94" s="13">
        <f t="shared" si="119"/>
        <v>0</v>
      </c>
      <c r="FK94" s="13">
        <f t="shared" si="119"/>
        <v>0</v>
      </c>
      <c r="FL94" s="13">
        <f t="shared" si="119"/>
        <v>0</v>
      </c>
      <c r="FM94" s="13">
        <f t="shared" si="119"/>
        <v>0</v>
      </c>
      <c r="FN94" s="13">
        <f t="shared" si="119"/>
        <v>0</v>
      </c>
      <c r="FO94" s="13">
        <f t="shared" si="119"/>
        <v>0</v>
      </c>
      <c r="FP94" s="13">
        <f t="shared" si="119"/>
        <v>0</v>
      </c>
      <c r="FQ94" s="13">
        <f t="shared" si="119"/>
        <v>0</v>
      </c>
      <c r="FR94" s="13">
        <f t="shared" si="119"/>
        <v>0</v>
      </c>
      <c r="FS94" s="13">
        <f t="shared" si="119"/>
        <v>0</v>
      </c>
      <c r="FT94" s="13">
        <f t="shared" si="119"/>
        <v>0</v>
      </c>
      <c r="FU94" s="13">
        <f t="shared" si="119"/>
        <v>0</v>
      </c>
      <c r="FV94" s="13">
        <f t="shared" si="119"/>
        <v>0</v>
      </c>
      <c r="FW94" s="13">
        <f t="shared" si="119"/>
        <v>0</v>
      </c>
      <c r="FX94" s="13">
        <f t="shared" si="119"/>
        <v>0</v>
      </c>
      <c r="FY94" s="34"/>
      <c r="FZ94" s="13">
        <f t="shared" si="104"/>
        <v>18962.5</v>
      </c>
      <c r="GA94" s="13"/>
      <c r="GB94" s="19"/>
      <c r="GC94" s="19"/>
      <c r="GD94" s="19"/>
      <c r="GE94" s="19"/>
      <c r="GF94" s="1"/>
      <c r="GG94" s="1"/>
      <c r="GH94" s="17"/>
      <c r="GI94" s="17"/>
      <c r="GJ94" s="17"/>
      <c r="GK94" s="17"/>
      <c r="GL94" s="17"/>
      <c r="GM94" s="17"/>
      <c r="GN94" s="20"/>
      <c r="GO94" s="20"/>
    </row>
    <row r="95" spans="1:197" x14ac:dyDescent="0.2">
      <c r="A95" s="3" t="s">
        <v>394</v>
      </c>
      <c r="B95" s="11" t="s">
        <v>395</v>
      </c>
      <c r="C95" s="13">
        <f t="shared" ref="C95:BN95" si="120">C26</f>
        <v>0</v>
      </c>
      <c r="D95" s="13">
        <f t="shared" si="120"/>
        <v>0</v>
      </c>
      <c r="E95" s="13">
        <f t="shared" si="120"/>
        <v>0</v>
      </c>
      <c r="F95" s="13">
        <f t="shared" si="120"/>
        <v>0</v>
      </c>
      <c r="G95" s="13">
        <f t="shared" si="120"/>
        <v>0</v>
      </c>
      <c r="H95" s="13">
        <f t="shared" si="120"/>
        <v>0</v>
      </c>
      <c r="I95" s="13">
        <f t="shared" si="120"/>
        <v>0</v>
      </c>
      <c r="J95" s="13">
        <f t="shared" si="120"/>
        <v>0</v>
      </c>
      <c r="K95" s="13">
        <f t="shared" si="120"/>
        <v>0</v>
      </c>
      <c r="L95" s="13">
        <f t="shared" si="120"/>
        <v>0</v>
      </c>
      <c r="M95" s="13">
        <f t="shared" si="120"/>
        <v>0</v>
      </c>
      <c r="N95" s="13">
        <f t="shared" si="120"/>
        <v>0</v>
      </c>
      <c r="O95" s="13">
        <f t="shared" si="120"/>
        <v>0</v>
      </c>
      <c r="P95" s="13">
        <f t="shared" si="120"/>
        <v>0</v>
      </c>
      <c r="Q95" s="13">
        <f t="shared" si="120"/>
        <v>0</v>
      </c>
      <c r="R95" s="13">
        <f t="shared" si="120"/>
        <v>0</v>
      </c>
      <c r="S95" s="13">
        <f t="shared" si="120"/>
        <v>0</v>
      </c>
      <c r="T95" s="13">
        <f t="shared" si="120"/>
        <v>0</v>
      </c>
      <c r="U95" s="13">
        <f t="shared" si="120"/>
        <v>0</v>
      </c>
      <c r="V95" s="13">
        <f t="shared" si="120"/>
        <v>0</v>
      </c>
      <c r="W95" s="13">
        <f t="shared" si="120"/>
        <v>0</v>
      </c>
      <c r="X95" s="13">
        <f t="shared" si="120"/>
        <v>0</v>
      </c>
      <c r="Y95" s="13">
        <f t="shared" si="120"/>
        <v>0</v>
      </c>
      <c r="Z95" s="13">
        <f t="shared" si="120"/>
        <v>0</v>
      </c>
      <c r="AA95" s="13">
        <f t="shared" si="120"/>
        <v>0</v>
      </c>
      <c r="AB95" s="13">
        <f t="shared" si="120"/>
        <v>0</v>
      </c>
      <c r="AC95" s="13">
        <f t="shared" si="120"/>
        <v>0</v>
      </c>
      <c r="AD95" s="13">
        <f t="shared" si="120"/>
        <v>0</v>
      </c>
      <c r="AE95" s="13">
        <f t="shared" si="120"/>
        <v>0</v>
      </c>
      <c r="AF95" s="13">
        <f t="shared" si="120"/>
        <v>0</v>
      </c>
      <c r="AG95" s="13">
        <f t="shared" si="120"/>
        <v>0</v>
      </c>
      <c r="AH95" s="13">
        <f t="shared" si="120"/>
        <v>0</v>
      </c>
      <c r="AI95" s="13">
        <f t="shared" si="120"/>
        <v>0</v>
      </c>
      <c r="AJ95" s="13">
        <f t="shared" si="120"/>
        <v>0</v>
      </c>
      <c r="AK95" s="13">
        <f t="shared" si="120"/>
        <v>0</v>
      </c>
      <c r="AL95" s="13">
        <f t="shared" si="120"/>
        <v>0</v>
      </c>
      <c r="AM95" s="13">
        <f t="shared" si="120"/>
        <v>0</v>
      </c>
      <c r="AN95" s="13">
        <f t="shared" si="120"/>
        <v>0</v>
      </c>
      <c r="AO95" s="13">
        <f t="shared" si="120"/>
        <v>0</v>
      </c>
      <c r="AP95" s="13">
        <f t="shared" si="120"/>
        <v>0</v>
      </c>
      <c r="AQ95" s="13">
        <f t="shared" si="120"/>
        <v>0</v>
      </c>
      <c r="AR95" s="13">
        <f t="shared" si="120"/>
        <v>0</v>
      </c>
      <c r="AS95" s="13">
        <f t="shared" si="120"/>
        <v>0</v>
      </c>
      <c r="AT95" s="13">
        <f t="shared" si="120"/>
        <v>0</v>
      </c>
      <c r="AU95" s="13">
        <f t="shared" si="120"/>
        <v>0</v>
      </c>
      <c r="AV95" s="13">
        <f t="shared" si="120"/>
        <v>0</v>
      </c>
      <c r="AW95" s="13">
        <f t="shared" si="120"/>
        <v>0</v>
      </c>
      <c r="AX95" s="13">
        <f t="shared" si="120"/>
        <v>0</v>
      </c>
      <c r="AY95" s="13">
        <f t="shared" si="120"/>
        <v>0</v>
      </c>
      <c r="AZ95" s="13">
        <f t="shared" si="120"/>
        <v>0</v>
      </c>
      <c r="BA95" s="13">
        <f t="shared" si="120"/>
        <v>0</v>
      </c>
      <c r="BB95" s="13">
        <f t="shared" si="120"/>
        <v>0</v>
      </c>
      <c r="BC95" s="13">
        <f t="shared" si="120"/>
        <v>0</v>
      </c>
      <c r="BD95" s="13">
        <f t="shared" si="120"/>
        <v>0</v>
      </c>
      <c r="BE95" s="13">
        <f t="shared" si="120"/>
        <v>0</v>
      </c>
      <c r="BF95" s="13">
        <f t="shared" si="120"/>
        <v>0</v>
      </c>
      <c r="BG95" s="13">
        <f t="shared" si="120"/>
        <v>0</v>
      </c>
      <c r="BH95" s="13">
        <f t="shared" si="120"/>
        <v>0</v>
      </c>
      <c r="BI95" s="13">
        <f t="shared" si="120"/>
        <v>0</v>
      </c>
      <c r="BJ95" s="13">
        <f t="shared" si="120"/>
        <v>0</v>
      </c>
      <c r="BK95" s="13">
        <f t="shared" si="120"/>
        <v>0</v>
      </c>
      <c r="BL95" s="13">
        <f t="shared" si="120"/>
        <v>0</v>
      </c>
      <c r="BM95" s="13">
        <f t="shared" si="120"/>
        <v>0</v>
      </c>
      <c r="BN95" s="13">
        <f t="shared" si="120"/>
        <v>0</v>
      </c>
      <c r="BO95" s="13">
        <f t="shared" ref="BO95:CM95" si="121">BO26</f>
        <v>0</v>
      </c>
      <c r="BP95" s="13">
        <f t="shared" si="121"/>
        <v>0</v>
      </c>
      <c r="BQ95" s="13">
        <f t="shared" si="121"/>
        <v>0</v>
      </c>
      <c r="BR95" s="13">
        <f t="shared" si="121"/>
        <v>0</v>
      </c>
      <c r="BS95" s="13">
        <f t="shared" si="121"/>
        <v>0</v>
      </c>
      <c r="BT95" s="13">
        <f t="shared" si="121"/>
        <v>0</v>
      </c>
      <c r="BU95" s="13">
        <f t="shared" si="121"/>
        <v>0</v>
      </c>
      <c r="BV95" s="13">
        <f t="shared" si="121"/>
        <v>0</v>
      </c>
      <c r="BW95" s="13">
        <f t="shared" si="121"/>
        <v>0</v>
      </c>
      <c r="BX95" s="13">
        <f t="shared" si="121"/>
        <v>0</v>
      </c>
      <c r="BY95" s="13">
        <f t="shared" si="121"/>
        <v>0</v>
      </c>
      <c r="BZ95" s="13">
        <f t="shared" si="121"/>
        <v>0</v>
      </c>
      <c r="CA95" s="13">
        <f t="shared" si="121"/>
        <v>0</v>
      </c>
      <c r="CB95" s="13">
        <f t="shared" si="121"/>
        <v>0</v>
      </c>
      <c r="CC95" s="13">
        <f t="shared" si="121"/>
        <v>0</v>
      </c>
      <c r="CD95" s="13">
        <f t="shared" si="121"/>
        <v>0</v>
      </c>
      <c r="CE95" s="13">
        <f t="shared" si="121"/>
        <v>0</v>
      </c>
      <c r="CF95" s="13">
        <f t="shared" si="121"/>
        <v>0</v>
      </c>
      <c r="CG95" s="13">
        <f t="shared" si="121"/>
        <v>0</v>
      </c>
      <c r="CH95" s="13">
        <f t="shared" si="121"/>
        <v>0</v>
      </c>
      <c r="CI95" s="13">
        <f t="shared" si="121"/>
        <v>0</v>
      </c>
      <c r="CJ95" s="13">
        <f t="shared" si="121"/>
        <v>0</v>
      </c>
      <c r="CK95" s="13">
        <f t="shared" si="121"/>
        <v>0</v>
      </c>
      <c r="CL95" s="13">
        <f t="shared" si="121"/>
        <v>0</v>
      </c>
      <c r="CM95" s="13">
        <f t="shared" si="121"/>
        <v>0</v>
      </c>
      <c r="CN95" s="13">
        <v>0</v>
      </c>
      <c r="CO95" s="13">
        <f t="shared" ref="CO95:EZ95" si="122">CO26</f>
        <v>0</v>
      </c>
      <c r="CP95" s="13">
        <f t="shared" si="122"/>
        <v>0</v>
      </c>
      <c r="CQ95" s="13">
        <f t="shared" si="122"/>
        <v>0</v>
      </c>
      <c r="CR95" s="13">
        <f t="shared" si="122"/>
        <v>0</v>
      </c>
      <c r="CS95" s="13">
        <f t="shared" si="122"/>
        <v>0</v>
      </c>
      <c r="CT95" s="13">
        <f t="shared" si="122"/>
        <v>0</v>
      </c>
      <c r="CU95" s="13">
        <f t="shared" si="122"/>
        <v>0</v>
      </c>
      <c r="CV95" s="13">
        <f t="shared" si="122"/>
        <v>0</v>
      </c>
      <c r="CW95" s="13">
        <f t="shared" si="122"/>
        <v>0</v>
      </c>
      <c r="CX95" s="13">
        <f t="shared" si="122"/>
        <v>0</v>
      </c>
      <c r="CY95" s="13">
        <f t="shared" si="122"/>
        <v>0</v>
      </c>
      <c r="CZ95" s="13">
        <f t="shared" si="122"/>
        <v>0</v>
      </c>
      <c r="DA95" s="13">
        <f t="shared" si="122"/>
        <v>0</v>
      </c>
      <c r="DB95" s="13">
        <f t="shared" si="122"/>
        <v>0</v>
      </c>
      <c r="DC95" s="13">
        <f t="shared" si="122"/>
        <v>0</v>
      </c>
      <c r="DD95" s="13">
        <f t="shared" si="122"/>
        <v>0</v>
      </c>
      <c r="DE95" s="13">
        <f t="shared" si="122"/>
        <v>0</v>
      </c>
      <c r="DF95" s="13">
        <f t="shared" si="122"/>
        <v>0</v>
      </c>
      <c r="DG95" s="13">
        <f t="shared" si="122"/>
        <v>0</v>
      </c>
      <c r="DH95" s="13">
        <f t="shared" si="122"/>
        <v>0</v>
      </c>
      <c r="DI95" s="13">
        <f t="shared" si="122"/>
        <v>0</v>
      </c>
      <c r="DJ95" s="13">
        <f t="shared" si="122"/>
        <v>0</v>
      </c>
      <c r="DK95" s="13">
        <f t="shared" si="122"/>
        <v>0</v>
      </c>
      <c r="DL95" s="13">
        <f t="shared" si="122"/>
        <v>0</v>
      </c>
      <c r="DM95" s="13">
        <f t="shared" si="122"/>
        <v>0</v>
      </c>
      <c r="DN95" s="13">
        <f t="shared" si="122"/>
        <v>0</v>
      </c>
      <c r="DO95" s="13">
        <f t="shared" si="122"/>
        <v>0</v>
      </c>
      <c r="DP95" s="13">
        <f t="shared" si="122"/>
        <v>0</v>
      </c>
      <c r="DQ95" s="13">
        <f t="shared" si="122"/>
        <v>0</v>
      </c>
      <c r="DR95" s="13">
        <f t="shared" si="122"/>
        <v>0</v>
      </c>
      <c r="DS95" s="13">
        <f t="shared" si="122"/>
        <v>0</v>
      </c>
      <c r="DT95" s="13">
        <f t="shared" si="122"/>
        <v>0</v>
      </c>
      <c r="DU95" s="13">
        <f t="shared" si="122"/>
        <v>0</v>
      </c>
      <c r="DV95" s="13">
        <f t="shared" si="122"/>
        <v>0</v>
      </c>
      <c r="DW95" s="13">
        <f t="shared" si="122"/>
        <v>0</v>
      </c>
      <c r="DX95" s="13">
        <f t="shared" si="122"/>
        <v>0</v>
      </c>
      <c r="DY95" s="13">
        <f t="shared" si="122"/>
        <v>0</v>
      </c>
      <c r="DZ95" s="13">
        <f t="shared" si="122"/>
        <v>0</v>
      </c>
      <c r="EA95" s="13">
        <f t="shared" si="122"/>
        <v>0</v>
      </c>
      <c r="EB95" s="13">
        <f t="shared" si="122"/>
        <v>0</v>
      </c>
      <c r="EC95" s="13">
        <f t="shared" si="122"/>
        <v>0</v>
      </c>
      <c r="ED95" s="13">
        <f t="shared" si="122"/>
        <v>0</v>
      </c>
      <c r="EE95" s="13">
        <f t="shared" si="122"/>
        <v>0</v>
      </c>
      <c r="EF95" s="13">
        <f t="shared" si="122"/>
        <v>0</v>
      </c>
      <c r="EG95" s="13">
        <f t="shared" si="122"/>
        <v>0</v>
      </c>
      <c r="EH95" s="13">
        <f t="shared" si="122"/>
        <v>0</v>
      </c>
      <c r="EI95" s="13">
        <f t="shared" si="122"/>
        <v>0</v>
      </c>
      <c r="EJ95" s="13">
        <f t="shared" si="122"/>
        <v>0</v>
      </c>
      <c r="EK95" s="13">
        <f t="shared" si="122"/>
        <v>0</v>
      </c>
      <c r="EL95" s="13">
        <f t="shared" si="122"/>
        <v>0</v>
      </c>
      <c r="EM95" s="13">
        <f t="shared" si="122"/>
        <v>0</v>
      </c>
      <c r="EN95" s="13">
        <f t="shared" si="122"/>
        <v>0</v>
      </c>
      <c r="EO95" s="13">
        <f t="shared" si="122"/>
        <v>0</v>
      </c>
      <c r="EP95" s="13">
        <f t="shared" si="122"/>
        <v>0</v>
      </c>
      <c r="EQ95" s="13">
        <f t="shared" si="122"/>
        <v>0</v>
      </c>
      <c r="ER95" s="13">
        <f t="shared" si="122"/>
        <v>0</v>
      </c>
      <c r="ES95" s="13">
        <f t="shared" si="122"/>
        <v>0</v>
      </c>
      <c r="ET95" s="13">
        <f t="shared" si="122"/>
        <v>0</v>
      </c>
      <c r="EU95" s="13">
        <f t="shared" si="122"/>
        <v>0</v>
      </c>
      <c r="EV95" s="13">
        <f t="shared" si="122"/>
        <v>0</v>
      </c>
      <c r="EW95" s="13">
        <f t="shared" si="122"/>
        <v>0</v>
      </c>
      <c r="EX95" s="13">
        <f t="shared" si="122"/>
        <v>0</v>
      </c>
      <c r="EY95" s="13">
        <f t="shared" si="122"/>
        <v>0</v>
      </c>
      <c r="EZ95" s="13">
        <f t="shared" si="122"/>
        <v>0</v>
      </c>
      <c r="FA95" s="13">
        <f t="shared" ref="FA95:FX95" si="123">FA26</f>
        <v>0</v>
      </c>
      <c r="FB95" s="13">
        <f t="shared" si="123"/>
        <v>0</v>
      </c>
      <c r="FC95" s="13">
        <f t="shared" si="123"/>
        <v>0</v>
      </c>
      <c r="FD95" s="13">
        <f t="shared" si="123"/>
        <v>0</v>
      </c>
      <c r="FE95" s="13">
        <f t="shared" si="123"/>
        <v>0</v>
      </c>
      <c r="FF95" s="13">
        <f t="shared" si="123"/>
        <v>0</v>
      </c>
      <c r="FG95" s="13">
        <f t="shared" si="123"/>
        <v>0</v>
      </c>
      <c r="FH95" s="13">
        <f t="shared" si="123"/>
        <v>0</v>
      </c>
      <c r="FI95" s="13">
        <f t="shared" si="123"/>
        <v>0</v>
      </c>
      <c r="FJ95" s="13">
        <f t="shared" si="123"/>
        <v>0</v>
      </c>
      <c r="FK95" s="13">
        <f t="shared" si="123"/>
        <v>0</v>
      </c>
      <c r="FL95" s="13">
        <f t="shared" si="123"/>
        <v>0</v>
      </c>
      <c r="FM95" s="13">
        <f t="shared" si="123"/>
        <v>0</v>
      </c>
      <c r="FN95" s="13">
        <f t="shared" si="123"/>
        <v>0</v>
      </c>
      <c r="FO95" s="13">
        <f t="shared" si="123"/>
        <v>0</v>
      </c>
      <c r="FP95" s="13">
        <f t="shared" si="123"/>
        <v>0</v>
      </c>
      <c r="FQ95" s="13">
        <f t="shared" si="123"/>
        <v>0</v>
      </c>
      <c r="FR95" s="13">
        <f t="shared" si="123"/>
        <v>0</v>
      </c>
      <c r="FS95" s="13">
        <f t="shared" si="123"/>
        <v>0</v>
      </c>
      <c r="FT95" s="13">
        <f t="shared" si="123"/>
        <v>0</v>
      </c>
      <c r="FU95" s="13">
        <f t="shared" si="123"/>
        <v>0</v>
      </c>
      <c r="FV95" s="13">
        <f t="shared" si="123"/>
        <v>0</v>
      </c>
      <c r="FW95" s="13">
        <f t="shared" si="123"/>
        <v>0</v>
      </c>
      <c r="FX95" s="13">
        <f t="shared" si="123"/>
        <v>0</v>
      </c>
      <c r="FY95" s="13">
        <f>SUM(C95:FX95)</f>
        <v>0</v>
      </c>
      <c r="FZ95" s="13">
        <f t="shared" si="104"/>
        <v>0</v>
      </c>
      <c r="GA95" s="86"/>
      <c r="GB95" s="19"/>
      <c r="GC95" s="19"/>
      <c r="GD95" s="19"/>
      <c r="GE95" s="19"/>
      <c r="GF95" s="1"/>
      <c r="GG95" s="1"/>
      <c r="GH95" s="17"/>
      <c r="GI95" s="17"/>
      <c r="GJ95" s="17"/>
      <c r="GK95" s="17"/>
      <c r="GL95" s="17"/>
      <c r="GM95" s="17"/>
      <c r="GN95" s="20"/>
      <c r="GO95" s="20"/>
    </row>
    <row r="96" spans="1:197" x14ac:dyDescent="0.2">
      <c r="A96" s="3" t="s">
        <v>396</v>
      </c>
      <c r="B96" s="11" t="s">
        <v>397</v>
      </c>
      <c r="C96" s="34">
        <f t="shared" ref="C96:BN96" si="124">SUM(C91:C95)</f>
        <v>8443.4</v>
      </c>
      <c r="D96" s="34">
        <f t="shared" si="124"/>
        <v>41888.300000000003</v>
      </c>
      <c r="E96" s="34">
        <f t="shared" si="124"/>
        <v>7866.5</v>
      </c>
      <c r="F96" s="34">
        <f t="shared" si="124"/>
        <v>18591.399999999998</v>
      </c>
      <c r="G96" s="34">
        <f t="shared" si="124"/>
        <v>1031.8</v>
      </c>
      <c r="H96" s="34">
        <f t="shared" si="124"/>
        <v>976.9</v>
      </c>
      <c r="I96" s="34">
        <f t="shared" si="124"/>
        <v>10394.299999999999</v>
      </c>
      <c r="J96" s="34">
        <f t="shared" si="124"/>
        <v>2367.6999999999998</v>
      </c>
      <c r="K96" s="34">
        <f t="shared" si="124"/>
        <v>296.40000000000003</v>
      </c>
      <c r="L96" s="34">
        <f t="shared" si="124"/>
        <v>2590.4</v>
      </c>
      <c r="M96" s="34">
        <f t="shared" si="124"/>
        <v>1347.5</v>
      </c>
      <c r="N96" s="34">
        <f t="shared" si="124"/>
        <v>52869.7</v>
      </c>
      <c r="O96" s="34">
        <f t="shared" si="124"/>
        <v>14642.699999999999</v>
      </c>
      <c r="P96" s="34">
        <f t="shared" si="124"/>
        <v>180</v>
      </c>
      <c r="Q96" s="34">
        <f t="shared" si="124"/>
        <v>39653.5</v>
      </c>
      <c r="R96" s="34">
        <f t="shared" si="124"/>
        <v>2765.5</v>
      </c>
      <c r="S96" s="34">
        <f t="shared" si="124"/>
        <v>1652.5</v>
      </c>
      <c r="T96" s="34">
        <f t="shared" si="124"/>
        <v>150.6</v>
      </c>
      <c r="U96" s="34">
        <f t="shared" si="124"/>
        <v>51.5</v>
      </c>
      <c r="V96" s="34">
        <f t="shared" si="124"/>
        <v>291.7</v>
      </c>
      <c r="W96" s="34">
        <f t="shared" si="124"/>
        <v>50</v>
      </c>
      <c r="X96" s="34">
        <f t="shared" si="124"/>
        <v>50</v>
      </c>
      <c r="Y96" s="34">
        <f t="shared" si="124"/>
        <v>2292.5</v>
      </c>
      <c r="Z96" s="34">
        <f t="shared" si="124"/>
        <v>244.5</v>
      </c>
      <c r="AA96" s="34">
        <f t="shared" si="124"/>
        <v>30188.5</v>
      </c>
      <c r="AB96" s="34">
        <f t="shared" si="124"/>
        <v>29794.2</v>
      </c>
      <c r="AC96" s="34">
        <f t="shared" si="124"/>
        <v>1002.5</v>
      </c>
      <c r="AD96" s="34">
        <f t="shared" si="124"/>
        <v>1289</v>
      </c>
      <c r="AE96" s="34">
        <f t="shared" si="124"/>
        <v>105</v>
      </c>
      <c r="AF96" s="34">
        <f t="shared" si="124"/>
        <v>168.4</v>
      </c>
      <c r="AG96" s="34">
        <f t="shared" si="124"/>
        <v>765.69999999999993</v>
      </c>
      <c r="AH96" s="34">
        <f t="shared" si="124"/>
        <v>1037.8</v>
      </c>
      <c r="AI96" s="34">
        <f t="shared" si="124"/>
        <v>359.8</v>
      </c>
      <c r="AJ96" s="34">
        <f t="shared" si="124"/>
        <v>193.79999999999998</v>
      </c>
      <c r="AK96" s="34">
        <f t="shared" si="124"/>
        <v>216.9</v>
      </c>
      <c r="AL96" s="34">
        <f t="shared" si="124"/>
        <v>278</v>
      </c>
      <c r="AM96" s="34">
        <f t="shared" si="124"/>
        <v>445.59999999999997</v>
      </c>
      <c r="AN96" s="34">
        <f t="shared" si="124"/>
        <v>360.1</v>
      </c>
      <c r="AO96" s="34">
        <f t="shared" si="124"/>
        <v>4680.7000000000007</v>
      </c>
      <c r="AP96" s="34">
        <f t="shared" si="124"/>
        <v>87643.7</v>
      </c>
      <c r="AQ96" s="34">
        <f t="shared" si="124"/>
        <v>237.4</v>
      </c>
      <c r="AR96" s="34">
        <f t="shared" si="124"/>
        <v>64513.8</v>
      </c>
      <c r="AS96" s="34">
        <f t="shared" si="124"/>
        <v>6902</v>
      </c>
      <c r="AT96" s="34">
        <f t="shared" si="124"/>
        <v>2283.7000000000003</v>
      </c>
      <c r="AU96" s="34">
        <f t="shared" si="124"/>
        <v>248.8</v>
      </c>
      <c r="AV96" s="34">
        <f t="shared" si="124"/>
        <v>299.60000000000002</v>
      </c>
      <c r="AW96" s="34">
        <f t="shared" si="124"/>
        <v>223.4</v>
      </c>
      <c r="AX96" s="34">
        <f t="shared" si="124"/>
        <v>50</v>
      </c>
      <c r="AY96" s="34">
        <f t="shared" si="124"/>
        <v>458.7</v>
      </c>
      <c r="AZ96" s="34">
        <f t="shared" si="124"/>
        <v>11449.3</v>
      </c>
      <c r="BA96" s="34">
        <f t="shared" si="124"/>
        <v>9017.5</v>
      </c>
      <c r="BB96" s="34">
        <f t="shared" si="124"/>
        <v>7807</v>
      </c>
      <c r="BC96" s="34">
        <f t="shared" si="124"/>
        <v>30009.399999999998</v>
      </c>
      <c r="BD96" s="34">
        <f t="shared" si="124"/>
        <v>4995.3</v>
      </c>
      <c r="BE96" s="34">
        <f t="shared" si="124"/>
        <v>1431.5</v>
      </c>
      <c r="BF96" s="34">
        <f t="shared" si="124"/>
        <v>24667.200000000001</v>
      </c>
      <c r="BG96" s="34">
        <f t="shared" si="124"/>
        <v>1032.4000000000001</v>
      </c>
      <c r="BH96" s="34">
        <f t="shared" si="124"/>
        <v>624.80000000000007</v>
      </c>
      <c r="BI96" s="34">
        <f t="shared" si="124"/>
        <v>243.70000000000002</v>
      </c>
      <c r="BJ96" s="34">
        <f t="shared" si="124"/>
        <v>6464</v>
      </c>
      <c r="BK96" s="34">
        <f t="shared" si="124"/>
        <v>23664.1</v>
      </c>
      <c r="BL96" s="34">
        <f t="shared" si="124"/>
        <v>195.2</v>
      </c>
      <c r="BM96" s="34">
        <f t="shared" si="124"/>
        <v>283</v>
      </c>
      <c r="BN96" s="34">
        <f t="shared" si="124"/>
        <v>3649.2999999999997</v>
      </c>
      <c r="BO96" s="34">
        <f t="shared" ref="BO96:DZ96" si="125">SUM(BO91:BO95)</f>
        <v>1336.3</v>
      </c>
      <c r="BP96" s="34">
        <f t="shared" si="125"/>
        <v>205.3</v>
      </c>
      <c r="BQ96" s="34">
        <f t="shared" si="125"/>
        <v>6133.3</v>
      </c>
      <c r="BR96" s="34">
        <f t="shared" si="125"/>
        <v>4740.8</v>
      </c>
      <c r="BS96" s="34">
        <f t="shared" si="125"/>
        <v>1163.4000000000001</v>
      </c>
      <c r="BT96" s="34">
        <f t="shared" si="125"/>
        <v>441.6</v>
      </c>
      <c r="BU96" s="34">
        <f t="shared" si="125"/>
        <v>420.8</v>
      </c>
      <c r="BV96" s="34">
        <f t="shared" si="125"/>
        <v>1302.5</v>
      </c>
      <c r="BW96" s="34">
        <f t="shared" si="125"/>
        <v>1987.7</v>
      </c>
      <c r="BX96" s="34">
        <f t="shared" si="125"/>
        <v>87.3</v>
      </c>
      <c r="BY96" s="34">
        <f t="shared" si="125"/>
        <v>517</v>
      </c>
      <c r="BZ96" s="34">
        <f t="shared" si="125"/>
        <v>212.70000000000002</v>
      </c>
      <c r="CA96" s="34">
        <f t="shared" si="125"/>
        <v>169.8</v>
      </c>
      <c r="CB96" s="34">
        <f t="shared" si="125"/>
        <v>81294.7</v>
      </c>
      <c r="CC96" s="34">
        <f t="shared" si="125"/>
        <v>175.5</v>
      </c>
      <c r="CD96" s="34">
        <f t="shared" si="125"/>
        <v>56.3</v>
      </c>
      <c r="CE96" s="34">
        <f t="shared" si="125"/>
        <v>161.1</v>
      </c>
      <c r="CF96" s="34">
        <f t="shared" si="125"/>
        <v>115.6</v>
      </c>
      <c r="CG96" s="34">
        <f t="shared" si="125"/>
        <v>215.9</v>
      </c>
      <c r="CH96" s="34">
        <f t="shared" si="125"/>
        <v>105.39999999999999</v>
      </c>
      <c r="CI96" s="34">
        <f t="shared" si="125"/>
        <v>720.19999999999993</v>
      </c>
      <c r="CJ96" s="34">
        <f t="shared" si="125"/>
        <v>978</v>
      </c>
      <c r="CK96" s="34">
        <f t="shared" si="125"/>
        <v>5671.3</v>
      </c>
      <c r="CL96" s="34">
        <f t="shared" si="125"/>
        <v>1358.6</v>
      </c>
      <c r="CM96" s="34">
        <f t="shared" si="125"/>
        <v>835.8</v>
      </c>
      <c r="CN96" s="34">
        <f t="shared" si="125"/>
        <v>30469.5</v>
      </c>
      <c r="CO96" s="34">
        <f t="shared" si="125"/>
        <v>15194.5</v>
      </c>
      <c r="CP96" s="34">
        <f t="shared" si="125"/>
        <v>1064.3</v>
      </c>
      <c r="CQ96" s="34">
        <f t="shared" si="125"/>
        <v>1025.3</v>
      </c>
      <c r="CR96" s="34">
        <f t="shared" si="125"/>
        <v>180.7</v>
      </c>
      <c r="CS96" s="34">
        <f t="shared" si="125"/>
        <v>367</v>
      </c>
      <c r="CT96" s="34">
        <f t="shared" si="125"/>
        <v>110.7</v>
      </c>
      <c r="CU96" s="34">
        <f t="shared" si="125"/>
        <v>458.9</v>
      </c>
      <c r="CV96" s="34">
        <f t="shared" si="125"/>
        <v>50</v>
      </c>
      <c r="CW96" s="34">
        <f t="shared" si="125"/>
        <v>184.9</v>
      </c>
      <c r="CX96" s="34">
        <f t="shared" si="125"/>
        <v>482.1</v>
      </c>
      <c r="CY96" s="34">
        <f t="shared" si="125"/>
        <v>50</v>
      </c>
      <c r="CZ96" s="34">
        <f t="shared" si="125"/>
        <v>2120.6</v>
      </c>
      <c r="DA96" s="34">
        <f t="shared" si="125"/>
        <v>182.3</v>
      </c>
      <c r="DB96" s="34">
        <f t="shared" si="125"/>
        <v>303.09999999999997</v>
      </c>
      <c r="DC96" s="34">
        <f t="shared" si="125"/>
        <v>154.79999999999998</v>
      </c>
      <c r="DD96" s="34">
        <f t="shared" si="125"/>
        <v>162.5</v>
      </c>
      <c r="DE96" s="34">
        <f t="shared" si="125"/>
        <v>437.7</v>
      </c>
      <c r="DF96" s="34">
        <f t="shared" si="125"/>
        <v>21917</v>
      </c>
      <c r="DG96" s="34">
        <f t="shared" si="125"/>
        <v>93</v>
      </c>
      <c r="DH96" s="34">
        <f t="shared" si="125"/>
        <v>2106.1</v>
      </c>
      <c r="DI96" s="34">
        <f t="shared" si="125"/>
        <v>2698.5</v>
      </c>
      <c r="DJ96" s="34">
        <f t="shared" si="125"/>
        <v>686.30000000000007</v>
      </c>
      <c r="DK96" s="34">
        <f t="shared" si="125"/>
        <v>457.5</v>
      </c>
      <c r="DL96" s="34">
        <f t="shared" si="125"/>
        <v>5868.1</v>
      </c>
      <c r="DM96" s="34">
        <f t="shared" si="125"/>
        <v>267.89999999999998</v>
      </c>
      <c r="DN96" s="34">
        <f t="shared" si="125"/>
        <v>1453.5</v>
      </c>
      <c r="DO96" s="34">
        <f t="shared" si="125"/>
        <v>3180</v>
      </c>
      <c r="DP96" s="34">
        <f t="shared" si="125"/>
        <v>209.3</v>
      </c>
      <c r="DQ96" s="34">
        <f t="shared" si="125"/>
        <v>637.70000000000005</v>
      </c>
      <c r="DR96" s="34">
        <f t="shared" si="125"/>
        <v>1418.7</v>
      </c>
      <c r="DS96" s="34">
        <f t="shared" si="125"/>
        <v>789.8</v>
      </c>
      <c r="DT96" s="34">
        <f t="shared" si="125"/>
        <v>137.30000000000001</v>
      </c>
      <c r="DU96" s="34">
        <f t="shared" si="125"/>
        <v>389</v>
      </c>
      <c r="DV96" s="34">
        <f t="shared" si="125"/>
        <v>209.5</v>
      </c>
      <c r="DW96" s="34">
        <f t="shared" si="125"/>
        <v>353.7</v>
      </c>
      <c r="DX96" s="34">
        <f t="shared" si="125"/>
        <v>167.70000000000002</v>
      </c>
      <c r="DY96" s="34">
        <f t="shared" si="125"/>
        <v>331.8</v>
      </c>
      <c r="DZ96" s="34">
        <f t="shared" si="125"/>
        <v>902.7</v>
      </c>
      <c r="EA96" s="34">
        <f t="shared" ref="EA96:FX96" si="126">SUM(EA91:EA95)</f>
        <v>647.70000000000005</v>
      </c>
      <c r="EB96" s="34">
        <f t="shared" si="126"/>
        <v>585.4</v>
      </c>
      <c r="EC96" s="34">
        <f t="shared" si="126"/>
        <v>322.10000000000002</v>
      </c>
      <c r="ED96" s="34">
        <f t="shared" si="126"/>
        <v>1652.4</v>
      </c>
      <c r="EE96" s="34">
        <f t="shared" si="126"/>
        <v>195.3</v>
      </c>
      <c r="EF96" s="34">
        <f t="shared" si="126"/>
        <v>1487.4</v>
      </c>
      <c r="EG96" s="34">
        <f t="shared" si="126"/>
        <v>286.3</v>
      </c>
      <c r="EH96" s="34">
        <f t="shared" si="126"/>
        <v>233.20000000000002</v>
      </c>
      <c r="EI96" s="34">
        <f t="shared" si="126"/>
        <v>16415.8</v>
      </c>
      <c r="EJ96" s="34">
        <f t="shared" si="126"/>
        <v>9578.6</v>
      </c>
      <c r="EK96" s="34">
        <f t="shared" si="126"/>
        <v>700.7</v>
      </c>
      <c r="EL96" s="34">
        <f t="shared" si="126"/>
        <v>483.7</v>
      </c>
      <c r="EM96" s="34">
        <f t="shared" si="126"/>
        <v>432.1</v>
      </c>
      <c r="EN96" s="34">
        <f t="shared" si="126"/>
        <v>1103.2</v>
      </c>
      <c r="EO96" s="34">
        <f t="shared" si="126"/>
        <v>387.5</v>
      </c>
      <c r="EP96" s="34">
        <f t="shared" si="126"/>
        <v>398.2</v>
      </c>
      <c r="EQ96" s="34">
        <f t="shared" si="126"/>
        <v>2725.8</v>
      </c>
      <c r="ER96" s="34">
        <f t="shared" si="126"/>
        <v>330.5</v>
      </c>
      <c r="ES96" s="34">
        <f t="shared" si="126"/>
        <v>131.19999999999999</v>
      </c>
      <c r="ET96" s="34">
        <f t="shared" si="126"/>
        <v>220</v>
      </c>
      <c r="EU96" s="34">
        <f t="shared" si="126"/>
        <v>652</v>
      </c>
      <c r="EV96" s="34">
        <f t="shared" si="126"/>
        <v>66.099999999999994</v>
      </c>
      <c r="EW96" s="34">
        <f t="shared" si="126"/>
        <v>910.4</v>
      </c>
      <c r="EX96" s="34">
        <f t="shared" si="126"/>
        <v>230.8</v>
      </c>
      <c r="EY96" s="34">
        <f t="shared" si="126"/>
        <v>516.29999999999995</v>
      </c>
      <c r="EZ96" s="34">
        <f t="shared" si="126"/>
        <v>139.4</v>
      </c>
      <c r="FA96" s="34">
        <f t="shared" si="126"/>
        <v>3397.5</v>
      </c>
      <c r="FB96" s="34">
        <f t="shared" si="126"/>
        <v>357.9</v>
      </c>
      <c r="FC96" s="34">
        <f t="shared" si="126"/>
        <v>2301</v>
      </c>
      <c r="FD96" s="34">
        <f t="shared" si="126"/>
        <v>362.9</v>
      </c>
      <c r="FE96" s="34">
        <f t="shared" si="126"/>
        <v>105.6</v>
      </c>
      <c r="FF96" s="34">
        <f t="shared" si="126"/>
        <v>226.3</v>
      </c>
      <c r="FG96" s="34">
        <f t="shared" si="126"/>
        <v>117.6</v>
      </c>
      <c r="FH96" s="34">
        <f t="shared" si="126"/>
        <v>93.5</v>
      </c>
      <c r="FI96" s="34">
        <f t="shared" si="126"/>
        <v>1857.6999999999998</v>
      </c>
      <c r="FJ96" s="34">
        <f t="shared" si="126"/>
        <v>1911.4</v>
      </c>
      <c r="FK96" s="34">
        <f t="shared" si="126"/>
        <v>2347</v>
      </c>
      <c r="FL96" s="34">
        <f t="shared" si="126"/>
        <v>6430</v>
      </c>
      <c r="FM96" s="34">
        <f t="shared" si="126"/>
        <v>3789.9</v>
      </c>
      <c r="FN96" s="34">
        <f t="shared" si="126"/>
        <v>21751.4</v>
      </c>
      <c r="FO96" s="34">
        <f t="shared" si="126"/>
        <v>1118.3000000000002</v>
      </c>
      <c r="FP96" s="34">
        <f t="shared" si="126"/>
        <v>2325.5</v>
      </c>
      <c r="FQ96" s="34">
        <f t="shared" si="126"/>
        <v>924.4</v>
      </c>
      <c r="FR96" s="34">
        <f t="shared" si="126"/>
        <v>167.5</v>
      </c>
      <c r="FS96" s="34">
        <f t="shared" si="126"/>
        <v>194.20000000000002</v>
      </c>
      <c r="FT96" s="34">
        <f t="shared" si="126"/>
        <v>78.7</v>
      </c>
      <c r="FU96" s="34">
        <f t="shared" si="126"/>
        <v>797.2</v>
      </c>
      <c r="FV96" s="34">
        <f t="shared" si="126"/>
        <v>677.6</v>
      </c>
      <c r="FW96" s="34">
        <f t="shared" si="126"/>
        <v>198.8</v>
      </c>
      <c r="FX96" s="34">
        <f t="shared" si="126"/>
        <v>63.3</v>
      </c>
      <c r="FY96" s="13"/>
      <c r="FZ96" s="13">
        <f t="shared" si="104"/>
        <v>870078.30000000028</v>
      </c>
      <c r="GA96" s="13"/>
      <c r="GB96" s="19"/>
      <c r="GC96" s="19"/>
      <c r="GD96" s="19"/>
      <c r="GE96" s="19"/>
      <c r="GF96" s="1"/>
      <c r="GG96" s="1"/>
      <c r="GH96" s="17"/>
      <c r="GI96" s="17"/>
      <c r="GJ96" s="17"/>
      <c r="GK96" s="17"/>
      <c r="GL96" s="17"/>
      <c r="GM96" s="17"/>
      <c r="GN96" s="20"/>
      <c r="GO96" s="20"/>
    </row>
    <row r="97" spans="1:256" ht="15.75" x14ac:dyDescent="0.25">
      <c r="A97" s="3" t="s">
        <v>398</v>
      </c>
      <c r="B97" s="41" t="s">
        <v>399</v>
      </c>
      <c r="C97" s="19">
        <f t="shared" ref="C97:BN97" si="127">C96-C98</f>
        <v>8443.4</v>
      </c>
      <c r="D97" s="19">
        <f t="shared" si="127"/>
        <v>37290.9</v>
      </c>
      <c r="E97" s="19">
        <f t="shared" si="127"/>
        <v>7033.8</v>
      </c>
      <c r="F97" s="19">
        <f t="shared" si="127"/>
        <v>17913.599999999999</v>
      </c>
      <c r="G97" s="19">
        <f t="shared" si="127"/>
        <v>1031.8</v>
      </c>
      <c r="H97" s="19">
        <f t="shared" si="127"/>
        <v>976.9</v>
      </c>
      <c r="I97" s="19">
        <f t="shared" si="127"/>
        <v>9329.7999999999993</v>
      </c>
      <c r="J97" s="19">
        <f t="shared" si="127"/>
        <v>2367.6999999999998</v>
      </c>
      <c r="K97" s="19">
        <f t="shared" si="127"/>
        <v>296.40000000000003</v>
      </c>
      <c r="L97" s="19">
        <f t="shared" si="127"/>
        <v>2590.4</v>
      </c>
      <c r="M97" s="19">
        <f t="shared" si="127"/>
        <v>1347.5</v>
      </c>
      <c r="N97" s="19">
        <f t="shared" si="127"/>
        <v>52869.7</v>
      </c>
      <c r="O97" s="19">
        <f t="shared" si="127"/>
        <v>14642.699999999999</v>
      </c>
      <c r="P97" s="19">
        <f t="shared" si="127"/>
        <v>180</v>
      </c>
      <c r="Q97" s="19">
        <f t="shared" si="127"/>
        <v>38579.699999999997</v>
      </c>
      <c r="R97" s="19">
        <f t="shared" si="127"/>
        <v>2765.5</v>
      </c>
      <c r="S97" s="19">
        <f t="shared" si="127"/>
        <v>1652.5</v>
      </c>
      <c r="T97" s="19">
        <f t="shared" si="127"/>
        <v>150.6</v>
      </c>
      <c r="U97" s="19">
        <f t="shared" si="127"/>
        <v>51.5</v>
      </c>
      <c r="V97" s="19">
        <f t="shared" si="127"/>
        <v>291.7</v>
      </c>
      <c r="W97" s="19">
        <f t="shared" si="127"/>
        <v>50</v>
      </c>
      <c r="X97" s="19">
        <f t="shared" si="127"/>
        <v>50</v>
      </c>
      <c r="Y97" s="19">
        <f t="shared" si="127"/>
        <v>2292.5</v>
      </c>
      <c r="Z97" s="19">
        <f t="shared" si="127"/>
        <v>244.5</v>
      </c>
      <c r="AA97" s="19">
        <f t="shared" si="127"/>
        <v>30188.5</v>
      </c>
      <c r="AB97" s="19">
        <f t="shared" si="127"/>
        <v>29794.2</v>
      </c>
      <c r="AC97" s="19">
        <f t="shared" si="127"/>
        <v>1002.5</v>
      </c>
      <c r="AD97" s="19">
        <f t="shared" si="127"/>
        <v>1206.2</v>
      </c>
      <c r="AE97" s="19">
        <f t="shared" si="127"/>
        <v>105</v>
      </c>
      <c r="AF97" s="19">
        <f t="shared" si="127"/>
        <v>168.4</v>
      </c>
      <c r="AG97" s="19">
        <f t="shared" si="127"/>
        <v>765.69999999999993</v>
      </c>
      <c r="AH97" s="19">
        <f t="shared" si="127"/>
        <v>1037.8</v>
      </c>
      <c r="AI97" s="19">
        <f t="shared" si="127"/>
        <v>359.8</v>
      </c>
      <c r="AJ97" s="19">
        <f t="shared" si="127"/>
        <v>193.79999999999998</v>
      </c>
      <c r="AK97" s="19">
        <f t="shared" si="127"/>
        <v>216.9</v>
      </c>
      <c r="AL97" s="19">
        <f t="shared" si="127"/>
        <v>278</v>
      </c>
      <c r="AM97" s="19">
        <f t="shared" si="127"/>
        <v>445.59999999999997</v>
      </c>
      <c r="AN97" s="19">
        <f t="shared" si="127"/>
        <v>360.1</v>
      </c>
      <c r="AO97" s="19">
        <f t="shared" si="127"/>
        <v>4680.7000000000007</v>
      </c>
      <c r="AP97" s="19">
        <f t="shared" si="127"/>
        <v>87643.7</v>
      </c>
      <c r="AQ97" s="19">
        <f t="shared" si="127"/>
        <v>237.4</v>
      </c>
      <c r="AR97" s="19">
        <f t="shared" si="127"/>
        <v>63925.8</v>
      </c>
      <c r="AS97" s="19">
        <f t="shared" si="127"/>
        <v>6590</v>
      </c>
      <c r="AT97" s="19">
        <f t="shared" si="127"/>
        <v>2283.7000000000003</v>
      </c>
      <c r="AU97" s="19">
        <f t="shared" si="127"/>
        <v>248.8</v>
      </c>
      <c r="AV97" s="19">
        <f t="shared" si="127"/>
        <v>299.60000000000002</v>
      </c>
      <c r="AW97" s="19">
        <f t="shared" si="127"/>
        <v>223.4</v>
      </c>
      <c r="AX97" s="19">
        <f t="shared" si="127"/>
        <v>50</v>
      </c>
      <c r="AY97" s="19">
        <f t="shared" si="127"/>
        <v>443.3</v>
      </c>
      <c r="AZ97" s="19">
        <f t="shared" si="127"/>
        <v>11449.3</v>
      </c>
      <c r="BA97" s="19">
        <f t="shared" si="127"/>
        <v>9017.5</v>
      </c>
      <c r="BB97" s="19">
        <f t="shared" si="127"/>
        <v>7807</v>
      </c>
      <c r="BC97" s="19">
        <f t="shared" si="127"/>
        <v>26240.399999999998</v>
      </c>
      <c r="BD97" s="19">
        <f t="shared" si="127"/>
        <v>4995.3</v>
      </c>
      <c r="BE97" s="19">
        <f t="shared" si="127"/>
        <v>1431.5</v>
      </c>
      <c r="BF97" s="19">
        <f t="shared" si="127"/>
        <v>24667.200000000001</v>
      </c>
      <c r="BG97" s="19">
        <f t="shared" si="127"/>
        <v>1032.4000000000001</v>
      </c>
      <c r="BH97" s="19">
        <f t="shared" si="127"/>
        <v>624.80000000000007</v>
      </c>
      <c r="BI97" s="19">
        <f t="shared" si="127"/>
        <v>243.70000000000002</v>
      </c>
      <c r="BJ97" s="19">
        <f t="shared" si="127"/>
        <v>6464</v>
      </c>
      <c r="BK97" s="19">
        <f t="shared" si="127"/>
        <v>23664.1</v>
      </c>
      <c r="BL97" s="19">
        <f t="shared" si="127"/>
        <v>195.2</v>
      </c>
      <c r="BM97" s="19">
        <f t="shared" si="127"/>
        <v>283</v>
      </c>
      <c r="BN97" s="19">
        <f t="shared" si="127"/>
        <v>3649.2999999999997</v>
      </c>
      <c r="BO97" s="19">
        <f t="shared" ref="BO97:DZ97" si="128">BO96-BO98</f>
        <v>1336.3</v>
      </c>
      <c r="BP97" s="19">
        <f t="shared" si="128"/>
        <v>205.3</v>
      </c>
      <c r="BQ97" s="19">
        <f t="shared" si="128"/>
        <v>5524.1</v>
      </c>
      <c r="BR97" s="19">
        <f t="shared" si="128"/>
        <v>4740.8</v>
      </c>
      <c r="BS97" s="19">
        <f t="shared" si="128"/>
        <v>1163.4000000000001</v>
      </c>
      <c r="BT97" s="19">
        <f t="shared" si="128"/>
        <v>441.6</v>
      </c>
      <c r="BU97" s="19">
        <f t="shared" si="128"/>
        <v>420.8</v>
      </c>
      <c r="BV97" s="19">
        <f t="shared" si="128"/>
        <v>1285.3</v>
      </c>
      <c r="BW97" s="19">
        <f t="shared" si="128"/>
        <v>1987.7</v>
      </c>
      <c r="BX97" s="19">
        <f t="shared" si="128"/>
        <v>87.3</v>
      </c>
      <c r="BY97" s="19">
        <f t="shared" si="128"/>
        <v>517</v>
      </c>
      <c r="BZ97" s="19">
        <f t="shared" si="128"/>
        <v>212.70000000000002</v>
      </c>
      <c r="CA97" s="19">
        <f t="shared" si="128"/>
        <v>169.8</v>
      </c>
      <c r="CB97" s="19">
        <f t="shared" si="128"/>
        <v>80657.2</v>
      </c>
      <c r="CC97" s="19">
        <f t="shared" si="128"/>
        <v>175.5</v>
      </c>
      <c r="CD97" s="19">
        <f t="shared" si="128"/>
        <v>56.3</v>
      </c>
      <c r="CE97" s="19">
        <f t="shared" si="128"/>
        <v>161.1</v>
      </c>
      <c r="CF97" s="19">
        <f t="shared" si="128"/>
        <v>115.6</v>
      </c>
      <c r="CG97" s="19">
        <f t="shared" si="128"/>
        <v>215.9</v>
      </c>
      <c r="CH97" s="19">
        <f t="shared" si="128"/>
        <v>105.39999999999999</v>
      </c>
      <c r="CI97" s="19">
        <f t="shared" si="128"/>
        <v>720.19999999999993</v>
      </c>
      <c r="CJ97" s="19">
        <f t="shared" si="128"/>
        <v>978</v>
      </c>
      <c r="CK97" s="19">
        <f t="shared" si="128"/>
        <v>5173.3</v>
      </c>
      <c r="CL97" s="19">
        <f t="shared" si="128"/>
        <v>1358.6</v>
      </c>
      <c r="CM97" s="19">
        <f t="shared" si="128"/>
        <v>835.8</v>
      </c>
      <c r="CN97" s="19">
        <f t="shared" si="128"/>
        <v>28801</v>
      </c>
      <c r="CO97" s="19">
        <f t="shared" si="128"/>
        <v>15194.5</v>
      </c>
      <c r="CP97" s="19">
        <f t="shared" si="128"/>
        <v>1064.3</v>
      </c>
      <c r="CQ97" s="19">
        <f t="shared" si="128"/>
        <v>1025.3</v>
      </c>
      <c r="CR97" s="19">
        <f t="shared" si="128"/>
        <v>180.7</v>
      </c>
      <c r="CS97" s="19">
        <f t="shared" si="128"/>
        <v>367</v>
      </c>
      <c r="CT97" s="19">
        <f t="shared" si="128"/>
        <v>110.7</v>
      </c>
      <c r="CU97" s="19">
        <f t="shared" si="128"/>
        <v>458.9</v>
      </c>
      <c r="CV97" s="19">
        <f t="shared" si="128"/>
        <v>50</v>
      </c>
      <c r="CW97" s="19">
        <f t="shared" si="128"/>
        <v>184.9</v>
      </c>
      <c r="CX97" s="19">
        <f t="shared" si="128"/>
        <v>482.1</v>
      </c>
      <c r="CY97" s="19">
        <f t="shared" si="128"/>
        <v>50</v>
      </c>
      <c r="CZ97" s="19">
        <f t="shared" si="128"/>
        <v>2120.6</v>
      </c>
      <c r="DA97" s="19">
        <f t="shared" si="128"/>
        <v>182.3</v>
      </c>
      <c r="DB97" s="19">
        <f t="shared" si="128"/>
        <v>303.09999999999997</v>
      </c>
      <c r="DC97" s="19">
        <f t="shared" si="128"/>
        <v>154.79999999999998</v>
      </c>
      <c r="DD97" s="19">
        <f t="shared" si="128"/>
        <v>162.5</v>
      </c>
      <c r="DE97" s="19">
        <f t="shared" si="128"/>
        <v>437.7</v>
      </c>
      <c r="DF97" s="19">
        <f t="shared" si="128"/>
        <v>21079.8</v>
      </c>
      <c r="DG97" s="19">
        <f t="shared" si="128"/>
        <v>93</v>
      </c>
      <c r="DH97" s="19">
        <f t="shared" si="128"/>
        <v>2106.1</v>
      </c>
      <c r="DI97" s="19">
        <f t="shared" si="128"/>
        <v>2698.5</v>
      </c>
      <c r="DJ97" s="19">
        <f t="shared" si="128"/>
        <v>686.30000000000007</v>
      </c>
      <c r="DK97" s="19">
        <f t="shared" si="128"/>
        <v>457.5</v>
      </c>
      <c r="DL97" s="19">
        <f t="shared" si="128"/>
        <v>5868.1</v>
      </c>
      <c r="DM97" s="19">
        <f t="shared" si="128"/>
        <v>267.89999999999998</v>
      </c>
      <c r="DN97" s="19">
        <f t="shared" si="128"/>
        <v>1453.5</v>
      </c>
      <c r="DO97" s="19">
        <f t="shared" si="128"/>
        <v>3180</v>
      </c>
      <c r="DP97" s="19">
        <f t="shared" si="128"/>
        <v>209.3</v>
      </c>
      <c r="DQ97" s="19">
        <f t="shared" si="128"/>
        <v>637.70000000000005</v>
      </c>
      <c r="DR97" s="19">
        <f t="shared" si="128"/>
        <v>1418.7</v>
      </c>
      <c r="DS97" s="19">
        <f t="shared" si="128"/>
        <v>789.8</v>
      </c>
      <c r="DT97" s="19">
        <f t="shared" si="128"/>
        <v>137.30000000000001</v>
      </c>
      <c r="DU97" s="19">
        <f t="shared" si="128"/>
        <v>389</v>
      </c>
      <c r="DV97" s="19">
        <f t="shared" si="128"/>
        <v>209.5</v>
      </c>
      <c r="DW97" s="19">
        <f t="shared" si="128"/>
        <v>353.7</v>
      </c>
      <c r="DX97" s="19">
        <f t="shared" si="128"/>
        <v>167.70000000000002</v>
      </c>
      <c r="DY97" s="19">
        <f t="shared" si="128"/>
        <v>331.8</v>
      </c>
      <c r="DZ97" s="19">
        <f t="shared" si="128"/>
        <v>902.7</v>
      </c>
      <c r="EA97" s="19">
        <f t="shared" ref="EA97:FX97" si="129">EA96-EA98</f>
        <v>647.70000000000005</v>
      </c>
      <c r="EB97" s="19">
        <f t="shared" si="129"/>
        <v>585.4</v>
      </c>
      <c r="EC97" s="19">
        <f t="shared" si="129"/>
        <v>322.10000000000002</v>
      </c>
      <c r="ED97" s="19">
        <f t="shared" si="129"/>
        <v>1652.4</v>
      </c>
      <c r="EE97" s="19">
        <f t="shared" si="129"/>
        <v>195.3</v>
      </c>
      <c r="EF97" s="19">
        <f t="shared" si="129"/>
        <v>1487.4</v>
      </c>
      <c r="EG97" s="19">
        <f t="shared" si="129"/>
        <v>286.3</v>
      </c>
      <c r="EH97" s="19">
        <f t="shared" si="129"/>
        <v>233.20000000000002</v>
      </c>
      <c r="EI97" s="19">
        <f t="shared" si="129"/>
        <v>16415.8</v>
      </c>
      <c r="EJ97" s="19">
        <f t="shared" si="129"/>
        <v>9578.6</v>
      </c>
      <c r="EK97" s="19">
        <f t="shared" si="129"/>
        <v>700.7</v>
      </c>
      <c r="EL97" s="19">
        <f t="shared" si="129"/>
        <v>483.7</v>
      </c>
      <c r="EM97" s="19">
        <f t="shared" si="129"/>
        <v>432.1</v>
      </c>
      <c r="EN97" s="19">
        <f t="shared" si="129"/>
        <v>1103.2</v>
      </c>
      <c r="EO97" s="19">
        <f t="shared" si="129"/>
        <v>387.5</v>
      </c>
      <c r="EP97" s="19">
        <f t="shared" si="129"/>
        <v>398.2</v>
      </c>
      <c r="EQ97" s="19">
        <f t="shared" si="129"/>
        <v>2602</v>
      </c>
      <c r="ER97" s="19">
        <f t="shared" si="129"/>
        <v>330.5</v>
      </c>
      <c r="ES97" s="19">
        <f t="shared" si="129"/>
        <v>131.19999999999999</v>
      </c>
      <c r="ET97" s="19">
        <f t="shared" si="129"/>
        <v>220</v>
      </c>
      <c r="EU97" s="19">
        <f t="shared" si="129"/>
        <v>652</v>
      </c>
      <c r="EV97" s="19">
        <f t="shared" si="129"/>
        <v>66.099999999999994</v>
      </c>
      <c r="EW97" s="19">
        <f t="shared" si="129"/>
        <v>910.4</v>
      </c>
      <c r="EX97" s="19">
        <f t="shared" si="129"/>
        <v>230.8</v>
      </c>
      <c r="EY97" s="19">
        <f t="shared" si="129"/>
        <v>516.29999999999995</v>
      </c>
      <c r="EZ97" s="19">
        <f t="shared" si="129"/>
        <v>139.4</v>
      </c>
      <c r="FA97" s="19">
        <f t="shared" si="129"/>
        <v>3397.5</v>
      </c>
      <c r="FB97" s="19">
        <f t="shared" si="129"/>
        <v>357.9</v>
      </c>
      <c r="FC97" s="19">
        <f t="shared" si="129"/>
        <v>2301</v>
      </c>
      <c r="FD97" s="19">
        <f t="shared" si="129"/>
        <v>362.9</v>
      </c>
      <c r="FE97" s="19">
        <f t="shared" si="129"/>
        <v>105.6</v>
      </c>
      <c r="FF97" s="19">
        <f t="shared" si="129"/>
        <v>226.3</v>
      </c>
      <c r="FG97" s="19">
        <f t="shared" si="129"/>
        <v>117.6</v>
      </c>
      <c r="FH97" s="19">
        <f t="shared" si="129"/>
        <v>93.5</v>
      </c>
      <c r="FI97" s="19">
        <f t="shared" si="129"/>
        <v>1857.6999999999998</v>
      </c>
      <c r="FJ97" s="19">
        <f t="shared" si="129"/>
        <v>1911.4</v>
      </c>
      <c r="FK97" s="19">
        <f t="shared" si="129"/>
        <v>2347</v>
      </c>
      <c r="FL97" s="19">
        <f t="shared" si="129"/>
        <v>6430</v>
      </c>
      <c r="FM97" s="19">
        <f t="shared" si="129"/>
        <v>3789.9</v>
      </c>
      <c r="FN97" s="19">
        <f t="shared" si="129"/>
        <v>21751.4</v>
      </c>
      <c r="FO97" s="19">
        <f t="shared" si="129"/>
        <v>1118.3000000000002</v>
      </c>
      <c r="FP97" s="19">
        <f t="shared" si="129"/>
        <v>2325.5</v>
      </c>
      <c r="FQ97" s="19">
        <f t="shared" si="129"/>
        <v>924.4</v>
      </c>
      <c r="FR97" s="19">
        <f t="shared" si="129"/>
        <v>167.5</v>
      </c>
      <c r="FS97" s="19">
        <f t="shared" si="129"/>
        <v>194.20000000000002</v>
      </c>
      <c r="FT97" s="19">
        <f t="shared" si="129"/>
        <v>78.7</v>
      </c>
      <c r="FU97" s="19">
        <f t="shared" si="129"/>
        <v>797.2</v>
      </c>
      <c r="FV97" s="19">
        <f t="shared" si="129"/>
        <v>677.6</v>
      </c>
      <c r="FW97" s="19">
        <f t="shared" si="129"/>
        <v>198.8</v>
      </c>
      <c r="FX97" s="19">
        <f t="shared" si="129"/>
        <v>63.3</v>
      </c>
      <c r="FY97" s="15"/>
      <c r="FZ97" s="13">
        <f t="shared" si="104"/>
        <v>852673.50000000035</v>
      </c>
      <c r="GA97" s="12">
        <f>FZ97-853842.8</f>
        <v>-1169.2999999996973</v>
      </c>
      <c r="GB97" s="13"/>
      <c r="GC97" s="13"/>
      <c r="GD97" s="13"/>
      <c r="GE97" s="13"/>
      <c r="GF97" s="1"/>
      <c r="GG97" s="1"/>
      <c r="GH97" s="17"/>
      <c r="GI97" s="17"/>
      <c r="GJ97" s="17"/>
      <c r="GK97" s="17"/>
      <c r="GL97" s="17"/>
      <c r="GM97" s="17"/>
      <c r="GN97" s="20"/>
      <c r="GO97" s="20"/>
    </row>
    <row r="98" spans="1:256" ht="15.75" x14ac:dyDescent="0.25">
      <c r="A98" s="3" t="s">
        <v>400</v>
      </c>
      <c r="B98" s="41" t="s">
        <v>401</v>
      </c>
      <c r="C98" s="17">
        <f t="shared" ref="C98:BN98" si="130">C88+C89+C90+C95+C93</f>
        <v>0</v>
      </c>
      <c r="D98" s="17">
        <f t="shared" si="130"/>
        <v>4597.3999999999996</v>
      </c>
      <c r="E98" s="17">
        <f t="shared" si="130"/>
        <v>832.7</v>
      </c>
      <c r="F98" s="17">
        <f t="shared" si="130"/>
        <v>677.8</v>
      </c>
      <c r="G98" s="17">
        <f t="shared" si="130"/>
        <v>0</v>
      </c>
      <c r="H98" s="17">
        <f t="shared" si="130"/>
        <v>0</v>
      </c>
      <c r="I98" s="391">
        <f t="shared" si="130"/>
        <v>1064.5</v>
      </c>
      <c r="J98" s="17">
        <f t="shared" si="130"/>
        <v>0</v>
      </c>
      <c r="K98" s="17">
        <f t="shared" si="130"/>
        <v>0</v>
      </c>
      <c r="L98" s="17">
        <f t="shared" si="130"/>
        <v>0</v>
      </c>
      <c r="M98" s="17">
        <f t="shared" si="130"/>
        <v>0</v>
      </c>
      <c r="N98" s="17">
        <f t="shared" si="130"/>
        <v>0</v>
      </c>
      <c r="O98" s="17">
        <f t="shared" si="130"/>
        <v>0</v>
      </c>
      <c r="P98" s="17">
        <f t="shared" si="130"/>
        <v>0</v>
      </c>
      <c r="Q98" s="17">
        <f t="shared" si="130"/>
        <v>1073.8</v>
      </c>
      <c r="R98" s="17">
        <f t="shared" si="130"/>
        <v>0</v>
      </c>
      <c r="S98" s="17">
        <f t="shared" si="130"/>
        <v>0</v>
      </c>
      <c r="T98" s="17">
        <f t="shared" si="130"/>
        <v>0</v>
      </c>
      <c r="U98" s="17">
        <f t="shared" si="130"/>
        <v>0</v>
      </c>
      <c r="V98" s="17">
        <f t="shared" si="130"/>
        <v>0</v>
      </c>
      <c r="W98" s="17">
        <f t="shared" si="130"/>
        <v>0</v>
      </c>
      <c r="X98" s="17">
        <f t="shared" si="130"/>
        <v>0</v>
      </c>
      <c r="Y98" s="17">
        <f t="shared" si="130"/>
        <v>0</v>
      </c>
      <c r="Z98" s="17">
        <f t="shared" si="130"/>
        <v>0</v>
      </c>
      <c r="AA98" s="17">
        <f t="shared" si="130"/>
        <v>0</v>
      </c>
      <c r="AB98" s="17">
        <f t="shared" si="130"/>
        <v>0</v>
      </c>
      <c r="AC98" s="17">
        <f t="shared" si="130"/>
        <v>0</v>
      </c>
      <c r="AD98" s="17">
        <f t="shared" si="130"/>
        <v>82.8</v>
      </c>
      <c r="AE98" s="17">
        <f t="shared" si="130"/>
        <v>0</v>
      </c>
      <c r="AF98" s="17">
        <f t="shared" si="130"/>
        <v>0</v>
      </c>
      <c r="AG98" s="17">
        <f t="shared" si="130"/>
        <v>0</v>
      </c>
      <c r="AH98" s="17">
        <f t="shared" si="130"/>
        <v>0</v>
      </c>
      <c r="AI98" s="17">
        <f t="shared" si="130"/>
        <v>0</v>
      </c>
      <c r="AJ98" s="17">
        <f t="shared" si="130"/>
        <v>0</v>
      </c>
      <c r="AK98" s="17">
        <f t="shared" si="130"/>
        <v>0</v>
      </c>
      <c r="AL98" s="17">
        <f t="shared" si="130"/>
        <v>0</v>
      </c>
      <c r="AM98" s="17">
        <f t="shared" si="130"/>
        <v>0</v>
      </c>
      <c r="AN98" s="17">
        <f t="shared" si="130"/>
        <v>0</v>
      </c>
      <c r="AO98" s="17">
        <f t="shared" si="130"/>
        <v>0</v>
      </c>
      <c r="AP98" s="17">
        <f t="shared" si="130"/>
        <v>0</v>
      </c>
      <c r="AQ98" s="17">
        <f t="shared" si="130"/>
        <v>0</v>
      </c>
      <c r="AR98" s="17">
        <f t="shared" si="130"/>
        <v>588</v>
      </c>
      <c r="AS98" s="17">
        <f t="shared" si="130"/>
        <v>312</v>
      </c>
      <c r="AT98" s="17">
        <f t="shared" si="130"/>
        <v>0</v>
      </c>
      <c r="AU98" s="17">
        <f t="shared" si="130"/>
        <v>0</v>
      </c>
      <c r="AV98" s="17">
        <f t="shared" si="130"/>
        <v>0</v>
      </c>
      <c r="AW98" s="17">
        <f t="shared" si="130"/>
        <v>0</v>
      </c>
      <c r="AX98" s="17">
        <f t="shared" si="130"/>
        <v>0</v>
      </c>
      <c r="AY98" s="17">
        <f t="shared" si="130"/>
        <v>15.4</v>
      </c>
      <c r="AZ98" s="17">
        <f t="shared" si="130"/>
        <v>0</v>
      </c>
      <c r="BA98" s="17">
        <f t="shared" si="130"/>
        <v>0</v>
      </c>
      <c r="BB98" s="17">
        <f t="shared" si="130"/>
        <v>0</v>
      </c>
      <c r="BC98" s="17">
        <f t="shared" si="130"/>
        <v>3769</v>
      </c>
      <c r="BD98" s="17">
        <f t="shared" si="130"/>
        <v>0</v>
      </c>
      <c r="BE98" s="17">
        <f t="shared" si="130"/>
        <v>0</v>
      </c>
      <c r="BF98" s="17">
        <f t="shared" si="130"/>
        <v>0</v>
      </c>
      <c r="BG98" s="17">
        <f t="shared" si="130"/>
        <v>0</v>
      </c>
      <c r="BH98" s="17">
        <f t="shared" si="130"/>
        <v>0</v>
      </c>
      <c r="BI98" s="17">
        <f t="shared" si="130"/>
        <v>0</v>
      </c>
      <c r="BJ98" s="17">
        <f t="shared" si="130"/>
        <v>0</v>
      </c>
      <c r="BK98" s="17">
        <f t="shared" si="130"/>
        <v>0</v>
      </c>
      <c r="BL98" s="17">
        <f t="shared" si="130"/>
        <v>0</v>
      </c>
      <c r="BM98" s="17">
        <f t="shared" si="130"/>
        <v>0</v>
      </c>
      <c r="BN98" s="17">
        <f t="shared" si="130"/>
        <v>0</v>
      </c>
      <c r="BO98" s="17">
        <f t="shared" ref="BO98:DZ98" si="131">BO88+BO89+BO90+BO95+BO93</f>
        <v>0</v>
      </c>
      <c r="BP98" s="17">
        <f t="shared" si="131"/>
        <v>0</v>
      </c>
      <c r="BQ98" s="17">
        <f t="shared" si="131"/>
        <v>609.20000000000005</v>
      </c>
      <c r="BR98" s="17">
        <f t="shared" si="131"/>
        <v>0</v>
      </c>
      <c r="BS98" s="17">
        <f t="shared" si="131"/>
        <v>0</v>
      </c>
      <c r="BT98" s="17">
        <f t="shared" si="131"/>
        <v>0</v>
      </c>
      <c r="BU98" s="17">
        <f t="shared" si="131"/>
        <v>0</v>
      </c>
      <c r="BV98" s="17">
        <f t="shared" si="131"/>
        <v>17.2</v>
      </c>
      <c r="BW98" s="17">
        <f t="shared" si="131"/>
        <v>0</v>
      </c>
      <c r="BX98" s="17">
        <f t="shared" si="131"/>
        <v>0</v>
      </c>
      <c r="BY98" s="17">
        <f t="shared" si="131"/>
        <v>0</v>
      </c>
      <c r="BZ98" s="17">
        <f t="shared" si="131"/>
        <v>0</v>
      </c>
      <c r="CA98" s="17">
        <f t="shared" si="131"/>
        <v>0</v>
      </c>
      <c r="CB98" s="17">
        <f t="shared" si="131"/>
        <v>637.5</v>
      </c>
      <c r="CC98" s="17">
        <f t="shared" si="131"/>
        <v>0</v>
      </c>
      <c r="CD98" s="17">
        <f t="shared" si="131"/>
        <v>0</v>
      </c>
      <c r="CE98" s="17">
        <f t="shared" si="131"/>
        <v>0</v>
      </c>
      <c r="CF98" s="17">
        <f t="shared" si="131"/>
        <v>0</v>
      </c>
      <c r="CG98" s="17">
        <f t="shared" si="131"/>
        <v>0</v>
      </c>
      <c r="CH98" s="17">
        <f t="shared" si="131"/>
        <v>0</v>
      </c>
      <c r="CI98" s="17">
        <f t="shared" si="131"/>
        <v>0</v>
      </c>
      <c r="CJ98" s="17">
        <f t="shared" si="131"/>
        <v>0</v>
      </c>
      <c r="CK98" s="17">
        <f t="shared" si="131"/>
        <v>498</v>
      </c>
      <c r="CL98" s="17">
        <f t="shared" si="131"/>
        <v>0</v>
      </c>
      <c r="CM98" s="17">
        <f t="shared" si="131"/>
        <v>0</v>
      </c>
      <c r="CN98" s="17">
        <f t="shared" si="131"/>
        <v>1668.5</v>
      </c>
      <c r="CO98" s="17">
        <f t="shared" si="131"/>
        <v>0</v>
      </c>
      <c r="CP98" s="17">
        <f t="shared" si="131"/>
        <v>0</v>
      </c>
      <c r="CQ98" s="17">
        <f t="shared" si="131"/>
        <v>0</v>
      </c>
      <c r="CR98" s="17">
        <f t="shared" si="131"/>
        <v>0</v>
      </c>
      <c r="CS98" s="17">
        <f t="shared" si="131"/>
        <v>0</v>
      </c>
      <c r="CT98" s="17">
        <f t="shared" si="131"/>
        <v>0</v>
      </c>
      <c r="CU98" s="17">
        <f t="shared" si="131"/>
        <v>0</v>
      </c>
      <c r="CV98" s="17">
        <f t="shared" si="131"/>
        <v>0</v>
      </c>
      <c r="CW98" s="17">
        <f t="shared" si="131"/>
        <v>0</v>
      </c>
      <c r="CX98" s="17">
        <f t="shared" si="131"/>
        <v>0</v>
      </c>
      <c r="CY98" s="17">
        <f t="shared" si="131"/>
        <v>0</v>
      </c>
      <c r="CZ98" s="17">
        <f t="shared" si="131"/>
        <v>0</v>
      </c>
      <c r="DA98" s="17">
        <f t="shared" si="131"/>
        <v>0</v>
      </c>
      <c r="DB98" s="17">
        <f t="shared" si="131"/>
        <v>0</v>
      </c>
      <c r="DC98" s="17">
        <f t="shared" si="131"/>
        <v>0</v>
      </c>
      <c r="DD98" s="17">
        <f t="shared" si="131"/>
        <v>0</v>
      </c>
      <c r="DE98" s="17">
        <f t="shared" si="131"/>
        <v>0</v>
      </c>
      <c r="DF98" s="17">
        <f t="shared" si="131"/>
        <v>837.2</v>
      </c>
      <c r="DG98" s="17">
        <f t="shared" si="131"/>
        <v>0</v>
      </c>
      <c r="DH98" s="17">
        <f t="shared" si="131"/>
        <v>0</v>
      </c>
      <c r="DI98" s="17">
        <f t="shared" si="131"/>
        <v>0</v>
      </c>
      <c r="DJ98" s="17">
        <f t="shared" si="131"/>
        <v>0</v>
      </c>
      <c r="DK98" s="17">
        <f t="shared" si="131"/>
        <v>0</v>
      </c>
      <c r="DL98" s="17">
        <f t="shared" si="131"/>
        <v>0</v>
      </c>
      <c r="DM98" s="17">
        <f t="shared" si="131"/>
        <v>0</v>
      </c>
      <c r="DN98" s="17">
        <f t="shared" si="131"/>
        <v>0</v>
      </c>
      <c r="DO98" s="17">
        <f t="shared" si="131"/>
        <v>0</v>
      </c>
      <c r="DP98" s="17">
        <f t="shared" si="131"/>
        <v>0</v>
      </c>
      <c r="DQ98" s="17">
        <f t="shared" si="131"/>
        <v>0</v>
      </c>
      <c r="DR98" s="17">
        <f t="shared" si="131"/>
        <v>0</v>
      </c>
      <c r="DS98" s="17">
        <f t="shared" si="131"/>
        <v>0</v>
      </c>
      <c r="DT98" s="17">
        <f t="shared" si="131"/>
        <v>0</v>
      </c>
      <c r="DU98" s="17">
        <f t="shared" si="131"/>
        <v>0</v>
      </c>
      <c r="DV98" s="17">
        <f t="shared" si="131"/>
        <v>0</v>
      </c>
      <c r="DW98" s="17">
        <f t="shared" si="131"/>
        <v>0</v>
      </c>
      <c r="DX98" s="17">
        <f t="shared" si="131"/>
        <v>0</v>
      </c>
      <c r="DY98" s="17">
        <f t="shared" si="131"/>
        <v>0</v>
      </c>
      <c r="DZ98" s="17">
        <f t="shared" si="131"/>
        <v>0</v>
      </c>
      <c r="EA98" s="17">
        <f t="shared" ref="EA98:FX98" si="132">EA88+EA89+EA90+EA95+EA93</f>
        <v>0</v>
      </c>
      <c r="EB98" s="17">
        <f t="shared" si="132"/>
        <v>0</v>
      </c>
      <c r="EC98" s="17">
        <f t="shared" si="132"/>
        <v>0</v>
      </c>
      <c r="ED98" s="17">
        <f t="shared" si="132"/>
        <v>0</v>
      </c>
      <c r="EE98" s="17">
        <f t="shared" si="132"/>
        <v>0</v>
      </c>
      <c r="EF98" s="17">
        <f t="shared" si="132"/>
        <v>0</v>
      </c>
      <c r="EG98" s="17">
        <f t="shared" si="132"/>
        <v>0</v>
      </c>
      <c r="EH98" s="17">
        <f t="shared" si="132"/>
        <v>0</v>
      </c>
      <c r="EI98" s="17">
        <f t="shared" si="132"/>
        <v>0</v>
      </c>
      <c r="EJ98" s="17">
        <f t="shared" si="132"/>
        <v>0</v>
      </c>
      <c r="EK98" s="17">
        <f t="shared" si="132"/>
        <v>0</v>
      </c>
      <c r="EL98" s="17">
        <f t="shared" si="132"/>
        <v>0</v>
      </c>
      <c r="EM98" s="17">
        <f t="shared" si="132"/>
        <v>0</v>
      </c>
      <c r="EN98" s="17">
        <f t="shared" si="132"/>
        <v>0</v>
      </c>
      <c r="EO98" s="17">
        <f t="shared" si="132"/>
        <v>0</v>
      </c>
      <c r="EP98" s="17">
        <f t="shared" si="132"/>
        <v>0</v>
      </c>
      <c r="EQ98" s="17">
        <f t="shared" si="132"/>
        <v>123.8</v>
      </c>
      <c r="ER98" s="17">
        <f t="shared" si="132"/>
        <v>0</v>
      </c>
      <c r="ES98" s="17">
        <f t="shared" si="132"/>
        <v>0</v>
      </c>
      <c r="ET98" s="17">
        <f t="shared" si="132"/>
        <v>0</v>
      </c>
      <c r="EU98" s="17">
        <f t="shared" si="132"/>
        <v>0</v>
      </c>
      <c r="EV98" s="17">
        <f t="shared" si="132"/>
        <v>0</v>
      </c>
      <c r="EW98" s="17">
        <f t="shared" si="132"/>
        <v>0</v>
      </c>
      <c r="EX98" s="17">
        <f t="shared" si="132"/>
        <v>0</v>
      </c>
      <c r="EY98" s="17">
        <f t="shared" si="132"/>
        <v>0</v>
      </c>
      <c r="EZ98" s="17">
        <f t="shared" si="132"/>
        <v>0</v>
      </c>
      <c r="FA98" s="17">
        <f t="shared" si="132"/>
        <v>0</v>
      </c>
      <c r="FB98" s="17">
        <f t="shared" si="132"/>
        <v>0</v>
      </c>
      <c r="FC98" s="17">
        <f t="shared" si="132"/>
        <v>0</v>
      </c>
      <c r="FD98" s="17">
        <f t="shared" si="132"/>
        <v>0</v>
      </c>
      <c r="FE98" s="17">
        <f t="shared" si="132"/>
        <v>0</v>
      </c>
      <c r="FF98" s="17">
        <f t="shared" si="132"/>
        <v>0</v>
      </c>
      <c r="FG98" s="17">
        <f t="shared" si="132"/>
        <v>0</v>
      </c>
      <c r="FH98" s="17">
        <f t="shared" si="132"/>
        <v>0</v>
      </c>
      <c r="FI98" s="17">
        <f t="shared" si="132"/>
        <v>0</v>
      </c>
      <c r="FJ98" s="17">
        <f t="shared" si="132"/>
        <v>0</v>
      </c>
      <c r="FK98" s="17">
        <f t="shared" si="132"/>
        <v>0</v>
      </c>
      <c r="FL98" s="17">
        <f t="shared" si="132"/>
        <v>0</v>
      </c>
      <c r="FM98" s="17">
        <f t="shared" si="132"/>
        <v>0</v>
      </c>
      <c r="FN98" s="17">
        <f t="shared" si="132"/>
        <v>0</v>
      </c>
      <c r="FO98" s="17">
        <f t="shared" si="132"/>
        <v>0</v>
      </c>
      <c r="FP98" s="17">
        <f t="shared" si="132"/>
        <v>0</v>
      </c>
      <c r="FQ98" s="17">
        <f t="shared" si="132"/>
        <v>0</v>
      </c>
      <c r="FR98" s="17">
        <f t="shared" si="132"/>
        <v>0</v>
      </c>
      <c r="FS98" s="17">
        <f t="shared" si="132"/>
        <v>0</v>
      </c>
      <c r="FT98" s="17">
        <f t="shared" si="132"/>
        <v>0</v>
      </c>
      <c r="FU98" s="17">
        <f t="shared" si="132"/>
        <v>0</v>
      </c>
      <c r="FV98" s="17">
        <f t="shared" si="132"/>
        <v>0</v>
      </c>
      <c r="FW98" s="17">
        <f t="shared" si="132"/>
        <v>0</v>
      </c>
      <c r="FX98" s="17">
        <f t="shared" si="132"/>
        <v>0</v>
      </c>
      <c r="FY98" s="13"/>
      <c r="FZ98" s="13">
        <f t="shared" si="104"/>
        <v>17404.8</v>
      </c>
      <c r="GA98" s="4"/>
      <c r="GB98" s="13"/>
      <c r="GC98" s="13"/>
      <c r="GD98" s="13"/>
      <c r="GE98" s="13"/>
      <c r="GF98" s="13"/>
      <c r="GG98" s="1"/>
      <c r="GH98" s="17"/>
      <c r="GI98" s="17"/>
      <c r="GJ98" s="17"/>
      <c r="GK98" s="17"/>
      <c r="GL98" s="17"/>
      <c r="GM98" s="17"/>
      <c r="GN98" s="20"/>
      <c r="GO98" s="20"/>
    </row>
    <row r="99" spans="1:256" ht="15.75" x14ac:dyDescent="0.25">
      <c r="A99" s="3"/>
      <c r="B99" s="41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30"/>
      <c r="ED99" s="30"/>
      <c r="EE99" s="30"/>
      <c r="EF99" s="30"/>
      <c r="EG99" s="30"/>
      <c r="EH99" s="30"/>
      <c r="EI99" s="30"/>
      <c r="EJ99" s="30"/>
      <c r="EK99" s="30"/>
      <c r="EL99" s="30"/>
      <c r="EM99" s="30"/>
      <c r="EN99" s="30"/>
      <c r="EO99" s="30"/>
      <c r="EP99" s="30"/>
      <c r="EQ99" s="30"/>
      <c r="ER99" s="30"/>
      <c r="ES99" s="30"/>
      <c r="ET99" s="30"/>
      <c r="EU99" s="30"/>
      <c r="EV99" s="30"/>
      <c r="EW99" s="30"/>
      <c r="EX99" s="30"/>
      <c r="EY99" s="30"/>
      <c r="EZ99" s="30"/>
      <c r="FA99" s="30"/>
      <c r="FB99" s="30"/>
      <c r="FC99" s="30"/>
      <c r="FD99" s="30"/>
      <c r="FE99" s="30"/>
      <c r="FF99" s="30"/>
      <c r="FG99" s="30"/>
      <c r="FH99" s="30"/>
      <c r="FI99" s="30"/>
      <c r="FJ99" s="30"/>
      <c r="FK99" s="30"/>
      <c r="FL99" s="30"/>
      <c r="FM99" s="30"/>
      <c r="FN99" s="30"/>
      <c r="FO99" s="30"/>
      <c r="FP99" s="30"/>
      <c r="FQ99" s="30"/>
      <c r="FR99" s="30"/>
      <c r="FS99" s="30"/>
      <c r="FT99" s="30"/>
      <c r="FU99" s="30"/>
      <c r="FV99" s="30"/>
      <c r="FW99" s="30"/>
      <c r="FX99" s="30"/>
      <c r="FY99" s="13"/>
      <c r="FZ99" s="13"/>
      <c r="GA99" s="1"/>
      <c r="GB99" s="13"/>
      <c r="GC99" s="13"/>
      <c r="GD99" s="13"/>
      <c r="GE99" s="13"/>
      <c r="GF99" s="13"/>
      <c r="GG99" s="1"/>
      <c r="GH99" s="17"/>
      <c r="GI99" s="17"/>
      <c r="GJ99" s="17"/>
      <c r="GK99" s="17"/>
      <c r="GL99" s="17"/>
      <c r="GM99" s="17"/>
      <c r="GN99" s="20"/>
      <c r="GO99" s="20"/>
    </row>
    <row r="100" spans="1:256" ht="15.75" x14ac:dyDescent="0.25">
      <c r="A100" s="3"/>
      <c r="B100" s="41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  <c r="DX100" s="17"/>
      <c r="DY100" s="17"/>
      <c r="DZ100" s="17"/>
      <c r="EA100" s="17"/>
      <c r="EB100" s="17"/>
      <c r="EC100" s="17"/>
      <c r="ED100" s="17"/>
      <c r="EE100" s="17"/>
      <c r="EF100" s="17"/>
      <c r="EG100" s="17"/>
      <c r="EH100" s="17"/>
      <c r="EI100" s="17"/>
      <c r="EJ100" s="17"/>
      <c r="EK100" s="17"/>
      <c r="EL100" s="17"/>
      <c r="EM100" s="17"/>
      <c r="EN100" s="17"/>
      <c r="EO100" s="17"/>
      <c r="EP100" s="17"/>
      <c r="EQ100" s="17"/>
      <c r="ER100" s="17"/>
      <c r="ES100" s="17"/>
      <c r="ET100" s="17"/>
      <c r="EU100" s="17"/>
      <c r="EV100" s="17"/>
      <c r="EW100" s="17"/>
      <c r="EX100" s="17"/>
      <c r="EY100" s="17"/>
      <c r="EZ100" s="17"/>
      <c r="FA100" s="17"/>
      <c r="FB100" s="17"/>
      <c r="FC100" s="17"/>
      <c r="FD100" s="17"/>
      <c r="FE100" s="17"/>
      <c r="FF100" s="17"/>
      <c r="FG100" s="17"/>
      <c r="FH100" s="17"/>
      <c r="FI100" s="17"/>
      <c r="FJ100" s="17"/>
      <c r="FK100" s="17"/>
      <c r="FL100" s="17"/>
      <c r="FM100" s="17"/>
      <c r="FN100" s="17"/>
      <c r="FO100" s="17"/>
      <c r="FP100" s="17"/>
      <c r="FQ100" s="17"/>
      <c r="FR100" s="17"/>
      <c r="FS100" s="17"/>
      <c r="FT100" s="17"/>
      <c r="FU100" s="17"/>
      <c r="FV100" s="17"/>
      <c r="FW100" s="17"/>
      <c r="FX100" s="17"/>
      <c r="FY100" s="13"/>
      <c r="FZ100" s="13"/>
      <c r="GA100" s="1"/>
      <c r="GB100" s="13"/>
      <c r="GC100" s="13"/>
      <c r="GD100" s="13"/>
      <c r="GE100" s="13"/>
      <c r="GF100" s="13"/>
      <c r="GG100" s="1"/>
      <c r="GH100" s="17"/>
      <c r="GI100" s="17"/>
      <c r="GJ100" s="17"/>
      <c r="GK100" s="17"/>
      <c r="GL100" s="17"/>
      <c r="GM100" s="17"/>
      <c r="GN100" s="20"/>
      <c r="GO100" s="20"/>
    </row>
    <row r="101" spans="1:256" ht="15.75" x14ac:dyDescent="0.25">
      <c r="A101" s="87"/>
      <c r="B101" s="88" t="s">
        <v>402</v>
      </c>
      <c r="C101" s="89"/>
      <c r="D101" s="89"/>
      <c r="E101" s="89"/>
      <c r="F101" s="89"/>
      <c r="G101" s="89"/>
      <c r="H101" s="89"/>
      <c r="I101" s="89"/>
      <c r="J101" s="89"/>
      <c r="K101" s="89"/>
      <c r="L101" s="89">
        <v>2746.2</v>
      </c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9"/>
      <c r="AW101" s="89"/>
      <c r="AX101" s="89"/>
      <c r="AY101" s="89"/>
      <c r="AZ101" s="89"/>
      <c r="BA101" s="89"/>
      <c r="BB101" s="89"/>
      <c r="BC101" s="89"/>
      <c r="BD101" s="89"/>
      <c r="BE101" s="89"/>
      <c r="BF101" s="89"/>
      <c r="BG101" s="89"/>
      <c r="BH101" s="89"/>
      <c r="BI101" s="89"/>
      <c r="BJ101" s="89"/>
      <c r="BK101" s="89"/>
      <c r="BL101" s="89"/>
      <c r="BM101" s="89"/>
      <c r="BN101" s="89"/>
      <c r="BO101" s="89"/>
      <c r="BP101" s="89"/>
      <c r="BQ101" s="89"/>
      <c r="BR101" s="89"/>
      <c r="BS101" s="89"/>
      <c r="BT101" s="89"/>
      <c r="BU101" s="89"/>
      <c r="BV101" s="89"/>
      <c r="BW101" s="89"/>
      <c r="BX101" s="89"/>
      <c r="BY101" s="89"/>
      <c r="BZ101" s="89"/>
      <c r="CA101" s="89"/>
      <c r="CB101" s="89"/>
      <c r="CC101" s="89"/>
      <c r="CD101" s="89"/>
      <c r="CE101" s="89"/>
      <c r="CF101" s="89"/>
      <c r="CG101" s="89"/>
      <c r="CH101" s="89"/>
      <c r="CI101" s="89"/>
      <c r="CJ101" s="89"/>
      <c r="CK101" s="89">
        <v>5069</v>
      </c>
      <c r="CL101" s="89"/>
      <c r="CM101" s="89"/>
      <c r="CN101" s="89"/>
      <c r="CO101" s="89"/>
      <c r="CP101" s="89"/>
      <c r="CQ101" s="89"/>
      <c r="CR101" s="89"/>
      <c r="CS101" s="89"/>
      <c r="CT101" s="89"/>
      <c r="CU101" s="89"/>
      <c r="CV101" s="89"/>
      <c r="CW101" s="89"/>
      <c r="CX101" s="89"/>
      <c r="CY101" s="89"/>
      <c r="CZ101" s="89"/>
      <c r="DA101" s="89"/>
      <c r="DB101" s="89"/>
      <c r="DC101" s="89"/>
      <c r="DD101" s="89"/>
      <c r="DE101" s="89"/>
      <c r="DF101" s="89"/>
      <c r="DG101" s="89"/>
      <c r="DH101" s="89"/>
      <c r="DI101" s="89"/>
      <c r="DJ101" s="89"/>
      <c r="DK101" s="89"/>
      <c r="DL101" s="89"/>
      <c r="DM101" s="89"/>
      <c r="DN101" s="89"/>
      <c r="DO101" s="89"/>
      <c r="DP101" s="89"/>
      <c r="DQ101" s="89"/>
      <c r="DR101" s="89"/>
      <c r="DS101" s="89"/>
      <c r="DT101" s="89"/>
      <c r="DU101" s="89"/>
      <c r="DV101" s="89"/>
      <c r="DW101" s="89"/>
      <c r="DX101" s="89"/>
      <c r="DY101" s="89"/>
      <c r="DZ101" s="89"/>
      <c r="EA101" s="89"/>
      <c r="EB101" s="89"/>
      <c r="EC101" s="89"/>
      <c r="ED101" s="89"/>
      <c r="EE101" s="89"/>
      <c r="EF101" s="89"/>
      <c r="EG101" s="89"/>
      <c r="EH101" s="89"/>
      <c r="EI101" s="89"/>
      <c r="EJ101" s="89"/>
      <c r="EK101" s="89"/>
      <c r="EL101" s="89"/>
      <c r="EM101" s="89"/>
      <c r="EN101" s="89">
        <v>1138.0999999999999</v>
      </c>
      <c r="EO101" s="89"/>
      <c r="EP101" s="89"/>
      <c r="EQ101" s="89"/>
      <c r="ER101" s="89"/>
      <c r="ES101" s="89"/>
      <c r="ET101" s="89"/>
      <c r="EU101" s="89"/>
      <c r="EV101" s="89"/>
      <c r="EW101" s="89"/>
      <c r="EX101" s="89"/>
      <c r="EY101" s="89"/>
      <c r="EZ101" s="89"/>
      <c r="FA101" s="89"/>
      <c r="FB101" s="89"/>
      <c r="FC101" s="89"/>
      <c r="FD101" s="89"/>
      <c r="FE101" s="89"/>
      <c r="FF101" s="89"/>
      <c r="FG101" s="89"/>
      <c r="FH101" s="89"/>
      <c r="FI101" s="89"/>
      <c r="FJ101" s="89"/>
      <c r="FK101" s="89"/>
      <c r="FL101" s="89"/>
      <c r="FM101" s="89"/>
      <c r="FN101" s="89"/>
      <c r="FO101" s="89"/>
      <c r="FP101" s="89"/>
      <c r="FQ101" s="89"/>
      <c r="FR101" s="89"/>
      <c r="FS101" s="89"/>
      <c r="FT101" s="89"/>
      <c r="FU101" s="89"/>
      <c r="FV101" s="89"/>
      <c r="FW101" s="89"/>
      <c r="FX101" s="89"/>
      <c r="FY101" s="87"/>
      <c r="FZ101" s="86"/>
      <c r="GA101" s="29"/>
      <c r="GB101" s="89"/>
      <c r="GC101" s="89"/>
      <c r="GD101" s="89"/>
      <c r="GE101" s="87"/>
      <c r="GF101" s="89"/>
      <c r="GG101" s="89"/>
      <c r="GH101" s="89"/>
      <c r="GI101" s="89"/>
      <c r="GJ101" s="89"/>
      <c r="GK101" s="89"/>
      <c r="GL101" s="89"/>
      <c r="GM101" s="89"/>
      <c r="GN101" s="158"/>
      <c r="GO101" s="158"/>
      <c r="GP101" s="158"/>
      <c r="GQ101" s="158"/>
      <c r="GR101" s="158"/>
      <c r="GS101" s="158"/>
      <c r="GT101" s="158"/>
      <c r="GU101" s="158"/>
      <c r="GV101" s="158"/>
      <c r="GW101" s="158"/>
      <c r="GX101" s="158"/>
      <c r="GY101" s="158"/>
      <c r="GZ101" s="158"/>
      <c r="HA101" s="158"/>
      <c r="HB101" s="158"/>
      <c r="HC101" s="158"/>
      <c r="HD101" s="158"/>
      <c r="HE101" s="158"/>
      <c r="HF101" s="158"/>
      <c r="HG101" s="158"/>
      <c r="HH101" s="158"/>
      <c r="HI101" s="158"/>
      <c r="HJ101" s="158"/>
      <c r="HK101" s="158"/>
      <c r="HL101" s="158"/>
      <c r="HM101" s="158"/>
      <c r="HN101" s="158"/>
      <c r="HO101" s="158"/>
      <c r="HP101" s="158"/>
      <c r="HQ101" s="158"/>
      <c r="HR101" s="158"/>
      <c r="HS101" s="158"/>
      <c r="HT101" s="158"/>
      <c r="HU101" s="158"/>
      <c r="HV101" s="158"/>
      <c r="HW101" s="158"/>
      <c r="HX101" s="158"/>
      <c r="HY101" s="158"/>
      <c r="HZ101" s="158"/>
      <c r="IA101" s="158"/>
      <c r="IB101" s="158"/>
      <c r="IC101" s="158"/>
      <c r="ID101" s="158"/>
      <c r="IE101" s="158"/>
      <c r="IF101" s="158"/>
      <c r="IG101" s="158"/>
      <c r="IH101" s="158"/>
      <c r="II101" s="158"/>
      <c r="IJ101" s="158"/>
      <c r="IK101" s="158"/>
      <c r="IL101" s="158"/>
      <c r="IM101" s="158"/>
      <c r="IN101" s="158"/>
      <c r="IO101" s="158"/>
      <c r="IP101" s="158"/>
      <c r="IQ101" s="158"/>
      <c r="IR101" s="158"/>
      <c r="IS101" s="158"/>
      <c r="IT101" s="158"/>
      <c r="IU101" s="158"/>
      <c r="IV101" s="158"/>
    </row>
    <row r="102" spans="1:256" x14ac:dyDescent="0.2">
      <c r="A102" s="90" t="s">
        <v>403</v>
      </c>
      <c r="B102" s="1" t="s">
        <v>404</v>
      </c>
      <c r="C102" s="91">
        <f t="shared" ref="C102:AH102" si="133">IF(AND(C15&gt;0,C96&lt;=500),C96-ROUND((C15*0.65),1),0)</f>
        <v>0</v>
      </c>
      <c r="D102" s="91">
        <f t="shared" si="133"/>
        <v>0</v>
      </c>
      <c r="E102" s="91">
        <f t="shared" si="133"/>
        <v>0</v>
      </c>
      <c r="F102" s="91">
        <f t="shared" si="133"/>
        <v>0</v>
      </c>
      <c r="G102" s="91">
        <f t="shared" si="133"/>
        <v>0</v>
      </c>
      <c r="H102" s="91">
        <f t="shared" si="133"/>
        <v>0</v>
      </c>
      <c r="I102" s="91">
        <f t="shared" si="133"/>
        <v>0</v>
      </c>
      <c r="J102" s="91">
        <f t="shared" si="133"/>
        <v>0</v>
      </c>
      <c r="K102" s="91">
        <f t="shared" si="133"/>
        <v>0</v>
      </c>
      <c r="L102" s="91">
        <f t="shared" si="133"/>
        <v>0</v>
      </c>
      <c r="M102" s="91">
        <f t="shared" si="133"/>
        <v>0</v>
      </c>
      <c r="N102" s="91">
        <f t="shared" si="133"/>
        <v>0</v>
      </c>
      <c r="O102" s="91">
        <f t="shared" si="133"/>
        <v>0</v>
      </c>
      <c r="P102" s="91">
        <f t="shared" si="133"/>
        <v>0</v>
      </c>
      <c r="Q102" s="91">
        <f t="shared" si="133"/>
        <v>0</v>
      </c>
      <c r="R102" s="91">
        <f t="shared" si="133"/>
        <v>0</v>
      </c>
      <c r="S102" s="91">
        <f t="shared" si="133"/>
        <v>0</v>
      </c>
      <c r="T102" s="91">
        <f t="shared" si="133"/>
        <v>0</v>
      </c>
      <c r="U102" s="91">
        <f t="shared" si="133"/>
        <v>0</v>
      </c>
      <c r="V102" s="91">
        <f t="shared" si="133"/>
        <v>0</v>
      </c>
      <c r="W102" s="91">
        <f t="shared" si="133"/>
        <v>0</v>
      </c>
      <c r="X102" s="91">
        <f t="shared" si="133"/>
        <v>0</v>
      </c>
      <c r="Y102" s="91">
        <f t="shared" si="133"/>
        <v>0</v>
      </c>
      <c r="Z102" s="91">
        <f t="shared" si="133"/>
        <v>0</v>
      </c>
      <c r="AA102" s="91">
        <f t="shared" si="133"/>
        <v>0</v>
      </c>
      <c r="AB102" s="91">
        <f t="shared" si="133"/>
        <v>0</v>
      </c>
      <c r="AC102" s="91">
        <f t="shared" si="133"/>
        <v>0</v>
      </c>
      <c r="AD102" s="91">
        <f t="shared" si="133"/>
        <v>0</v>
      </c>
      <c r="AE102" s="91">
        <f t="shared" si="133"/>
        <v>0</v>
      </c>
      <c r="AF102" s="91">
        <f t="shared" si="133"/>
        <v>0</v>
      </c>
      <c r="AG102" s="91">
        <f t="shared" si="133"/>
        <v>0</v>
      </c>
      <c r="AH102" s="91">
        <f t="shared" si="133"/>
        <v>0</v>
      </c>
      <c r="AI102" s="91">
        <f t="shared" ref="AI102:BN102" si="134">IF(AND(AI15&gt;0,AI96&lt;=500),AI96-ROUND((AI15*0.65),1),0)</f>
        <v>0</v>
      </c>
      <c r="AJ102" s="91">
        <f t="shared" si="134"/>
        <v>0</v>
      </c>
      <c r="AK102" s="91">
        <f t="shared" si="134"/>
        <v>0</v>
      </c>
      <c r="AL102" s="91">
        <f t="shared" si="134"/>
        <v>0</v>
      </c>
      <c r="AM102" s="91">
        <f t="shared" si="134"/>
        <v>0</v>
      </c>
      <c r="AN102" s="91">
        <f t="shared" si="134"/>
        <v>0</v>
      </c>
      <c r="AO102" s="91">
        <f t="shared" si="134"/>
        <v>0</v>
      </c>
      <c r="AP102" s="91">
        <f t="shared" si="134"/>
        <v>0</v>
      </c>
      <c r="AQ102" s="91">
        <f t="shared" si="134"/>
        <v>0</v>
      </c>
      <c r="AR102" s="91">
        <f t="shared" si="134"/>
        <v>0</v>
      </c>
      <c r="AS102" s="91">
        <f t="shared" si="134"/>
        <v>0</v>
      </c>
      <c r="AT102" s="91">
        <f t="shared" si="134"/>
        <v>0</v>
      </c>
      <c r="AU102" s="91">
        <f t="shared" si="134"/>
        <v>0</v>
      </c>
      <c r="AV102" s="91">
        <f t="shared" si="134"/>
        <v>0</v>
      </c>
      <c r="AW102" s="91">
        <f t="shared" si="134"/>
        <v>0</v>
      </c>
      <c r="AX102" s="91">
        <f t="shared" si="134"/>
        <v>0</v>
      </c>
      <c r="AY102" s="91">
        <f t="shared" si="134"/>
        <v>0</v>
      </c>
      <c r="AZ102" s="91">
        <f t="shared" si="134"/>
        <v>0</v>
      </c>
      <c r="BA102" s="91">
        <f t="shared" si="134"/>
        <v>0</v>
      </c>
      <c r="BB102" s="91">
        <f t="shared" si="134"/>
        <v>0</v>
      </c>
      <c r="BC102" s="91">
        <f t="shared" si="134"/>
        <v>0</v>
      </c>
      <c r="BD102" s="91">
        <f t="shared" si="134"/>
        <v>0</v>
      </c>
      <c r="BE102" s="91">
        <f t="shared" si="134"/>
        <v>0</v>
      </c>
      <c r="BF102" s="91">
        <f t="shared" si="134"/>
        <v>0</v>
      </c>
      <c r="BG102" s="91">
        <f t="shared" si="134"/>
        <v>0</v>
      </c>
      <c r="BH102" s="91">
        <f t="shared" si="134"/>
        <v>0</v>
      </c>
      <c r="BI102" s="91">
        <f t="shared" si="134"/>
        <v>0</v>
      </c>
      <c r="BJ102" s="91">
        <f t="shared" si="134"/>
        <v>0</v>
      </c>
      <c r="BK102" s="91">
        <f t="shared" si="134"/>
        <v>0</v>
      </c>
      <c r="BL102" s="91">
        <f t="shared" si="134"/>
        <v>0</v>
      </c>
      <c r="BM102" s="91">
        <f t="shared" si="134"/>
        <v>0</v>
      </c>
      <c r="BN102" s="91">
        <f t="shared" si="134"/>
        <v>0</v>
      </c>
      <c r="BO102" s="91">
        <f t="shared" ref="BO102:CT102" si="135">IF(AND(BO15&gt;0,BO96&lt;=500),BO96-ROUND((BO15*0.65),1),0)</f>
        <v>0</v>
      </c>
      <c r="BP102" s="91">
        <f t="shared" si="135"/>
        <v>0</v>
      </c>
      <c r="BQ102" s="91">
        <f t="shared" si="135"/>
        <v>0</v>
      </c>
      <c r="BR102" s="91">
        <f t="shared" si="135"/>
        <v>0</v>
      </c>
      <c r="BS102" s="91">
        <f t="shared" si="135"/>
        <v>0</v>
      </c>
      <c r="BT102" s="91">
        <f t="shared" si="135"/>
        <v>0</v>
      </c>
      <c r="BU102" s="91">
        <f t="shared" si="135"/>
        <v>0</v>
      </c>
      <c r="BV102" s="91">
        <f t="shared" si="135"/>
        <v>0</v>
      </c>
      <c r="BW102" s="91">
        <f t="shared" si="135"/>
        <v>0</v>
      </c>
      <c r="BX102" s="91">
        <f t="shared" si="135"/>
        <v>0</v>
      </c>
      <c r="BY102" s="91">
        <f t="shared" si="135"/>
        <v>0</v>
      </c>
      <c r="BZ102" s="91">
        <f t="shared" si="135"/>
        <v>0</v>
      </c>
      <c r="CA102" s="91">
        <f t="shared" si="135"/>
        <v>0</v>
      </c>
      <c r="CB102" s="91">
        <f t="shared" si="135"/>
        <v>0</v>
      </c>
      <c r="CC102" s="91">
        <f t="shared" si="135"/>
        <v>0</v>
      </c>
      <c r="CD102" s="91">
        <f t="shared" si="135"/>
        <v>0</v>
      </c>
      <c r="CE102" s="91">
        <f t="shared" si="135"/>
        <v>0</v>
      </c>
      <c r="CF102" s="91">
        <f t="shared" si="135"/>
        <v>0</v>
      </c>
      <c r="CG102" s="91">
        <f t="shared" si="135"/>
        <v>0</v>
      </c>
      <c r="CH102" s="91">
        <f t="shared" si="135"/>
        <v>0</v>
      </c>
      <c r="CI102" s="91">
        <f t="shared" si="135"/>
        <v>0</v>
      </c>
      <c r="CJ102" s="91">
        <f t="shared" si="135"/>
        <v>0</v>
      </c>
      <c r="CK102" s="91">
        <f t="shared" si="135"/>
        <v>0</v>
      </c>
      <c r="CL102" s="91">
        <f t="shared" si="135"/>
        <v>0</v>
      </c>
      <c r="CM102" s="91">
        <f t="shared" si="135"/>
        <v>0</v>
      </c>
      <c r="CN102" s="91">
        <f t="shared" si="135"/>
        <v>0</v>
      </c>
      <c r="CO102" s="91">
        <f t="shared" si="135"/>
        <v>0</v>
      </c>
      <c r="CP102" s="91">
        <f t="shared" si="135"/>
        <v>0</v>
      </c>
      <c r="CQ102" s="91">
        <f t="shared" si="135"/>
        <v>0</v>
      </c>
      <c r="CR102" s="91">
        <f t="shared" si="135"/>
        <v>0</v>
      </c>
      <c r="CS102" s="91">
        <f t="shared" si="135"/>
        <v>0</v>
      </c>
      <c r="CT102" s="91">
        <f t="shared" si="135"/>
        <v>0</v>
      </c>
      <c r="CU102" s="91">
        <f t="shared" ref="CU102:DZ102" si="136">IF(AND(CU15&gt;0,CU96&lt;=500),CU96-ROUND((CU15*0.65),1),0)</f>
        <v>0</v>
      </c>
      <c r="CV102" s="91">
        <f t="shared" si="136"/>
        <v>0</v>
      </c>
      <c r="CW102" s="91">
        <f t="shared" si="136"/>
        <v>0</v>
      </c>
      <c r="CX102" s="91">
        <f t="shared" si="136"/>
        <v>0</v>
      </c>
      <c r="CY102" s="91">
        <f t="shared" si="136"/>
        <v>0</v>
      </c>
      <c r="CZ102" s="91">
        <f t="shared" si="136"/>
        <v>0</v>
      </c>
      <c r="DA102" s="91">
        <f t="shared" si="136"/>
        <v>0</v>
      </c>
      <c r="DB102" s="91">
        <f t="shared" si="136"/>
        <v>0</v>
      </c>
      <c r="DC102" s="91">
        <f t="shared" si="136"/>
        <v>0</v>
      </c>
      <c r="DD102" s="91">
        <f t="shared" si="136"/>
        <v>0</v>
      </c>
      <c r="DE102" s="91">
        <f t="shared" si="136"/>
        <v>0</v>
      </c>
      <c r="DF102" s="91">
        <f t="shared" si="136"/>
        <v>0</v>
      </c>
      <c r="DG102" s="91">
        <f t="shared" si="136"/>
        <v>0</v>
      </c>
      <c r="DH102" s="91">
        <f t="shared" si="136"/>
        <v>0</v>
      </c>
      <c r="DI102" s="91">
        <f t="shared" si="136"/>
        <v>0</v>
      </c>
      <c r="DJ102" s="91">
        <f t="shared" si="136"/>
        <v>0</v>
      </c>
      <c r="DK102" s="91">
        <f t="shared" si="136"/>
        <v>0</v>
      </c>
      <c r="DL102" s="91">
        <f t="shared" si="136"/>
        <v>0</v>
      </c>
      <c r="DM102" s="91">
        <f t="shared" si="136"/>
        <v>239.59999999999997</v>
      </c>
      <c r="DN102" s="91">
        <f t="shared" si="136"/>
        <v>0</v>
      </c>
      <c r="DO102" s="91">
        <f t="shared" si="136"/>
        <v>0</v>
      </c>
      <c r="DP102" s="91">
        <f t="shared" si="136"/>
        <v>0</v>
      </c>
      <c r="DQ102" s="91">
        <f t="shared" si="136"/>
        <v>0</v>
      </c>
      <c r="DR102" s="91">
        <f t="shared" si="136"/>
        <v>0</v>
      </c>
      <c r="DS102" s="91">
        <f t="shared" si="136"/>
        <v>0</v>
      </c>
      <c r="DT102" s="91">
        <f t="shared" si="136"/>
        <v>0</v>
      </c>
      <c r="DU102" s="91">
        <f t="shared" si="136"/>
        <v>0</v>
      </c>
      <c r="DV102" s="91">
        <f t="shared" si="136"/>
        <v>0</v>
      </c>
      <c r="DW102" s="91">
        <f t="shared" si="136"/>
        <v>0</v>
      </c>
      <c r="DX102" s="91">
        <f t="shared" si="136"/>
        <v>0</v>
      </c>
      <c r="DY102" s="91">
        <f t="shared" si="136"/>
        <v>0</v>
      </c>
      <c r="DZ102" s="91">
        <f t="shared" si="136"/>
        <v>0</v>
      </c>
      <c r="EA102" s="91">
        <f t="shared" ref="EA102:FF102" si="137">IF(AND(EA15&gt;0,EA96&lt;=500),EA96-ROUND((EA15*0.65),1),0)</f>
        <v>0</v>
      </c>
      <c r="EB102" s="91">
        <f t="shared" si="137"/>
        <v>0</v>
      </c>
      <c r="EC102" s="91">
        <f t="shared" si="137"/>
        <v>0</v>
      </c>
      <c r="ED102" s="91">
        <f t="shared" si="137"/>
        <v>0</v>
      </c>
      <c r="EE102" s="91">
        <f t="shared" si="137"/>
        <v>0</v>
      </c>
      <c r="EF102" s="91">
        <f t="shared" si="137"/>
        <v>0</v>
      </c>
      <c r="EG102" s="91">
        <f t="shared" si="137"/>
        <v>0</v>
      </c>
      <c r="EH102" s="91">
        <f t="shared" si="137"/>
        <v>0</v>
      </c>
      <c r="EI102" s="91">
        <f t="shared" si="137"/>
        <v>0</v>
      </c>
      <c r="EJ102" s="91">
        <f t="shared" si="137"/>
        <v>0</v>
      </c>
      <c r="EK102" s="91">
        <f t="shared" si="137"/>
        <v>0</v>
      </c>
      <c r="EL102" s="91">
        <f t="shared" si="137"/>
        <v>0</v>
      </c>
      <c r="EM102" s="91">
        <f t="shared" si="137"/>
        <v>0</v>
      </c>
      <c r="EN102" s="91">
        <f t="shared" si="137"/>
        <v>0</v>
      </c>
      <c r="EO102" s="91">
        <f t="shared" si="137"/>
        <v>0</v>
      </c>
      <c r="EP102" s="91">
        <f t="shared" si="137"/>
        <v>0</v>
      </c>
      <c r="EQ102" s="91">
        <f t="shared" si="137"/>
        <v>0</v>
      </c>
      <c r="ER102" s="91">
        <f t="shared" si="137"/>
        <v>0</v>
      </c>
      <c r="ES102" s="91">
        <f t="shared" si="137"/>
        <v>0</v>
      </c>
      <c r="ET102" s="91">
        <f t="shared" si="137"/>
        <v>167.9</v>
      </c>
      <c r="EU102" s="91">
        <f t="shared" si="137"/>
        <v>0</v>
      </c>
      <c r="EV102" s="91">
        <f t="shared" si="137"/>
        <v>0</v>
      </c>
      <c r="EW102" s="91">
        <f t="shared" si="137"/>
        <v>0</v>
      </c>
      <c r="EX102" s="91">
        <f t="shared" si="137"/>
        <v>0</v>
      </c>
      <c r="EY102" s="91">
        <f t="shared" si="137"/>
        <v>0</v>
      </c>
      <c r="EZ102" s="91">
        <f t="shared" si="137"/>
        <v>0</v>
      </c>
      <c r="FA102" s="91">
        <f t="shared" si="137"/>
        <v>0</v>
      </c>
      <c r="FB102" s="91">
        <f t="shared" si="137"/>
        <v>0</v>
      </c>
      <c r="FC102" s="91">
        <f t="shared" si="137"/>
        <v>0</v>
      </c>
      <c r="FD102" s="91">
        <f t="shared" si="137"/>
        <v>0</v>
      </c>
      <c r="FE102" s="91">
        <f t="shared" si="137"/>
        <v>0</v>
      </c>
      <c r="FF102" s="91">
        <f t="shared" si="137"/>
        <v>0</v>
      </c>
      <c r="FG102" s="91">
        <f t="shared" ref="FG102:FX102" si="138">IF(AND(FG15&gt;0,FG96&lt;=500),FG96-ROUND((FG15*0.65),1),0)</f>
        <v>0</v>
      </c>
      <c r="FH102" s="91">
        <f t="shared" si="138"/>
        <v>0</v>
      </c>
      <c r="FI102" s="91">
        <f t="shared" si="138"/>
        <v>0</v>
      </c>
      <c r="FJ102" s="91">
        <f t="shared" si="138"/>
        <v>0</v>
      </c>
      <c r="FK102" s="91">
        <f t="shared" si="138"/>
        <v>0</v>
      </c>
      <c r="FL102" s="91">
        <f t="shared" si="138"/>
        <v>0</v>
      </c>
      <c r="FM102" s="91">
        <f t="shared" si="138"/>
        <v>0</v>
      </c>
      <c r="FN102" s="91">
        <f t="shared" si="138"/>
        <v>0</v>
      </c>
      <c r="FO102" s="91">
        <f t="shared" si="138"/>
        <v>0</v>
      </c>
      <c r="FP102" s="91">
        <f t="shared" si="138"/>
        <v>0</v>
      </c>
      <c r="FQ102" s="91">
        <f t="shared" si="138"/>
        <v>0</v>
      </c>
      <c r="FR102" s="91">
        <f t="shared" si="138"/>
        <v>0</v>
      </c>
      <c r="FS102" s="91">
        <f t="shared" si="138"/>
        <v>0</v>
      </c>
      <c r="FT102" s="91">
        <f t="shared" si="138"/>
        <v>0</v>
      </c>
      <c r="FU102" s="91">
        <f t="shared" si="138"/>
        <v>0</v>
      </c>
      <c r="FV102" s="91">
        <f t="shared" si="138"/>
        <v>0</v>
      </c>
      <c r="FW102" s="91">
        <f t="shared" si="138"/>
        <v>0</v>
      </c>
      <c r="FX102" s="91">
        <f t="shared" si="138"/>
        <v>0</v>
      </c>
      <c r="FY102" s="18"/>
      <c r="FZ102" s="13"/>
      <c r="GA102" s="29"/>
      <c r="GB102" s="19"/>
      <c r="GC102" s="13"/>
      <c r="GD102" s="13"/>
      <c r="GE102" s="12"/>
      <c r="GF102" s="13"/>
      <c r="GG102" s="17"/>
      <c r="GH102" s="17"/>
      <c r="GI102" s="17"/>
      <c r="GJ102" s="17"/>
      <c r="GK102" s="17"/>
      <c r="GL102" s="17"/>
      <c r="GM102" s="17"/>
    </row>
    <row r="103" spans="1:256" s="158" customFormat="1" x14ac:dyDescent="0.2">
      <c r="A103" s="4"/>
      <c r="B103" s="1" t="s">
        <v>405</v>
      </c>
      <c r="C103" s="92"/>
      <c r="D103" s="92"/>
      <c r="E103" s="92"/>
      <c r="F103" s="92"/>
      <c r="G103" s="92">
        <v>1.1217999999999999</v>
      </c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92"/>
      <c r="BF103" s="92"/>
      <c r="BG103" s="92"/>
      <c r="BH103" s="92"/>
      <c r="BI103" s="92"/>
      <c r="BJ103" s="92"/>
      <c r="BK103" s="92"/>
      <c r="BL103" s="92"/>
      <c r="BM103" s="92"/>
      <c r="BN103" s="92"/>
      <c r="BO103" s="92"/>
      <c r="BP103" s="92"/>
      <c r="BQ103" s="92"/>
      <c r="BR103" s="92"/>
      <c r="BS103" s="92"/>
      <c r="BT103" s="92"/>
      <c r="BU103" s="92"/>
      <c r="BV103" s="92"/>
      <c r="BW103" s="92"/>
      <c r="BX103" s="92"/>
      <c r="BY103" s="92"/>
      <c r="BZ103" s="92"/>
      <c r="CA103" s="92"/>
      <c r="CB103" s="92"/>
      <c r="CC103" s="92"/>
      <c r="CD103" s="92"/>
      <c r="CE103" s="92"/>
      <c r="CF103" s="92"/>
      <c r="CG103" s="92"/>
      <c r="CH103" s="92"/>
      <c r="CI103" s="92"/>
      <c r="CJ103" s="92"/>
      <c r="CK103" s="92"/>
      <c r="CL103" s="92"/>
      <c r="CM103" s="92"/>
      <c r="CN103" s="92"/>
      <c r="CO103" s="92"/>
      <c r="CP103" s="92"/>
      <c r="CQ103" s="92"/>
      <c r="CR103" s="92"/>
      <c r="CS103" s="92"/>
      <c r="CT103" s="92"/>
      <c r="CU103" s="92"/>
      <c r="CV103" s="92"/>
      <c r="CW103" s="92"/>
      <c r="CX103" s="92"/>
      <c r="CY103" s="92"/>
      <c r="CZ103" s="92"/>
      <c r="DA103" s="92"/>
      <c r="DB103" s="92"/>
      <c r="DC103" s="92"/>
      <c r="DD103" s="92"/>
      <c r="DE103" s="92"/>
      <c r="DF103" s="92"/>
      <c r="DG103" s="92"/>
      <c r="DH103" s="92"/>
      <c r="DI103" s="92"/>
      <c r="DJ103" s="92"/>
      <c r="DK103" s="92"/>
      <c r="DL103" s="92"/>
      <c r="DM103" s="92"/>
      <c r="DN103" s="92"/>
      <c r="DO103" s="92"/>
      <c r="DP103" s="92"/>
      <c r="DQ103" s="92"/>
      <c r="DR103" s="92"/>
      <c r="DS103" s="92"/>
      <c r="DT103" s="92"/>
      <c r="DU103" s="92"/>
      <c r="DV103" s="92"/>
      <c r="DW103" s="92"/>
      <c r="DX103" s="92"/>
      <c r="DY103" s="92"/>
      <c r="DZ103" s="92"/>
      <c r="EA103" s="92"/>
      <c r="EB103" s="92"/>
      <c r="EC103" s="92"/>
      <c r="ED103" s="92"/>
      <c r="EE103" s="92"/>
      <c r="EF103" s="92"/>
      <c r="EG103" s="92"/>
      <c r="EH103" s="92"/>
      <c r="EI103" s="92"/>
      <c r="EJ103" s="92"/>
      <c r="EK103" s="92"/>
      <c r="EL103" s="92"/>
      <c r="EM103" s="92"/>
      <c r="EN103" s="92"/>
      <c r="EO103" s="92"/>
      <c r="EP103" s="92"/>
      <c r="EQ103" s="92"/>
      <c r="ER103" s="92"/>
      <c r="ES103" s="92"/>
      <c r="ET103" s="91"/>
      <c r="EU103" s="92"/>
      <c r="EV103" s="92"/>
      <c r="EW103" s="92"/>
      <c r="EX103" s="92"/>
      <c r="EY103" s="92"/>
      <c r="EZ103" s="92"/>
      <c r="FA103" s="92"/>
      <c r="FB103" s="92"/>
      <c r="FC103" s="92"/>
      <c r="FD103" s="92"/>
      <c r="FE103" s="92"/>
      <c r="FF103" s="92"/>
      <c r="FG103" s="92"/>
      <c r="FH103" s="92"/>
      <c r="FI103" s="92"/>
      <c r="FJ103" s="92"/>
      <c r="FK103" s="92"/>
      <c r="FL103" s="92"/>
      <c r="FM103" s="92"/>
      <c r="FN103" s="92"/>
      <c r="FO103" s="92"/>
      <c r="FP103" s="92"/>
      <c r="FQ103" s="92"/>
      <c r="FR103" s="92"/>
      <c r="FS103" s="92"/>
      <c r="FT103" s="93"/>
      <c r="FU103" s="92"/>
      <c r="FV103" s="92"/>
      <c r="FW103" s="92"/>
      <c r="FX103" s="92"/>
      <c r="FY103" s="18"/>
      <c r="FZ103" s="12"/>
      <c r="GA103" s="29"/>
      <c r="GB103" s="19"/>
      <c r="GC103" s="13"/>
      <c r="GD103" s="13"/>
      <c r="GE103" s="12"/>
      <c r="GF103" s="13"/>
      <c r="GG103" s="17"/>
      <c r="GH103" s="17"/>
      <c r="GI103" s="17"/>
      <c r="GJ103" s="17"/>
      <c r="GK103" s="17"/>
      <c r="GL103" s="17"/>
      <c r="GM103" s="17"/>
      <c r="GN103" s="22"/>
      <c r="GO103" s="22"/>
      <c r="GP103" s="22"/>
      <c r="GQ103" s="22"/>
      <c r="GR103" s="22"/>
      <c r="GS103" s="22"/>
      <c r="GT103" s="22"/>
      <c r="GU103" s="22"/>
      <c r="GV103" s="15"/>
      <c r="GW103" s="15"/>
      <c r="GX103" s="15"/>
      <c r="GY103" s="15"/>
      <c r="GZ103" s="15"/>
      <c r="HA103" s="15"/>
      <c r="HB103" s="15"/>
      <c r="HC103" s="15"/>
      <c r="HD103" s="15"/>
      <c r="HE103" s="15"/>
      <c r="HF103" s="15"/>
      <c r="HG103" s="15"/>
      <c r="HH103" s="15"/>
      <c r="HI103" s="15"/>
      <c r="HJ103" s="15"/>
      <c r="HK103" s="15"/>
      <c r="HL103" s="15"/>
      <c r="HM103" s="15"/>
      <c r="HN103" s="15"/>
      <c r="HO103" s="15"/>
      <c r="HP103" s="15"/>
      <c r="HQ103" s="15"/>
      <c r="HR103" s="15"/>
      <c r="HS103" s="15"/>
      <c r="HT103" s="15"/>
      <c r="HU103" s="15"/>
      <c r="HV103" s="15"/>
      <c r="HW103" s="15"/>
      <c r="HX103" s="15"/>
      <c r="HY103" s="15"/>
      <c r="HZ103" s="15"/>
      <c r="IA103" s="15"/>
      <c r="IB103" s="15"/>
      <c r="IC103" s="15"/>
      <c r="ID103" s="15"/>
      <c r="IE103" s="15"/>
      <c r="IF103" s="15"/>
      <c r="IG103" s="15"/>
      <c r="IH103" s="15"/>
      <c r="II103" s="15"/>
      <c r="IJ103" s="15"/>
      <c r="IK103" s="15"/>
      <c r="IL103" s="15"/>
      <c r="IM103" s="15"/>
      <c r="IN103" s="15"/>
      <c r="IO103" s="15"/>
      <c r="IP103" s="15"/>
      <c r="IQ103" s="15"/>
      <c r="IR103" s="15"/>
      <c r="IS103" s="15"/>
      <c r="IT103" s="15"/>
      <c r="IU103" s="15"/>
      <c r="IV103" s="15"/>
    </row>
    <row r="104" spans="1:256" x14ac:dyDescent="0.2">
      <c r="A104" s="90" t="s">
        <v>406</v>
      </c>
      <c r="B104" s="11" t="s">
        <v>407</v>
      </c>
      <c r="C104" s="29">
        <f t="shared" ref="C104:BN104" si="139">IF(C102&gt;0,ROUND(IF(C102&lt;276,((276-C102)*0.00376159)+1.5457,IF(C102&lt;459,((459-C102)*0.00167869)+1.2385,IF(C102&lt;1027,((1027-C102)*0.00020599)+1.1215,0))),4),0)</f>
        <v>0</v>
      </c>
      <c r="D104" s="29">
        <f t="shared" si="139"/>
        <v>0</v>
      </c>
      <c r="E104" s="29">
        <f t="shared" si="139"/>
        <v>0</v>
      </c>
      <c r="F104" s="29">
        <f t="shared" si="139"/>
        <v>0</v>
      </c>
      <c r="G104" s="29">
        <f t="shared" si="139"/>
        <v>0</v>
      </c>
      <c r="H104" s="29">
        <f t="shared" si="139"/>
        <v>0</v>
      </c>
      <c r="I104" s="29">
        <f t="shared" si="139"/>
        <v>0</v>
      </c>
      <c r="J104" s="29">
        <f t="shared" si="139"/>
        <v>0</v>
      </c>
      <c r="K104" s="29">
        <f t="shared" si="139"/>
        <v>0</v>
      </c>
      <c r="L104" s="29">
        <f t="shared" si="139"/>
        <v>0</v>
      </c>
      <c r="M104" s="29">
        <f t="shared" si="139"/>
        <v>0</v>
      </c>
      <c r="N104" s="29">
        <f t="shared" si="139"/>
        <v>0</v>
      </c>
      <c r="O104" s="29">
        <f t="shared" si="139"/>
        <v>0</v>
      </c>
      <c r="P104" s="29">
        <f t="shared" si="139"/>
        <v>0</v>
      </c>
      <c r="Q104" s="29">
        <f t="shared" si="139"/>
        <v>0</v>
      </c>
      <c r="R104" s="29">
        <f t="shared" si="139"/>
        <v>0</v>
      </c>
      <c r="S104" s="29">
        <f t="shared" si="139"/>
        <v>0</v>
      </c>
      <c r="T104" s="29">
        <f t="shared" si="139"/>
        <v>0</v>
      </c>
      <c r="U104" s="29">
        <f t="shared" si="139"/>
        <v>0</v>
      </c>
      <c r="V104" s="29">
        <f t="shared" si="139"/>
        <v>0</v>
      </c>
      <c r="W104" s="30">
        <f t="shared" si="139"/>
        <v>0</v>
      </c>
      <c r="X104" s="29">
        <f t="shared" si="139"/>
        <v>0</v>
      </c>
      <c r="Y104" s="29">
        <f t="shared" si="139"/>
        <v>0</v>
      </c>
      <c r="Z104" s="29">
        <f t="shared" si="139"/>
        <v>0</v>
      </c>
      <c r="AA104" s="29">
        <f t="shared" si="139"/>
        <v>0</v>
      </c>
      <c r="AB104" s="29">
        <f t="shared" si="139"/>
        <v>0</v>
      </c>
      <c r="AC104" s="29">
        <f t="shared" si="139"/>
        <v>0</v>
      </c>
      <c r="AD104" s="29">
        <f t="shared" si="139"/>
        <v>0</v>
      </c>
      <c r="AE104" s="29">
        <f t="shared" si="139"/>
        <v>0</v>
      </c>
      <c r="AF104" s="29">
        <f t="shared" si="139"/>
        <v>0</v>
      </c>
      <c r="AG104" s="29">
        <f t="shared" si="139"/>
        <v>0</v>
      </c>
      <c r="AH104" s="29">
        <f t="shared" si="139"/>
        <v>0</v>
      </c>
      <c r="AI104" s="29">
        <f t="shared" si="139"/>
        <v>0</v>
      </c>
      <c r="AJ104" s="29">
        <f t="shared" si="139"/>
        <v>0</v>
      </c>
      <c r="AK104" s="29">
        <f t="shared" si="139"/>
        <v>0</v>
      </c>
      <c r="AL104" s="29">
        <f t="shared" si="139"/>
        <v>0</v>
      </c>
      <c r="AM104" s="29">
        <f t="shared" si="139"/>
        <v>0</v>
      </c>
      <c r="AN104" s="29">
        <f t="shared" si="139"/>
        <v>0</v>
      </c>
      <c r="AO104" s="29">
        <f t="shared" si="139"/>
        <v>0</v>
      </c>
      <c r="AP104" s="29">
        <f t="shared" si="139"/>
        <v>0</v>
      </c>
      <c r="AQ104" s="29">
        <f t="shared" si="139"/>
        <v>0</v>
      </c>
      <c r="AR104" s="29">
        <f t="shared" si="139"/>
        <v>0</v>
      </c>
      <c r="AS104" s="29">
        <f t="shared" si="139"/>
        <v>0</v>
      </c>
      <c r="AT104" s="29">
        <f t="shared" si="139"/>
        <v>0</v>
      </c>
      <c r="AU104" s="29">
        <f t="shared" si="139"/>
        <v>0</v>
      </c>
      <c r="AV104" s="29">
        <f t="shared" si="139"/>
        <v>0</v>
      </c>
      <c r="AW104" s="29">
        <f t="shared" si="139"/>
        <v>0</v>
      </c>
      <c r="AX104" s="29">
        <f t="shared" si="139"/>
        <v>0</v>
      </c>
      <c r="AY104" s="29">
        <f t="shared" si="139"/>
        <v>0</v>
      </c>
      <c r="AZ104" s="29">
        <f t="shared" si="139"/>
        <v>0</v>
      </c>
      <c r="BA104" s="29">
        <f t="shared" si="139"/>
        <v>0</v>
      </c>
      <c r="BB104" s="29">
        <f t="shared" si="139"/>
        <v>0</v>
      </c>
      <c r="BC104" s="29">
        <f t="shared" si="139"/>
        <v>0</v>
      </c>
      <c r="BD104" s="29">
        <f t="shared" si="139"/>
        <v>0</v>
      </c>
      <c r="BE104" s="29">
        <f t="shared" si="139"/>
        <v>0</v>
      </c>
      <c r="BF104" s="29">
        <f t="shared" si="139"/>
        <v>0</v>
      </c>
      <c r="BG104" s="29">
        <f t="shared" si="139"/>
        <v>0</v>
      </c>
      <c r="BH104" s="29">
        <f t="shared" si="139"/>
        <v>0</v>
      </c>
      <c r="BI104" s="29">
        <f t="shared" si="139"/>
        <v>0</v>
      </c>
      <c r="BJ104" s="29">
        <f t="shared" si="139"/>
        <v>0</v>
      </c>
      <c r="BK104" s="29">
        <f t="shared" si="139"/>
        <v>0</v>
      </c>
      <c r="BL104" s="29">
        <f t="shared" si="139"/>
        <v>0</v>
      </c>
      <c r="BM104" s="29">
        <f t="shared" si="139"/>
        <v>0</v>
      </c>
      <c r="BN104" s="29">
        <f t="shared" si="139"/>
        <v>0</v>
      </c>
      <c r="BO104" s="29">
        <f t="shared" ref="BO104:DZ104" si="140">IF(BO102&gt;0,ROUND(IF(BO102&lt;276,((276-BO102)*0.00376159)+1.5457,IF(BO102&lt;459,((459-BO102)*0.00167869)+1.2385,IF(BO102&lt;1027,((1027-BO102)*0.00020599)+1.1215,0))),4),0)</f>
        <v>0</v>
      </c>
      <c r="BP104" s="29">
        <f t="shared" si="140"/>
        <v>0</v>
      </c>
      <c r="BQ104" s="29">
        <f t="shared" si="140"/>
        <v>0</v>
      </c>
      <c r="BR104" s="29">
        <f t="shared" si="140"/>
        <v>0</v>
      </c>
      <c r="BS104" s="29">
        <f t="shared" si="140"/>
        <v>0</v>
      </c>
      <c r="BT104" s="29">
        <f t="shared" si="140"/>
        <v>0</v>
      </c>
      <c r="BU104" s="29">
        <f t="shared" si="140"/>
        <v>0</v>
      </c>
      <c r="BV104" s="29">
        <f t="shared" si="140"/>
        <v>0</v>
      </c>
      <c r="BW104" s="29">
        <f t="shared" si="140"/>
        <v>0</v>
      </c>
      <c r="BX104" s="29">
        <f t="shared" si="140"/>
        <v>0</v>
      </c>
      <c r="BY104" s="29">
        <f t="shared" si="140"/>
        <v>0</v>
      </c>
      <c r="BZ104" s="29">
        <f t="shared" si="140"/>
        <v>0</v>
      </c>
      <c r="CA104" s="29">
        <f t="shared" si="140"/>
        <v>0</v>
      </c>
      <c r="CB104" s="29">
        <f t="shared" si="140"/>
        <v>0</v>
      </c>
      <c r="CC104" s="29">
        <f t="shared" si="140"/>
        <v>0</v>
      </c>
      <c r="CD104" s="29">
        <f t="shared" si="140"/>
        <v>0</v>
      </c>
      <c r="CE104" s="29">
        <f t="shared" si="140"/>
        <v>0</v>
      </c>
      <c r="CF104" s="29">
        <f t="shared" si="140"/>
        <v>0</v>
      </c>
      <c r="CG104" s="29">
        <f t="shared" si="140"/>
        <v>0</v>
      </c>
      <c r="CH104" s="29">
        <f t="shared" si="140"/>
        <v>0</v>
      </c>
      <c r="CI104" s="29">
        <f t="shared" si="140"/>
        <v>0</v>
      </c>
      <c r="CJ104" s="29">
        <f t="shared" si="140"/>
        <v>0</v>
      </c>
      <c r="CK104" s="29">
        <f t="shared" si="140"/>
        <v>0</v>
      </c>
      <c r="CL104" s="29">
        <f t="shared" si="140"/>
        <v>0</v>
      </c>
      <c r="CM104" s="29">
        <f t="shared" si="140"/>
        <v>0</v>
      </c>
      <c r="CN104" s="29">
        <f t="shared" si="140"/>
        <v>0</v>
      </c>
      <c r="CO104" s="29">
        <f t="shared" si="140"/>
        <v>0</v>
      </c>
      <c r="CP104" s="29">
        <f t="shared" si="140"/>
        <v>0</v>
      </c>
      <c r="CQ104" s="29">
        <f t="shared" si="140"/>
        <v>0</v>
      </c>
      <c r="CR104" s="29">
        <f t="shared" si="140"/>
        <v>0</v>
      </c>
      <c r="CS104" s="29">
        <f t="shared" si="140"/>
        <v>0</v>
      </c>
      <c r="CT104" s="29">
        <f t="shared" si="140"/>
        <v>0</v>
      </c>
      <c r="CU104" s="29">
        <f t="shared" si="140"/>
        <v>0</v>
      </c>
      <c r="CV104" s="29">
        <f t="shared" si="140"/>
        <v>0</v>
      </c>
      <c r="CW104" s="29">
        <f t="shared" si="140"/>
        <v>0</v>
      </c>
      <c r="CX104" s="29">
        <f t="shared" si="140"/>
        <v>0</v>
      </c>
      <c r="CY104" s="29">
        <f t="shared" si="140"/>
        <v>0</v>
      </c>
      <c r="CZ104" s="29">
        <f t="shared" si="140"/>
        <v>0</v>
      </c>
      <c r="DA104" s="29">
        <f t="shared" si="140"/>
        <v>0</v>
      </c>
      <c r="DB104" s="29">
        <f t="shared" si="140"/>
        <v>0</v>
      </c>
      <c r="DC104" s="29">
        <f t="shared" si="140"/>
        <v>0</v>
      </c>
      <c r="DD104" s="29">
        <f t="shared" si="140"/>
        <v>0</v>
      </c>
      <c r="DE104" s="29">
        <f t="shared" si="140"/>
        <v>0</v>
      </c>
      <c r="DF104" s="29">
        <f t="shared" si="140"/>
        <v>0</v>
      </c>
      <c r="DG104" s="29">
        <f t="shared" si="140"/>
        <v>0</v>
      </c>
      <c r="DH104" s="29">
        <f t="shared" si="140"/>
        <v>0</v>
      </c>
      <c r="DI104" s="29">
        <f t="shared" si="140"/>
        <v>0</v>
      </c>
      <c r="DJ104" s="29">
        <f t="shared" si="140"/>
        <v>0</v>
      </c>
      <c r="DK104" s="29">
        <f t="shared" si="140"/>
        <v>0</v>
      </c>
      <c r="DL104" s="29">
        <f t="shared" si="140"/>
        <v>0</v>
      </c>
      <c r="DM104" s="29">
        <f t="shared" si="140"/>
        <v>1.6826000000000001</v>
      </c>
      <c r="DN104" s="29">
        <f t="shared" si="140"/>
        <v>0</v>
      </c>
      <c r="DO104" s="29">
        <f t="shared" si="140"/>
        <v>0</v>
      </c>
      <c r="DP104" s="29">
        <f t="shared" si="140"/>
        <v>0</v>
      </c>
      <c r="DQ104" s="29">
        <f t="shared" si="140"/>
        <v>0</v>
      </c>
      <c r="DR104" s="29">
        <f t="shared" si="140"/>
        <v>0</v>
      </c>
      <c r="DS104" s="29">
        <f t="shared" si="140"/>
        <v>0</v>
      </c>
      <c r="DT104" s="29">
        <f t="shared" si="140"/>
        <v>0</v>
      </c>
      <c r="DU104" s="29">
        <f t="shared" si="140"/>
        <v>0</v>
      </c>
      <c r="DV104" s="29">
        <f t="shared" si="140"/>
        <v>0</v>
      </c>
      <c r="DW104" s="29">
        <f t="shared" si="140"/>
        <v>0</v>
      </c>
      <c r="DX104" s="29">
        <f t="shared" si="140"/>
        <v>0</v>
      </c>
      <c r="DY104" s="29">
        <f t="shared" si="140"/>
        <v>0</v>
      </c>
      <c r="DZ104" s="29">
        <f t="shared" si="140"/>
        <v>0</v>
      </c>
      <c r="EA104" s="29">
        <f t="shared" ref="EA104:FX104" si="141">IF(EA102&gt;0,ROUND(IF(EA102&lt;276,((276-EA102)*0.00376159)+1.5457,IF(EA102&lt;459,((459-EA102)*0.00167869)+1.2385,IF(EA102&lt;1027,((1027-EA102)*0.00020599)+1.1215,0))),4),0)</f>
        <v>0</v>
      </c>
      <c r="EB104" s="29">
        <f t="shared" si="141"/>
        <v>0</v>
      </c>
      <c r="EC104" s="29">
        <f t="shared" si="141"/>
        <v>0</v>
      </c>
      <c r="ED104" s="29">
        <f t="shared" si="141"/>
        <v>0</v>
      </c>
      <c r="EE104" s="29">
        <f t="shared" si="141"/>
        <v>0</v>
      </c>
      <c r="EF104" s="29">
        <f t="shared" si="141"/>
        <v>0</v>
      </c>
      <c r="EG104" s="29">
        <f t="shared" si="141"/>
        <v>0</v>
      </c>
      <c r="EH104" s="29">
        <f t="shared" si="141"/>
        <v>0</v>
      </c>
      <c r="EI104" s="29">
        <f t="shared" si="141"/>
        <v>0</v>
      </c>
      <c r="EJ104" s="29">
        <f t="shared" si="141"/>
        <v>0</v>
      </c>
      <c r="EK104" s="29">
        <f t="shared" si="141"/>
        <v>0</v>
      </c>
      <c r="EL104" s="29">
        <f t="shared" si="141"/>
        <v>0</v>
      </c>
      <c r="EM104" s="29">
        <f t="shared" si="141"/>
        <v>0</v>
      </c>
      <c r="EN104" s="29">
        <f t="shared" si="141"/>
        <v>0</v>
      </c>
      <c r="EO104" s="29">
        <f t="shared" si="141"/>
        <v>0</v>
      </c>
      <c r="EP104" s="29">
        <f t="shared" si="141"/>
        <v>0</v>
      </c>
      <c r="EQ104" s="29">
        <f t="shared" si="141"/>
        <v>0</v>
      </c>
      <c r="ER104" s="29">
        <f t="shared" si="141"/>
        <v>0</v>
      </c>
      <c r="ES104" s="29">
        <f t="shared" si="141"/>
        <v>0</v>
      </c>
      <c r="ET104" s="29">
        <f t="shared" si="141"/>
        <v>1.9522999999999999</v>
      </c>
      <c r="EU104" s="29">
        <f t="shared" si="141"/>
        <v>0</v>
      </c>
      <c r="EV104" s="29">
        <f t="shared" si="141"/>
        <v>0</v>
      </c>
      <c r="EW104" s="29">
        <f t="shared" si="141"/>
        <v>0</v>
      </c>
      <c r="EX104" s="29">
        <f t="shared" si="141"/>
        <v>0</v>
      </c>
      <c r="EY104" s="29">
        <f t="shared" si="141"/>
        <v>0</v>
      </c>
      <c r="EZ104" s="29">
        <f t="shared" si="141"/>
        <v>0</v>
      </c>
      <c r="FA104" s="29">
        <f t="shared" si="141"/>
        <v>0</v>
      </c>
      <c r="FB104" s="29">
        <f t="shared" si="141"/>
        <v>0</v>
      </c>
      <c r="FC104" s="29">
        <f t="shared" si="141"/>
        <v>0</v>
      </c>
      <c r="FD104" s="29">
        <f t="shared" si="141"/>
        <v>0</v>
      </c>
      <c r="FE104" s="29">
        <f t="shared" si="141"/>
        <v>0</v>
      </c>
      <c r="FF104" s="29">
        <f t="shared" si="141"/>
        <v>0</v>
      </c>
      <c r="FG104" s="29">
        <f t="shared" si="141"/>
        <v>0</v>
      </c>
      <c r="FH104" s="29">
        <f t="shared" si="141"/>
        <v>0</v>
      </c>
      <c r="FI104" s="29">
        <f t="shared" si="141"/>
        <v>0</v>
      </c>
      <c r="FJ104" s="29">
        <f t="shared" si="141"/>
        <v>0</v>
      </c>
      <c r="FK104" s="29">
        <f t="shared" si="141"/>
        <v>0</v>
      </c>
      <c r="FL104" s="29">
        <f t="shared" si="141"/>
        <v>0</v>
      </c>
      <c r="FM104" s="29">
        <f t="shared" si="141"/>
        <v>0</v>
      </c>
      <c r="FN104" s="29">
        <f t="shared" si="141"/>
        <v>0</v>
      </c>
      <c r="FO104" s="29">
        <f t="shared" si="141"/>
        <v>0</v>
      </c>
      <c r="FP104" s="29">
        <f t="shared" si="141"/>
        <v>0</v>
      </c>
      <c r="FQ104" s="29">
        <f t="shared" si="141"/>
        <v>0</v>
      </c>
      <c r="FR104" s="29">
        <f t="shared" si="141"/>
        <v>0</v>
      </c>
      <c r="FS104" s="29">
        <f t="shared" si="141"/>
        <v>0</v>
      </c>
      <c r="FT104" s="30">
        <f t="shared" si="141"/>
        <v>0</v>
      </c>
      <c r="FU104" s="29">
        <f t="shared" si="141"/>
        <v>0</v>
      </c>
      <c r="FV104" s="29">
        <f t="shared" si="141"/>
        <v>0</v>
      </c>
      <c r="FW104" s="29">
        <f t="shared" si="141"/>
        <v>0</v>
      </c>
      <c r="FX104" s="29">
        <f t="shared" si="141"/>
        <v>0</v>
      </c>
      <c r="FY104" s="94"/>
      <c r="FZ104" s="4"/>
      <c r="GA104" s="4"/>
      <c r="GB104" s="19"/>
      <c r="GC104" s="13"/>
      <c r="GD104" s="13"/>
      <c r="GE104" s="12"/>
      <c r="GF104" s="13"/>
      <c r="GG104" s="17"/>
      <c r="GH104" s="17"/>
      <c r="GI104" s="17"/>
      <c r="GJ104" s="17"/>
      <c r="GK104" s="17"/>
      <c r="GL104" s="17"/>
      <c r="GM104" s="17"/>
    </row>
    <row r="105" spans="1:256" x14ac:dyDescent="0.2">
      <c r="A105" s="2" t="s">
        <v>408</v>
      </c>
      <c r="B105" s="11" t="s">
        <v>409</v>
      </c>
      <c r="C105" s="29">
        <f t="shared" ref="C105:AH105" si="142">ROUND(IF(C96&lt;276,((276-C96)*0.00376159)+1.5457,IF(C96&lt;459,((459-C96)*0.00167869)+1.2385,IF(C96&lt;1027,((1027-C96)*0.00020599)+1.1215,IF(C96&lt;2293,((2293-C96)*0.00005387)+1.0533,IF(C96&lt;3500,((3500-C96)*0.00001367)+1.0368,IF(C96&lt;5000,((5000-C96)*0.00000473)+1.0297,IF(C96&gt;=5000,1.0297))))))),4)</f>
        <v>1.0297000000000001</v>
      </c>
      <c r="D105" s="29">
        <f t="shared" si="142"/>
        <v>1.0297000000000001</v>
      </c>
      <c r="E105" s="29">
        <f t="shared" si="142"/>
        <v>1.0297000000000001</v>
      </c>
      <c r="F105" s="29">
        <f t="shared" si="142"/>
        <v>1.0297000000000001</v>
      </c>
      <c r="G105" s="29">
        <f t="shared" si="142"/>
        <v>1.1212</v>
      </c>
      <c r="H105" s="29">
        <f t="shared" si="142"/>
        <v>1.1317999999999999</v>
      </c>
      <c r="I105" s="29">
        <f t="shared" si="142"/>
        <v>1.0297000000000001</v>
      </c>
      <c r="J105" s="29">
        <f t="shared" si="142"/>
        <v>1.0523</v>
      </c>
      <c r="K105" s="29">
        <f t="shared" si="142"/>
        <v>1.5115000000000001</v>
      </c>
      <c r="L105" s="29">
        <f t="shared" si="142"/>
        <v>1.0491999999999999</v>
      </c>
      <c r="M105" s="29">
        <f t="shared" si="142"/>
        <v>1.1042000000000001</v>
      </c>
      <c r="N105" s="29">
        <f t="shared" si="142"/>
        <v>1.0297000000000001</v>
      </c>
      <c r="O105" s="29">
        <f t="shared" si="142"/>
        <v>1.0297000000000001</v>
      </c>
      <c r="P105" s="29">
        <f t="shared" si="142"/>
        <v>1.9068000000000001</v>
      </c>
      <c r="Q105" s="29">
        <f t="shared" si="142"/>
        <v>1.0297000000000001</v>
      </c>
      <c r="R105" s="29">
        <f t="shared" si="142"/>
        <v>1.0468</v>
      </c>
      <c r="S105" s="29">
        <f t="shared" si="142"/>
        <v>1.0878000000000001</v>
      </c>
      <c r="T105" s="29">
        <f t="shared" si="142"/>
        <v>2.0173999999999999</v>
      </c>
      <c r="U105" s="29">
        <f t="shared" si="142"/>
        <v>2.3902000000000001</v>
      </c>
      <c r="V105" s="29">
        <f t="shared" si="142"/>
        <v>1.5193000000000001</v>
      </c>
      <c r="W105" s="29">
        <f t="shared" si="142"/>
        <v>2.3957999999999999</v>
      </c>
      <c r="X105" s="29">
        <f t="shared" si="142"/>
        <v>2.3957999999999999</v>
      </c>
      <c r="Y105" s="29">
        <f t="shared" si="142"/>
        <v>1.0532999999999999</v>
      </c>
      <c r="Z105" s="29">
        <f t="shared" si="142"/>
        <v>1.6641999999999999</v>
      </c>
      <c r="AA105" s="29">
        <f t="shared" si="142"/>
        <v>1.0297000000000001</v>
      </c>
      <c r="AB105" s="29">
        <f t="shared" si="142"/>
        <v>1.0297000000000001</v>
      </c>
      <c r="AC105" s="29">
        <f t="shared" si="142"/>
        <v>1.1265000000000001</v>
      </c>
      <c r="AD105" s="29">
        <f t="shared" si="142"/>
        <v>1.1073999999999999</v>
      </c>
      <c r="AE105" s="29">
        <f t="shared" si="142"/>
        <v>2.1888999999999998</v>
      </c>
      <c r="AF105" s="29">
        <f t="shared" si="142"/>
        <v>1.9503999999999999</v>
      </c>
      <c r="AG105" s="29">
        <f t="shared" si="142"/>
        <v>1.1753</v>
      </c>
      <c r="AH105" s="29">
        <f t="shared" si="142"/>
        <v>1.1209</v>
      </c>
      <c r="AI105" s="29">
        <f t="shared" ref="AI105:BN105" si="143">ROUND(IF(AI96&lt;276,((276-AI96)*0.00376159)+1.5457,IF(AI96&lt;459,((459-AI96)*0.00167869)+1.2385,IF(AI96&lt;1027,((1027-AI96)*0.00020599)+1.1215,IF(AI96&lt;2293,((2293-AI96)*0.00005387)+1.0533,IF(AI96&lt;3500,((3500-AI96)*0.00001367)+1.0368,IF(AI96&lt;5000,((5000-AI96)*0.00000473)+1.0297,IF(AI96&gt;=5000,1.0297))))))),4)</f>
        <v>1.405</v>
      </c>
      <c r="AJ105" s="29">
        <f t="shared" si="143"/>
        <v>1.8549</v>
      </c>
      <c r="AK105" s="29">
        <f t="shared" si="143"/>
        <v>1.768</v>
      </c>
      <c r="AL105" s="29">
        <f t="shared" si="143"/>
        <v>1.5423</v>
      </c>
      <c r="AM105" s="29">
        <f t="shared" si="143"/>
        <v>1.2609999999999999</v>
      </c>
      <c r="AN105" s="29">
        <f t="shared" si="143"/>
        <v>1.4045000000000001</v>
      </c>
      <c r="AO105" s="29">
        <f t="shared" si="143"/>
        <v>1.0311999999999999</v>
      </c>
      <c r="AP105" s="29">
        <f t="shared" si="143"/>
        <v>1.0297000000000001</v>
      </c>
      <c r="AQ105" s="29">
        <f t="shared" si="143"/>
        <v>1.6909000000000001</v>
      </c>
      <c r="AR105" s="29">
        <f t="shared" si="143"/>
        <v>1.0297000000000001</v>
      </c>
      <c r="AS105" s="29">
        <f t="shared" si="143"/>
        <v>1.0297000000000001</v>
      </c>
      <c r="AT105" s="29">
        <f t="shared" si="143"/>
        <v>1.0538000000000001</v>
      </c>
      <c r="AU105" s="29">
        <f t="shared" si="143"/>
        <v>1.6479999999999999</v>
      </c>
      <c r="AV105" s="29">
        <f t="shared" si="143"/>
        <v>1.5061</v>
      </c>
      <c r="AW105" s="29">
        <f t="shared" si="143"/>
        <v>1.7436</v>
      </c>
      <c r="AX105" s="29">
        <f t="shared" si="143"/>
        <v>2.3957999999999999</v>
      </c>
      <c r="AY105" s="29">
        <f t="shared" si="143"/>
        <v>1.2390000000000001</v>
      </c>
      <c r="AZ105" s="29">
        <f t="shared" si="143"/>
        <v>1.0297000000000001</v>
      </c>
      <c r="BA105" s="29">
        <f t="shared" si="143"/>
        <v>1.0297000000000001</v>
      </c>
      <c r="BB105" s="29">
        <f t="shared" si="143"/>
        <v>1.0297000000000001</v>
      </c>
      <c r="BC105" s="29">
        <f t="shared" si="143"/>
        <v>1.0297000000000001</v>
      </c>
      <c r="BD105" s="29">
        <f t="shared" si="143"/>
        <v>1.0297000000000001</v>
      </c>
      <c r="BE105" s="29">
        <f t="shared" si="143"/>
        <v>1.0996999999999999</v>
      </c>
      <c r="BF105" s="29">
        <f t="shared" si="143"/>
        <v>1.0297000000000001</v>
      </c>
      <c r="BG105" s="29">
        <f t="shared" si="143"/>
        <v>1.1212</v>
      </c>
      <c r="BH105" s="29">
        <f t="shared" si="143"/>
        <v>1.2042999999999999</v>
      </c>
      <c r="BI105" s="29">
        <f t="shared" si="143"/>
        <v>1.6672</v>
      </c>
      <c r="BJ105" s="29">
        <f t="shared" si="143"/>
        <v>1.0297000000000001</v>
      </c>
      <c r="BK105" s="29">
        <f t="shared" si="143"/>
        <v>1.0297000000000001</v>
      </c>
      <c r="BL105" s="29">
        <f t="shared" si="143"/>
        <v>1.8495999999999999</v>
      </c>
      <c r="BM105" s="29">
        <f t="shared" si="143"/>
        <v>1.5339</v>
      </c>
      <c r="BN105" s="29">
        <f t="shared" si="143"/>
        <v>1.0361</v>
      </c>
      <c r="BO105" s="29">
        <f t="shared" ref="BO105:CT105" si="144">ROUND(IF(BO96&lt;276,((276-BO96)*0.00376159)+1.5457,IF(BO96&lt;459,((459-BO96)*0.00167869)+1.2385,IF(BO96&lt;1027,((1027-BO96)*0.00020599)+1.1215,IF(BO96&lt;2293,((2293-BO96)*0.00005387)+1.0533,IF(BO96&lt;3500,((3500-BO96)*0.00001367)+1.0368,IF(BO96&lt;5000,((5000-BO96)*0.00000473)+1.0297,IF(BO96&gt;=5000,1.0297))))))),4)</f>
        <v>1.1048</v>
      </c>
      <c r="BP105" s="29">
        <f t="shared" si="144"/>
        <v>1.8116000000000001</v>
      </c>
      <c r="BQ105" s="29">
        <f t="shared" si="144"/>
        <v>1.0297000000000001</v>
      </c>
      <c r="BR105" s="29">
        <f t="shared" si="144"/>
        <v>1.0308999999999999</v>
      </c>
      <c r="BS105" s="29">
        <f t="shared" si="144"/>
        <v>1.1142000000000001</v>
      </c>
      <c r="BT105" s="29">
        <f t="shared" si="144"/>
        <v>1.2677</v>
      </c>
      <c r="BU105" s="29">
        <f t="shared" si="144"/>
        <v>1.3026</v>
      </c>
      <c r="BV105" s="29">
        <f t="shared" si="144"/>
        <v>1.1067</v>
      </c>
      <c r="BW105" s="29">
        <f t="shared" si="144"/>
        <v>1.0697000000000001</v>
      </c>
      <c r="BX105" s="29">
        <f t="shared" si="144"/>
        <v>2.2555000000000001</v>
      </c>
      <c r="BY105" s="29">
        <f t="shared" si="144"/>
        <v>1.2265999999999999</v>
      </c>
      <c r="BZ105" s="29">
        <f t="shared" si="144"/>
        <v>1.7838000000000001</v>
      </c>
      <c r="CA105" s="29">
        <f t="shared" si="144"/>
        <v>1.9452</v>
      </c>
      <c r="CB105" s="29">
        <f t="shared" si="144"/>
        <v>1.0297000000000001</v>
      </c>
      <c r="CC105" s="29">
        <f t="shared" si="144"/>
        <v>1.9237</v>
      </c>
      <c r="CD105" s="29">
        <f t="shared" si="144"/>
        <v>2.3721000000000001</v>
      </c>
      <c r="CE105" s="29">
        <f t="shared" si="144"/>
        <v>1.9779</v>
      </c>
      <c r="CF105" s="29">
        <f t="shared" si="144"/>
        <v>2.1490999999999998</v>
      </c>
      <c r="CG105" s="29">
        <f t="shared" si="144"/>
        <v>1.7718</v>
      </c>
      <c r="CH105" s="29">
        <f t="shared" si="144"/>
        <v>2.1873999999999998</v>
      </c>
      <c r="CI105" s="29">
        <f t="shared" si="144"/>
        <v>1.1847000000000001</v>
      </c>
      <c r="CJ105" s="29">
        <f t="shared" si="144"/>
        <v>1.1315999999999999</v>
      </c>
      <c r="CK105" s="29">
        <f t="shared" si="144"/>
        <v>1.0297000000000001</v>
      </c>
      <c r="CL105" s="29">
        <f t="shared" si="144"/>
        <v>1.1035999999999999</v>
      </c>
      <c r="CM105" s="29">
        <f t="shared" si="144"/>
        <v>1.1609</v>
      </c>
      <c r="CN105" s="29">
        <f t="shared" si="144"/>
        <v>1.0297000000000001</v>
      </c>
      <c r="CO105" s="29">
        <f t="shared" si="144"/>
        <v>1.0297000000000001</v>
      </c>
      <c r="CP105" s="29">
        <f t="shared" si="144"/>
        <v>1.1194999999999999</v>
      </c>
      <c r="CQ105" s="29">
        <f t="shared" si="144"/>
        <v>1.1218999999999999</v>
      </c>
      <c r="CR105" s="29">
        <f t="shared" si="144"/>
        <v>1.9041999999999999</v>
      </c>
      <c r="CS105" s="29">
        <f t="shared" si="144"/>
        <v>1.3929</v>
      </c>
      <c r="CT105" s="29">
        <f t="shared" si="144"/>
        <v>2.1675</v>
      </c>
      <c r="CU105" s="29">
        <f t="shared" ref="CU105:DZ105" si="145">ROUND(IF(CU96&lt;276,((276-CU96)*0.00376159)+1.5457,IF(CU96&lt;459,((459-CU96)*0.00167869)+1.2385,IF(CU96&lt;1027,((1027-CU96)*0.00020599)+1.1215,IF(CU96&lt;2293,((2293-CU96)*0.00005387)+1.0533,IF(CU96&lt;3500,((3500-CU96)*0.00001367)+1.0368,IF(CU96&lt;5000,((5000-CU96)*0.00000473)+1.0297,IF(CU96&gt;=5000,1.0297))))))),4)</f>
        <v>1.2386999999999999</v>
      </c>
      <c r="CV105" s="29">
        <f t="shared" si="145"/>
        <v>2.3957999999999999</v>
      </c>
      <c r="CW105" s="29">
        <f t="shared" si="145"/>
        <v>1.8884000000000001</v>
      </c>
      <c r="CX105" s="29">
        <f t="shared" si="145"/>
        <v>1.2337</v>
      </c>
      <c r="CY105" s="29">
        <f t="shared" si="145"/>
        <v>2.3957999999999999</v>
      </c>
      <c r="CZ105" s="29">
        <f t="shared" si="145"/>
        <v>1.0626</v>
      </c>
      <c r="DA105" s="29">
        <f t="shared" si="145"/>
        <v>1.8982000000000001</v>
      </c>
      <c r="DB105" s="29">
        <f t="shared" si="145"/>
        <v>1.5002</v>
      </c>
      <c r="DC105" s="29">
        <f t="shared" si="145"/>
        <v>2.0015999999999998</v>
      </c>
      <c r="DD105" s="29">
        <f t="shared" si="145"/>
        <v>1.9725999999999999</v>
      </c>
      <c r="DE105" s="29">
        <f t="shared" si="145"/>
        <v>1.2743</v>
      </c>
      <c r="DF105" s="29">
        <f t="shared" si="145"/>
        <v>1.0297000000000001</v>
      </c>
      <c r="DG105" s="29">
        <f t="shared" si="145"/>
        <v>2.2341000000000002</v>
      </c>
      <c r="DH105" s="29">
        <f t="shared" si="145"/>
        <v>1.0633999999999999</v>
      </c>
      <c r="DI105" s="29">
        <f t="shared" si="145"/>
        <v>1.0478000000000001</v>
      </c>
      <c r="DJ105" s="29">
        <f t="shared" si="145"/>
        <v>1.1917</v>
      </c>
      <c r="DK105" s="29">
        <f t="shared" si="145"/>
        <v>1.2410000000000001</v>
      </c>
      <c r="DL105" s="29">
        <f t="shared" si="145"/>
        <v>1.0297000000000001</v>
      </c>
      <c r="DM105" s="29">
        <f t="shared" si="145"/>
        <v>1.5762</v>
      </c>
      <c r="DN105" s="29">
        <f t="shared" si="145"/>
        <v>1.0985</v>
      </c>
      <c r="DO105" s="29">
        <f t="shared" si="145"/>
        <v>1.0411999999999999</v>
      </c>
      <c r="DP105" s="29">
        <f t="shared" si="145"/>
        <v>1.7966</v>
      </c>
      <c r="DQ105" s="29">
        <f t="shared" si="145"/>
        <v>1.2017</v>
      </c>
      <c r="DR105" s="29">
        <f t="shared" si="145"/>
        <v>1.1004</v>
      </c>
      <c r="DS105" s="29">
        <f t="shared" si="145"/>
        <v>1.1704000000000001</v>
      </c>
      <c r="DT105" s="29">
        <f t="shared" si="145"/>
        <v>2.0674000000000001</v>
      </c>
      <c r="DU105" s="29">
        <f t="shared" si="145"/>
        <v>1.3560000000000001</v>
      </c>
      <c r="DV105" s="29">
        <f t="shared" si="145"/>
        <v>1.7958000000000001</v>
      </c>
      <c r="DW105" s="29">
        <f t="shared" si="145"/>
        <v>1.4153</v>
      </c>
      <c r="DX105" s="29">
        <f t="shared" si="145"/>
        <v>1.9531000000000001</v>
      </c>
      <c r="DY105" s="29">
        <f t="shared" si="145"/>
        <v>1.452</v>
      </c>
      <c r="DZ105" s="29">
        <f t="shared" si="145"/>
        <v>1.1471</v>
      </c>
      <c r="EA105" s="29">
        <f t="shared" ref="EA105:FF105" si="146">ROUND(IF(EA96&lt;276,((276-EA96)*0.00376159)+1.5457,IF(EA96&lt;459,((459-EA96)*0.00167869)+1.2385,IF(EA96&lt;1027,((1027-EA96)*0.00020599)+1.1215,IF(EA96&lt;2293,((2293-EA96)*0.00005387)+1.0533,IF(EA96&lt;3500,((3500-EA96)*0.00001367)+1.0368,IF(EA96&lt;5000,((5000-EA96)*0.00000473)+1.0297,IF(EA96&gt;=5000,1.0297))))))),4)</f>
        <v>1.1996</v>
      </c>
      <c r="EB105" s="29">
        <f t="shared" si="146"/>
        <v>1.2124999999999999</v>
      </c>
      <c r="EC105" s="29">
        <f t="shared" si="146"/>
        <v>1.4682999999999999</v>
      </c>
      <c r="ED105" s="29">
        <f t="shared" si="146"/>
        <v>1.0878000000000001</v>
      </c>
      <c r="EE105" s="29">
        <f t="shared" si="146"/>
        <v>1.8492999999999999</v>
      </c>
      <c r="EF105" s="29">
        <f t="shared" si="146"/>
        <v>1.0967</v>
      </c>
      <c r="EG105" s="29">
        <f t="shared" si="146"/>
        <v>1.5284</v>
      </c>
      <c r="EH105" s="29">
        <f t="shared" si="146"/>
        <v>1.7067000000000001</v>
      </c>
      <c r="EI105" s="29">
        <f t="shared" si="146"/>
        <v>1.0297000000000001</v>
      </c>
      <c r="EJ105" s="29">
        <f t="shared" si="146"/>
        <v>1.0297000000000001</v>
      </c>
      <c r="EK105" s="29">
        <f t="shared" si="146"/>
        <v>1.1887000000000001</v>
      </c>
      <c r="EL105" s="29">
        <f t="shared" si="146"/>
        <v>1.2334000000000001</v>
      </c>
      <c r="EM105" s="29">
        <f t="shared" si="146"/>
        <v>1.2837000000000001</v>
      </c>
      <c r="EN105" s="29">
        <f t="shared" si="146"/>
        <v>1.1173999999999999</v>
      </c>
      <c r="EO105" s="29">
        <f t="shared" si="146"/>
        <v>1.3585</v>
      </c>
      <c r="EP105" s="29">
        <f t="shared" si="146"/>
        <v>1.3406</v>
      </c>
      <c r="EQ105" s="29">
        <f t="shared" si="146"/>
        <v>1.0474000000000001</v>
      </c>
      <c r="ER105" s="29">
        <f t="shared" si="146"/>
        <v>1.4541999999999999</v>
      </c>
      <c r="ES105" s="29">
        <f t="shared" si="146"/>
        <v>2.0903999999999998</v>
      </c>
      <c r="ET105" s="29">
        <f t="shared" si="146"/>
        <v>1.7563</v>
      </c>
      <c r="EU105" s="29">
        <f t="shared" si="146"/>
        <v>1.1987000000000001</v>
      </c>
      <c r="EV105" s="29">
        <f t="shared" si="146"/>
        <v>2.3353000000000002</v>
      </c>
      <c r="EW105" s="29">
        <f t="shared" si="146"/>
        <v>1.1455</v>
      </c>
      <c r="EX105" s="29">
        <f t="shared" si="146"/>
        <v>1.7157</v>
      </c>
      <c r="EY105" s="29">
        <f t="shared" si="146"/>
        <v>1.2266999999999999</v>
      </c>
      <c r="EZ105" s="29">
        <f t="shared" si="146"/>
        <v>2.0594999999999999</v>
      </c>
      <c r="FA105" s="29">
        <f t="shared" si="146"/>
        <v>1.0382</v>
      </c>
      <c r="FB105" s="29">
        <f t="shared" si="146"/>
        <v>1.4081999999999999</v>
      </c>
      <c r="FC105" s="29">
        <f t="shared" si="146"/>
        <v>1.0531999999999999</v>
      </c>
      <c r="FD105" s="29">
        <f t="shared" si="146"/>
        <v>1.3997999999999999</v>
      </c>
      <c r="FE105" s="29">
        <f t="shared" si="146"/>
        <v>2.1867000000000001</v>
      </c>
      <c r="FF105" s="29">
        <f t="shared" si="146"/>
        <v>1.7326999999999999</v>
      </c>
      <c r="FG105" s="29">
        <f t="shared" ref="FG105:FX105" si="147">ROUND(IF(FG96&lt;276,((276-FG96)*0.00376159)+1.5457,IF(FG96&lt;459,((459-FG96)*0.00167869)+1.2385,IF(FG96&lt;1027,((1027-FG96)*0.00020599)+1.1215,IF(FG96&lt;2293,((2293-FG96)*0.00005387)+1.0533,IF(FG96&lt;3500,((3500-FG96)*0.00001367)+1.0368,IF(FG96&lt;5000,((5000-FG96)*0.00000473)+1.0297,IF(FG96&gt;=5000,1.0297))))))),4)</f>
        <v>2.1415000000000002</v>
      </c>
      <c r="FH105" s="29">
        <f t="shared" si="147"/>
        <v>2.2322000000000002</v>
      </c>
      <c r="FI105" s="29">
        <f t="shared" si="147"/>
        <v>1.0767</v>
      </c>
      <c r="FJ105" s="29">
        <f t="shared" si="147"/>
        <v>1.0739000000000001</v>
      </c>
      <c r="FK105" s="29">
        <f t="shared" si="147"/>
        <v>1.0526</v>
      </c>
      <c r="FL105" s="29">
        <f t="shared" si="147"/>
        <v>1.0297000000000001</v>
      </c>
      <c r="FM105" s="29">
        <f t="shared" si="147"/>
        <v>1.0354000000000001</v>
      </c>
      <c r="FN105" s="29">
        <f t="shared" si="147"/>
        <v>1.0297000000000001</v>
      </c>
      <c r="FO105" s="29">
        <f t="shared" si="147"/>
        <v>1.1166</v>
      </c>
      <c r="FP105" s="29">
        <f t="shared" si="147"/>
        <v>1.0528999999999999</v>
      </c>
      <c r="FQ105" s="29">
        <f t="shared" si="147"/>
        <v>1.1426000000000001</v>
      </c>
      <c r="FR105" s="29">
        <f t="shared" si="147"/>
        <v>1.9538</v>
      </c>
      <c r="FS105" s="29">
        <f t="shared" si="147"/>
        <v>1.8533999999999999</v>
      </c>
      <c r="FT105" s="29">
        <f t="shared" si="147"/>
        <v>2.2879</v>
      </c>
      <c r="FU105" s="29">
        <f t="shared" si="147"/>
        <v>1.1688000000000001</v>
      </c>
      <c r="FV105" s="29">
        <f t="shared" si="147"/>
        <v>1.1935</v>
      </c>
      <c r="FW105" s="29">
        <f t="shared" si="147"/>
        <v>1.8361000000000001</v>
      </c>
      <c r="FX105" s="29">
        <f t="shared" si="147"/>
        <v>2.3458000000000001</v>
      </c>
      <c r="FY105" s="91"/>
      <c r="FZ105" s="4"/>
      <c r="GA105" s="42"/>
      <c r="GB105" s="19"/>
      <c r="GC105" s="12"/>
      <c r="GD105" s="12"/>
      <c r="GE105" s="25"/>
      <c r="GF105" s="110"/>
      <c r="GG105" s="1"/>
      <c r="GH105" s="1"/>
      <c r="GI105" s="1"/>
      <c r="GJ105" s="1"/>
      <c r="GK105" s="1"/>
      <c r="GL105" s="1"/>
      <c r="GM105" s="1"/>
    </row>
    <row r="106" spans="1:256" x14ac:dyDescent="0.2">
      <c r="A106" s="2" t="s">
        <v>410</v>
      </c>
      <c r="B106" s="11" t="s">
        <v>411</v>
      </c>
      <c r="C106" s="29">
        <f t="shared" ref="C106:BN106" si="148">MAX(C104,C105)</f>
        <v>1.0297000000000001</v>
      </c>
      <c r="D106" s="29">
        <f t="shared" si="148"/>
        <v>1.0297000000000001</v>
      </c>
      <c r="E106" s="29">
        <f t="shared" si="148"/>
        <v>1.0297000000000001</v>
      </c>
      <c r="F106" s="29">
        <f t="shared" si="148"/>
        <v>1.0297000000000001</v>
      </c>
      <c r="G106" s="29">
        <f t="shared" si="148"/>
        <v>1.1212</v>
      </c>
      <c r="H106" s="29">
        <f t="shared" si="148"/>
        <v>1.1317999999999999</v>
      </c>
      <c r="I106" s="29">
        <f t="shared" si="148"/>
        <v>1.0297000000000001</v>
      </c>
      <c r="J106" s="29">
        <f t="shared" si="148"/>
        <v>1.0523</v>
      </c>
      <c r="K106" s="29">
        <f t="shared" si="148"/>
        <v>1.5115000000000001</v>
      </c>
      <c r="L106" s="29">
        <f t="shared" si="148"/>
        <v>1.0491999999999999</v>
      </c>
      <c r="M106" s="29">
        <f t="shared" si="148"/>
        <v>1.1042000000000001</v>
      </c>
      <c r="N106" s="29">
        <f t="shared" si="148"/>
        <v>1.0297000000000001</v>
      </c>
      <c r="O106" s="29">
        <f t="shared" si="148"/>
        <v>1.0297000000000001</v>
      </c>
      <c r="P106" s="29">
        <f t="shared" si="148"/>
        <v>1.9068000000000001</v>
      </c>
      <c r="Q106" s="29">
        <f t="shared" si="148"/>
        <v>1.0297000000000001</v>
      </c>
      <c r="R106" s="29">
        <f t="shared" si="148"/>
        <v>1.0468</v>
      </c>
      <c r="S106" s="29">
        <f t="shared" si="148"/>
        <v>1.0878000000000001</v>
      </c>
      <c r="T106" s="29">
        <f t="shared" si="148"/>
        <v>2.0173999999999999</v>
      </c>
      <c r="U106" s="29">
        <f t="shared" si="148"/>
        <v>2.3902000000000001</v>
      </c>
      <c r="V106" s="29">
        <f t="shared" si="148"/>
        <v>1.5193000000000001</v>
      </c>
      <c r="W106" s="30">
        <f t="shared" si="148"/>
        <v>2.3957999999999999</v>
      </c>
      <c r="X106" s="29">
        <f t="shared" si="148"/>
        <v>2.3957999999999999</v>
      </c>
      <c r="Y106" s="29">
        <f t="shared" si="148"/>
        <v>1.0532999999999999</v>
      </c>
      <c r="Z106" s="29">
        <f t="shared" si="148"/>
        <v>1.6641999999999999</v>
      </c>
      <c r="AA106" s="29">
        <f t="shared" si="148"/>
        <v>1.0297000000000001</v>
      </c>
      <c r="AB106" s="29">
        <f t="shared" si="148"/>
        <v>1.0297000000000001</v>
      </c>
      <c r="AC106" s="29">
        <f t="shared" si="148"/>
        <v>1.1265000000000001</v>
      </c>
      <c r="AD106" s="29">
        <f t="shared" si="148"/>
        <v>1.1073999999999999</v>
      </c>
      <c r="AE106" s="29">
        <f t="shared" si="148"/>
        <v>2.1888999999999998</v>
      </c>
      <c r="AF106" s="29">
        <f t="shared" si="148"/>
        <v>1.9503999999999999</v>
      </c>
      <c r="AG106" s="29">
        <f t="shared" si="148"/>
        <v>1.1753</v>
      </c>
      <c r="AH106" s="29">
        <f t="shared" si="148"/>
        <v>1.1209</v>
      </c>
      <c r="AI106" s="29">
        <f t="shared" si="148"/>
        <v>1.405</v>
      </c>
      <c r="AJ106" s="29">
        <f t="shared" si="148"/>
        <v>1.8549</v>
      </c>
      <c r="AK106" s="29">
        <f t="shared" si="148"/>
        <v>1.768</v>
      </c>
      <c r="AL106" s="29">
        <f t="shared" si="148"/>
        <v>1.5423</v>
      </c>
      <c r="AM106" s="29">
        <f t="shared" si="148"/>
        <v>1.2609999999999999</v>
      </c>
      <c r="AN106" s="29">
        <f t="shared" si="148"/>
        <v>1.4045000000000001</v>
      </c>
      <c r="AO106" s="29">
        <f t="shared" si="148"/>
        <v>1.0311999999999999</v>
      </c>
      <c r="AP106" s="29">
        <f t="shared" si="148"/>
        <v>1.0297000000000001</v>
      </c>
      <c r="AQ106" s="29">
        <f t="shared" si="148"/>
        <v>1.6909000000000001</v>
      </c>
      <c r="AR106" s="29">
        <f t="shared" si="148"/>
        <v>1.0297000000000001</v>
      </c>
      <c r="AS106" s="29">
        <f t="shared" si="148"/>
        <v>1.0297000000000001</v>
      </c>
      <c r="AT106" s="29">
        <f t="shared" si="148"/>
        <v>1.0538000000000001</v>
      </c>
      <c r="AU106" s="29">
        <f t="shared" si="148"/>
        <v>1.6479999999999999</v>
      </c>
      <c r="AV106" s="29">
        <f t="shared" si="148"/>
        <v>1.5061</v>
      </c>
      <c r="AW106" s="29">
        <f t="shared" si="148"/>
        <v>1.7436</v>
      </c>
      <c r="AX106" s="29">
        <f t="shared" si="148"/>
        <v>2.3957999999999999</v>
      </c>
      <c r="AY106" s="29">
        <f t="shared" si="148"/>
        <v>1.2390000000000001</v>
      </c>
      <c r="AZ106" s="29">
        <f t="shared" si="148"/>
        <v>1.0297000000000001</v>
      </c>
      <c r="BA106" s="29">
        <f t="shared" si="148"/>
        <v>1.0297000000000001</v>
      </c>
      <c r="BB106" s="29">
        <f t="shared" si="148"/>
        <v>1.0297000000000001</v>
      </c>
      <c r="BC106" s="29">
        <f t="shared" si="148"/>
        <v>1.0297000000000001</v>
      </c>
      <c r="BD106" s="29">
        <f t="shared" si="148"/>
        <v>1.0297000000000001</v>
      </c>
      <c r="BE106" s="29">
        <f t="shared" si="148"/>
        <v>1.0996999999999999</v>
      </c>
      <c r="BF106" s="29">
        <f t="shared" si="148"/>
        <v>1.0297000000000001</v>
      </c>
      <c r="BG106" s="29">
        <f t="shared" si="148"/>
        <v>1.1212</v>
      </c>
      <c r="BH106" s="29">
        <f t="shared" si="148"/>
        <v>1.2042999999999999</v>
      </c>
      <c r="BI106" s="29">
        <f t="shared" si="148"/>
        <v>1.6672</v>
      </c>
      <c r="BJ106" s="29">
        <f t="shared" si="148"/>
        <v>1.0297000000000001</v>
      </c>
      <c r="BK106" s="29">
        <f t="shared" si="148"/>
        <v>1.0297000000000001</v>
      </c>
      <c r="BL106" s="29">
        <f t="shared" si="148"/>
        <v>1.8495999999999999</v>
      </c>
      <c r="BM106" s="29">
        <f t="shared" si="148"/>
        <v>1.5339</v>
      </c>
      <c r="BN106" s="29">
        <f t="shared" si="148"/>
        <v>1.0361</v>
      </c>
      <c r="BO106" s="29">
        <f t="shared" ref="BO106:DZ106" si="149">MAX(BO104,BO105)</f>
        <v>1.1048</v>
      </c>
      <c r="BP106" s="29">
        <f t="shared" si="149"/>
        <v>1.8116000000000001</v>
      </c>
      <c r="BQ106" s="29">
        <f t="shared" si="149"/>
        <v>1.0297000000000001</v>
      </c>
      <c r="BR106" s="29">
        <f t="shared" si="149"/>
        <v>1.0308999999999999</v>
      </c>
      <c r="BS106" s="29">
        <f t="shared" si="149"/>
        <v>1.1142000000000001</v>
      </c>
      <c r="BT106" s="29">
        <f t="shared" si="149"/>
        <v>1.2677</v>
      </c>
      <c r="BU106" s="29">
        <f t="shared" si="149"/>
        <v>1.3026</v>
      </c>
      <c r="BV106" s="29">
        <f t="shared" si="149"/>
        <v>1.1067</v>
      </c>
      <c r="BW106" s="29">
        <f t="shared" si="149"/>
        <v>1.0697000000000001</v>
      </c>
      <c r="BX106" s="29">
        <f t="shared" si="149"/>
        <v>2.2555000000000001</v>
      </c>
      <c r="BY106" s="29">
        <f t="shared" si="149"/>
        <v>1.2265999999999999</v>
      </c>
      <c r="BZ106" s="29">
        <f t="shared" si="149"/>
        <v>1.7838000000000001</v>
      </c>
      <c r="CA106" s="29">
        <f t="shared" si="149"/>
        <v>1.9452</v>
      </c>
      <c r="CB106" s="29">
        <f t="shared" si="149"/>
        <v>1.0297000000000001</v>
      </c>
      <c r="CC106" s="29">
        <f t="shared" si="149"/>
        <v>1.9237</v>
      </c>
      <c r="CD106" s="29">
        <f t="shared" si="149"/>
        <v>2.3721000000000001</v>
      </c>
      <c r="CE106" s="29">
        <f t="shared" si="149"/>
        <v>1.9779</v>
      </c>
      <c r="CF106" s="29">
        <f t="shared" si="149"/>
        <v>2.1490999999999998</v>
      </c>
      <c r="CG106" s="29">
        <f t="shared" si="149"/>
        <v>1.7718</v>
      </c>
      <c r="CH106" s="29">
        <f t="shared" si="149"/>
        <v>2.1873999999999998</v>
      </c>
      <c r="CI106" s="29">
        <f t="shared" si="149"/>
        <v>1.1847000000000001</v>
      </c>
      <c r="CJ106" s="29">
        <f t="shared" si="149"/>
        <v>1.1315999999999999</v>
      </c>
      <c r="CK106" s="29">
        <f t="shared" si="149"/>
        <v>1.0297000000000001</v>
      </c>
      <c r="CL106" s="29">
        <f t="shared" si="149"/>
        <v>1.1035999999999999</v>
      </c>
      <c r="CM106" s="29">
        <f t="shared" si="149"/>
        <v>1.1609</v>
      </c>
      <c r="CN106" s="29">
        <f t="shared" si="149"/>
        <v>1.0297000000000001</v>
      </c>
      <c r="CO106" s="29">
        <f t="shared" si="149"/>
        <v>1.0297000000000001</v>
      </c>
      <c r="CP106" s="29">
        <f t="shared" si="149"/>
        <v>1.1194999999999999</v>
      </c>
      <c r="CQ106" s="29">
        <f t="shared" si="149"/>
        <v>1.1218999999999999</v>
      </c>
      <c r="CR106" s="29">
        <f t="shared" si="149"/>
        <v>1.9041999999999999</v>
      </c>
      <c r="CS106" s="29">
        <f t="shared" si="149"/>
        <v>1.3929</v>
      </c>
      <c r="CT106" s="29">
        <f t="shared" si="149"/>
        <v>2.1675</v>
      </c>
      <c r="CU106" s="29">
        <f t="shared" si="149"/>
        <v>1.2386999999999999</v>
      </c>
      <c r="CV106" s="29">
        <f t="shared" si="149"/>
        <v>2.3957999999999999</v>
      </c>
      <c r="CW106" s="29">
        <f t="shared" si="149"/>
        <v>1.8884000000000001</v>
      </c>
      <c r="CX106" s="29">
        <f t="shared" si="149"/>
        <v>1.2337</v>
      </c>
      <c r="CY106" s="29">
        <f t="shared" si="149"/>
        <v>2.3957999999999999</v>
      </c>
      <c r="CZ106" s="29">
        <f t="shared" si="149"/>
        <v>1.0626</v>
      </c>
      <c r="DA106" s="29">
        <f t="shared" si="149"/>
        <v>1.8982000000000001</v>
      </c>
      <c r="DB106" s="29">
        <f t="shared" si="149"/>
        <v>1.5002</v>
      </c>
      <c r="DC106" s="29">
        <f t="shared" si="149"/>
        <v>2.0015999999999998</v>
      </c>
      <c r="DD106" s="29">
        <f t="shared" si="149"/>
        <v>1.9725999999999999</v>
      </c>
      <c r="DE106" s="29">
        <f t="shared" si="149"/>
        <v>1.2743</v>
      </c>
      <c r="DF106" s="29">
        <f t="shared" si="149"/>
        <v>1.0297000000000001</v>
      </c>
      <c r="DG106" s="29">
        <f t="shared" si="149"/>
        <v>2.2341000000000002</v>
      </c>
      <c r="DH106" s="29">
        <f t="shared" si="149"/>
        <v>1.0633999999999999</v>
      </c>
      <c r="DI106" s="29">
        <f t="shared" si="149"/>
        <v>1.0478000000000001</v>
      </c>
      <c r="DJ106" s="29">
        <f t="shared" si="149"/>
        <v>1.1917</v>
      </c>
      <c r="DK106" s="29">
        <f t="shared" si="149"/>
        <v>1.2410000000000001</v>
      </c>
      <c r="DL106" s="29">
        <f t="shared" si="149"/>
        <v>1.0297000000000001</v>
      </c>
      <c r="DM106" s="29">
        <f t="shared" si="149"/>
        <v>1.6826000000000001</v>
      </c>
      <c r="DN106" s="29">
        <f t="shared" si="149"/>
        <v>1.0985</v>
      </c>
      <c r="DO106" s="29">
        <f t="shared" si="149"/>
        <v>1.0411999999999999</v>
      </c>
      <c r="DP106" s="29">
        <f t="shared" si="149"/>
        <v>1.7966</v>
      </c>
      <c r="DQ106" s="29">
        <f t="shared" si="149"/>
        <v>1.2017</v>
      </c>
      <c r="DR106" s="29">
        <f t="shared" si="149"/>
        <v>1.1004</v>
      </c>
      <c r="DS106" s="29">
        <f t="shared" si="149"/>
        <v>1.1704000000000001</v>
      </c>
      <c r="DT106" s="29">
        <f t="shared" si="149"/>
        <v>2.0674000000000001</v>
      </c>
      <c r="DU106" s="29">
        <f t="shared" si="149"/>
        <v>1.3560000000000001</v>
      </c>
      <c r="DV106" s="29">
        <f t="shared" si="149"/>
        <v>1.7958000000000001</v>
      </c>
      <c r="DW106" s="29">
        <f t="shared" si="149"/>
        <v>1.4153</v>
      </c>
      <c r="DX106" s="29">
        <f t="shared" si="149"/>
        <v>1.9531000000000001</v>
      </c>
      <c r="DY106" s="29">
        <f t="shared" si="149"/>
        <v>1.452</v>
      </c>
      <c r="DZ106" s="29">
        <f t="shared" si="149"/>
        <v>1.1471</v>
      </c>
      <c r="EA106" s="29">
        <f t="shared" ref="EA106:FX106" si="150">MAX(EA104,EA105)</f>
        <v>1.1996</v>
      </c>
      <c r="EB106" s="29">
        <f t="shared" si="150"/>
        <v>1.2124999999999999</v>
      </c>
      <c r="EC106" s="29">
        <f t="shared" si="150"/>
        <v>1.4682999999999999</v>
      </c>
      <c r="ED106" s="29">
        <f t="shared" si="150"/>
        <v>1.0878000000000001</v>
      </c>
      <c r="EE106" s="29">
        <f t="shared" si="150"/>
        <v>1.8492999999999999</v>
      </c>
      <c r="EF106" s="29">
        <f t="shared" si="150"/>
        <v>1.0967</v>
      </c>
      <c r="EG106" s="29">
        <f t="shared" si="150"/>
        <v>1.5284</v>
      </c>
      <c r="EH106" s="29">
        <f t="shared" si="150"/>
        <v>1.7067000000000001</v>
      </c>
      <c r="EI106" s="29">
        <f t="shared" si="150"/>
        <v>1.0297000000000001</v>
      </c>
      <c r="EJ106" s="29">
        <f t="shared" si="150"/>
        <v>1.0297000000000001</v>
      </c>
      <c r="EK106" s="29">
        <f t="shared" si="150"/>
        <v>1.1887000000000001</v>
      </c>
      <c r="EL106" s="29">
        <f t="shared" si="150"/>
        <v>1.2334000000000001</v>
      </c>
      <c r="EM106" s="29">
        <f t="shared" si="150"/>
        <v>1.2837000000000001</v>
      </c>
      <c r="EN106" s="29">
        <f t="shared" si="150"/>
        <v>1.1173999999999999</v>
      </c>
      <c r="EO106" s="29">
        <f t="shared" si="150"/>
        <v>1.3585</v>
      </c>
      <c r="EP106" s="29">
        <f t="shared" si="150"/>
        <v>1.3406</v>
      </c>
      <c r="EQ106" s="29">
        <f t="shared" si="150"/>
        <v>1.0474000000000001</v>
      </c>
      <c r="ER106" s="29">
        <f t="shared" si="150"/>
        <v>1.4541999999999999</v>
      </c>
      <c r="ES106" s="29">
        <f t="shared" si="150"/>
        <v>2.0903999999999998</v>
      </c>
      <c r="ET106" s="29">
        <f t="shared" si="150"/>
        <v>1.9522999999999999</v>
      </c>
      <c r="EU106" s="29">
        <f t="shared" si="150"/>
        <v>1.1987000000000001</v>
      </c>
      <c r="EV106" s="29">
        <f t="shared" si="150"/>
        <v>2.3353000000000002</v>
      </c>
      <c r="EW106" s="29">
        <f t="shared" si="150"/>
        <v>1.1455</v>
      </c>
      <c r="EX106" s="29">
        <f t="shared" si="150"/>
        <v>1.7157</v>
      </c>
      <c r="EY106" s="29">
        <f t="shared" si="150"/>
        <v>1.2266999999999999</v>
      </c>
      <c r="EZ106" s="29">
        <f t="shared" si="150"/>
        <v>2.0594999999999999</v>
      </c>
      <c r="FA106" s="29">
        <f t="shared" si="150"/>
        <v>1.0382</v>
      </c>
      <c r="FB106" s="29">
        <f t="shared" si="150"/>
        <v>1.4081999999999999</v>
      </c>
      <c r="FC106" s="29">
        <f t="shared" si="150"/>
        <v>1.0531999999999999</v>
      </c>
      <c r="FD106" s="29">
        <f t="shared" si="150"/>
        <v>1.3997999999999999</v>
      </c>
      <c r="FE106" s="29">
        <f t="shared" si="150"/>
        <v>2.1867000000000001</v>
      </c>
      <c r="FF106" s="29">
        <f t="shared" si="150"/>
        <v>1.7326999999999999</v>
      </c>
      <c r="FG106" s="29">
        <f t="shared" si="150"/>
        <v>2.1415000000000002</v>
      </c>
      <c r="FH106" s="29">
        <f t="shared" si="150"/>
        <v>2.2322000000000002</v>
      </c>
      <c r="FI106" s="29">
        <f t="shared" si="150"/>
        <v>1.0767</v>
      </c>
      <c r="FJ106" s="29">
        <f t="shared" si="150"/>
        <v>1.0739000000000001</v>
      </c>
      <c r="FK106" s="29">
        <f t="shared" si="150"/>
        <v>1.0526</v>
      </c>
      <c r="FL106" s="29">
        <f t="shared" si="150"/>
        <v>1.0297000000000001</v>
      </c>
      <c r="FM106" s="29">
        <f t="shared" si="150"/>
        <v>1.0354000000000001</v>
      </c>
      <c r="FN106" s="29">
        <f t="shared" si="150"/>
        <v>1.0297000000000001</v>
      </c>
      <c r="FO106" s="29">
        <f t="shared" si="150"/>
        <v>1.1166</v>
      </c>
      <c r="FP106" s="29">
        <f t="shared" si="150"/>
        <v>1.0528999999999999</v>
      </c>
      <c r="FQ106" s="29">
        <f t="shared" si="150"/>
        <v>1.1426000000000001</v>
      </c>
      <c r="FR106" s="29">
        <f t="shared" si="150"/>
        <v>1.9538</v>
      </c>
      <c r="FS106" s="29">
        <f t="shared" si="150"/>
        <v>1.8533999999999999</v>
      </c>
      <c r="FT106" s="30">
        <f t="shared" si="150"/>
        <v>2.2879</v>
      </c>
      <c r="FU106" s="29">
        <f t="shared" si="150"/>
        <v>1.1688000000000001</v>
      </c>
      <c r="FV106" s="29">
        <f t="shared" si="150"/>
        <v>1.1935</v>
      </c>
      <c r="FW106" s="29">
        <f t="shared" si="150"/>
        <v>1.8361000000000001</v>
      </c>
      <c r="FX106" s="29">
        <f t="shared" si="150"/>
        <v>2.3458000000000001</v>
      </c>
      <c r="FY106" s="92"/>
      <c r="FZ106" s="29"/>
      <c r="GA106" s="42"/>
      <c r="GB106" s="12"/>
      <c r="GC106" s="12"/>
      <c r="GD106" s="12"/>
      <c r="GE106" s="25"/>
      <c r="GF106" s="110"/>
      <c r="GG106" s="1"/>
      <c r="GH106" s="1"/>
      <c r="GI106" s="1"/>
      <c r="GJ106" s="1"/>
      <c r="GK106" s="1"/>
      <c r="GL106" s="1"/>
      <c r="GM106" s="1"/>
    </row>
    <row r="107" spans="1:256" x14ac:dyDescent="0.2">
      <c r="A107" s="4"/>
      <c r="B107" s="11" t="s">
        <v>412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1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1"/>
      <c r="FU107" s="4"/>
      <c r="FV107" s="4"/>
      <c r="FW107" s="4"/>
      <c r="FX107" s="4"/>
      <c r="FY107" s="29"/>
      <c r="FZ107" s="29"/>
      <c r="GA107" s="42"/>
      <c r="GB107" s="4"/>
      <c r="GC107" s="4"/>
      <c r="GD107" s="4"/>
      <c r="GE107" s="4"/>
      <c r="GF107" s="1"/>
      <c r="GG107" s="1"/>
      <c r="GH107" s="1"/>
      <c r="GI107" s="1"/>
      <c r="GJ107" s="1"/>
      <c r="GK107" s="1"/>
      <c r="GL107" s="1"/>
      <c r="GM107" s="1"/>
    </row>
    <row r="108" spans="1:256" ht="15.75" x14ac:dyDescent="0.25">
      <c r="A108" s="2" t="s">
        <v>413</v>
      </c>
      <c r="B108" s="41" t="s">
        <v>414</v>
      </c>
      <c r="C108" s="29">
        <f t="shared" ref="C108:AH108" si="151">ROUND(IF(C96&lt;453.5,0.825-(0.0000639*(453.5-C96)),IF(C96&lt;1567.5,0.8595-(0.000031*(1567.5-C96)),IF(C96&lt;6682,0.885-(0.000005*(6682-C96)),IF(C96&lt;30000,0.905-(0.0000009*(30000-C96)),0.905)))),4)</f>
        <v>0.88560000000000005</v>
      </c>
      <c r="D108" s="29">
        <f t="shared" si="151"/>
        <v>0.90500000000000003</v>
      </c>
      <c r="E108" s="29">
        <f t="shared" si="151"/>
        <v>0.8851</v>
      </c>
      <c r="F108" s="29">
        <f t="shared" si="151"/>
        <v>0.89470000000000005</v>
      </c>
      <c r="G108" s="29">
        <f t="shared" si="151"/>
        <v>0.84289999999999998</v>
      </c>
      <c r="H108" s="29">
        <f t="shared" si="151"/>
        <v>0.84119999999999995</v>
      </c>
      <c r="I108" s="29">
        <f t="shared" si="151"/>
        <v>0.88739999999999997</v>
      </c>
      <c r="J108" s="29">
        <f t="shared" si="151"/>
        <v>0.86339999999999995</v>
      </c>
      <c r="K108" s="29">
        <f t="shared" si="151"/>
        <v>0.81499999999999995</v>
      </c>
      <c r="L108" s="29">
        <f t="shared" si="151"/>
        <v>0.86450000000000005</v>
      </c>
      <c r="M108" s="29">
        <f t="shared" si="151"/>
        <v>0.85270000000000001</v>
      </c>
      <c r="N108" s="29">
        <f t="shared" si="151"/>
        <v>0.90500000000000003</v>
      </c>
      <c r="O108" s="29">
        <f t="shared" si="151"/>
        <v>0.89119999999999999</v>
      </c>
      <c r="P108" s="29">
        <f t="shared" si="151"/>
        <v>0.8075</v>
      </c>
      <c r="Q108" s="29">
        <f t="shared" si="151"/>
        <v>0.90500000000000003</v>
      </c>
      <c r="R108" s="29">
        <f t="shared" si="151"/>
        <v>0.86539999999999995</v>
      </c>
      <c r="S108" s="29">
        <f t="shared" si="151"/>
        <v>0.8599</v>
      </c>
      <c r="T108" s="29">
        <f t="shared" si="151"/>
        <v>0.80559999999999998</v>
      </c>
      <c r="U108" s="29">
        <f t="shared" si="151"/>
        <v>0.79930000000000001</v>
      </c>
      <c r="V108" s="29">
        <f t="shared" si="151"/>
        <v>0.81469999999999998</v>
      </c>
      <c r="W108" s="30">
        <f t="shared" si="151"/>
        <v>0.79920000000000002</v>
      </c>
      <c r="X108" s="29">
        <f t="shared" si="151"/>
        <v>0.79920000000000002</v>
      </c>
      <c r="Y108" s="29">
        <f t="shared" si="151"/>
        <v>0.86309999999999998</v>
      </c>
      <c r="Z108" s="29">
        <f t="shared" si="151"/>
        <v>0.81159999999999999</v>
      </c>
      <c r="AA108" s="29">
        <f t="shared" si="151"/>
        <v>0.90500000000000003</v>
      </c>
      <c r="AB108" s="29">
        <f t="shared" si="151"/>
        <v>0.90480000000000005</v>
      </c>
      <c r="AC108" s="29">
        <f t="shared" si="151"/>
        <v>0.84199999999999997</v>
      </c>
      <c r="AD108" s="29">
        <f t="shared" si="151"/>
        <v>0.85089999999999999</v>
      </c>
      <c r="AE108" s="29">
        <f t="shared" si="151"/>
        <v>0.80269999999999997</v>
      </c>
      <c r="AF108" s="29">
        <f t="shared" si="151"/>
        <v>0.80679999999999996</v>
      </c>
      <c r="AG108" s="29">
        <f t="shared" si="151"/>
        <v>0.83460000000000001</v>
      </c>
      <c r="AH108" s="29">
        <f t="shared" si="151"/>
        <v>0.84309999999999996</v>
      </c>
      <c r="AI108" s="29">
        <f t="shared" ref="AI108:BN108" si="152">ROUND(IF(AI96&lt;453.5,0.825-(0.0000639*(453.5-AI96)),IF(AI96&lt;1567.5,0.8595-(0.000031*(1567.5-AI96)),IF(AI96&lt;6682,0.885-(0.000005*(6682-AI96)),IF(AI96&lt;30000,0.905-(0.0000009*(30000-AI96)),0.905)))),4)</f>
        <v>0.81899999999999995</v>
      </c>
      <c r="AJ108" s="29">
        <f t="shared" si="152"/>
        <v>0.80840000000000001</v>
      </c>
      <c r="AK108" s="29">
        <f t="shared" si="152"/>
        <v>0.80989999999999995</v>
      </c>
      <c r="AL108" s="29">
        <f t="shared" si="152"/>
        <v>0.81379999999999997</v>
      </c>
      <c r="AM108" s="29">
        <f t="shared" si="152"/>
        <v>0.82450000000000001</v>
      </c>
      <c r="AN108" s="29">
        <f t="shared" si="152"/>
        <v>0.81899999999999995</v>
      </c>
      <c r="AO108" s="29">
        <f t="shared" si="152"/>
        <v>0.875</v>
      </c>
      <c r="AP108" s="29">
        <f t="shared" si="152"/>
        <v>0.90500000000000003</v>
      </c>
      <c r="AQ108" s="29">
        <f t="shared" si="152"/>
        <v>0.81120000000000003</v>
      </c>
      <c r="AR108" s="29">
        <f t="shared" si="152"/>
        <v>0.90500000000000003</v>
      </c>
      <c r="AS108" s="29">
        <f t="shared" si="152"/>
        <v>0.88419999999999999</v>
      </c>
      <c r="AT108" s="29">
        <f t="shared" si="152"/>
        <v>0.86299999999999999</v>
      </c>
      <c r="AU108" s="29">
        <f t="shared" si="152"/>
        <v>0.81189999999999996</v>
      </c>
      <c r="AV108" s="29">
        <f t="shared" si="152"/>
        <v>0.81520000000000004</v>
      </c>
      <c r="AW108" s="29">
        <f t="shared" si="152"/>
        <v>0.81030000000000002</v>
      </c>
      <c r="AX108" s="29">
        <f t="shared" si="152"/>
        <v>0.79920000000000002</v>
      </c>
      <c r="AY108" s="29">
        <f t="shared" si="152"/>
        <v>0.82509999999999994</v>
      </c>
      <c r="AZ108" s="29">
        <f t="shared" si="152"/>
        <v>0.88829999999999998</v>
      </c>
      <c r="BA108" s="29">
        <f t="shared" si="152"/>
        <v>0.8861</v>
      </c>
      <c r="BB108" s="29">
        <f t="shared" si="152"/>
        <v>0.88500000000000001</v>
      </c>
      <c r="BC108" s="29">
        <f t="shared" si="152"/>
        <v>0.90500000000000003</v>
      </c>
      <c r="BD108" s="29">
        <f t="shared" si="152"/>
        <v>0.87660000000000005</v>
      </c>
      <c r="BE108" s="29">
        <f t="shared" si="152"/>
        <v>0.85529999999999995</v>
      </c>
      <c r="BF108" s="29">
        <f t="shared" si="152"/>
        <v>0.9002</v>
      </c>
      <c r="BG108" s="29">
        <f t="shared" si="152"/>
        <v>0.84289999999999998</v>
      </c>
      <c r="BH108" s="29">
        <f t="shared" si="152"/>
        <v>0.83030000000000004</v>
      </c>
      <c r="BI108" s="29">
        <f t="shared" si="152"/>
        <v>0.81159999999999999</v>
      </c>
      <c r="BJ108" s="29">
        <f t="shared" si="152"/>
        <v>0.88390000000000002</v>
      </c>
      <c r="BK108" s="29">
        <f t="shared" si="152"/>
        <v>0.89929999999999999</v>
      </c>
      <c r="BL108" s="29">
        <f t="shared" si="152"/>
        <v>0.8085</v>
      </c>
      <c r="BM108" s="29">
        <f t="shared" si="152"/>
        <v>0.81410000000000005</v>
      </c>
      <c r="BN108" s="29">
        <f t="shared" si="152"/>
        <v>0.86980000000000002</v>
      </c>
      <c r="BO108" s="29">
        <f t="shared" ref="BO108:CT108" si="153">ROUND(IF(BO96&lt;453.5,0.825-(0.0000639*(453.5-BO96)),IF(BO96&lt;1567.5,0.8595-(0.000031*(1567.5-BO96)),IF(BO96&lt;6682,0.885-(0.000005*(6682-BO96)),IF(BO96&lt;30000,0.905-(0.0000009*(30000-BO96)),0.905)))),4)</f>
        <v>0.85229999999999995</v>
      </c>
      <c r="BP108" s="29">
        <f t="shared" si="153"/>
        <v>0.80910000000000004</v>
      </c>
      <c r="BQ108" s="29">
        <f t="shared" si="153"/>
        <v>0.88229999999999997</v>
      </c>
      <c r="BR108" s="29">
        <f t="shared" si="153"/>
        <v>0.87529999999999997</v>
      </c>
      <c r="BS108" s="29">
        <f t="shared" si="153"/>
        <v>0.84699999999999998</v>
      </c>
      <c r="BT108" s="29">
        <f t="shared" si="153"/>
        <v>0.82420000000000004</v>
      </c>
      <c r="BU108" s="29">
        <f t="shared" si="153"/>
        <v>0.82289999999999996</v>
      </c>
      <c r="BV108" s="29">
        <f t="shared" si="153"/>
        <v>0.85129999999999995</v>
      </c>
      <c r="BW108" s="29">
        <f t="shared" si="153"/>
        <v>0.86150000000000004</v>
      </c>
      <c r="BX108" s="29">
        <f t="shared" si="153"/>
        <v>0.80159999999999998</v>
      </c>
      <c r="BY108" s="29">
        <f t="shared" si="153"/>
        <v>0.82689999999999997</v>
      </c>
      <c r="BZ108" s="29">
        <f t="shared" si="153"/>
        <v>0.80959999999999999</v>
      </c>
      <c r="CA108" s="29">
        <f t="shared" si="153"/>
        <v>0.80689999999999995</v>
      </c>
      <c r="CB108" s="29">
        <f t="shared" si="153"/>
        <v>0.90500000000000003</v>
      </c>
      <c r="CC108" s="29">
        <f t="shared" si="153"/>
        <v>0.80720000000000003</v>
      </c>
      <c r="CD108" s="29">
        <f t="shared" si="153"/>
        <v>0.79959999999999998</v>
      </c>
      <c r="CE108" s="29">
        <f t="shared" si="153"/>
        <v>0.80630000000000002</v>
      </c>
      <c r="CF108" s="29">
        <f t="shared" si="153"/>
        <v>0.8034</v>
      </c>
      <c r="CG108" s="29">
        <f t="shared" si="153"/>
        <v>0.80979999999999996</v>
      </c>
      <c r="CH108" s="29">
        <f t="shared" si="153"/>
        <v>0.80279999999999996</v>
      </c>
      <c r="CI108" s="29">
        <f t="shared" si="153"/>
        <v>0.83320000000000005</v>
      </c>
      <c r="CJ108" s="29">
        <f t="shared" si="153"/>
        <v>0.84119999999999995</v>
      </c>
      <c r="CK108" s="29">
        <f t="shared" si="153"/>
        <v>0.87990000000000002</v>
      </c>
      <c r="CL108" s="29">
        <f t="shared" si="153"/>
        <v>0.85299999999999998</v>
      </c>
      <c r="CM108" s="29">
        <f t="shared" si="153"/>
        <v>0.83679999999999999</v>
      </c>
      <c r="CN108" s="29">
        <f t="shared" si="153"/>
        <v>0.90500000000000003</v>
      </c>
      <c r="CO108" s="29">
        <f t="shared" si="153"/>
        <v>0.89170000000000005</v>
      </c>
      <c r="CP108" s="29">
        <f t="shared" si="153"/>
        <v>0.84389999999999998</v>
      </c>
      <c r="CQ108" s="29">
        <f t="shared" si="153"/>
        <v>0.8427</v>
      </c>
      <c r="CR108" s="29">
        <f t="shared" si="153"/>
        <v>0.80759999999999998</v>
      </c>
      <c r="CS108" s="29">
        <f t="shared" si="153"/>
        <v>0.81950000000000001</v>
      </c>
      <c r="CT108" s="29">
        <f t="shared" si="153"/>
        <v>0.80310000000000004</v>
      </c>
      <c r="CU108" s="29">
        <f t="shared" ref="CU108:DZ108" si="154">ROUND(IF(CU96&lt;453.5,0.825-(0.0000639*(453.5-CU96)),IF(CU96&lt;1567.5,0.8595-(0.000031*(1567.5-CU96)),IF(CU96&lt;6682,0.885-(0.000005*(6682-CU96)),IF(CU96&lt;30000,0.905-(0.0000009*(30000-CU96)),0.905)))),4)</f>
        <v>0.82509999999999994</v>
      </c>
      <c r="CV108" s="29">
        <f t="shared" si="154"/>
        <v>0.79920000000000002</v>
      </c>
      <c r="CW108" s="29">
        <f t="shared" si="154"/>
        <v>0.80779999999999996</v>
      </c>
      <c r="CX108" s="29">
        <f t="shared" si="154"/>
        <v>0.82589999999999997</v>
      </c>
      <c r="CY108" s="29">
        <f t="shared" si="154"/>
        <v>0.79920000000000002</v>
      </c>
      <c r="CZ108" s="29">
        <f t="shared" si="154"/>
        <v>0.86219999999999997</v>
      </c>
      <c r="DA108" s="29">
        <f t="shared" si="154"/>
        <v>0.80769999999999997</v>
      </c>
      <c r="DB108" s="29">
        <f t="shared" si="154"/>
        <v>0.81540000000000001</v>
      </c>
      <c r="DC108" s="29">
        <f t="shared" si="154"/>
        <v>0.80589999999999995</v>
      </c>
      <c r="DD108" s="29">
        <f t="shared" si="154"/>
        <v>0.80640000000000001</v>
      </c>
      <c r="DE108" s="29">
        <f t="shared" si="154"/>
        <v>0.82399999999999995</v>
      </c>
      <c r="DF108" s="29">
        <f t="shared" si="154"/>
        <v>0.89770000000000005</v>
      </c>
      <c r="DG108" s="29">
        <f t="shared" si="154"/>
        <v>0.80200000000000005</v>
      </c>
      <c r="DH108" s="29">
        <f t="shared" si="154"/>
        <v>0.86209999999999998</v>
      </c>
      <c r="DI108" s="29">
        <f t="shared" si="154"/>
        <v>0.86509999999999998</v>
      </c>
      <c r="DJ108" s="29">
        <f t="shared" si="154"/>
        <v>0.83220000000000005</v>
      </c>
      <c r="DK108" s="29">
        <f t="shared" si="154"/>
        <v>0.82509999999999994</v>
      </c>
      <c r="DL108" s="29">
        <f t="shared" si="154"/>
        <v>0.88090000000000002</v>
      </c>
      <c r="DM108" s="29">
        <f t="shared" si="154"/>
        <v>0.81310000000000004</v>
      </c>
      <c r="DN108" s="29">
        <f t="shared" si="154"/>
        <v>0.85599999999999998</v>
      </c>
      <c r="DO108" s="29">
        <f t="shared" si="154"/>
        <v>0.86750000000000005</v>
      </c>
      <c r="DP108" s="29">
        <f t="shared" si="154"/>
        <v>0.80940000000000001</v>
      </c>
      <c r="DQ108" s="29">
        <f t="shared" si="154"/>
        <v>0.83069999999999999</v>
      </c>
      <c r="DR108" s="29">
        <f t="shared" si="154"/>
        <v>0.85489999999999999</v>
      </c>
      <c r="DS108" s="29">
        <f t="shared" si="154"/>
        <v>0.83540000000000003</v>
      </c>
      <c r="DT108" s="29">
        <f t="shared" si="154"/>
        <v>0.80479999999999996</v>
      </c>
      <c r="DU108" s="29">
        <f t="shared" si="154"/>
        <v>0.82089999999999996</v>
      </c>
      <c r="DV108" s="29">
        <f t="shared" si="154"/>
        <v>0.80940000000000001</v>
      </c>
      <c r="DW108" s="29">
        <f t="shared" si="154"/>
        <v>0.81859999999999999</v>
      </c>
      <c r="DX108" s="29">
        <f t="shared" si="154"/>
        <v>0.80669999999999997</v>
      </c>
      <c r="DY108" s="29">
        <f t="shared" si="154"/>
        <v>0.81720000000000004</v>
      </c>
      <c r="DZ108" s="29">
        <f t="shared" si="154"/>
        <v>0.83889999999999998</v>
      </c>
      <c r="EA108" s="29">
        <f t="shared" ref="EA108:FF108" si="155">ROUND(IF(EA96&lt;453.5,0.825-(0.0000639*(453.5-EA96)),IF(EA96&lt;1567.5,0.8595-(0.000031*(1567.5-EA96)),IF(EA96&lt;6682,0.885-(0.000005*(6682-EA96)),IF(EA96&lt;30000,0.905-(0.0000009*(30000-EA96)),0.905)))),4)</f>
        <v>0.83099999999999996</v>
      </c>
      <c r="EB108" s="29">
        <f t="shared" si="155"/>
        <v>0.82909999999999995</v>
      </c>
      <c r="EC108" s="29">
        <f t="shared" si="155"/>
        <v>0.81659999999999999</v>
      </c>
      <c r="ED108" s="29">
        <f t="shared" si="155"/>
        <v>0.8599</v>
      </c>
      <c r="EE108" s="29">
        <f t="shared" si="155"/>
        <v>0.8085</v>
      </c>
      <c r="EF108" s="29">
        <f t="shared" si="155"/>
        <v>0.85699999999999998</v>
      </c>
      <c r="EG108" s="29">
        <f t="shared" si="155"/>
        <v>0.81430000000000002</v>
      </c>
      <c r="EH108" s="29">
        <f t="shared" si="155"/>
        <v>0.81089999999999995</v>
      </c>
      <c r="EI108" s="29">
        <f t="shared" si="155"/>
        <v>0.89280000000000004</v>
      </c>
      <c r="EJ108" s="29">
        <f t="shared" si="155"/>
        <v>0.88660000000000005</v>
      </c>
      <c r="EK108" s="29">
        <f t="shared" si="155"/>
        <v>0.83260000000000001</v>
      </c>
      <c r="EL108" s="29">
        <f t="shared" si="155"/>
        <v>0.82589999999999997</v>
      </c>
      <c r="EM108" s="29">
        <f t="shared" si="155"/>
        <v>0.8236</v>
      </c>
      <c r="EN108" s="29">
        <f t="shared" si="155"/>
        <v>0.84509999999999996</v>
      </c>
      <c r="EO108" s="29">
        <f t="shared" si="155"/>
        <v>0.82079999999999997</v>
      </c>
      <c r="EP108" s="29">
        <f t="shared" si="155"/>
        <v>0.82150000000000001</v>
      </c>
      <c r="EQ108" s="29">
        <f t="shared" si="155"/>
        <v>0.86519999999999997</v>
      </c>
      <c r="ER108" s="29">
        <f t="shared" si="155"/>
        <v>0.81710000000000005</v>
      </c>
      <c r="ES108" s="29">
        <f t="shared" si="155"/>
        <v>0.8044</v>
      </c>
      <c r="ET108" s="29">
        <f t="shared" si="155"/>
        <v>0.81010000000000004</v>
      </c>
      <c r="EU108" s="29">
        <f t="shared" si="155"/>
        <v>0.83109999999999995</v>
      </c>
      <c r="EV108" s="29">
        <f t="shared" si="155"/>
        <v>0.80020000000000002</v>
      </c>
      <c r="EW108" s="29">
        <f t="shared" si="155"/>
        <v>0.83909999999999996</v>
      </c>
      <c r="EX108" s="29">
        <f t="shared" si="155"/>
        <v>0.81079999999999997</v>
      </c>
      <c r="EY108" s="29">
        <f t="shared" si="155"/>
        <v>0.82689999999999997</v>
      </c>
      <c r="EZ108" s="29">
        <f t="shared" si="155"/>
        <v>0.80489999999999995</v>
      </c>
      <c r="FA108" s="29">
        <f t="shared" si="155"/>
        <v>0.86860000000000004</v>
      </c>
      <c r="FB108" s="29">
        <f t="shared" si="155"/>
        <v>0.81889999999999996</v>
      </c>
      <c r="FC108" s="29">
        <f t="shared" si="155"/>
        <v>0.86309999999999998</v>
      </c>
      <c r="FD108" s="29">
        <f t="shared" si="155"/>
        <v>0.81920000000000004</v>
      </c>
      <c r="FE108" s="29">
        <f t="shared" si="155"/>
        <v>0.80279999999999996</v>
      </c>
      <c r="FF108" s="29">
        <f t="shared" si="155"/>
        <v>0.8105</v>
      </c>
      <c r="FG108" s="29">
        <f t="shared" ref="FG108:FX108" si="156">ROUND(IF(FG96&lt;453.5,0.825-(0.0000639*(453.5-FG96)),IF(FG96&lt;1567.5,0.8595-(0.000031*(1567.5-FG96)),IF(FG96&lt;6682,0.885-(0.000005*(6682-FG96)),IF(FG96&lt;30000,0.905-(0.0000009*(30000-FG96)),0.905)))),4)</f>
        <v>0.80349999999999999</v>
      </c>
      <c r="FH108" s="29">
        <f t="shared" si="156"/>
        <v>0.80200000000000005</v>
      </c>
      <c r="FI108" s="29">
        <f t="shared" si="156"/>
        <v>0.8609</v>
      </c>
      <c r="FJ108" s="29">
        <f t="shared" si="156"/>
        <v>0.86109999999999998</v>
      </c>
      <c r="FK108" s="29">
        <f t="shared" si="156"/>
        <v>0.86329999999999996</v>
      </c>
      <c r="FL108" s="29">
        <f t="shared" si="156"/>
        <v>0.88370000000000004</v>
      </c>
      <c r="FM108" s="29">
        <f t="shared" si="156"/>
        <v>0.87050000000000005</v>
      </c>
      <c r="FN108" s="29">
        <f t="shared" si="156"/>
        <v>0.89759999999999995</v>
      </c>
      <c r="FO108" s="29">
        <f t="shared" si="156"/>
        <v>0.84560000000000002</v>
      </c>
      <c r="FP108" s="29">
        <f t="shared" si="156"/>
        <v>0.86319999999999997</v>
      </c>
      <c r="FQ108" s="29">
        <f t="shared" si="156"/>
        <v>0.83960000000000001</v>
      </c>
      <c r="FR108" s="29">
        <f t="shared" si="156"/>
        <v>0.80669999999999997</v>
      </c>
      <c r="FS108" s="29">
        <f t="shared" si="156"/>
        <v>0.80840000000000001</v>
      </c>
      <c r="FT108" s="30">
        <f t="shared" si="156"/>
        <v>0.80110000000000003</v>
      </c>
      <c r="FU108" s="29">
        <f t="shared" si="156"/>
        <v>0.83560000000000001</v>
      </c>
      <c r="FV108" s="29">
        <f t="shared" si="156"/>
        <v>0.83189999999999997</v>
      </c>
      <c r="FW108" s="29">
        <f t="shared" si="156"/>
        <v>0.80869999999999997</v>
      </c>
      <c r="FX108" s="29">
        <f t="shared" si="156"/>
        <v>0.80010000000000003</v>
      </c>
      <c r="FY108" s="29"/>
      <c r="FZ108" s="29" t="s">
        <v>0</v>
      </c>
      <c r="GA108" s="29"/>
      <c r="GB108" s="4"/>
      <c r="GC108" s="4"/>
      <c r="GD108" s="4"/>
      <c r="GE108" s="4"/>
      <c r="GF108" s="1"/>
      <c r="GG108" s="1"/>
      <c r="GH108" s="1"/>
      <c r="GI108" s="1"/>
      <c r="GJ108" s="1"/>
      <c r="GK108" s="1"/>
      <c r="GL108" s="1"/>
      <c r="GM108" s="1"/>
    </row>
    <row r="109" spans="1:256" x14ac:dyDescent="0.2">
      <c r="A109" s="4"/>
      <c r="B109" s="11" t="s">
        <v>412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1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1"/>
      <c r="FU109" s="4"/>
      <c r="FV109" s="4"/>
      <c r="FW109" s="4"/>
      <c r="FX109" s="4"/>
      <c r="FY109" s="29"/>
      <c r="FZ109" s="4"/>
      <c r="GA109" s="42"/>
      <c r="GB109" s="29"/>
      <c r="GC109" s="29"/>
      <c r="GD109" s="29"/>
      <c r="GE109" s="29"/>
      <c r="GF109" s="30"/>
      <c r="GG109" s="30"/>
      <c r="GH109" s="30"/>
      <c r="GI109" s="30"/>
      <c r="GJ109" s="30"/>
      <c r="GK109" s="1"/>
      <c r="GL109" s="1"/>
      <c r="GM109" s="1"/>
    </row>
    <row r="110" spans="1:256" ht="15.75" x14ac:dyDescent="0.25">
      <c r="A110" s="2" t="s">
        <v>412</v>
      </c>
      <c r="B110" s="41" t="s">
        <v>415</v>
      </c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2"/>
      <c r="Y110" s="92"/>
      <c r="Z110" s="92"/>
      <c r="AA110" s="92"/>
      <c r="AB110" s="92"/>
      <c r="AC110" s="92"/>
      <c r="AD110" s="92"/>
      <c r="AE110" s="92"/>
      <c r="AF110" s="92"/>
      <c r="AG110" s="92"/>
      <c r="AH110" s="92"/>
      <c r="AI110" s="92"/>
      <c r="AJ110" s="92"/>
      <c r="AK110" s="92"/>
      <c r="AL110" s="92"/>
      <c r="AM110" s="92"/>
      <c r="AN110" s="92"/>
      <c r="AO110" s="92"/>
      <c r="AP110" s="92"/>
      <c r="AQ110" s="92"/>
      <c r="AR110" s="92"/>
      <c r="AS110" s="92"/>
      <c r="AT110" s="92"/>
      <c r="AU110" s="92"/>
      <c r="AV110" s="92"/>
      <c r="AW110" s="92"/>
      <c r="AX110" s="92"/>
      <c r="AY110" s="92"/>
      <c r="AZ110" s="92"/>
      <c r="BA110" s="92"/>
      <c r="BB110" s="92"/>
      <c r="BC110" s="92"/>
      <c r="BD110" s="92"/>
      <c r="BE110" s="92"/>
      <c r="BF110" s="92"/>
      <c r="BG110" s="92"/>
      <c r="BH110" s="92"/>
      <c r="BI110" s="92"/>
      <c r="BJ110" s="92"/>
      <c r="BK110" s="92"/>
      <c r="BL110" s="92"/>
      <c r="BM110" s="92"/>
      <c r="BN110" s="92"/>
      <c r="BO110" s="92"/>
      <c r="BP110" s="92"/>
      <c r="BQ110" s="92"/>
      <c r="BR110" s="92"/>
      <c r="BS110" s="92"/>
      <c r="BT110" s="92"/>
      <c r="BU110" s="92"/>
      <c r="BV110" s="92"/>
      <c r="BW110" s="92"/>
      <c r="BX110" s="92"/>
      <c r="BY110" s="92"/>
      <c r="BZ110" s="92"/>
      <c r="CA110" s="92"/>
      <c r="CB110" s="92"/>
      <c r="CC110" s="92"/>
      <c r="CD110" s="92"/>
      <c r="CE110" s="92"/>
      <c r="CF110" s="92"/>
      <c r="CG110" s="92"/>
      <c r="CH110" s="92"/>
      <c r="CI110" s="92"/>
      <c r="CJ110" s="92"/>
      <c r="CK110" s="92"/>
      <c r="CL110" s="92"/>
      <c r="CM110" s="92"/>
      <c r="CN110" s="92"/>
      <c r="CO110" s="92"/>
      <c r="CP110" s="92"/>
      <c r="CQ110" s="92"/>
      <c r="CR110" s="92"/>
      <c r="CS110" s="92"/>
      <c r="CT110" s="92"/>
      <c r="CU110" s="92"/>
      <c r="CV110" s="92"/>
      <c r="CW110" s="92"/>
      <c r="CX110" s="92"/>
      <c r="CY110" s="92"/>
      <c r="CZ110" s="92"/>
      <c r="DA110" s="92"/>
      <c r="DB110" s="92"/>
      <c r="DC110" s="92"/>
      <c r="DD110" s="92"/>
      <c r="DE110" s="92"/>
      <c r="DF110" s="92"/>
      <c r="DG110" s="92"/>
      <c r="DH110" s="92"/>
      <c r="DI110" s="92"/>
      <c r="DJ110" s="92"/>
      <c r="DK110" s="92"/>
      <c r="DL110" s="92"/>
      <c r="DM110" s="92"/>
      <c r="DN110" s="92"/>
      <c r="DO110" s="92"/>
      <c r="DP110" s="92"/>
      <c r="DQ110" s="92"/>
      <c r="DR110" s="92"/>
      <c r="DS110" s="92"/>
      <c r="DT110" s="92"/>
      <c r="DU110" s="92"/>
      <c r="DV110" s="92"/>
      <c r="DW110" s="92"/>
      <c r="DX110" s="92"/>
      <c r="DY110" s="92"/>
      <c r="DZ110" s="92"/>
      <c r="EA110" s="92"/>
      <c r="EB110" s="92"/>
      <c r="EC110" s="92"/>
      <c r="ED110" s="92"/>
      <c r="EE110" s="92"/>
      <c r="EF110" s="92"/>
      <c r="EG110" s="92"/>
      <c r="EH110" s="92"/>
      <c r="EI110" s="92"/>
      <c r="EJ110" s="92"/>
      <c r="EK110" s="92"/>
      <c r="EL110" s="92"/>
      <c r="EM110" s="92"/>
      <c r="EN110" s="92"/>
      <c r="EO110" s="92"/>
      <c r="EP110" s="92"/>
      <c r="EQ110" s="92"/>
      <c r="ER110" s="92"/>
      <c r="ES110" s="92"/>
      <c r="ET110" s="92"/>
      <c r="EU110" s="92"/>
      <c r="EV110" s="92"/>
      <c r="EW110" s="92"/>
      <c r="EX110" s="92"/>
      <c r="EY110" s="92"/>
      <c r="EZ110" s="92"/>
      <c r="FA110" s="92"/>
      <c r="FB110" s="92"/>
      <c r="FC110" s="92"/>
      <c r="FD110" s="92"/>
      <c r="FE110" s="92"/>
      <c r="FF110" s="92"/>
      <c r="FG110" s="92"/>
      <c r="FH110" s="92"/>
      <c r="FI110" s="92"/>
      <c r="FJ110" s="92"/>
      <c r="FK110" s="92"/>
      <c r="FL110" s="92"/>
      <c r="FM110" s="92"/>
      <c r="FN110" s="92"/>
      <c r="FO110" s="92"/>
      <c r="FP110" s="92"/>
      <c r="FQ110" s="92"/>
      <c r="FR110" s="92"/>
      <c r="FS110" s="92"/>
      <c r="FT110" s="93"/>
      <c r="FU110" s="92"/>
      <c r="FV110" s="92"/>
      <c r="FW110" s="92"/>
      <c r="FX110" s="92"/>
      <c r="FY110" s="29"/>
      <c r="FZ110" s="42"/>
      <c r="GA110" s="42"/>
      <c r="GB110" s="29"/>
      <c r="GC110" s="29"/>
      <c r="GD110" s="29"/>
      <c r="GE110" s="29"/>
      <c r="GF110" s="30"/>
      <c r="GG110" s="30"/>
      <c r="GH110" s="30"/>
      <c r="GI110" s="30"/>
      <c r="GJ110" s="30"/>
      <c r="GK110" s="30"/>
      <c r="GL110" s="30"/>
      <c r="GM110" s="30"/>
    </row>
    <row r="111" spans="1:256" x14ac:dyDescent="0.2">
      <c r="A111" s="2" t="s">
        <v>416</v>
      </c>
      <c r="B111" s="1" t="s">
        <v>417</v>
      </c>
      <c r="C111" s="42">
        <f t="shared" ref="C111:AH111" si="157">+C31</f>
        <v>6768.77</v>
      </c>
      <c r="D111" s="42">
        <f t="shared" si="157"/>
        <v>6768.77</v>
      </c>
      <c r="E111" s="42">
        <f t="shared" si="157"/>
        <v>6768.77</v>
      </c>
      <c r="F111" s="42">
        <f t="shared" si="157"/>
        <v>6768.77</v>
      </c>
      <c r="G111" s="42">
        <f t="shared" si="157"/>
        <v>6768.77</v>
      </c>
      <c r="H111" s="42">
        <f t="shared" si="157"/>
        <v>6768.77</v>
      </c>
      <c r="I111" s="42">
        <f t="shared" si="157"/>
        <v>6768.77</v>
      </c>
      <c r="J111" s="42">
        <f t="shared" si="157"/>
        <v>6768.77</v>
      </c>
      <c r="K111" s="42">
        <f t="shared" si="157"/>
        <v>6768.77</v>
      </c>
      <c r="L111" s="42">
        <f t="shared" si="157"/>
        <v>6768.77</v>
      </c>
      <c r="M111" s="42">
        <f t="shared" si="157"/>
        <v>6768.77</v>
      </c>
      <c r="N111" s="42">
        <f t="shared" si="157"/>
        <v>6768.77</v>
      </c>
      <c r="O111" s="42">
        <f t="shared" si="157"/>
        <v>6768.77</v>
      </c>
      <c r="P111" s="42">
        <f t="shared" si="157"/>
        <v>6768.77</v>
      </c>
      <c r="Q111" s="42">
        <f t="shared" si="157"/>
        <v>6768.77</v>
      </c>
      <c r="R111" s="42">
        <f t="shared" si="157"/>
        <v>6768.77</v>
      </c>
      <c r="S111" s="42">
        <f t="shared" si="157"/>
        <v>6768.77</v>
      </c>
      <c r="T111" s="42">
        <f t="shared" si="157"/>
        <v>6768.77</v>
      </c>
      <c r="U111" s="42">
        <f t="shared" si="157"/>
        <v>6768.77</v>
      </c>
      <c r="V111" s="42">
        <f t="shared" si="157"/>
        <v>6768.77</v>
      </c>
      <c r="W111" s="42">
        <f t="shared" si="157"/>
        <v>6768.77</v>
      </c>
      <c r="X111" s="42">
        <f t="shared" si="157"/>
        <v>6768.77</v>
      </c>
      <c r="Y111" s="42">
        <f t="shared" si="157"/>
        <v>6768.77</v>
      </c>
      <c r="Z111" s="42">
        <f t="shared" si="157"/>
        <v>6768.77</v>
      </c>
      <c r="AA111" s="42">
        <f t="shared" si="157"/>
        <v>6768.77</v>
      </c>
      <c r="AB111" s="42">
        <f t="shared" si="157"/>
        <v>6768.77</v>
      </c>
      <c r="AC111" s="42">
        <f t="shared" si="157"/>
        <v>6768.77</v>
      </c>
      <c r="AD111" s="42">
        <f t="shared" si="157"/>
        <v>6768.77</v>
      </c>
      <c r="AE111" s="42">
        <f t="shared" si="157"/>
        <v>6768.77</v>
      </c>
      <c r="AF111" s="42">
        <f t="shared" si="157"/>
        <v>6768.77</v>
      </c>
      <c r="AG111" s="42">
        <f t="shared" si="157"/>
        <v>6768.77</v>
      </c>
      <c r="AH111" s="42">
        <f t="shared" si="157"/>
        <v>6768.77</v>
      </c>
      <c r="AI111" s="42">
        <f t="shared" ref="AI111:BN111" si="158">+AI31</f>
        <v>6768.77</v>
      </c>
      <c r="AJ111" s="42">
        <f t="shared" si="158"/>
        <v>6768.77</v>
      </c>
      <c r="AK111" s="42">
        <f t="shared" si="158"/>
        <v>6768.77</v>
      </c>
      <c r="AL111" s="42">
        <f t="shared" si="158"/>
        <v>6768.77</v>
      </c>
      <c r="AM111" s="42">
        <f t="shared" si="158"/>
        <v>6768.77</v>
      </c>
      <c r="AN111" s="42">
        <f t="shared" si="158"/>
        <v>6768.77</v>
      </c>
      <c r="AO111" s="42">
        <f t="shared" si="158"/>
        <v>6768.77</v>
      </c>
      <c r="AP111" s="42">
        <f t="shared" si="158"/>
        <v>6768.77</v>
      </c>
      <c r="AQ111" s="42">
        <f t="shared" si="158"/>
        <v>6768.77</v>
      </c>
      <c r="AR111" s="42">
        <f t="shared" si="158"/>
        <v>6768.77</v>
      </c>
      <c r="AS111" s="42">
        <f t="shared" si="158"/>
        <v>6768.77</v>
      </c>
      <c r="AT111" s="42">
        <f t="shared" si="158"/>
        <v>6768.77</v>
      </c>
      <c r="AU111" s="42">
        <f t="shared" si="158"/>
        <v>6768.77</v>
      </c>
      <c r="AV111" s="42">
        <f t="shared" si="158"/>
        <v>6768.77</v>
      </c>
      <c r="AW111" s="42">
        <f t="shared" si="158"/>
        <v>6768.77</v>
      </c>
      <c r="AX111" s="42">
        <f t="shared" si="158"/>
        <v>6768.77</v>
      </c>
      <c r="AY111" s="42">
        <f t="shared" si="158"/>
        <v>6768.77</v>
      </c>
      <c r="AZ111" s="42">
        <f t="shared" si="158"/>
        <v>6768.77</v>
      </c>
      <c r="BA111" s="42">
        <f t="shared" si="158"/>
        <v>6768.77</v>
      </c>
      <c r="BB111" s="42">
        <f t="shared" si="158"/>
        <v>6768.77</v>
      </c>
      <c r="BC111" s="42">
        <f t="shared" si="158"/>
        <v>6768.77</v>
      </c>
      <c r="BD111" s="42">
        <f t="shared" si="158"/>
        <v>6768.77</v>
      </c>
      <c r="BE111" s="42">
        <f t="shared" si="158"/>
        <v>6768.77</v>
      </c>
      <c r="BF111" s="42">
        <f t="shared" si="158"/>
        <v>6768.77</v>
      </c>
      <c r="BG111" s="42">
        <f t="shared" si="158"/>
        <v>6768.77</v>
      </c>
      <c r="BH111" s="42">
        <f t="shared" si="158"/>
        <v>6768.77</v>
      </c>
      <c r="BI111" s="42">
        <f t="shared" si="158"/>
        <v>6768.77</v>
      </c>
      <c r="BJ111" s="42">
        <f t="shared" si="158"/>
        <v>6768.77</v>
      </c>
      <c r="BK111" s="42">
        <f t="shared" si="158"/>
        <v>6768.77</v>
      </c>
      <c r="BL111" s="42">
        <f t="shared" si="158"/>
        <v>6768.77</v>
      </c>
      <c r="BM111" s="42">
        <f t="shared" si="158"/>
        <v>6768.77</v>
      </c>
      <c r="BN111" s="42">
        <f t="shared" si="158"/>
        <v>6768.77</v>
      </c>
      <c r="BO111" s="42">
        <f t="shared" ref="BO111:CT111" si="159">+BO31</f>
        <v>6768.77</v>
      </c>
      <c r="BP111" s="42">
        <f t="shared" si="159"/>
        <v>6768.77</v>
      </c>
      <c r="BQ111" s="42">
        <f t="shared" si="159"/>
        <v>6768.77</v>
      </c>
      <c r="BR111" s="42">
        <f t="shared" si="159"/>
        <v>6768.77</v>
      </c>
      <c r="BS111" s="42">
        <f t="shared" si="159"/>
        <v>6768.77</v>
      </c>
      <c r="BT111" s="42">
        <f t="shared" si="159"/>
        <v>6768.77</v>
      </c>
      <c r="BU111" s="42">
        <f t="shared" si="159"/>
        <v>6768.77</v>
      </c>
      <c r="BV111" s="42">
        <f t="shared" si="159"/>
        <v>6768.77</v>
      </c>
      <c r="BW111" s="42">
        <f t="shared" si="159"/>
        <v>6768.77</v>
      </c>
      <c r="BX111" s="42">
        <f t="shared" si="159"/>
        <v>6768.77</v>
      </c>
      <c r="BY111" s="42">
        <f t="shared" si="159"/>
        <v>6768.77</v>
      </c>
      <c r="BZ111" s="42">
        <f t="shared" si="159"/>
        <v>6768.77</v>
      </c>
      <c r="CA111" s="42">
        <f t="shared" si="159"/>
        <v>6768.77</v>
      </c>
      <c r="CB111" s="42">
        <f t="shared" si="159"/>
        <v>6768.77</v>
      </c>
      <c r="CC111" s="42">
        <f t="shared" si="159"/>
        <v>6768.77</v>
      </c>
      <c r="CD111" s="42">
        <f t="shared" si="159"/>
        <v>6768.77</v>
      </c>
      <c r="CE111" s="42">
        <f t="shared" si="159"/>
        <v>6768.77</v>
      </c>
      <c r="CF111" s="42">
        <f t="shared" si="159"/>
        <v>6768.77</v>
      </c>
      <c r="CG111" s="42">
        <f t="shared" si="159"/>
        <v>6768.77</v>
      </c>
      <c r="CH111" s="42">
        <f t="shared" si="159"/>
        <v>6768.77</v>
      </c>
      <c r="CI111" s="42">
        <f t="shared" si="159"/>
        <v>6768.77</v>
      </c>
      <c r="CJ111" s="42">
        <f t="shared" si="159"/>
        <v>6768.77</v>
      </c>
      <c r="CK111" s="42">
        <f t="shared" si="159"/>
        <v>6768.77</v>
      </c>
      <c r="CL111" s="42">
        <f t="shared" si="159"/>
        <v>6768.77</v>
      </c>
      <c r="CM111" s="42">
        <f t="shared" si="159"/>
        <v>6768.77</v>
      </c>
      <c r="CN111" s="42">
        <f t="shared" si="159"/>
        <v>6768.77</v>
      </c>
      <c r="CO111" s="42">
        <f t="shared" si="159"/>
        <v>6768.77</v>
      </c>
      <c r="CP111" s="42">
        <f t="shared" si="159"/>
        <v>6768.77</v>
      </c>
      <c r="CQ111" s="42">
        <f t="shared" si="159"/>
        <v>6768.77</v>
      </c>
      <c r="CR111" s="42">
        <f t="shared" si="159"/>
        <v>6768.77</v>
      </c>
      <c r="CS111" s="42">
        <f t="shared" si="159"/>
        <v>6768.77</v>
      </c>
      <c r="CT111" s="42">
        <f t="shared" si="159"/>
        <v>6768.77</v>
      </c>
      <c r="CU111" s="42">
        <f t="shared" ref="CU111:DZ111" si="160">+CU31</f>
        <v>6768.77</v>
      </c>
      <c r="CV111" s="42">
        <f t="shared" si="160"/>
        <v>6768.77</v>
      </c>
      <c r="CW111" s="42">
        <f t="shared" si="160"/>
        <v>6768.77</v>
      </c>
      <c r="CX111" s="42">
        <f t="shared" si="160"/>
        <v>6768.77</v>
      </c>
      <c r="CY111" s="42">
        <f t="shared" si="160"/>
        <v>6768.77</v>
      </c>
      <c r="CZ111" s="42">
        <f t="shared" si="160"/>
        <v>6768.77</v>
      </c>
      <c r="DA111" s="42">
        <f t="shared" si="160"/>
        <v>6768.77</v>
      </c>
      <c r="DB111" s="42">
        <f t="shared" si="160"/>
        <v>6768.77</v>
      </c>
      <c r="DC111" s="42">
        <f t="shared" si="160"/>
        <v>6768.77</v>
      </c>
      <c r="DD111" s="42">
        <f t="shared" si="160"/>
        <v>6768.77</v>
      </c>
      <c r="DE111" s="42">
        <f t="shared" si="160"/>
        <v>6768.77</v>
      </c>
      <c r="DF111" s="42">
        <f t="shared" si="160"/>
        <v>6768.77</v>
      </c>
      <c r="DG111" s="42">
        <f t="shared" si="160"/>
        <v>6768.77</v>
      </c>
      <c r="DH111" s="42">
        <f t="shared" si="160"/>
        <v>6768.77</v>
      </c>
      <c r="DI111" s="42">
        <f t="shared" si="160"/>
        <v>6768.77</v>
      </c>
      <c r="DJ111" s="42">
        <f t="shared" si="160"/>
        <v>6768.77</v>
      </c>
      <c r="DK111" s="42">
        <f t="shared" si="160"/>
        <v>6768.77</v>
      </c>
      <c r="DL111" s="42">
        <f t="shared" si="160"/>
        <v>6768.77</v>
      </c>
      <c r="DM111" s="42">
        <f t="shared" si="160"/>
        <v>6768.77</v>
      </c>
      <c r="DN111" s="42">
        <f t="shared" si="160"/>
        <v>6768.77</v>
      </c>
      <c r="DO111" s="42">
        <f t="shared" si="160"/>
        <v>6768.77</v>
      </c>
      <c r="DP111" s="42">
        <f t="shared" si="160"/>
        <v>6768.77</v>
      </c>
      <c r="DQ111" s="42">
        <f t="shared" si="160"/>
        <v>6768.77</v>
      </c>
      <c r="DR111" s="42">
        <f t="shared" si="160"/>
        <v>6768.77</v>
      </c>
      <c r="DS111" s="42">
        <f t="shared" si="160"/>
        <v>6768.77</v>
      </c>
      <c r="DT111" s="42">
        <f t="shared" si="160"/>
        <v>6768.77</v>
      </c>
      <c r="DU111" s="42">
        <f t="shared" si="160"/>
        <v>6768.77</v>
      </c>
      <c r="DV111" s="42">
        <f t="shared" si="160"/>
        <v>6768.77</v>
      </c>
      <c r="DW111" s="42">
        <f t="shared" si="160"/>
        <v>6768.77</v>
      </c>
      <c r="DX111" s="42">
        <f t="shared" si="160"/>
        <v>6768.77</v>
      </c>
      <c r="DY111" s="42">
        <f t="shared" si="160"/>
        <v>6768.77</v>
      </c>
      <c r="DZ111" s="42">
        <f t="shared" si="160"/>
        <v>6768.77</v>
      </c>
      <c r="EA111" s="42">
        <f t="shared" ref="EA111:FF111" si="161">+EA31</f>
        <v>6768.77</v>
      </c>
      <c r="EB111" s="42">
        <f t="shared" si="161"/>
        <v>6768.77</v>
      </c>
      <c r="EC111" s="42">
        <f t="shared" si="161"/>
        <v>6768.77</v>
      </c>
      <c r="ED111" s="42">
        <f t="shared" si="161"/>
        <v>6768.77</v>
      </c>
      <c r="EE111" s="42">
        <f t="shared" si="161"/>
        <v>6768.77</v>
      </c>
      <c r="EF111" s="42">
        <f t="shared" si="161"/>
        <v>6768.77</v>
      </c>
      <c r="EG111" s="42">
        <f t="shared" si="161"/>
        <v>6768.77</v>
      </c>
      <c r="EH111" s="42">
        <f t="shared" si="161"/>
        <v>6768.77</v>
      </c>
      <c r="EI111" s="42">
        <f t="shared" si="161"/>
        <v>6768.77</v>
      </c>
      <c r="EJ111" s="42">
        <f t="shared" si="161"/>
        <v>6768.77</v>
      </c>
      <c r="EK111" s="42">
        <f t="shared" si="161"/>
        <v>6768.77</v>
      </c>
      <c r="EL111" s="42">
        <f t="shared" si="161"/>
        <v>6768.77</v>
      </c>
      <c r="EM111" s="42">
        <f t="shared" si="161"/>
        <v>6768.77</v>
      </c>
      <c r="EN111" s="42">
        <f t="shared" si="161"/>
        <v>6768.77</v>
      </c>
      <c r="EO111" s="42">
        <f t="shared" si="161"/>
        <v>6768.77</v>
      </c>
      <c r="EP111" s="42">
        <f t="shared" si="161"/>
        <v>6768.77</v>
      </c>
      <c r="EQ111" s="42">
        <f t="shared" si="161"/>
        <v>6768.77</v>
      </c>
      <c r="ER111" s="42">
        <f t="shared" si="161"/>
        <v>6768.77</v>
      </c>
      <c r="ES111" s="42">
        <f t="shared" si="161"/>
        <v>6768.77</v>
      </c>
      <c r="ET111" s="42">
        <f t="shared" si="161"/>
        <v>6768.77</v>
      </c>
      <c r="EU111" s="42">
        <f t="shared" si="161"/>
        <v>6768.77</v>
      </c>
      <c r="EV111" s="42">
        <f t="shared" si="161"/>
        <v>6768.77</v>
      </c>
      <c r="EW111" s="42">
        <f t="shared" si="161"/>
        <v>6768.77</v>
      </c>
      <c r="EX111" s="42">
        <f t="shared" si="161"/>
        <v>6768.77</v>
      </c>
      <c r="EY111" s="42">
        <f t="shared" si="161"/>
        <v>6768.77</v>
      </c>
      <c r="EZ111" s="42">
        <f t="shared" si="161"/>
        <v>6768.77</v>
      </c>
      <c r="FA111" s="42">
        <f t="shared" si="161"/>
        <v>6768.77</v>
      </c>
      <c r="FB111" s="42">
        <f t="shared" si="161"/>
        <v>6768.77</v>
      </c>
      <c r="FC111" s="42">
        <f t="shared" si="161"/>
        <v>6768.77</v>
      </c>
      <c r="FD111" s="42">
        <f t="shared" si="161"/>
        <v>6768.77</v>
      </c>
      <c r="FE111" s="42">
        <f t="shared" si="161"/>
        <v>6768.77</v>
      </c>
      <c r="FF111" s="42">
        <f t="shared" si="161"/>
        <v>6768.77</v>
      </c>
      <c r="FG111" s="42">
        <f t="shared" ref="FG111:FX111" si="162">+FG31</f>
        <v>6768.77</v>
      </c>
      <c r="FH111" s="42">
        <f t="shared" si="162"/>
        <v>6768.77</v>
      </c>
      <c r="FI111" s="42">
        <f t="shared" si="162"/>
        <v>6768.77</v>
      </c>
      <c r="FJ111" s="42">
        <f t="shared" si="162"/>
        <v>6768.77</v>
      </c>
      <c r="FK111" s="42">
        <f t="shared" si="162"/>
        <v>6768.77</v>
      </c>
      <c r="FL111" s="42">
        <f t="shared" si="162"/>
        <v>6768.77</v>
      </c>
      <c r="FM111" s="42">
        <f t="shared" si="162"/>
        <v>6768.77</v>
      </c>
      <c r="FN111" s="42">
        <f t="shared" si="162"/>
        <v>6768.77</v>
      </c>
      <c r="FO111" s="42">
        <f t="shared" si="162"/>
        <v>6768.77</v>
      </c>
      <c r="FP111" s="42">
        <f t="shared" si="162"/>
        <v>6768.77</v>
      </c>
      <c r="FQ111" s="42">
        <f t="shared" si="162"/>
        <v>6768.77</v>
      </c>
      <c r="FR111" s="42">
        <f t="shared" si="162"/>
        <v>6768.77</v>
      </c>
      <c r="FS111" s="42">
        <f t="shared" si="162"/>
        <v>6768.77</v>
      </c>
      <c r="FT111" s="42">
        <f t="shared" si="162"/>
        <v>6768.77</v>
      </c>
      <c r="FU111" s="42">
        <f t="shared" si="162"/>
        <v>6768.77</v>
      </c>
      <c r="FV111" s="42">
        <f t="shared" si="162"/>
        <v>6768.77</v>
      </c>
      <c r="FW111" s="42">
        <f t="shared" si="162"/>
        <v>6768.77</v>
      </c>
      <c r="FX111" s="389">
        <f t="shared" si="162"/>
        <v>6768.77</v>
      </c>
      <c r="FY111" s="29"/>
      <c r="FZ111" s="42"/>
      <c r="GA111" s="29"/>
      <c r="GB111" s="29"/>
      <c r="GC111" s="29"/>
      <c r="GD111" s="29"/>
      <c r="GE111" s="95"/>
      <c r="GF111" s="159"/>
      <c r="GG111" s="1"/>
      <c r="GH111" s="1"/>
      <c r="GI111" s="1"/>
      <c r="GJ111" s="1"/>
      <c r="GK111" s="1"/>
      <c r="GL111" s="1"/>
      <c r="GM111" s="1"/>
    </row>
    <row r="112" spans="1:256" x14ac:dyDescent="0.2">
      <c r="A112" s="2" t="s">
        <v>418</v>
      </c>
      <c r="B112" s="1" t="s">
        <v>419</v>
      </c>
      <c r="C112" s="29">
        <f t="shared" ref="C112:BN112" si="163">+C108</f>
        <v>0.88560000000000005</v>
      </c>
      <c r="D112" s="29">
        <f t="shared" si="163"/>
        <v>0.90500000000000003</v>
      </c>
      <c r="E112" s="29">
        <f t="shared" si="163"/>
        <v>0.8851</v>
      </c>
      <c r="F112" s="29">
        <f t="shared" si="163"/>
        <v>0.89470000000000005</v>
      </c>
      <c r="G112" s="29">
        <f t="shared" si="163"/>
        <v>0.84289999999999998</v>
      </c>
      <c r="H112" s="29">
        <f t="shared" si="163"/>
        <v>0.84119999999999995</v>
      </c>
      <c r="I112" s="29">
        <f t="shared" si="163"/>
        <v>0.88739999999999997</v>
      </c>
      <c r="J112" s="29">
        <f t="shared" si="163"/>
        <v>0.86339999999999995</v>
      </c>
      <c r="K112" s="29">
        <f t="shared" si="163"/>
        <v>0.81499999999999995</v>
      </c>
      <c r="L112" s="29">
        <f t="shared" si="163"/>
        <v>0.86450000000000005</v>
      </c>
      <c r="M112" s="29">
        <f t="shared" si="163"/>
        <v>0.85270000000000001</v>
      </c>
      <c r="N112" s="29">
        <f t="shared" si="163"/>
        <v>0.90500000000000003</v>
      </c>
      <c r="O112" s="29">
        <f t="shared" si="163"/>
        <v>0.89119999999999999</v>
      </c>
      <c r="P112" s="29">
        <f t="shared" si="163"/>
        <v>0.8075</v>
      </c>
      <c r="Q112" s="29">
        <f t="shared" si="163"/>
        <v>0.90500000000000003</v>
      </c>
      <c r="R112" s="29">
        <f t="shared" si="163"/>
        <v>0.86539999999999995</v>
      </c>
      <c r="S112" s="29">
        <f t="shared" si="163"/>
        <v>0.8599</v>
      </c>
      <c r="T112" s="29">
        <f t="shared" si="163"/>
        <v>0.80559999999999998</v>
      </c>
      <c r="U112" s="29">
        <f t="shared" si="163"/>
        <v>0.79930000000000001</v>
      </c>
      <c r="V112" s="29">
        <f t="shared" si="163"/>
        <v>0.81469999999999998</v>
      </c>
      <c r="W112" s="29">
        <f t="shared" si="163"/>
        <v>0.79920000000000002</v>
      </c>
      <c r="X112" s="29">
        <f t="shared" si="163"/>
        <v>0.79920000000000002</v>
      </c>
      <c r="Y112" s="29">
        <f t="shared" si="163"/>
        <v>0.86309999999999998</v>
      </c>
      <c r="Z112" s="29">
        <f t="shared" si="163"/>
        <v>0.81159999999999999</v>
      </c>
      <c r="AA112" s="29">
        <f t="shared" si="163"/>
        <v>0.90500000000000003</v>
      </c>
      <c r="AB112" s="29">
        <f t="shared" si="163"/>
        <v>0.90480000000000005</v>
      </c>
      <c r="AC112" s="29">
        <f t="shared" si="163"/>
        <v>0.84199999999999997</v>
      </c>
      <c r="AD112" s="29">
        <f t="shared" si="163"/>
        <v>0.85089999999999999</v>
      </c>
      <c r="AE112" s="29">
        <f t="shared" si="163"/>
        <v>0.80269999999999997</v>
      </c>
      <c r="AF112" s="29">
        <f t="shared" si="163"/>
        <v>0.80679999999999996</v>
      </c>
      <c r="AG112" s="29">
        <f t="shared" si="163"/>
        <v>0.83460000000000001</v>
      </c>
      <c r="AH112" s="29">
        <f t="shared" si="163"/>
        <v>0.84309999999999996</v>
      </c>
      <c r="AI112" s="29">
        <f t="shared" si="163"/>
        <v>0.81899999999999995</v>
      </c>
      <c r="AJ112" s="29">
        <f t="shared" si="163"/>
        <v>0.80840000000000001</v>
      </c>
      <c r="AK112" s="29">
        <f t="shared" si="163"/>
        <v>0.80989999999999995</v>
      </c>
      <c r="AL112" s="29">
        <f t="shared" si="163"/>
        <v>0.81379999999999997</v>
      </c>
      <c r="AM112" s="29">
        <f t="shared" si="163"/>
        <v>0.82450000000000001</v>
      </c>
      <c r="AN112" s="29">
        <f t="shared" si="163"/>
        <v>0.81899999999999995</v>
      </c>
      <c r="AO112" s="29">
        <f t="shared" si="163"/>
        <v>0.875</v>
      </c>
      <c r="AP112" s="29">
        <f t="shared" si="163"/>
        <v>0.90500000000000003</v>
      </c>
      <c r="AQ112" s="29">
        <f t="shared" si="163"/>
        <v>0.81120000000000003</v>
      </c>
      <c r="AR112" s="29">
        <f t="shared" si="163"/>
        <v>0.90500000000000003</v>
      </c>
      <c r="AS112" s="29">
        <f t="shared" si="163"/>
        <v>0.88419999999999999</v>
      </c>
      <c r="AT112" s="29">
        <f t="shared" si="163"/>
        <v>0.86299999999999999</v>
      </c>
      <c r="AU112" s="29">
        <f t="shared" si="163"/>
        <v>0.81189999999999996</v>
      </c>
      <c r="AV112" s="29">
        <f t="shared" si="163"/>
        <v>0.81520000000000004</v>
      </c>
      <c r="AW112" s="29">
        <f t="shared" si="163"/>
        <v>0.81030000000000002</v>
      </c>
      <c r="AX112" s="29">
        <f t="shared" si="163"/>
        <v>0.79920000000000002</v>
      </c>
      <c r="AY112" s="29">
        <f t="shared" si="163"/>
        <v>0.82509999999999994</v>
      </c>
      <c r="AZ112" s="29">
        <f t="shared" si="163"/>
        <v>0.88829999999999998</v>
      </c>
      <c r="BA112" s="29">
        <f t="shared" si="163"/>
        <v>0.8861</v>
      </c>
      <c r="BB112" s="29">
        <f t="shared" si="163"/>
        <v>0.88500000000000001</v>
      </c>
      <c r="BC112" s="29">
        <f t="shared" si="163"/>
        <v>0.90500000000000003</v>
      </c>
      <c r="BD112" s="29">
        <f t="shared" si="163"/>
        <v>0.87660000000000005</v>
      </c>
      <c r="BE112" s="29">
        <f t="shared" si="163"/>
        <v>0.85529999999999995</v>
      </c>
      <c r="BF112" s="29">
        <f t="shared" si="163"/>
        <v>0.9002</v>
      </c>
      <c r="BG112" s="29">
        <f t="shared" si="163"/>
        <v>0.84289999999999998</v>
      </c>
      <c r="BH112" s="29">
        <f t="shared" si="163"/>
        <v>0.83030000000000004</v>
      </c>
      <c r="BI112" s="29">
        <f t="shared" si="163"/>
        <v>0.81159999999999999</v>
      </c>
      <c r="BJ112" s="29">
        <f t="shared" si="163"/>
        <v>0.88390000000000002</v>
      </c>
      <c r="BK112" s="29">
        <f t="shared" si="163"/>
        <v>0.89929999999999999</v>
      </c>
      <c r="BL112" s="29">
        <f t="shared" si="163"/>
        <v>0.8085</v>
      </c>
      <c r="BM112" s="29">
        <f t="shared" si="163"/>
        <v>0.81410000000000005</v>
      </c>
      <c r="BN112" s="29">
        <f t="shared" si="163"/>
        <v>0.86980000000000002</v>
      </c>
      <c r="BO112" s="29">
        <f t="shared" ref="BO112:DZ112" si="164">+BO108</f>
        <v>0.85229999999999995</v>
      </c>
      <c r="BP112" s="29">
        <f t="shared" si="164"/>
        <v>0.80910000000000004</v>
      </c>
      <c r="BQ112" s="29">
        <f t="shared" si="164"/>
        <v>0.88229999999999997</v>
      </c>
      <c r="BR112" s="29">
        <f t="shared" si="164"/>
        <v>0.87529999999999997</v>
      </c>
      <c r="BS112" s="29">
        <f t="shared" si="164"/>
        <v>0.84699999999999998</v>
      </c>
      <c r="BT112" s="29">
        <f t="shared" si="164"/>
        <v>0.82420000000000004</v>
      </c>
      <c r="BU112" s="29">
        <f t="shared" si="164"/>
        <v>0.82289999999999996</v>
      </c>
      <c r="BV112" s="29">
        <f t="shared" si="164"/>
        <v>0.85129999999999995</v>
      </c>
      <c r="BW112" s="29">
        <f t="shared" si="164"/>
        <v>0.86150000000000004</v>
      </c>
      <c r="BX112" s="29">
        <f t="shared" si="164"/>
        <v>0.80159999999999998</v>
      </c>
      <c r="BY112" s="29">
        <f t="shared" si="164"/>
        <v>0.82689999999999997</v>
      </c>
      <c r="BZ112" s="29">
        <f t="shared" si="164"/>
        <v>0.80959999999999999</v>
      </c>
      <c r="CA112" s="29">
        <f t="shared" si="164"/>
        <v>0.80689999999999995</v>
      </c>
      <c r="CB112" s="29">
        <f t="shared" si="164"/>
        <v>0.90500000000000003</v>
      </c>
      <c r="CC112" s="29">
        <f t="shared" si="164"/>
        <v>0.80720000000000003</v>
      </c>
      <c r="CD112" s="29">
        <f t="shared" si="164"/>
        <v>0.79959999999999998</v>
      </c>
      <c r="CE112" s="29">
        <f t="shared" si="164"/>
        <v>0.80630000000000002</v>
      </c>
      <c r="CF112" s="29">
        <f t="shared" si="164"/>
        <v>0.8034</v>
      </c>
      <c r="CG112" s="29">
        <f t="shared" si="164"/>
        <v>0.80979999999999996</v>
      </c>
      <c r="CH112" s="29">
        <f t="shared" si="164"/>
        <v>0.80279999999999996</v>
      </c>
      <c r="CI112" s="29">
        <f t="shared" si="164"/>
        <v>0.83320000000000005</v>
      </c>
      <c r="CJ112" s="29">
        <f t="shared" si="164"/>
        <v>0.84119999999999995</v>
      </c>
      <c r="CK112" s="29">
        <f t="shared" si="164"/>
        <v>0.87990000000000002</v>
      </c>
      <c r="CL112" s="29">
        <f t="shared" si="164"/>
        <v>0.85299999999999998</v>
      </c>
      <c r="CM112" s="29">
        <f t="shared" si="164"/>
        <v>0.83679999999999999</v>
      </c>
      <c r="CN112" s="29">
        <f t="shared" si="164"/>
        <v>0.90500000000000003</v>
      </c>
      <c r="CO112" s="29">
        <f t="shared" si="164"/>
        <v>0.89170000000000005</v>
      </c>
      <c r="CP112" s="29">
        <f t="shared" si="164"/>
        <v>0.84389999999999998</v>
      </c>
      <c r="CQ112" s="29">
        <f t="shared" si="164"/>
        <v>0.8427</v>
      </c>
      <c r="CR112" s="29">
        <f t="shared" si="164"/>
        <v>0.80759999999999998</v>
      </c>
      <c r="CS112" s="29">
        <f t="shared" si="164"/>
        <v>0.81950000000000001</v>
      </c>
      <c r="CT112" s="29">
        <f t="shared" si="164"/>
        <v>0.80310000000000004</v>
      </c>
      <c r="CU112" s="29">
        <f t="shared" si="164"/>
        <v>0.82509999999999994</v>
      </c>
      <c r="CV112" s="29">
        <f t="shared" si="164"/>
        <v>0.79920000000000002</v>
      </c>
      <c r="CW112" s="29">
        <f t="shared" si="164"/>
        <v>0.80779999999999996</v>
      </c>
      <c r="CX112" s="29">
        <f t="shared" si="164"/>
        <v>0.82589999999999997</v>
      </c>
      <c r="CY112" s="29">
        <f t="shared" si="164"/>
        <v>0.79920000000000002</v>
      </c>
      <c r="CZ112" s="29">
        <f t="shared" si="164"/>
        <v>0.86219999999999997</v>
      </c>
      <c r="DA112" s="29">
        <f t="shared" si="164"/>
        <v>0.80769999999999997</v>
      </c>
      <c r="DB112" s="29">
        <f t="shared" si="164"/>
        <v>0.81540000000000001</v>
      </c>
      <c r="DC112" s="29">
        <f t="shared" si="164"/>
        <v>0.80589999999999995</v>
      </c>
      <c r="DD112" s="29">
        <f t="shared" si="164"/>
        <v>0.80640000000000001</v>
      </c>
      <c r="DE112" s="29">
        <f t="shared" si="164"/>
        <v>0.82399999999999995</v>
      </c>
      <c r="DF112" s="29">
        <f t="shared" si="164"/>
        <v>0.89770000000000005</v>
      </c>
      <c r="DG112" s="29">
        <f t="shared" si="164"/>
        <v>0.80200000000000005</v>
      </c>
      <c r="DH112" s="29">
        <f t="shared" si="164"/>
        <v>0.86209999999999998</v>
      </c>
      <c r="DI112" s="29">
        <f t="shared" si="164"/>
        <v>0.86509999999999998</v>
      </c>
      <c r="DJ112" s="29">
        <f t="shared" si="164"/>
        <v>0.83220000000000005</v>
      </c>
      <c r="DK112" s="29">
        <f t="shared" si="164"/>
        <v>0.82509999999999994</v>
      </c>
      <c r="DL112" s="29">
        <f t="shared" si="164"/>
        <v>0.88090000000000002</v>
      </c>
      <c r="DM112" s="29">
        <f t="shared" si="164"/>
        <v>0.81310000000000004</v>
      </c>
      <c r="DN112" s="29">
        <f t="shared" si="164"/>
        <v>0.85599999999999998</v>
      </c>
      <c r="DO112" s="29">
        <f t="shared" si="164"/>
        <v>0.86750000000000005</v>
      </c>
      <c r="DP112" s="29">
        <f t="shared" si="164"/>
        <v>0.80940000000000001</v>
      </c>
      <c r="DQ112" s="29">
        <f t="shared" si="164"/>
        <v>0.83069999999999999</v>
      </c>
      <c r="DR112" s="29">
        <f t="shared" si="164"/>
        <v>0.85489999999999999</v>
      </c>
      <c r="DS112" s="29">
        <f t="shared" si="164"/>
        <v>0.83540000000000003</v>
      </c>
      <c r="DT112" s="29">
        <f t="shared" si="164"/>
        <v>0.80479999999999996</v>
      </c>
      <c r="DU112" s="29">
        <f t="shared" si="164"/>
        <v>0.82089999999999996</v>
      </c>
      <c r="DV112" s="29">
        <f t="shared" si="164"/>
        <v>0.80940000000000001</v>
      </c>
      <c r="DW112" s="29">
        <f t="shared" si="164"/>
        <v>0.81859999999999999</v>
      </c>
      <c r="DX112" s="29">
        <f t="shared" si="164"/>
        <v>0.80669999999999997</v>
      </c>
      <c r="DY112" s="29">
        <f t="shared" si="164"/>
        <v>0.81720000000000004</v>
      </c>
      <c r="DZ112" s="29">
        <f t="shared" si="164"/>
        <v>0.83889999999999998</v>
      </c>
      <c r="EA112" s="29">
        <f t="shared" ref="EA112:FX112" si="165">+EA108</f>
        <v>0.83099999999999996</v>
      </c>
      <c r="EB112" s="29">
        <f t="shared" si="165"/>
        <v>0.82909999999999995</v>
      </c>
      <c r="EC112" s="29">
        <f t="shared" si="165"/>
        <v>0.81659999999999999</v>
      </c>
      <c r="ED112" s="29">
        <f t="shared" si="165"/>
        <v>0.8599</v>
      </c>
      <c r="EE112" s="29">
        <f t="shared" si="165"/>
        <v>0.8085</v>
      </c>
      <c r="EF112" s="29">
        <f t="shared" si="165"/>
        <v>0.85699999999999998</v>
      </c>
      <c r="EG112" s="29">
        <f t="shared" si="165"/>
        <v>0.81430000000000002</v>
      </c>
      <c r="EH112" s="29">
        <f t="shared" si="165"/>
        <v>0.81089999999999995</v>
      </c>
      <c r="EI112" s="29">
        <f t="shared" si="165"/>
        <v>0.89280000000000004</v>
      </c>
      <c r="EJ112" s="29">
        <f t="shared" si="165"/>
        <v>0.88660000000000005</v>
      </c>
      <c r="EK112" s="29">
        <f t="shared" si="165"/>
        <v>0.83260000000000001</v>
      </c>
      <c r="EL112" s="29">
        <f t="shared" si="165"/>
        <v>0.82589999999999997</v>
      </c>
      <c r="EM112" s="29">
        <f t="shared" si="165"/>
        <v>0.8236</v>
      </c>
      <c r="EN112" s="29">
        <f t="shared" si="165"/>
        <v>0.84509999999999996</v>
      </c>
      <c r="EO112" s="29">
        <f t="shared" si="165"/>
        <v>0.82079999999999997</v>
      </c>
      <c r="EP112" s="29">
        <f t="shared" si="165"/>
        <v>0.82150000000000001</v>
      </c>
      <c r="EQ112" s="29">
        <f t="shared" si="165"/>
        <v>0.86519999999999997</v>
      </c>
      <c r="ER112" s="29">
        <f t="shared" si="165"/>
        <v>0.81710000000000005</v>
      </c>
      <c r="ES112" s="29">
        <f t="shared" si="165"/>
        <v>0.8044</v>
      </c>
      <c r="ET112" s="29">
        <f t="shared" si="165"/>
        <v>0.81010000000000004</v>
      </c>
      <c r="EU112" s="29">
        <f t="shared" si="165"/>
        <v>0.83109999999999995</v>
      </c>
      <c r="EV112" s="29">
        <f t="shared" si="165"/>
        <v>0.80020000000000002</v>
      </c>
      <c r="EW112" s="29">
        <f t="shared" si="165"/>
        <v>0.83909999999999996</v>
      </c>
      <c r="EX112" s="29">
        <f t="shared" si="165"/>
        <v>0.81079999999999997</v>
      </c>
      <c r="EY112" s="29">
        <f t="shared" si="165"/>
        <v>0.82689999999999997</v>
      </c>
      <c r="EZ112" s="29">
        <f t="shared" si="165"/>
        <v>0.80489999999999995</v>
      </c>
      <c r="FA112" s="29">
        <f t="shared" si="165"/>
        <v>0.86860000000000004</v>
      </c>
      <c r="FB112" s="29">
        <f t="shared" si="165"/>
        <v>0.81889999999999996</v>
      </c>
      <c r="FC112" s="29">
        <f t="shared" si="165"/>
        <v>0.86309999999999998</v>
      </c>
      <c r="FD112" s="29">
        <f t="shared" si="165"/>
        <v>0.81920000000000004</v>
      </c>
      <c r="FE112" s="29">
        <f t="shared" si="165"/>
        <v>0.80279999999999996</v>
      </c>
      <c r="FF112" s="29">
        <f t="shared" si="165"/>
        <v>0.8105</v>
      </c>
      <c r="FG112" s="29">
        <f t="shared" si="165"/>
        <v>0.80349999999999999</v>
      </c>
      <c r="FH112" s="29">
        <f t="shared" si="165"/>
        <v>0.80200000000000005</v>
      </c>
      <c r="FI112" s="29">
        <f t="shared" si="165"/>
        <v>0.8609</v>
      </c>
      <c r="FJ112" s="29">
        <f t="shared" si="165"/>
        <v>0.86109999999999998</v>
      </c>
      <c r="FK112" s="29">
        <f t="shared" si="165"/>
        <v>0.86329999999999996</v>
      </c>
      <c r="FL112" s="29">
        <f t="shared" si="165"/>
        <v>0.88370000000000004</v>
      </c>
      <c r="FM112" s="29">
        <f t="shared" si="165"/>
        <v>0.87050000000000005</v>
      </c>
      <c r="FN112" s="29">
        <f t="shared" si="165"/>
        <v>0.89759999999999995</v>
      </c>
      <c r="FO112" s="29">
        <f t="shared" si="165"/>
        <v>0.84560000000000002</v>
      </c>
      <c r="FP112" s="29">
        <f t="shared" si="165"/>
        <v>0.86319999999999997</v>
      </c>
      <c r="FQ112" s="29">
        <f t="shared" si="165"/>
        <v>0.83960000000000001</v>
      </c>
      <c r="FR112" s="29">
        <f t="shared" si="165"/>
        <v>0.80669999999999997</v>
      </c>
      <c r="FS112" s="29">
        <f t="shared" si="165"/>
        <v>0.80840000000000001</v>
      </c>
      <c r="FT112" s="29">
        <f t="shared" si="165"/>
        <v>0.80110000000000003</v>
      </c>
      <c r="FU112" s="29">
        <f t="shared" si="165"/>
        <v>0.83560000000000001</v>
      </c>
      <c r="FV112" s="29">
        <f t="shared" si="165"/>
        <v>0.83189999999999997</v>
      </c>
      <c r="FW112" s="29">
        <f t="shared" si="165"/>
        <v>0.80869999999999997</v>
      </c>
      <c r="FX112" s="390">
        <f t="shared" si="165"/>
        <v>0.80010000000000003</v>
      </c>
      <c r="FY112" s="42">
        <f>SUM(C112:FX112)</f>
        <v>149.35329999999993</v>
      </c>
      <c r="FZ112" s="42"/>
      <c r="GA112" s="29"/>
      <c r="GB112" s="4"/>
      <c r="GC112" s="4"/>
      <c r="GD112" s="4"/>
      <c r="GE112" s="4"/>
      <c r="GF112" s="1"/>
      <c r="GG112" s="1"/>
      <c r="GH112" s="1"/>
      <c r="GI112" s="1"/>
      <c r="GJ112" s="1"/>
      <c r="GK112" s="1"/>
      <c r="GL112" s="1"/>
      <c r="GM112" s="1"/>
    </row>
    <row r="113" spans="1:204" x14ac:dyDescent="0.2">
      <c r="A113" s="2" t="s">
        <v>420</v>
      </c>
      <c r="B113" s="1" t="s">
        <v>421</v>
      </c>
      <c r="C113" s="96">
        <f t="shared" ref="C113:AH113" si="166">+C34</f>
        <v>1.2250000000000001</v>
      </c>
      <c r="D113" s="96">
        <f t="shared" si="166"/>
        <v>1.224</v>
      </c>
      <c r="E113" s="96">
        <f t="shared" si="166"/>
        <v>1.214</v>
      </c>
      <c r="F113" s="96">
        <f t="shared" si="166"/>
        <v>1.214</v>
      </c>
      <c r="G113" s="96">
        <f t="shared" si="166"/>
        <v>1.216</v>
      </c>
      <c r="H113" s="96">
        <f t="shared" si="166"/>
        <v>1.2070000000000001</v>
      </c>
      <c r="I113" s="96">
        <f t="shared" si="166"/>
        <v>1.2150000000000001</v>
      </c>
      <c r="J113" s="96">
        <f t="shared" si="166"/>
        <v>1.131</v>
      </c>
      <c r="K113" s="96">
        <f t="shared" si="166"/>
        <v>1.111</v>
      </c>
      <c r="L113" s="96">
        <f t="shared" si="166"/>
        <v>1.2430000000000001</v>
      </c>
      <c r="M113" s="96">
        <f t="shared" si="166"/>
        <v>1.2430000000000001</v>
      </c>
      <c r="N113" s="96">
        <f t="shared" si="166"/>
        <v>1.2629999999999999</v>
      </c>
      <c r="O113" s="96">
        <f t="shared" si="166"/>
        <v>1.234</v>
      </c>
      <c r="P113" s="96">
        <f t="shared" si="166"/>
        <v>1.214</v>
      </c>
      <c r="Q113" s="96">
        <f t="shared" si="166"/>
        <v>1.2430000000000001</v>
      </c>
      <c r="R113" s="96">
        <f t="shared" si="166"/>
        <v>1.2150000000000001</v>
      </c>
      <c r="S113" s="96">
        <f t="shared" si="166"/>
        <v>1.1839999999999999</v>
      </c>
      <c r="T113" s="96">
        <f t="shared" si="166"/>
        <v>1.083</v>
      </c>
      <c r="U113" s="96">
        <f t="shared" si="166"/>
        <v>1.073</v>
      </c>
      <c r="V113" s="96">
        <f t="shared" si="166"/>
        <v>1.081</v>
      </c>
      <c r="W113" s="96">
        <f t="shared" si="166"/>
        <v>1.073</v>
      </c>
      <c r="X113" s="96">
        <f t="shared" si="166"/>
        <v>1.073</v>
      </c>
      <c r="Y113" s="96">
        <f t="shared" si="166"/>
        <v>1.0720000000000001</v>
      </c>
      <c r="Z113" s="96">
        <f t="shared" si="166"/>
        <v>1.0529999999999999</v>
      </c>
      <c r="AA113" s="96">
        <f t="shared" si="166"/>
        <v>1.2350000000000001</v>
      </c>
      <c r="AB113" s="96">
        <f t="shared" si="166"/>
        <v>1.2649999999999999</v>
      </c>
      <c r="AC113" s="96">
        <f t="shared" si="166"/>
        <v>1.1759999999999999</v>
      </c>
      <c r="AD113" s="96">
        <f t="shared" si="166"/>
        <v>1.1559999999999999</v>
      </c>
      <c r="AE113" s="96">
        <f t="shared" si="166"/>
        <v>1.0660000000000001</v>
      </c>
      <c r="AF113" s="96">
        <f t="shared" si="166"/>
        <v>1.1200000000000001</v>
      </c>
      <c r="AG113" s="96">
        <f t="shared" si="166"/>
        <v>1.214</v>
      </c>
      <c r="AH113" s="96">
        <f t="shared" si="166"/>
        <v>1.1100000000000001</v>
      </c>
      <c r="AI113" s="96">
        <f t="shared" ref="AI113:BN113" si="167">+AI34</f>
        <v>1.101</v>
      </c>
      <c r="AJ113" s="96">
        <f t="shared" si="167"/>
        <v>1.1140000000000001</v>
      </c>
      <c r="AK113" s="96">
        <f t="shared" si="167"/>
        <v>1.0900000000000001</v>
      </c>
      <c r="AL113" s="96">
        <f t="shared" si="167"/>
        <v>1.1020000000000001</v>
      </c>
      <c r="AM113" s="96">
        <f t="shared" si="167"/>
        <v>1.111</v>
      </c>
      <c r="AN113" s="96">
        <f t="shared" si="167"/>
        <v>1.145</v>
      </c>
      <c r="AO113" s="96">
        <f t="shared" si="167"/>
        <v>1.1930000000000001</v>
      </c>
      <c r="AP113" s="96">
        <f t="shared" si="167"/>
        <v>1.2450000000000001</v>
      </c>
      <c r="AQ113" s="96">
        <f t="shared" si="167"/>
        <v>1.167</v>
      </c>
      <c r="AR113" s="96">
        <f t="shared" si="167"/>
        <v>1.244</v>
      </c>
      <c r="AS113" s="96">
        <f t="shared" si="167"/>
        <v>1.319</v>
      </c>
      <c r="AT113" s="96">
        <f t="shared" si="167"/>
        <v>1.246</v>
      </c>
      <c r="AU113" s="96">
        <f t="shared" si="167"/>
        <v>1.214</v>
      </c>
      <c r="AV113" s="96">
        <f t="shared" si="167"/>
        <v>1.2</v>
      </c>
      <c r="AW113" s="96">
        <f t="shared" si="167"/>
        <v>1.2030000000000001</v>
      </c>
      <c r="AX113" s="96">
        <f t="shared" si="167"/>
        <v>1.171</v>
      </c>
      <c r="AY113" s="96">
        <f t="shared" si="167"/>
        <v>1.202</v>
      </c>
      <c r="AZ113" s="96">
        <f t="shared" si="167"/>
        <v>1.2070000000000001</v>
      </c>
      <c r="BA113" s="96">
        <f t="shared" si="167"/>
        <v>1.177</v>
      </c>
      <c r="BB113" s="96">
        <f t="shared" si="167"/>
        <v>1.1870000000000001</v>
      </c>
      <c r="BC113" s="96">
        <f t="shared" si="167"/>
        <v>1.206</v>
      </c>
      <c r="BD113" s="96">
        <f t="shared" si="167"/>
        <v>1.2090000000000001</v>
      </c>
      <c r="BE113" s="96">
        <f t="shared" si="167"/>
        <v>1.2070000000000001</v>
      </c>
      <c r="BF113" s="96">
        <f t="shared" si="167"/>
        <v>1.216</v>
      </c>
      <c r="BG113" s="96">
        <f t="shared" si="167"/>
        <v>1.1930000000000001</v>
      </c>
      <c r="BH113" s="96">
        <f t="shared" si="167"/>
        <v>1.204</v>
      </c>
      <c r="BI113" s="96">
        <f t="shared" si="167"/>
        <v>1.177</v>
      </c>
      <c r="BJ113" s="96">
        <f t="shared" si="167"/>
        <v>1.228</v>
      </c>
      <c r="BK113" s="96">
        <f t="shared" si="167"/>
        <v>1.2070000000000001</v>
      </c>
      <c r="BL113" s="96">
        <f t="shared" si="167"/>
        <v>1.1619999999999999</v>
      </c>
      <c r="BM113" s="96">
        <f t="shared" si="167"/>
        <v>1.165</v>
      </c>
      <c r="BN113" s="96">
        <f t="shared" si="167"/>
        <v>1.1539999999999999</v>
      </c>
      <c r="BO113" s="96">
        <f t="shared" ref="BO113:CT113" si="168">+BO34</f>
        <v>1.1359999999999999</v>
      </c>
      <c r="BP113" s="96">
        <f t="shared" si="168"/>
        <v>1.125</v>
      </c>
      <c r="BQ113" s="96">
        <f t="shared" si="168"/>
        <v>1.3089999999999999</v>
      </c>
      <c r="BR113" s="96">
        <f t="shared" si="168"/>
        <v>1.206</v>
      </c>
      <c r="BS113" s="96">
        <f t="shared" si="168"/>
        <v>1.2130000000000001</v>
      </c>
      <c r="BT113" s="96">
        <f t="shared" si="168"/>
        <v>1.2350000000000001</v>
      </c>
      <c r="BU113" s="96">
        <f t="shared" si="168"/>
        <v>1.2370000000000001</v>
      </c>
      <c r="BV113" s="96">
        <f t="shared" si="168"/>
        <v>1.1890000000000001</v>
      </c>
      <c r="BW113" s="96">
        <f t="shared" si="168"/>
        <v>1.218</v>
      </c>
      <c r="BX113" s="96">
        <f t="shared" si="168"/>
        <v>1.2170000000000001</v>
      </c>
      <c r="BY113" s="96">
        <f t="shared" si="168"/>
        <v>1.0840000000000001</v>
      </c>
      <c r="BZ113" s="96">
        <f t="shared" si="168"/>
        <v>1.0660000000000001</v>
      </c>
      <c r="CA113" s="96">
        <f t="shared" si="168"/>
        <v>1.1639999999999999</v>
      </c>
      <c r="CB113" s="96">
        <f t="shared" si="168"/>
        <v>1.2330000000000001</v>
      </c>
      <c r="CC113" s="96">
        <f t="shared" si="168"/>
        <v>1.0640000000000001</v>
      </c>
      <c r="CD113" s="96">
        <f t="shared" si="168"/>
        <v>1.044</v>
      </c>
      <c r="CE113" s="96">
        <f t="shared" si="168"/>
        <v>1.075</v>
      </c>
      <c r="CF113" s="96">
        <f t="shared" si="168"/>
        <v>1.036</v>
      </c>
      <c r="CG113" s="96">
        <f t="shared" si="168"/>
        <v>1.075</v>
      </c>
      <c r="CH113" s="96">
        <f t="shared" si="168"/>
        <v>1.075</v>
      </c>
      <c r="CI113" s="96">
        <f t="shared" si="168"/>
        <v>1.077</v>
      </c>
      <c r="CJ113" s="96">
        <f t="shared" si="168"/>
        <v>1.1859999999999999</v>
      </c>
      <c r="CK113" s="96">
        <f t="shared" si="168"/>
        <v>1.256</v>
      </c>
      <c r="CL113" s="96">
        <f t="shared" si="168"/>
        <v>1.236</v>
      </c>
      <c r="CM113" s="96">
        <f t="shared" si="168"/>
        <v>1.2250000000000001</v>
      </c>
      <c r="CN113" s="96">
        <f t="shared" si="168"/>
        <v>1.1850000000000001</v>
      </c>
      <c r="CO113" s="96">
        <f t="shared" si="168"/>
        <v>1.1859999999999999</v>
      </c>
      <c r="CP113" s="96">
        <f t="shared" si="168"/>
        <v>1.224</v>
      </c>
      <c r="CQ113" s="96">
        <f t="shared" si="168"/>
        <v>1.1619999999999999</v>
      </c>
      <c r="CR113" s="96">
        <f t="shared" si="168"/>
        <v>1.113</v>
      </c>
      <c r="CS113" s="96">
        <f t="shared" si="168"/>
        <v>1.1220000000000001</v>
      </c>
      <c r="CT113" s="96">
        <f t="shared" si="168"/>
        <v>1.073</v>
      </c>
      <c r="CU113" s="96">
        <f t="shared" ref="CU113:DZ113" si="169">+CU34</f>
        <v>1.014</v>
      </c>
      <c r="CV113" s="96">
        <f t="shared" si="169"/>
        <v>1.0129999999999999</v>
      </c>
      <c r="CW113" s="96">
        <f t="shared" si="169"/>
        <v>1.113</v>
      </c>
      <c r="CX113" s="96">
        <f t="shared" si="169"/>
        <v>1.143</v>
      </c>
      <c r="CY113" s="96">
        <f t="shared" si="169"/>
        <v>1.083</v>
      </c>
      <c r="CZ113" s="96">
        <f t="shared" si="169"/>
        <v>1.1599999999999999</v>
      </c>
      <c r="DA113" s="96">
        <f t="shared" si="169"/>
        <v>1.121</v>
      </c>
      <c r="DB113" s="96">
        <f t="shared" si="169"/>
        <v>1.151</v>
      </c>
      <c r="DC113" s="96">
        <f t="shared" si="169"/>
        <v>1.1319999999999999</v>
      </c>
      <c r="DD113" s="96">
        <f t="shared" si="169"/>
        <v>1.1259999999999999</v>
      </c>
      <c r="DE113" s="96">
        <f t="shared" si="169"/>
        <v>1.145</v>
      </c>
      <c r="DF113" s="96">
        <f t="shared" si="169"/>
        <v>1.145</v>
      </c>
      <c r="DG113" s="96">
        <f t="shared" si="169"/>
        <v>1.153</v>
      </c>
      <c r="DH113" s="96">
        <f t="shared" si="169"/>
        <v>1.135</v>
      </c>
      <c r="DI113" s="96">
        <f t="shared" si="169"/>
        <v>1.1479999999999999</v>
      </c>
      <c r="DJ113" s="96">
        <f t="shared" si="169"/>
        <v>1.1579999999999999</v>
      </c>
      <c r="DK113" s="96">
        <f t="shared" si="169"/>
        <v>1.147</v>
      </c>
      <c r="DL113" s="96">
        <f t="shared" si="169"/>
        <v>1.226</v>
      </c>
      <c r="DM113" s="96">
        <f t="shared" si="169"/>
        <v>1.202</v>
      </c>
      <c r="DN113" s="96">
        <f t="shared" si="169"/>
        <v>1.1870000000000001</v>
      </c>
      <c r="DO113" s="96">
        <f t="shared" si="169"/>
        <v>1.194</v>
      </c>
      <c r="DP113" s="96">
        <f t="shared" si="169"/>
        <v>1.1739999999999999</v>
      </c>
      <c r="DQ113" s="96">
        <f t="shared" si="169"/>
        <v>1.171</v>
      </c>
      <c r="DR113" s="96">
        <f t="shared" si="169"/>
        <v>1.143</v>
      </c>
      <c r="DS113" s="96">
        <f t="shared" si="169"/>
        <v>1.1319999999999999</v>
      </c>
      <c r="DT113" s="96">
        <f t="shared" si="169"/>
        <v>1.131</v>
      </c>
      <c r="DU113" s="96">
        <f t="shared" si="169"/>
        <v>1.123</v>
      </c>
      <c r="DV113" s="96">
        <f t="shared" si="169"/>
        <v>1.121</v>
      </c>
      <c r="DW113" s="96">
        <f t="shared" si="169"/>
        <v>1.1319999999999999</v>
      </c>
      <c r="DX113" s="96">
        <f t="shared" si="169"/>
        <v>1.3080000000000001</v>
      </c>
      <c r="DY113" s="96">
        <f t="shared" si="169"/>
        <v>1.2849999999999999</v>
      </c>
      <c r="DZ113" s="96">
        <f t="shared" si="169"/>
        <v>1.2370000000000001</v>
      </c>
      <c r="EA113" s="96">
        <f t="shared" ref="EA113:FF113" si="170">+EA34</f>
        <v>1.2130000000000001</v>
      </c>
      <c r="EB113" s="96">
        <f t="shared" si="170"/>
        <v>1.117</v>
      </c>
      <c r="EC113" s="96">
        <f t="shared" si="170"/>
        <v>1.0740000000000001</v>
      </c>
      <c r="ED113" s="96">
        <f t="shared" si="170"/>
        <v>1.65</v>
      </c>
      <c r="EE113" s="96">
        <f t="shared" si="170"/>
        <v>1.073</v>
      </c>
      <c r="EF113" s="96">
        <f t="shared" si="170"/>
        <v>1.1319999999999999</v>
      </c>
      <c r="EG113" s="96">
        <f t="shared" si="170"/>
        <v>1.042</v>
      </c>
      <c r="EH113" s="96">
        <f t="shared" si="170"/>
        <v>1.0720000000000001</v>
      </c>
      <c r="EI113" s="96">
        <f t="shared" si="170"/>
        <v>1.175</v>
      </c>
      <c r="EJ113" s="96">
        <f t="shared" si="170"/>
        <v>1.1639999999999999</v>
      </c>
      <c r="EK113" s="96">
        <f t="shared" si="170"/>
        <v>1.1259999999999999</v>
      </c>
      <c r="EL113" s="96">
        <f t="shared" si="170"/>
        <v>1.105</v>
      </c>
      <c r="EM113" s="96">
        <f t="shared" si="170"/>
        <v>1.1220000000000001</v>
      </c>
      <c r="EN113" s="96">
        <f t="shared" si="170"/>
        <v>1.1220000000000001</v>
      </c>
      <c r="EO113" s="96">
        <f t="shared" si="170"/>
        <v>1.113</v>
      </c>
      <c r="EP113" s="96">
        <f t="shared" si="170"/>
        <v>1.248</v>
      </c>
      <c r="EQ113" s="96">
        <f t="shared" si="170"/>
        <v>1.27</v>
      </c>
      <c r="ER113" s="96">
        <f t="shared" si="170"/>
        <v>1.2470000000000001</v>
      </c>
      <c r="ES113" s="96">
        <f t="shared" si="170"/>
        <v>1.081</v>
      </c>
      <c r="ET113" s="96">
        <f t="shared" si="170"/>
        <v>1.105</v>
      </c>
      <c r="EU113" s="96">
        <f t="shared" si="170"/>
        <v>1.091</v>
      </c>
      <c r="EV113" s="96">
        <f t="shared" si="170"/>
        <v>1.179</v>
      </c>
      <c r="EW113" s="96">
        <f t="shared" si="170"/>
        <v>1.5940000000000001</v>
      </c>
      <c r="EX113" s="96">
        <f t="shared" si="170"/>
        <v>1.2310000000000001</v>
      </c>
      <c r="EY113" s="96">
        <f t="shared" si="170"/>
        <v>1.115</v>
      </c>
      <c r="EZ113" s="96">
        <f t="shared" si="170"/>
        <v>1.103</v>
      </c>
      <c r="FA113" s="96">
        <f t="shared" si="170"/>
        <v>1.319</v>
      </c>
      <c r="FB113" s="96">
        <f t="shared" si="170"/>
        <v>1.143</v>
      </c>
      <c r="FC113" s="96">
        <f t="shared" si="170"/>
        <v>1.1930000000000001</v>
      </c>
      <c r="FD113" s="96">
        <f t="shared" si="170"/>
        <v>1.1439999999999999</v>
      </c>
      <c r="FE113" s="96">
        <f t="shared" si="170"/>
        <v>1.115</v>
      </c>
      <c r="FF113" s="96">
        <f t="shared" si="170"/>
        <v>1.133</v>
      </c>
      <c r="FG113" s="96">
        <f t="shared" ref="FG113:FX113" si="171">+FG34</f>
        <v>1.143</v>
      </c>
      <c r="FH113" s="96">
        <f t="shared" si="171"/>
        <v>1.1060000000000001</v>
      </c>
      <c r="FI113" s="96">
        <f t="shared" si="171"/>
        <v>1.175</v>
      </c>
      <c r="FJ113" s="96">
        <f t="shared" si="171"/>
        <v>1.1659999999999999</v>
      </c>
      <c r="FK113" s="96">
        <f t="shared" si="171"/>
        <v>1.1850000000000001</v>
      </c>
      <c r="FL113" s="96">
        <f t="shared" si="171"/>
        <v>1.1739999999999999</v>
      </c>
      <c r="FM113" s="96">
        <f t="shared" si="171"/>
        <v>1.1759999999999999</v>
      </c>
      <c r="FN113" s="96">
        <f t="shared" si="171"/>
        <v>1.1839999999999999</v>
      </c>
      <c r="FO113" s="96">
        <f t="shared" si="171"/>
        <v>1.175</v>
      </c>
      <c r="FP113" s="96">
        <f t="shared" si="171"/>
        <v>1.2050000000000001</v>
      </c>
      <c r="FQ113" s="96">
        <f t="shared" si="171"/>
        <v>1.1659999999999999</v>
      </c>
      <c r="FR113" s="96">
        <f t="shared" si="171"/>
        <v>1.147</v>
      </c>
      <c r="FS113" s="96">
        <f t="shared" si="171"/>
        <v>1.1439999999999999</v>
      </c>
      <c r="FT113" s="96">
        <f t="shared" si="171"/>
        <v>1.1439999999999999</v>
      </c>
      <c r="FU113" s="96">
        <f t="shared" si="171"/>
        <v>1.194</v>
      </c>
      <c r="FV113" s="96">
        <f t="shared" si="171"/>
        <v>1.145</v>
      </c>
      <c r="FW113" s="96">
        <f t="shared" si="171"/>
        <v>1.145</v>
      </c>
      <c r="FX113" s="96">
        <f t="shared" si="171"/>
        <v>1.194</v>
      </c>
      <c r="FY113" s="42">
        <f>SUM(C113:FX113)</f>
        <v>207.89000000000007</v>
      </c>
      <c r="FZ113" s="29"/>
      <c r="GA113" s="97"/>
      <c r="GB113" s="42"/>
      <c r="GC113" s="42"/>
      <c r="GD113" s="42"/>
      <c r="GE113" s="4"/>
      <c r="GF113" s="1"/>
      <c r="GG113" s="1"/>
      <c r="GH113" s="1"/>
      <c r="GI113" s="1"/>
      <c r="GJ113" s="1"/>
      <c r="GK113" s="1"/>
      <c r="GL113" s="1"/>
      <c r="GM113" s="1"/>
      <c r="GN113" s="22"/>
      <c r="GO113" s="22"/>
      <c r="GP113" s="22"/>
      <c r="GQ113" s="22"/>
      <c r="GR113" s="22"/>
      <c r="GS113" s="22"/>
      <c r="GT113" s="22"/>
      <c r="GU113" s="22"/>
      <c r="GV113" s="22"/>
    </row>
    <row r="114" spans="1:204" x14ac:dyDescent="0.2">
      <c r="A114" s="2" t="s">
        <v>422</v>
      </c>
      <c r="B114" s="1" t="s">
        <v>423</v>
      </c>
      <c r="C114" s="42">
        <f t="shared" ref="C114:AH114" si="172">+C31</f>
        <v>6768.77</v>
      </c>
      <c r="D114" s="42">
        <f t="shared" si="172"/>
        <v>6768.77</v>
      </c>
      <c r="E114" s="42">
        <f t="shared" si="172"/>
        <v>6768.77</v>
      </c>
      <c r="F114" s="42">
        <f t="shared" si="172"/>
        <v>6768.77</v>
      </c>
      <c r="G114" s="42">
        <f t="shared" si="172"/>
        <v>6768.77</v>
      </c>
      <c r="H114" s="42">
        <f t="shared" si="172"/>
        <v>6768.77</v>
      </c>
      <c r="I114" s="42">
        <f t="shared" si="172"/>
        <v>6768.77</v>
      </c>
      <c r="J114" s="42">
        <f t="shared" si="172"/>
        <v>6768.77</v>
      </c>
      <c r="K114" s="42">
        <f t="shared" si="172"/>
        <v>6768.77</v>
      </c>
      <c r="L114" s="42">
        <f t="shared" si="172"/>
        <v>6768.77</v>
      </c>
      <c r="M114" s="42">
        <f t="shared" si="172"/>
        <v>6768.77</v>
      </c>
      <c r="N114" s="42">
        <f t="shared" si="172"/>
        <v>6768.77</v>
      </c>
      <c r="O114" s="42">
        <f t="shared" si="172"/>
        <v>6768.77</v>
      </c>
      <c r="P114" s="42">
        <f t="shared" si="172"/>
        <v>6768.77</v>
      </c>
      <c r="Q114" s="42">
        <f t="shared" si="172"/>
        <v>6768.77</v>
      </c>
      <c r="R114" s="42">
        <f t="shared" si="172"/>
        <v>6768.77</v>
      </c>
      <c r="S114" s="42">
        <f t="shared" si="172"/>
        <v>6768.77</v>
      </c>
      <c r="T114" s="42">
        <f t="shared" si="172"/>
        <v>6768.77</v>
      </c>
      <c r="U114" s="42">
        <f t="shared" si="172"/>
        <v>6768.77</v>
      </c>
      <c r="V114" s="42">
        <f t="shared" si="172"/>
        <v>6768.77</v>
      </c>
      <c r="W114" s="42">
        <f t="shared" si="172"/>
        <v>6768.77</v>
      </c>
      <c r="X114" s="42">
        <f t="shared" si="172"/>
        <v>6768.77</v>
      </c>
      <c r="Y114" s="42">
        <f t="shared" si="172"/>
        <v>6768.77</v>
      </c>
      <c r="Z114" s="42">
        <f t="shared" si="172"/>
        <v>6768.77</v>
      </c>
      <c r="AA114" s="42">
        <f t="shared" si="172"/>
        <v>6768.77</v>
      </c>
      <c r="AB114" s="42">
        <f t="shared" si="172"/>
        <v>6768.77</v>
      </c>
      <c r="AC114" s="42">
        <f t="shared" si="172"/>
        <v>6768.77</v>
      </c>
      <c r="AD114" s="42">
        <f t="shared" si="172"/>
        <v>6768.77</v>
      </c>
      <c r="AE114" s="42">
        <f t="shared" si="172"/>
        <v>6768.77</v>
      </c>
      <c r="AF114" s="42">
        <f t="shared" si="172"/>
        <v>6768.77</v>
      </c>
      <c r="AG114" s="42">
        <f t="shared" si="172"/>
        <v>6768.77</v>
      </c>
      <c r="AH114" s="42">
        <f t="shared" si="172"/>
        <v>6768.77</v>
      </c>
      <c r="AI114" s="42">
        <f t="shared" ref="AI114:BN114" si="173">+AI31</f>
        <v>6768.77</v>
      </c>
      <c r="AJ114" s="42">
        <f t="shared" si="173"/>
        <v>6768.77</v>
      </c>
      <c r="AK114" s="42">
        <f t="shared" si="173"/>
        <v>6768.77</v>
      </c>
      <c r="AL114" s="42">
        <f t="shared" si="173"/>
        <v>6768.77</v>
      </c>
      <c r="AM114" s="42">
        <f t="shared" si="173"/>
        <v>6768.77</v>
      </c>
      <c r="AN114" s="42">
        <f t="shared" si="173"/>
        <v>6768.77</v>
      </c>
      <c r="AO114" s="42">
        <f t="shared" si="173"/>
        <v>6768.77</v>
      </c>
      <c r="AP114" s="42">
        <f t="shared" si="173"/>
        <v>6768.77</v>
      </c>
      <c r="AQ114" s="42">
        <f t="shared" si="173"/>
        <v>6768.77</v>
      </c>
      <c r="AR114" s="42">
        <f t="shared" si="173"/>
        <v>6768.77</v>
      </c>
      <c r="AS114" s="42">
        <f t="shared" si="173"/>
        <v>6768.77</v>
      </c>
      <c r="AT114" s="42">
        <f t="shared" si="173"/>
        <v>6768.77</v>
      </c>
      <c r="AU114" s="42">
        <f t="shared" si="173"/>
        <v>6768.77</v>
      </c>
      <c r="AV114" s="42">
        <f t="shared" si="173"/>
        <v>6768.77</v>
      </c>
      <c r="AW114" s="42">
        <f t="shared" si="173"/>
        <v>6768.77</v>
      </c>
      <c r="AX114" s="42">
        <f t="shared" si="173"/>
        <v>6768.77</v>
      </c>
      <c r="AY114" s="42">
        <f t="shared" si="173"/>
        <v>6768.77</v>
      </c>
      <c r="AZ114" s="42">
        <f t="shared" si="173"/>
        <v>6768.77</v>
      </c>
      <c r="BA114" s="42">
        <f t="shared" si="173"/>
        <v>6768.77</v>
      </c>
      <c r="BB114" s="42">
        <f t="shared" si="173"/>
        <v>6768.77</v>
      </c>
      <c r="BC114" s="42">
        <f t="shared" si="173"/>
        <v>6768.77</v>
      </c>
      <c r="BD114" s="42">
        <f t="shared" si="173"/>
        <v>6768.77</v>
      </c>
      <c r="BE114" s="42">
        <f t="shared" si="173"/>
        <v>6768.77</v>
      </c>
      <c r="BF114" s="42">
        <f t="shared" si="173"/>
        <v>6768.77</v>
      </c>
      <c r="BG114" s="42">
        <f t="shared" si="173"/>
        <v>6768.77</v>
      </c>
      <c r="BH114" s="42">
        <f t="shared" si="173"/>
        <v>6768.77</v>
      </c>
      <c r="BI114" s="42">
        <f t="shared" si="173"/>
        <v>6768.77</v>
      </c>
      <c r="BJ114" s="42">
        <f t="shared" si="173"/>
        <v>6768.77</v>
      </c>
      <c r="BK114" s="42">
        <f t="shared" si="173"/>
        <v>6768.77</v>
      </c>
      <c r="BL114" s="42">
        <f t="shared" si="173"/>
        <v>6768.77</v>
      </c>
      <c r="BM114" s="42">
        <f t="shared" si="173"/>
        <v>6768.77</v>
      </c>
      <c r="BN114" s="42">
        <f t="shared" si="173"/>
        <v>6768.77</v>
      </c>
      <c r="BO114" s="42">
        <f t="shared" ref="BO114:CT114" si="174">+BO31</f>
        <v>6768.77</v>
      </c>
      <c r="BP114" s="42">
        <f t="shared" si="174"/>
        <v>6768.77</v>
      </c>
      <c r="BQ114" s="42">
        <f t="shared" si="174"/>
        <v>6768.77</v>
      </c>
      <c r="BR114" s="42">
        <f t="shared" si="174"/>
        <v>6768.77</v>
      </c>
      <c r="BS114" s="42">
        <f t="shared" si="174"/>
        <v>6768.77</v>
      </c>
      <c r="BT114" s="42">
        <f t="shared" si="174"/>
        <v>6768.77</v>
      </c>
      <c r="BU114" s="42">
        <f t="shared" si="174"/>
        <v>6768.77</v>
      </c>
      <c r="BV114" s="42">
        <f t="shared" si="174"/>
        <v>6768.77</v>
      </c>
      <c r="BW114" s="42">
        <f t="shared" si="174"/>
        <v>6768.77</v>
      </c>
      <c r="BX114" s="42">
        <f t="shared" si="174"/>
        <v>6768.77</v>
      </c>
      <c r="BY114" s="42">
        <f t="shared" si="174"/>
        <v>6768.77</v>
      </c>
      <c r="BZ114" s="42">
        <f t="shared" si="174"/>
        <v>6768.77</v>
      </c>
      <c r="CA114" s="42">
        <f t="shared" si="174"/>
        <v>6768.77</v>
      </c>
      <c r="CB114" s="42">
        <f t="shared" si="174"/>
        <v>6768.77</v>
      </c>
      <c r="CC114" s="42">
        <f t="shared" si="174"/>
        <v>6768.77</v>
      </c>
      <c r="CD114" s="42">
        <f t="shared" si="174"/>
        <v>6768.77</v>
      </c>
      <c r="CE114" s="42">
        <f t="shared" si="174"/>
        <v>6768.77</v>
      </c>
      <c r="CF114" s="42">
        <f t="shared" si="174"/>
        <v>6768.77</v>
      </c>
      <c r="CG114" s="42">
        <f t="shared" si="174"/>
        <v>6768.77</v>
      </c>
      <c r="CH114" s="42">
        <f t="shared" si="174"/>
        <v>6768.77</v>
      </c>
      <c r="CI114" s="42">
        <f t="shared" si="174"/>
        <v>6768.77</v>
      </c>
      <c r="CJ114" s="42">
        <f t="shared" si="174"/>
        <v>6768.77</v>
      </c>
      <c r="CK114" s="42">
        <f t="shared" si="174"/>
        <v>6768.77</v>
      </c>
      <c r="CL114" s="42">
        <f t="shared" si="174"/>
        <v>6768.77</v>
      </c>
      <c r="CM114" s="42">
        <f t="shared" si="174"/>
        <v>6768.77</v>
      </c>
      <c r="CN114" s="42">
        <f t="shared" si="174"/>
        <v>6768.77</v>
      </c>
      <c r="CO114" s="42">
        <f t="shared" si="174"/>
        <v>6768.77</v>
      </c>
      <c r="CP114" s="42">
        <f t="shared" si="174"/>
        <v>6768.77</v>
      </c>
      <c r="CQ114" s="42">
        <f t="shared" si="174"/>
        <v>6768.77</v>
      </c>
      <c r="CR114" s="42">
        <f t="shared" si="174"/>
        <v>6768.77</v>
      </c>
      <c r="CS114" s="42">
        <f t="shared" si="174"/>
        <v>6768.77</v>
      </c>
      <c r="CT114" s="42">
        <f t="shared" si="174"/>
        <v>6768.77</v>
      </c>
      <c r="CU114" s="42">
        <f t="shared" ref="CU114:DZ114" si="175">+CU31</f>
        <v>6768.77</v>
      </c>
      <c r="CV114" s="42">
        <f t="shared" si="175"/>
        <v>6768.77</v>
      </c>
      <c r="CW114" s="42">
        <f t="shared" si="175"/>
        <v>6768.77</v>
      </c>
      <c r="CX114" s="42">
        <f t="shared" si="175"/>
        <v>6768.77</v>
      </c>
      <c r="CY114" s="42">
        <f t="shared" si="175"/>
        <v>6768.77</v>
      </c>
      <c r="CZ114" s="42">
        <f t="shared" si="175"/>
        <v>6768.77</v>
      </c>
      <c r="DA114" s="42">
        <f t="shared" si="175"/>
        <v>6768.77</v>
      </c>
      <c r="DB114" s="42">
        <f t="shared" si="175"/>
        <v>6768.77</v>
      </c>
      <c r="DC114" s="42">
        <f t="shared" si="175"/>
        <v>6768.77</v>
      </c>
      <c r="DD114" s="42">
        <f t="shared" si="175"/>
        <v>6768.77</v>
      </c>
      <c r="DE114" s="42">
        <f t="shared" si="175"/>
        <v>6768.77</v>
      </c>
      <c r="DF114" s="42">
        <f t="shared" si="175"/>
        <v>6768.77</v>
      </c>
      <c r="DG114" s="42">
        <f t="shared" si="175"/>
        <v>6768.77</v>
      </c>
      <c r="DH114" s="42">
        <f t="shared" si="175"/>
        <v>6768.77</v>
      </c>
      <c r="DI114" s="42">
        <f t="shared" si="175"/>
        <v>6768.77</v>
      </c>
      <c r="DJ114" s="42">
        <f t="shared" si="175"/>
        <v>6768.77</v>
      </c>
      <c r="DK114" s="42">
        <f t="shared" si="175"/>
        <v>6768.77</v>
      </c>
      <c r="DL114" s="42">
        <f t="shared" si="175"/>
        <v>6768.77</v>
      </c>
      <c r="DM114" s="42">
        <f t="shared" si="175"/>
        <v>6768.77</v>
      </c>
      <c r="DN114" s="42">
        <f t="shared" si="175"/>
        <v>6768.77</v>
      </c>
      <c r="DO114" s="42">
        <f t="shared" si="175"/>
        <v>6768.77</v>
      </c>
      <c r="DP114" s="42">
        <f t="shared" si="175"/>
        <v>6768.77</v>
      </c>
      <c r="DQ114" s="42">
        <f t="shared" si="175"/>
        <v>6768.77</v>
      </c>
      <c r="DR114" s="42">
        <f t="shared" si="175"/>
        <v>6768.77</v>
      </c>
      <c r="DS114" s="42">
        <f t="shared" si="175"/>
        <v>6768.77</v>
      </c>
      <c r="DT114" s="42">
        <f t="shared" si="175"/>
        <v>6768.77</v>
      </c>
      <c r="DU114" s="42">
        <f t="shared" si="175"/>
        <v>6768.77</v>
      </c>
      <c r="DV114" s="42">
        <f t="shared" si="175"/>
        <v>6768.77</v>
      </c>
      <c r="DW114" s="42">
        <f t="shared" si="175"/>
        <v>6768.77</v>
      </c>
      <c r="DX114" s="42">
        <f t="shared" si="175"/>
        <v>6768.77</v>
      </c>
      <c r="DY114" s="42">
        <f t="shared" si="175"/>
        <v>6768.77</v>
      </c>
      <c r="DZ114" s="42">
        <f t="shared" si="175"/>
        <v>6768.77</v>
      </c>
      <c r="EA114" s="42">
        <f t="shared" ref="EA114:FF114" si="176">+EA31</f>
        <v>6768.77</v>
      </c>
      <c r="EB114" s="42">
        <f t="shared" si="176"/>
        <v>6768.77</v>
      </c>
      <c r="EC114" s="42">
        <f t="shared" si="176"/>
        <v>6768.77</v>
      </c>
      <c r="ED114" s="42">
        <f t="shared" si="176"/>
        <v>6768.77</v>
      </c>
      <c r="EE114" s="42">
        <f t="shared" si="176"/>
        <v>6768.77</v>
      </c>
      <c r="EF114" s="42">
        <f t="shared" si="176"/>
        <v>6768.77</v>
      </c>
      <c r="EG114" s="42">
        <f t="shared" si="176"/>
        <v>6768.77</v>
      </c>
      <c r="EH114" s="42">
        <f t="shared" si="176"/>
        <v>6768.77</v>
      </c>
      <c r="EI114" s="42">
        <f t="shared" si="176"/>
        <v>6768.77</v>
      </c>
      <c r="EJ114" s="42">
        <f t="shared" si="176"/>
        <v>6768.77</v>
      </c>
      <c r="EK114" s="42">
        <f t="shared" si="176"/>
        <v>6768.77</v>
      </c>
      <c r="EL114" s="42">
        <f t="shared" si="176"/>
        <v>6768.77</v>
      </c>
      <c r="EM114" s="42">
        <f t="shared" si="176"/>
        <v>6768.77</v>
      </c>
      <c r="EN114" s="42">
        <f t="shared" si="176"/>
        <v>6768.77</v>
      </c>
      <c r="EO114" s="42">
        <f t="shared" si="176"/>
        <v>6768.77</v>
      </c>
      <c r="EP114" s="42">
        <f t="shared" si="176"/>
        <v>6768.77</v>
      </c>
      <c r="EQ114" s="42">
        <f t="shared" si="176"/>
        <v>6768.77</v>
      </c>
      <c r="ER114" s="42">
        <f t="shared" si="176"/>
        <v>6768.77</v>
      </c>
      <c r="ES114" s="42">
        <f t="shared" si="176"/>
        <v>6768.77</v>
      </c>
      <c r="ET114" s="42">
        <f t="shared" si="176"/>
        <v>6768.77</v>
      </c>
      <c r="EU114" s="42">
        <f t="shared" si="176"/>
        <v>6768.77</v>
      </c>
      <c r="EV114" s="42">
        <f t="shared" si="176"/>
        <v>6768.77</v>
      </c>
      <c r="EW114" s="42">
        <f t="shared" si="176"/>
        <v>6768.77</v>
      </c>
      <c r="EX114" s="42">
        <f t="shared" si="176"/>
        <v>6768.77</v>
      </c>
      <c r="EY114" s="42">
        <f t="shared" si="176"/>
        <v>6768.77</v>
      </c>
      <c r="EZ114" s="42">
        <f t="shared" si="176"/>
        <v>6768.77</v>
      </c>
      <c r="FA114" s="42">
        <f t="shared" si="176"/>
        <v>6768.77</v>
      </c>
      <c r="FB114" s="42">
        <f t="shared" si="176"/>
        <v>6768.77</v>
      </c>
      <c r="FC114" s="42">
        <f t="shared" si="176"/>
        <v>6768.77</v>
      </c>
      <c r="FD114" s="42">
        <f t="shared" si="176"/>
        <v>6768.77</v>
      </c>
      <c r="FE114" s="42">
        <f t="shared" si="176"/>
        <v>6768.77</v>
      </c>
      <c r="FF114" s="42">
        <f t="shared" si="176"/>
        <v>6768.77</v>
      </c>
      <c r="FG114" s="42">
        <f t="shared" ref="FG114:FX114" si="177">+FG31</f>
        <v>6768.77</v>
      </c>
      <c r="FH114" s="42">
        <f t="shared" si="177"/>
        <v>6768.77</v>
      </c>
      <c r="FI114" s="42">
        <f t="shared" si="177"/>
        <v>6768.77</v>
      </c>
      <c r="FJ114" s="42">
        <f t="shared" si="177"/>
        <v>6768.77</v>
      </c>
      <c r="FK114" s="42">
        <f t="shared" si="177"/>
        <v>6768.77</v>
      </c>
      <c r="FL114" s="42">
        <f t="shared" si="177"/>
        <v>6768.77</v>
      </c>
      <c r="FM114" s="42">
        <f t="shared" si="177"/>
        <v>6768.77</v>
      </c>
      <c r="FN114" s="42">
        <f t="shared" si="177"/>
        <v>6768.77</v>
      </c>
      <c r="FO114" s="42">
        <f t="shared" si="177"/>
        <v>6768.77</v>
      </c>
      <c r="FP114" s="42">
        <f t="shared" si="177"/>
        <v>6768.77</v>
      </c>
      <c r="FQ114" s="42">
        <f t="shared" si="177"/>
        <v>6768.77</v>
      </c>
      <c r="FR114" s="42">
        <f t="shared" si="177"/>
        <v>6768.77</v>
      </c>
      <c r="FS114" s="42">
        <f t="shared" si="177"/>
        <v>6768.77</v>
      </c>
      <c r="FT114" s="42">
        <f t="shared" si="177"/>
        <v>6768.77</v>
      </c>
      <c r="FU114" s="42">
        <f t="shared" si="177"/>
        <v>6768.77</v>
      </c>
      <c r="FV114" s="42">
        <f t="shared" si="177"/>
        <v>6768.77</v>
      </c>
      <c r="FW114" s="42">
        <f t="shared" si="177"/>
        <v>6768.77</v>
      </c>
      <c r="FX114" s="42">
        <f t="shared" si="177"/>
        <v>6768.77</v>
      </c>
      <c r="FY114" s="42"/>
      <c r="FZ114" s="42"/>
      <c r="GA114" s="97"/>
      <c r="GB114" s="42"/>
      <c r="GC114" s="42"/>
      <c r="GD114" s="42"/>
      <c r="GE114" s="4"/>
      <c r="GF114" s="1"/>
      <c r="GG114" s="1"/>
      <c r="GH114" s="1"/>
      <c r="GI114" s="1"/>
      <c r="GJ114" s="1"/>
      <c r="GK114" s="1"/>
      <c r="GL114" s="1"/>
      <c r="GM114" s="1"/>
    </row>
    <row r="115" spans="1:204" x14ac:dyDescent="0.2">
      <c r="A115" s="2" t="s">
        <v>424</v>
      </c>
      <c r="B115" s="1" t="s">
        <v>425</v>
      </c>
      <c r="C115" s="29">
        <f t="shared" ref="C115:BN115" si="178">1-C108</f>
        <v>0.11439999999999995</v>
      </c>
      <c r="D115" s="29">
        <f t="shared" si="178"/>
        <v>9.4999999999999973E-2</v>
      </c>
      <c r="E115" s="29">
        <f t="shared" si="178"/>
        <v>0.1149</v>
      </c>
      <c r="F115" s="29">
        <f t="shared" si="178"/>
        <v>0.10529999999999995</v>
      </c>
      <c r="G115" s="29">
        <f t="shared" si="178"/>
        <v>0.15710000000000002</v>
      </c>
      <c r="H115" s="29">
        <f t="shared" si="178"/>
        <v>0.15880000000000005</v>
      </c>
      <c r="I115" s="29">
        <f t="shared" si="178"/>
        <v>0.11260000000000003</v>
      </c>
      <c r="J115" s="29">
        <f t="shared" si="178"/>
        <v>0.13660000000000005</v>
      </c>
      <c r="K115" s="29">
        <f t="shared" si="178"/>
        <v>0.18500000000000005</v>
      </c>
      <c r="L115" s="29">
        <f t="shared" si="178"/>
        <v>0.13549999999999995</v>
      </c>
      <c r="M115" s="29">
        <f t="shared" si="178"/>
        <v>0.14729999999999999</v>
      </c>
      <c r="N115" s="29">
        <f t="shared" si="178"/>
        <v>9.4999999999999973E-2</v>
      </c>
      <c r="O115" s="29">
        <f t="shared" si="178"/>
        <v>0.10880000000000001</v>
      </c>
      <c r="P115" s="29">
        <f t="shared" si="178"/>
        <v>0.1925</v>
      </c>
      <c r="Q115" s="29">
        <f t="shared" si="178"/>
        <v>9.4999999999999973E-2</v>
      </c>
      <c r="R115" s="29">
        <f t="shared" si="178"/>
        <v>0.13460000000000005</v>
      </c>
      <c r="S115" s="29">
        <f t="shared" si="178"/>
        <v>0.1401</v>
      </c>
      <c r="T115" s="29">
        <f t="shared" si="178"/>
        <v>0.19440000000000002</v>
      </c>
      <c r="U115" s="29">
        <f t="shared" si="178"/>
        <v>0.20069999999999999</v>
      </c>
      <c r="V115" s="29">
        <f t="shared" si="178"/>
        <v>0.18530000000000002</v>
      </c>
      <c r="W115" s="29">
        <f t="shared" si="178"/>
        <v>0.20079999999999998</v>
      </c>
      <c r="X115" s="29">
        <f t="shared" si="178"/>
        <v>0.20079999999999998</v>
      </c>
      <c r="Y115" s="29">
        <f t="shared" si="178"/>
        <v>0.13690000000000002</v>
      </c>
      <c r="Z115" s="29">
        <f t="shared" si="178"/>
        <v>0.18840000000000001</v>
      </c>
      <c r="AA115" s="29">
        <f t="shared" si="178"/>
        <v>9.4999999999999973E-2</v>
      </c>
      <c r="AB115" s="29">
        <f t="shared" si="178"/>
        <v>9.5199999999999951E-2</v>
      </c>
      <c r="AC115" s="29">
        <f t="shared" si="178"/>
        <v>0.15800000000000003</v>
      </c>
      <c r="AD115" s="29">
        <f t="shared" si="178"/>
        <v>0.14910000000000001</v>
      </c>
      <c r="AE115" s="29">
        <f t="shared" si="178"/>
        <v>0.19730000000000003</v>
      </c>
      <c r="AF115" s="29">
        <f t="shared" si="178"/>
        <v>0.19320000000000004</v>
      </c>
      <c r="AG115" s="29">
        <f t="shared" si="178"/>
        <v>0.16539999999999999</v>
      </c>
      <c r="AH115" s="29">
        <f t="shared" si="178"/>
        <v>0.15690000000000004</v>
      </c>
      <c r="AI115" s="29">
        <f t="shared" si="178"/>
        <v>0.18100000000000005</v>
      </c>
      <c r="AJ115" s="29">
        <f t="shared" si="178"/>
        <v>0.19159999999999999</v>
      </c>
      <c r="AK115" s="29">
        <f t="shared" si="178"/>
        <v>0.19010000000000005</v>
      </c>
      <c r="AL115" s="29">
        <f t="shared" si="178"/>
        <v>0.18620000000000003</v>
      </c>
      <c r="AM115" s="29">
        <f t="shared" si="178"/>
        <v>0.17549999999999999</v>
      </c>
      <c r="AN115" s="29">
        <f t="shared" si="178"/>
        <v>0.18100000000000005</v>
      </c>
      <c r="AO115" s="29">
        <f t="shared" si="178"/>
        <v>0.125</v>
      </c>
      <c r="AP115" s="29">
        <f t="shared" si="178"/>
        <v>9.4999999999999973E-2</v>
      </c>
      <c r="AQ115" s="29">
        <f t="shared" si="178"/>
        <v>0.18879999999999997</v>
      </c>
      <c r="AR115" s="29">
        <f t="shared" si="178"/>
        <v>9.4999999999999973E-2</v>
      </c>
      <c r="AS115" s="29">
        <f t="shared" si="178"/>
        <v>0.11580000000000001</v>
      </c>
      <c r="AT115" s="29">
        <f t="shared" si="178"/>
        <v>0.13700000000000001</v>
      </c>
      <c r="AU115" s="29">
        <f t="shared" si="178"/>
        <v>0.18810000000000004</v>
      </c>
      <c r="AV115" s="29">
        <f t="shared" si="178"/>
        <v>0.18479999999999996</v>
      </c>
      <c r="AW115" s="29">
        <f t="shared" si="178"/>
        <v>0.18969999999999998</v>
      </c>
      <c r="AX115" s="29">
        <f t="shared" si="178"/>
        <v>0.20079999999999998</v>
      </c>
      <c r="AY115" s="29">
        <f t="shared" si="178"/>
        <v>0.17490000000000006</v>
      </c>
      <c r="AZ115" s="29">
        <f t="shared" si="178"/>
        <v>0.11170000000000002</v>
      </c>
      <c r="BA115" s="29">
        <f t="shared" si="178"/>
        <v>0.1139</v>
      </c>
      <c r="BB115" s="29">
        <f t="shared" si="178"/>
        <v>0.11499999999999999</v>
      </c>
      <c r="BC115" s="29">
        <f t="shared" si="178"/>
        <v>9.4999999999999973E-2</v>
      </c>
      <c r="BD115" s="29">
        <f t="shared" si="178"/>
        <v>0.12339999999999995</v>
      </c>
      <c r="BE115" s="29">
        <f t="shared" si="178"/>
        <v>0.14470000000000005</v>
      </c>
      <c r="BF115" s="29">
        <f t="shared" si="178"/>
        <v>9.98E-2</v>
      </c>
      <c r="BG115" s="29">
        <f t="shared" si="178"/>
        <v>0.15710000000000002</v>
      </c>
      <c r="BH115" s="29">
        <f t="shared" si="178"/>
        <v>0.16969999999999996</v>
      </c>
      <c r="BI115" s="29">
        <f t="shared" si="178"/>
        <v>0.18840000000000001</v>
      </c>
      <c r="BJ115" s="29">
        <f t="shared" si="178"/>
        <v>0.11609999999999998</v>
      </c>
      <c r="BK115" s="29">
        <f t="shared" si="178"/>
        <v>0.10070000000000001</v>
      </c>
      <c r="BL115" s="29">
        <f t="shared" si="178"/>
        <v>0.1915</v>
      </c>
      <c r="BM115" s="29">
        <f t="shared" si="178"/>
        <v>0.18589999999999995</v>
      </c>
      <c r="BN115" s="29">
        <f t="shared" si="178"/>
        <v>0.13019999999999998</v>
      </c>
      <c r="BO115" s="29">
        <f t="shared" ref="BO115:DZ115" si="179">1-BO108</f>
        <v>0.14770000000000005</v>
      </c>
      <c r="BP115" s="29">
        <f t="shared" si="179"/>
        <v>0.19089999999999996</v>
      </c>
      <c r="BQ115" s="29">
        <f t="shared" si="179"/>
        <v>0.11770000000000003</v>
      </c>
      <c r="BR115" s="29">
        <f t="shared" si="179"/>
        <v>0.12470000000000003</v>
      </c>
      <c r="BS115" s="29">
        <f t="shared" si="179"/>
        <v>0.15300000000000002</v>
      </c>
      <c r="BT115" s="29">
        <f t="shared" si="179"/>
        <v>0.17579999999999996</v>
      </c>
      <c r="BU115" s="29">
        <f t="shared" si="179"/>
        <v>0.17710000000000004</v>
      </c>
      <c r="BV115" s="29">
        <f t="shared" si="179"/>
        <v>0.14870000000000005</v>
      </c>
      <c r="BW115" s="29">
        <f t="shared" si="179"/>
        <v>0.13849999999999996</v>
      </c>
      <c r="BX115" s="29">
        <f t="shared" si="179"/>
        <v>0.19840000000000002</v>
      </c>
      <c r="BY115" s="29">
        <f t="shared" si="179"/>
        <v>0.17310000000000003</v>
      </c>
      <c r="BZ115" s="29">
        <f t="shared" si="179"/>
        <v>0.19040000000000001</v>
      </c>
      <c r="CA115" s="29">
        <f t="shared" si="179"/>
        <v>0.19310000000000005</v>
      </c>
      <c r="CB115" s="29">
        <f t="shared" si="179"/>
        <v>9.4999999999999973E-2</v>
      </c>
      <c r="CC115" s="29">
        <f t="shared" si="179"/>
        <v>0.19279999999999997</v>
      </c>
      <c r="CD115" s="29">
        <f t="shared" si="179"/>
        <v>0.20040000000000002</v>
      </c>
      <c r="CE115" s="29">
        <f t="shared" si="179"/>
        <v>0.19369999999999998</v>
      </c>
      <c r="CF115" s="29">
        <f t="shared" si="179"/>
        <v>0.1966</v>
      </c>
      <c r="CG115" s="29">
        <f t="shared" si="179"/>
        <v>0.19020000000000004</v>
      </c>
      <c r="CH115" s="29">
        <f t="shared" si="179"/>
        <v>0.19720000000000004</v>
      </c>
      <c r="CI115" s="29">
        <f t="shared" si="179"/>
        <v>0.16679999999999995</v>
      </c>
      <c r="CJ115" s="29">
        <f t="shared" si="179"/>
        <v>0.15880000000000005</v>
      </c>
      <c r="CK115" s="29">
        <f t="shared" si="179"/>
        <v>0.12009999999999998</v>
      </c>
      <c r="CL115" s="29">
        <f t="shared" si="179"/>
        <v>0.14700000000000002</v>
      </c>
      <c r="CM115" s="29">
        <f t="shared" si="179"/>
        <v>0.16320000000000001</v>
      </c>
      <c r="CN115" s="29">
        <f t="shared" si="179"/>
        <v>9.4999999999999973E-2</v>
      </c>
      <c r="CO115" s="29">
        <f t="shared" si="179"/>
        <v>0.10829999999999995</v>
      </c>
      <c r="CP115" s="29">
        <f t="shared" si="179"/>
        <v>0.15610000000000002</v>
      </c>
      <c r="CQ115" s="29">
        <f t="shared" si="179"/>
        <v>0.1573</v>
      </c>
      <c r="CR115" s="29">
        <f t="shared" si="179"/>
        <v>0.19240000000000002</v>
      </c>
      <c r="CS115" s="29">
        <f t="shared" si="179"/>
        <v>0.18049999999999999</v>
      </c>
      <c r="CT115" s="29">
        <f t="shared" si="179"/>
        <v>0.19689999999999996</v>
      </c>
      <c r="CU115" s="29">
        <f t="shared" si="179"/>
        <v>0.17490000000000006</v>
      </c>
      <c r="CV115" s="29">
        <f t="shared" si="179"/>
        <v>0.20079999999999998</v>
      </c>
      <c r="CW115" s="29">
        <f t="shared" si="179"/>
        <v>0.19220000000000004</v>
      </c>
      <c r="CX115" s="29">
        <f t="shared" si="179"/>
        <v>0.17410000000000003</v>
      </c>
      <c r="CY115" s="29">
        <f t="shared" si="179"/>
        <v>0.20079999999999998</v>
      </c>
      <c r="CZ115" s="29">
        <f t="shared" si="179"/>
        <v>0.13780000000000003</v>
      </c>
      <c r="DA115" s="29">
        <f t="shared" si="179"/>
        <v>0.19230000000000003</v>
      </c>
      <c r="DB115" s="29">
        <f t="shared" si="179"/>
        <v>0.18459999999999999</v>
      </c>
      <c r="DC115" s="29">
        <f t="shared" si="179"/>
        <v>0.19410000000000005</v>
      </c>
      <c r="DD115" s="29">
        <f t="shared" si="179"/>
        <v>0.19359999999999999</v>
      </c>
      <c r="DE115" s="29">
        <f t="shared" si="179"/>
        <v>0.17600000000000005</v>
      </c>
      <c r="DF115" s="29">
        <f t="shared" si="179"/>
        <v>0.10229999999999995</v>
      </c>
      <c r="DG115" s="29">
        <f t="shared" si="179"/>
        <v>0.19799999999999995</v>
      </c>
      <c r="DH115" s="29">
        <f t="shared" si="179"/>
        <v>0.13790000000000002</v>
      </c>
      <c r="DI115" s="29">
        <f t="shared" si="179"/>
        <v>0.13490000000000002</v>
      </c>
      <c r="DJ115" s="29">
        <f t="shared" si="179"/>
        <v>0.16779999999999995</v>
      </c>
      <c r="DK115" s="29">
        <f t="shared" si="179"/>
        <v>0.17490000000000006</v>
      </c>
      <c r="DL115" s="29">
        <f t="shared" si="179"/>
        <v>0.11909999999999998</v>
      </c>
      <c r="DM115" s="29">
        <f t="shared" si="179"/>
        <v>0.18689999999999996</v>
      </c>
      <c r="DN115" s="29">
        <f t="shared" si="179"/>
        <v>0.14400000000000002</v>
      </c>
      <c r="DO115" s="29">
        <f t="shared" si="179"/>
        <v>0.13249999999999995</v>
      </c>
      <c r="DP115" s="29">
        <f t="shared" si="179"/>
        <v>0.19059999999999999</v>
      </c>
      <c r="DQ115" s="29">
        <f t="shared" si="179"/>
        <v>0.16930000000000001</v>
      </c>
      <c r="DR115" s="29">
        <f t="shared" si="179"/>
        <v>0.14510000000000001</v>
      </c>
      <c r="DS115" s="29">
        <f t="shared" si="179"/>
        <v>0.16459999999999997</v>
      </c>
      <c r="DT115" s="29">
        <f t="shared" si="179"/>
        <v>0.19520000000000004</v>
      </c>
      <c r="DU115" s="29">
        <f t="shared" si="179"/>
        <v>0.17910000000000004</v>
      </c>
      <c r="DV115" s="29">
        <f t="shared" si="179"/>
        <v>0.19059999999999999</v>
      </c>
      <c r="DW115" s="29">
        <f t="shared" si="179"/>
        <v>0.18140000000000001</v>
      </c>
      <c r="DX115" s="29">
        <f t="shared" si="179"/>
        <v>0.19330000000000003</v>
      </c>
      <c r="DY115" s="29">
        <f t="shared" si="179"/>
        <v>0.18279999999999996</v>
      </c>
      <c r="DZ115" s="29">
        <f t="shared" si="179"/>
        <v>0.16110000000000002</v>
      </c>
      <c r="EA115" s="29">
        <f t="shared" ref="EA115:FX115" si="180">1-EA108</f>
        <v>0.16900000000000004</v>
      </c>
      <c r="EB115" s="29">
        <f t="shared" si="180"/>
        <v>0.17090000000000005</v>
      </c>
      <c r="EC115" s="29">
        <f t="shared" si="180"/>
        <v>0.18340000000000001</v>
      </c>
      <c r="ED115" s="29">
        <f t="shared" si="180"/>
        <v>0.1401</v>
      </c>
      <c r="EE115" s="29">
        <f t="shared" si="180"/>
        <v>0.1915</v>
      </c>
      <c r="EF115" s="29">
        <f t="shared" si="180"/>
        <v>0.14300000000000002</v>
      </c>
      <c r="EG115" s="29">
        <f t="shared" si="180"/>
        <v>0.18569999999999998</v>
      </c>
      <c r="EH115" s="29">
        <f t="shared" si="180"/>
        <v>0.18910000000000005</v>
      </c>
      <c r="EI115" s="29">
        <f t="shared" si="180"/>
        <v>0.10719999999999996</v>
      </c>
      <c r="EJ115" s="29">
        <f t="shared" si="180"/>
        <v>0.11339999999999995</v>
      </c>
      <c r="EK115" s="29">
        <f t="shared" si="180"/>
        <v>0.16739999999999999</v>
      </c>
      <c r="EL115" s="29">
        <f t="shared" si="180"/>
        <v>0.17410000000000003</v>
      </c>
      <c r="EM115" s="29">
        <f t="shared" si="180"/>
        <v>0.1764</v>
      </c>
      <c r="EN115" s="29">
        <f t="shared" si="180"/>
        <v>0.15490000000000004</v>
      </c>
      <c r="EO115" s="29">
        <f t="shared" si="180"/>
        <v>0.17920000000000003</v>
      </c>
      <c r="EP115" s="29">
        <f t="shared" si="180"/>
        <v>0.17849999999999999</v>
      </c>
      <c r="EQ115" s="29">
        <f t="shared" si="180"/>
        <v>0.13480000000000003</v>
      </c>
      <c r="ER115" s="29">
        <f t="shared" si="180"/>
        <v>0.18289999999999995</v>
      </c>
      <c r="ES115" s="29">
        <f t="shared" si="180"/>
        <v>0.1956</v>
      </c>
      <c r="ET115" s="29">
        <f t="shared" si="180"/>
        <v>0.18989999999999996</v>
      </c>
      <c r="EU115" s="29">
        <f t="shared" si="180"/>
        <v>0.16890000000000005</v>
      </c>
      <c r="EV115" s="29">
        <f t="shared" si="180"/>
        <v>0.19979999999999998</v>
      </c>
      <c r="EW115" s="29">
        <f t="shared" si="180"/>
        <v>0.16090000000000004</v>
      </c>
      <c r="EX115" s="29">
        <f t="shared" si="180"/>
        <v>0.18920000000000003</v>
      </c>
      <c r="EY115" s="29">
        <f t="shared" si="180"/>
        <v>0.17310000000000003</v>
      </c>
      <c r="EZ115" s="29">
        <f t="shared" si="180"/>
        <v>0.19510000000000005</v>
      </c>
      <c r="FA115" s="29">
        <f t="shared" si="180"/>
        <v>0.13139999999999996</v>
      </c>
      <c r="FB115" s="29">
        <f t="shared" si="180"/>
        <v>0.18110000000000004</v>
      </c>
      <c r="FC115" s="29">
        <f t="shared" si="180"/>
        <v>0.13690000000000002</v>
      </c>
      <c r="FD115" s="29">
        <f t="shared" si="180"/>
        <v>0.18079999999999996</v>
      </c>
      <c r="FE115" s="29">
        <f t="shared" si="180"/>
        <v>0.19720000000000004</v>
      </c>
      <c r="FF115" s="29">
        <f t="shared" si="180"/>
        <v>0.1895</v>
      </c>
      <c r="FG115" s="29">
        <f t="shared" si="180"/>
        <v>0.19650000000000001</v>
      </c>
      <c r="FH115" s="29">
        <f t="shared" si="180"/>
        <v>0.19799999999999995</v>
      </c>
      <c r="FI115" s="29">
        <f t="shared" si="180"/>
        <v>0.1391</v>
      </c>
      <c r="FJ115" s="29">
        <f t="shared" si="180"/>
        <v>0.13890000000000002</v>
      </c>
      <c r="FK115" s="29">
        <f t="shared" si="180"/>
        <v>0.13670000000000004</v>
      </c>
      <c r="FL115" s="29">
        <f t="shared" si="180"/>
        <v>0.11629999999999996</v>
      </c>
      <c r="FM115" s="29">
        <f t="shared" si="180"/>
        <v>0.12949999999999995</v>
      </c>
      <c r="FN115" s="29">
        <f t="shared" si="180"/>
        <v>0.10240000000000005</v>
      </c>
      <c r="FO115" s="29">
        <f t="shared" si="180"/>
        <v>0.15439999999999998</v>
      </c>
      <c r="FP115" s="29">
        <f t="shared" si="180"/>
        <v>0.13680000000000003</v>
      </c>
      <c r="FQ115" s="29">
        <f t="shared" si="180"/>
        <v>0.16039999999999999</v>
      </c>
      <c r="FR115" s="29">
        <f t="shared" si="180"/>
        <v>0.19330000000000003</v>
      </c>
      <c r="FS115" s="29">
        <f t="shared" si="180"/>
        <v>0.19159999999999999</v>
      </c>
      <c r="FT115" s="29">
        <f t="shared" si="180"/>
        <v>0.19889999999999997</v>
      </c>
      <c r="FU115" s="29">
        <f t="shared" si="180"/>
        <v>0.16439999999999999</v>
      </c>
      <c r="FV115" s="29">
        <f t="shared" si="180"/>
        <v>0.16810000000000003</v>
      </c>
      <c r="FW115" s="29">
        <f t="shared" si="180"/>
        <v>0.19130000000000003</v>
      </c>
      <c r="FX115" s="29">
        <f t="shared" si="180"/>
        <v>0.19989999999999997</v>
      </c>
      <c r="FY115" s="29"/>
      <c r="FZ115" s="42"/>
      <c r="GA115" s="42"/>
      <c r="GB115" s="42"/>
      <c r="GC115" s="42"/>
      <c r="GD115" s="42"/>
      <c r="GE115" s="4"/>
      <c r="GF115" s="1"/>
      <c r="GG115" s="1"/>
      <c r="GH115" s="1"/>
      <c r="GI115" s="1"/>
      <c r="GJ115" s="1"/>
      <c r="GK115" s="1"/>
      <c r="GL115" s="1"/>
      <c r="GM115" s="1"/>
    </row>
    <row r="116" spans="1:204" x14ac:dyDescent="0.2">
      <c r="A116" s="2" t="s">
        <v>426</v>
      </c>
      <c r="B116" s="1" t="s">
        <v>427</v>
      </c>
      <c r="C116" s="29">
        <f t="shared" ref="C116:BN116" si="181">C106</f>
        <v>1.0297000000000001</v>
      </c>
      <c r="D116" s="29">
        <f t="shared" si="181"/>
        <v>1.0297000000000001</v>
      </c>
      <c r="E116" s="29">
        <f t="shared" si="181"/>
        <v>1.0297000000000001</v>
      </c>
      <c r="F116" s="29">
        <f t="shared" si="181"/>
        <v>1.0297000000000001</v>
      </c>
      <c r="G116" s="29">
        <f t="shared" si="181"/>
        <v>1.1212</v>
      </c>
      <c r="H116" s="29">
        <f t="shared" si="181"/>
        <v>1.1317999999999999</v>
      </c>
      <c r="I116" s="29">
        <f t="shared" si="181"/>
        <v>1.0297000000000001</v>
      </c>
      <c r="J116" s="29">
        <f t="shared" si="181"/>
        <v>1.0523</v>
      </c>
      <c r="K116" s="29">
        <f t="shared" si="181"/>
        <v>1.5115000000000001</v>
      </c>
      <c r="L116" s="29">
        <f t="shared" si="181"/>
        <v>1.0491999999999999</v>
      </c>
      <c r="M116" s="29">
        <f t="shared" si="181"/>
        <v>1.1042000000000001</v>
      </c>
      <c r="N116" s="29">
        <f t="shared" si="181"/>
        <v>1.0297000000000001</v>
      </c>
      <c r="O116" s="29">
        <f t="shared" si="181"/>
        <v>1.0297000000000001</v>
      </c>
      <c r="P116" s="29">
        <f t="shared" si="181"/>
        <v>1.9068000000000001</v>
      </c>
      <c r="Q116" s="29">
        <f t="shared" si="181"/>
        <v>1.0297000000000001</v>
      </c>
      <c r="R116" s="29">
        <f t="shared" si="181"/>
        <v>1.0468</v>
      </c>
      <c r="S116" s="29">
        <f t="shared" si="181"/>
        <v>1.0878000000000001</v>
      </c>
      <c r="T116" s="29">
        <f t="shared" si="181"/>
        <v>2.0173999999999999</v>
      </c>
      <c r="U116" s="29">
        <f t="shared" si="181"/>
        <v>2.3902000000000001</v>
      </c>
      <c r="V116" s="29">
        <f t="shared" si="181"/>
        <v>1.5193000000000001</v>
      </c>
      <c r="W116" s="29">
        <f t="shared" si="181"/>
        <v>2.3957999999999999</v>
      </c>
      <c r="X116" s="29">
        <f t="shared" si="181"/>
        <v>2.3957999999999999</v>
      </c>
      <c r="Y116" s="29">
        <f t="shared" si="181"/>
        <v>1.0532999999999999</v>
      </c>
      <c r="Z116" s="29">
        <f t="shared" si="181"/>
        <v>1.6641999999999999</v>
      </c>
      <c r="AA116" s="29">
        <f t="shared" si="181"/>
        <v>1.0297000000000001</v>
      </c>
      <c r="AB116" s="29">
        <f t="shared" si="181"/>
        <v>1.0297000000000001</v>
      </c>
      <c r="AC116" s="29">
        <f t="shared" si="181"/>
        <v>1.1265000000000001</v>
      </c>
      <c r="AD116" s="29">
        <f t="shared" si="181"/>
        <v>1.1073999999999999</v>
      </c>
      <c r="AE116" s="29">
        <f t="shared" si="181"/>
        <v>2.1888999999999998</v>
      </c>
      <c r="AF116" s="29">
        <f t="shared" si="181"/>
        <v>1.9503999999999999</v>
      </c>
      <c r="AG116" s="29">
        <f t="shared" si="181"/>
        <v>1.1753</v>
      </c>
      <c r="AH116" s="29">
        <f t="shared" si="181"/>
        <v>1.1209</v>
      </c>
      <c r="AI116" s="29">
        <f t="shared" si="181"/>
        <v>1.405</v>
      </c>
      <c r="AJ116" s="29">
        <f t="shared" si="181"/>
        <v>1.8549</v>
      </c>
      <c r="AK116" s="29">
        <f t="shared" si="181"/>
        <v>1.768</v>
      </c>
      <c r="AL116" s="29">
        <f t="shared" si="181"/>
        <v>1.5423</v>
      </c>
      <c r="AM116" s="29">
        <f t="shared" si="181"/>
        <v>1.2609999999999999</v>
      </c>
      <c r="AN116" s="29">
        <f t="shared" si="181"/>
        <v>1.4045000000000001</v>
      </c>
      <c r="AO116" s="29">
        <f t="shared" si="181"/>
        <v>1.0311999999999999</v>
      </c>
      <c r="AP116" s="29">
        <f t="shared" si="181"/>
        <v>1.0297000000000001</v>
      </c>
      <c r="AQ116" s="29">
        <f t="shared" si="181"/>
        <v>1.6909000000000001</v>
      </c>
      <c r="AR116" s="29">
        <f t="shared" si="181"/>
        <v>1.0297000000000001</v>
      </c>
      <c r="AS116" s="29">
        <f t="shared" si="181"/>
        <v>1.0297000000000001</v>
      </c>
      <c r="AT116" s="29">
        <f t="shared" si="181"/>
        <v>1.0538000000000001</v>
      </c>
      <c r="AU116" s="29">
        <f t="shared" si="181"/>
        <v>1.6479999999999999</v>
      </c>
      <c r="AV116" s="29">
        <f t="shared" si="181"/>
        <v>1.5061</v>
      </c>
      <c r="AW116" s="29">
        <f t="shared" si="181"/>
        <v>1.7436</v>
      </c>
      <c r="AX116" s="29">
        <f t="shared" si="181"/>
        <v>2.3957999999999999</v>
      </c>
      <c r="AY116" s="29">
        <f t="shared" si="181"/>
        <v>1.2390000000000001</v>
      </c>
      <c r="AZ116" s="29">
        <f t="shared" si="181"/>
        <v>1.0297000000000001</v>
      </c>
      <c r="BA116" s="29">
        <f t="shared" si="181"/>
        <v>1.0297000000000001</v>
      </c>
      <c r="BB116" s="29">
        <f t="shared" si="181"/>
        <v>1.0297000000000001</v>
      </c>
      <c r="BC116" s="29">
        <f t="shared" si="181"/>
        <v>1.0297000000000001</v>
      </c>
      <c r="BD116" s="29">
        <f t="shared" si="181"/>
        <v>1.0297000000000001</v>
      </c>
      <c r="BE116" s="29">
        <f t="shared" si="181"/>
        <v>1.0996999999999999</v>
      </c>
      <c r="BF116" s="29">
        <f t="shared" si="181"/>
        <v>1.0297000000000001</v>
      </c>
      <c r="BG116" s="29">
        <f t="shared" si="181"/>
        <v>1.1212</v>
      </c>
      <c r="BH116" s="29">
        <f t="shared" si="181"/>
        <v>1.2042999999999999</v>
      </c>
      <c r="BI116" s="29">
        <f t="shared" si="181"/>
        <v>1.6672</v>
      </c>
      <c r="BJ116" s="29">
        <f t="shared" si="181"/>
        <v>1.0297000000000001</v>
      </c>
      <c r="BK116" s="29">
        <f t="shared" si="181"/>
        <v>1.0297000000000001</v>
      </c>
      <c r="BL116" s="29">
        <f t="shared" si="181"/>
        <v>1.8495999999999999</v>
      </c>
      <c r="BM116" s="29">
        <f t="shared" si="181"/>
        <v>1.5339</v>
      </c>
      <c r="BN116" s="29">
        <f t="shared" si="181"/>
        <v>1.0361</v>
      </c>
      <c r="BO116" s="29">
        <f t="shared" ref="BO116:DZ116" si="182">BO106</f>
        <v>1.1048</v>
      </c>
      <c r="BP116" s="29">
        <f t="shared" si="182"/>
        <v>1.8116000000000001</v>
      </c>
      <c r="BQ116" s="29">
        <f t="shared" si="182"/>
        <v>1.0297000000000001</v>
      </c>
      <c r="BR116" s="29">
        <f t="shared" si="182"/>
        <v>1.0308999999999999</v>
      </c>
      <c r="BS116" s="29">
        <f t="shared" si="182"/>
        <v>1.1142000000000001</v>
      </c>
      <c r="BT116" s="29">
        <f t="shared" si="182"/>
        <v>1.2677</v>
      </c>
      <c r="BU116" s="29">
        <f t="shared" si="182"/>
        <v>1.3026</v>
      </c>
      <c r="BV116" s="29">
        <f t="shared" si="182"/>
        <v>1.1067</v>
      </c>
      <c r="BW116" s="29">
        <f t="shared" si="182"/>
        <v>1.0697000000000001</v>
      </c>
      <c r="BX116" s="29">
        <f t="shared" si="182"/>
        <v>2.2555000000000001</v>
      </c>
      <c r="BY116" s="29">
        <f t="shared" si="182"/>
        <v>1.2265999999999999</v>
      </c>
      <c r="BZ116" s="29">
        <f t="shared" si="182"/>
        <v>1.7838000000000001</v>
      </c>
      <c r="CA116" s="29">
        <f t="shared" si="182"/>
        <v>1.9452</v>
      </c>
      <c r="CB116" s="29">
        <f t="shared" si="182"/>
        <v>1.0297000000000001</v>
      </c>
      <c r="CC116" s="29">
        <f t="shared" si="182"/>
        <v>1.9237</v>
      </c>
      <c r="CD116" s="29">
        <f t="shared" si="182"/>
        <v>2.3721000000000001</v>
      </c>
      <c r="CE116" s="29">
        <f t="shared" si="182"/>
        <v>1.9779</v>
      </c>
      <c r="CF116" s="29">
        <f t="shared" si="182"/>
        <v>2.1490999999999998</v>
      </c>
      <c r="CG116" s="29">
        <f t="shared" si="182"/>
        <v>1.7718</v>
      </c>
      <c r="CH116" s="29">
        <f t="shared" si="182"/>
        <v>2.1873999999999998</v>
      </c>
      <c r="CI116" s="29">
        <f t="shared" si="182"/>
        <v>1.1847000000000001</v>
      </c>
      <c r="CJ116" s="29">
        <f t="shared" si="182"/>
        <v>1.1315999999999999</v>
      </c>
      <c r="CK116" s="29">
        <f t="shared" si="182"/>
        <v>1.0297000000000001</v>
      </c>
      <c r="CL116" s="29">
        <f t="shared" si="182"/>
        <v>1.1035999999999999</v>
      </c>
      <c r="CM116" s="29">
        <f t="shared" si="182"/>
        <v>1.1609</v>
      </c>
      <c r="CN116" s="29">
        <f t="shared" si="182"/>
        <v>1.0297000000000001</v>
      </c>
      <c r="CO116" s="29">
        <f t="shared" si="182"/>
        <v>1.0297000000000001</v>
      </c>
      <c r="CP116" s="29">
        <f t="shared" si="182"/>
        <v>1.1194999999999999</v>
      </c>
      <c r="CQ116" s="29">
        <f t="shared" si="182"/>
        <v>1.1218999999999999</v>
      </c>
      <c r="CR116" s="29">
        <f t="shared" si="182"/>
        <v>1.9041999999999999</v>
      </c>
      <c r="CS116" s="29">
        <f t="shared" si="182"/>
        <v>1.3929</v>
      </c>
      <c r="CT116" s="29">
        <f t="shared" si="182"/>
        <v>2.1675</v>
      </c>
      <c r="CU116" s="29">
        <f t="shared" si="182"/>
        <v>1.2386999999999999</v>
      </c>
      <c r="CV116" s="29">
        <f t="shared" si="182"/>
        <v>2.3957999999999999</v>
      </c>
      <c r="CW116" s="29">
        <f t="shared" si="182"/>
        <v>1.8884000000000001</v>
      </c>
      <c r="CX116" s="29">
        <f t="shared" si="182"/>
        <v>1.2337</v>
      </c>
      <c r="CY116" s="29">
        <f t="shared" si="182"/>
        <v>2.3957999999999999</v>
      </c>
      <c r="CZ116" s="29">
        <f t="shared" si="182"/>
        <v>1.0626</v>
      </c>
      <c r="DA116" s="29">
        <f t="shared" si="182"/>
        <v>1.8982000000000001</v>
      </c>
      <c r="DB116" s="29">
        <f t="shared" si="182"/>
        <v>1.5002</v>
      </c>
      <c r="DC116" s="29">
        <f t="shared" si="182"/>
        <v>2.0015999999999998</v>
      </c>
      <c r="DD116" s="29">
        <f t="shared" si="182"/>
        <v>1.9725999999999999</v>
      </c>
      <c r="DE116" s="29">
        <f t="shared" si="182"/>
        <v>1.2743</v>
      </c>
      <c r="DF116" s="29">
        <f t="shared" si="182"/>
        <v>1.0297000000000001</v>
      </c>
      <c r="DG116" s="29">
        <f t="shared" si="182"/>
        <v>2.2341000000000002</v>
      </c>
      <c r="DH116" s="29">
        <f t="shared" si="182"/>
        <v>1.0633999999999999</v>
      </c>
      <c r="DI116" s="29">
        <f t="shared" si="182"/>
        <v>1.0478000000000001</v>
      </c>
      <c r="DJ116" s="29">
        <f t="shared" si="182"/>
        <v>1.1917</v>
      </c>
      <c r="DK116" s="29">
        <f t="shared" si="182"/>
        <v>1.2410000000000001</v>
      </c>
      <c r="DL116" s="29">
        <f t="shared" si="182"/>
        <v>1.0297000000000001</v>
      </c>
      <c r="DM116" s="29">
        <f t="shared" si="182"/>
        <v>1.6826000000000001</v>
      </c>
      <c r="DN116" s="29">
        <f t="shared" si="182"/>
        <v>1.0985</v>
      </c>
      <c r="DO116" s="29">
        <f t="shared" si="182"/>
        <v>1.0411999999999999</v>
      </c>
      <c r="DP116" s="29">
        <f t="shared" si="182"/>
        <v>1.7966</v>
      </c>
      <c r="DQ116" s="29">
        <f t="shared" si="182"/>
        <v>1.2017</v>
      </c>
      <c r="DR116" s="29">
        <f t="shared" si="182"/>
        <v>1.1004</v>
      </c>
      <c r="DS116" s="29">
        <f t="shared" si="182"/>
        <v>1.1704000000000001</v>
      </c>
      <c r="DT116" s="29">
        <f t="shared" si="182"/>
        <v>2.0674000000000001</v>
      </c>
      <c r="DU116" s="29">
        <f t="shared" si="182"/>
        <v>1.3560000000000001</v>
      </c>
      <c r="DV116" s="29">
        <f t="shared" si="182"/>
        <v>1.7958000000000001</v>
      </c>
      <c r="DW116" s="29">
        <f t="shared" si="182"/>
        <v>1.4153</v>
      </c>
      <c r="DX116" s="29">
        <f t="shared" si="182"/>
        <v>1.9531000000000001</v>
      </c>
      <c r="DY116" s="29">
        <f t="shared" si="182"/>
        <v>1.452</v>
      </c>
      <c r="DZ116" s="29">
        <f t="shared" si="182"/>
        <v>1.1471</v>
      </c>
      <c r="EA116" s="29">
        <f t="shared" ref="EA116:FX116" si="183">EA106</f>
        <v>1.1996</v>
      </c>
      <c r="EB116" s="29">
        <f t="shared" si="183"/>
        <v>1.2124999999999999</v>
      </c>
      <c r="EC116" s="29">
        <f t="shared" si="183"/>
        <v>1.4682999999999999</v>
      </c>
      <c r="ED116" s="29">
        <f t="shared" si="183"/>
        <v>1.0878000000000001</v>
      </c>
      <c r="EE116" s="29">
        <f t="shared" si="183"/>
        <v>1.8492999999999999</v>
      </c>
      <c r="EF116" s="29">
        <f t="shared" si="183"/>
        <v>1.0967</v>
      </c>
      <c r="EG116" s="29">
        <f t="shared" si="183"/>
        <v>1.5284</v>
      </c>
      <c r="EH116" s="29">
        <f t="shared" si="183"/>
        <v>1.7067000000000001</v>
      </c>
      <c r="EI116" s="29">
        <f t="shared" si="183"/>
        <v>1.0297000000000001</v>
      </c>
      <c r="EJ116" s="29">
        <f t="shared" si="183"/>
        <v>1.0297000000000001</v>
      </c>
      <c r="EK116" s="29">
        <f t="shared" si="183"/>
        <v>1.1887000000000001</v>
      </c>
      <c r="EL116" s="29">
        <f t="shared" si="183"/>
        <v>1.2334000000000001</v>
      </c>
      <c r="EM116" s="29">
        <f t="shared" si="183"/>
        <v>1.2837000000000001</v>
      </c>
      <c r="EN116" s="29">
        <f t="shared" si="183"/>
        <v>1.1173999999999999</v>
      </c>
      <c r="EO116" s="29">
        <f t="shared" si="183"/>
        <v>1.3585</v>
      </c>
      <c r="EP116" s="29">
        <f t="shared" si="183"/>
        <v>1.3406</v>
      </c>
      <c r="EQ116" s="29">
        <f t="shared" si="183"/>
        <v>1.0474000000000001</v>
      </c>
      <c r="ER116" s="29">
        <f t="shared" si="183"/>
        <v>1.4541999999999999</v>
      </c>
      <c r="ES116" s="29">
        <f t="shared" si="183"/>
        <v>2.0903999999999998</v>
      </c>
      <c r="ET116" s="29">
        <f t="shared" si="183"/>
        <v>1.9522999999999999</v>
      </c>
      <c r="EU116" s="29">
        <f t="shared" si="183"/>
        <v>1.1987000000000001</v>
      </c>
      <c r="EV116" s="29">
        <f t="shared" si="183"/>
        <v>2.3353000000000002</v>
      </c>
      <c r="EW116" s="29">
        <f t="shared" si="183"/>
        <v>1.1455</v>
      </c>
      <c r="EX116" s="29">
        <f t="shared" si="183"/>
        <v>1.7157</v>
      </c>
      <c r="EY116" s="29">
        <f t="shared" si="183"/>
        <v>1.2266999999999999</v>
      </c>
      <c r="EZ116" s="29">
        <f t="shared" si="183"/>
        <v>2.0594999999999999</v>
      </c>
      <c r="FA116" s="29">
        <f t="shared" si="183"/>
        <v>1.0382</v>
      </c>
      <c r="FB116" s="29">
        <f t="shared" si="183"/>
        <v>1.4081999999999999</v>
      </c>
      <c r="FC116" s="29">
        <f t="shared" si="183"/>
        <v>1.0531999999999999</v>
      </c>
      <c r="FD116" s="29">
        <f t="shared" si="183"/>
        <v>1.3997999999999999</v>
      </c>
      <c r="FE116" s="29">
        <f t="shared" si="183"/>
        <v>2.1867000000000001</v>
      </c>
      <c r="FF116" s="29">
        <f t="shared" si="183"/>
        <v>1.7326999999999999</v>
      </c>
      <c r="FG116" s="29">
        <f t="shared" si="183"/>
        <v>2.1415000000000002</v>
      </c>
      <c r="FH116" s="29">
        <f t="shared" si="183"/>
        <v>2.2322000000000002</v>
      </c>
      <c r="FI116" s="29">
        <f t="shared" si="183"/>
        <v>1.0767</v>
      </c>
      <c r="FJ116" s="29">
        <f t="shared" si="183"/>
        <v>1.0739000000000001</v>
      </c>
      <c r="FK116" s="29">
        <f t="shared" si="183"/>
        <v>1.0526</v>
      </c>
      <c r="FL116" s="29">
        <f t="shared" si="183"/>
        <v>1.0297000000000001</v>
      </c>
      <c r="FM116" s="29">
        <f t="shared" si="183"/>
        <v>1.0354000000000001</v>
      </c>
      <c r="FN116" s="29">
        <f t="shared" si="183"/>
        <v>1.0297000000000001</v>
      </c>
      <c r="FO116" s="29">
        <f t="shared" si="183"/>
        <v>1.1166</v>
      </c>
      <c r="FP116" s="29">
        <f t="shared" si="183"/>
        <v>1.0528999999999999</v>
      </c>
      <c r="FQ116" s="29">
        <f t="shared" si="183"/>
        <v>1.1426000000000001</v>
      </c>
      <c r="FR116" s="29">
        <f t="shared" si="183"/>
        <v>1.9538</v>
      </c>
      <c r="FS116" s="29">
        <f t="shared" si="183"/>
        <v>1.8533999999999999</v>
      </c>
      <c r="FT116" s="29">
        <f t="shared" si="183"/>
        <v>2.2879</v>
      </c>
      <c r="FU116" s="29">
        <f t="shared" si="183"/>
        <v>1.1688000000000001</v>
      </c>
      <c r="FV116" s="29">
        <f t="shared" si="183"/>
        <v>1.1935</v>
      </c>
      <c r="FW116" s="29">
        <f t="shared" si="183"/>
        <v>1.8361000000000001</v>
      </c>
      <c r="FX116" s="29">
        <f t="shared" si="183"/>
        <v>2.3458000000000001</v>
      </c>
      <c r="FY116" s="98">
        <f>SUM(C116:FX116)</f>
        <v>253.00940000000008</v>
      </c>
      <c r="FZ116" s="29"/>
      <c r="GA116" s="42"/>
      <c r="GB116" s="29"/>
      <c r="GC116" s="29"/>
      <c r="GD116" s="29"/>
      <c r="GE116" s="95"/>
      <c r="GF116" s="159"/>
      <c r="GG116" s="1"/>
      <c r="GH116" s="1"/>
      <c r="GI116" s="1"/>
      <c r="GJ116" s="1"/>
      <c r="GK116" s="1"/>
      <c r="GL116" s="1"/>
      <c r="GM116" s="1"/>
    </row>
    <row r="117" spans="1:204" x14ac:dyDescent="0.2">
      <c r="A117" s="2" t="s">
        <v>428</v>
      </c>
      <c r="B117" s="11" t="s">
        <v>415</v>
      </c>
      <c r="C117" s="97">
        <f t="shared" ref="C117:BN117" si="184">ROUND(((C111*C112*C113)+(C115*C114))*C116,8)</f>
        <v>8358.6053089699999</v>
      </c>
      <c r="D117" s="97">
        <f>ROUND(((D111*D112*D113)+(D115*D114))*D116,8)</f>
        <v>8382.7208255200003</v>
      </c>
      <c r="E117" s="97">
        <f t="shared" si="184"/>
        <v>8289.9625123799997</v>
      </c>
      <c r="F117" s="97">
        <f t="shared" si="184"/>
        <v>8304.2812745699994</v>
      </c>
      <c r="G117" s="97">
        <f t="shared" si="184"/>
        <v>8970.8732193899996</v>
      </c>
      <c r="H117" s="97">
        <f t="shared" si="184"/>
        <v>8994.8730809400004</v>
      </c>
      <c r="I117" s="97">
        <f t="shared" si="184"/>
        <v>8299.5780518600004</v>
      </c>
      <c r="J117" s="97">
        <f t="shared" si="184"/>
        <v>7928.4011754800003</v>
      </c>
      <c r="K117" s="97">
        <f t="shared" si="184"/>
        <v>11156.54289502</v>
      </c>
      <c r="L117" s="97">
        <f t="shared" si="184"/>
        <v>8593.6920974599998</v>
      </c>
      <c r="M117" s="97">
        <f t="shared" si="184"/>
        <v>9022.7499386700001</v>
      </c>
      <c r="N117" s="97">
        <f t="shared" si="184"/>
        <v>8628.7200036600007</v>
      </c>
      <c r="O117" s="97">
        <f t="shared" si="184"/>
        <v>8423.2906517299998</v>
      </c>
      <c r="P117" s="97">
        <f t="shared" si="184"/>
        <v>15137.03131135</v>
      </c>
      <c r="Q117" s="97">
        <f t="shared" si="184"/>
        <v>8502.5665789699997</v>
      </c>
      <c r="R117" s="97">
        <f t="shared" si="184"/>
        <v>8403.8926635499993</v>
      </c>
      <c r="S117" s="97">
        <f t="shared" si="184"/>
        <v>8528.0644068199999</v>
      </c>
      <c r="T117" s="97">
        <f t="shared" si="184"/>
        <v>14568.376611260001</v>
      </c>
      <c r="U117" s="97">
        <f t="shared" si="184"/>
        <v>17122.724222469998</v>
      </c>
      <c r="V117" s="97">
        <f t="shared" si="184"/>
        <v>10962.426910960001</v>
      </c>
      <c r="W117" s="97">
        <f t="shared" si="184"/>
        <v>17162.722674739998</v>
      </c>
      <c r="X117" s="97">
        <f t="shared" si="184"/>
        <v>17162.722674739998</v>
      </c>
      <c r="Y117" s="97">
        <f t="shared" si="184"/>
        <v>7572.5982092499999</v>
      </c>
      <c r="Z117" s="97">
        <f t="shared" si="184"/>
        <v>11749.130992349999</v>
      </c>
      <c r="AA117" s="97">
        <f t="shared" si="184"/>
        <v>8452.1052090899993</v>
      </c>
      <c r="AB117" s="97">
        <f t="shared" si="184"/>
        <v>8640.9659465999994</v>
      </c>
      <c r="AC117" s="97">
        <f t="shared" si="184"/>
        <v>8754.9862806700003</v>
      </c>
      <c r="AD117" s="97">
        <f t="shared" si="184"/>
        <v>8490.7228793899994</v>
      </c>
      <c r="AE117" s="97">
        <f t="shared" si="184"/>
        <v>15601.09417531</v>
      </c>
      <c r="AF117" s="97">
        <f t="shared" si="184"/>
        <v>14479.955348920001</v>
      </c>
      <c r="AG117" s="97">
        <f t="shared" si="184"/>
        <v>9376.1932835200005</v>
      </c>
      <c r="AH117" s="97">
        <f t="shared" si="184"/>
        <v>8290.7508596499993</v>
      </c>
      <c r="AI117" s="97">
        <f t="shared" si="184"/>
        <v>10296.78961931</v>
      </c>
      <c r="AJ117" s="97">
        <f t="shared" si="184"/>
        <v>13712.46621821</v>
      </c>
      <c r="AK117" s="97">
        <f t="shared" si="184"/>
        <v>12839.48546808</v>
      </c>
      <c r="AL117" s="97">
        <f t="shared" si="184"/>
        <v>11306.0296506</v>
      </c>
      <c r="AM117" s="97">
        <f t="shared" si="184"/>
        <v>9316.5762464199997</v>
      </c>
      <c r="AN117" s="97">
        <f t="shared" si="184"/>
        <v>10635.71007266</v>
      </c>
      <c r="AO117" s="97">
        <f t="shared" si="184"/>
        <v>8158.6956300000002</v>
      </c>
      <c r="AP117" s="97">
        <f t="shared" si="184"/>
        <v>8515.1819214400002</v>
      </c>
      <c r="AQ117" s="97">
        <f t="shared" si="184"/>
        <v>12995.81434938</v>
      </c>
      <c r="AR117" s="97">
        <f t="shared" si="184"/>
        <v>8508.8742502000005</v>
      </c>
      <c r="AS117" s="97">
        <f t="shared" si="184"/>
        <v>8935.7035594499994</v>
      </c>
      <c r="AT117" s="97">
        <f t="shared" si="184"/>
        <v>8647.2365621999998</v>
      </c>
      <c r="AU117" s="97">
        <f t="shared" si="184"/>
        <v>13093.064635029999</v>
      </c>
      <c r="AV117" s="97">
        <f t="shared" si="184"/>
        <v>11856.546727790001</v>
      </c>
      <c r="AW117" s="97">
        <f t="shared" si="184"/>
        <v>13743.35347624</v>
      </c>
      <c r="AX117" s="97">
        <f t="shared" si="184"/>
        <v>18432.834234409998</v>
      </c>
      <c r="AY117" s="97">
        <f t="shared" si="184"/>
        <v>9784.2866673200006</v>
      </c>
      <c r="AZ117" s="97">
        <f t="shared" si="184"/>
        <v>8251.3965043799999</v>
      </c>
      <c r="BA117" s="97">
        <f t="shared" si="184"/>
        <v>8062.9441973000003</v>
      </c>
      <c r="BB117" s="97">
        <f t="shared" si="184"/>
        <v>8123.2699286099996</v>
      </c>
      <c r="BC117" s="97">
        <f t="shared" si="184"/>
        <v>8269.1827432999999</v>
      </c>
      <c r="BD117" s="97">
        <f t="shared" si="184"/>
        <v>8246.73579746</v>
      </c>
      <c r="BE117" s="97">
        <f t="shared" si="184"/>
        <v>8761.48706064</v>
      </c>
      <c r="BF117" s="97">
        <f t="shared" si="184"/>
        <v>8325.0331644399994</v>
      </c>
      <c r="BG117" s="97">
        <f t="shared" si="184"/>
        <v>8823.7447434900005</v>
      </c>
      <c r="BH117" s="97">
        <f t="shared" si="184"/>
        <v>9532.3625334000008</v>
      </c>
      <c r="BI117" s="97">
        <f t="shared" si="184"/>
        <v>12906.00438452</v>
      </c>
      <c r="BJ117" s="97">
        <f t="shared" si="184"/>
        <v>8374.4211847400002</v>
      </c>
      <c r="BK117" s="97">
        <f t="shared" si="184"/>
        <v>8267.2667445999996</v>
      </c>
      <c r="BL117" s="97">
        <f t="shared" si="184"/>
        <v>14159.285769059999</v>
      </c>
      <c r="BM117" s="97">
        <f t="shared" si="184"/>
        <v>11777.27681182</v>
      </c>
      <c r="BN117" s="97">
        <f t="shared" si="184"/>
        <v>7952.5247583700002</v>
      </c>
      <c r="BO117" s="97">
        <f t="shared" ref="BO117:DZ117" si="185">ROUND(((BO111*BO112*BO113)+(BO115*BO114))*BO116,8)</f>
        <v>8344.9489055800004</v>
      </c>
      <c r="BP117" s="97">
        <f t="shared" si="185"/>
        <v>13502.482475700001</v>
      </c>
      <c r="BQ117" s="97">
        <f t="shared" si="185"/>
        <v>8869.9845949899991</v>
      </c>
      <c r="BR117" s="97">
        <f t="shared" si="185"/>
        <v>8236.1272087500001</v>
      </c>
      <c r="BS117" s="97">
        <f t="shared" si="185"/>
        <v>8902.3806349299994</v>
      </c>
      <c r="BT117" s="97">
        <f t="shared" si="185"/>
        <v>10242.753275499999</v>
      </c>
      <c r="BU117" s="97">
        <f t="shared" si="185"/>
        <v>10536.555467480001</v>
      </c>
      <c r="BV117" s="97">
        <f t="shared" si="185"/>
        <v>8696.2670871299997</v>
      </c>
      <c r="BW117" s="97">
        <f t="shared" si="185"/>
        <v>8600.3798567899994</v>
      </c>
      <c r="BX117" s="97">
        <f t="shared" si="185"/>
        <v>17922.60580736</v>
      </c>
      <c r="BY117" s="97">
        <f t="shared" si="185"/>
        <v>8879.2667011400008</v>
      </c>
      <c r="BZ117" s="97">
        <f t="shared" si="185"/>
        <v>12719.29626168</v>
      </c>
      <c r="CA117" s="97">
        <f t="shared" si="185"/>
        <v>14908.970157670001</v>
      </c>
      <c r="CB117" s="97">
        <f t="shared" si="185"/>
        <v>8439.4898666299996</v>
      </c>
      <c r="CC117" s="97">
        <f t="shared" si="185"/>
        <v>13693.762405850001</v>
      </c>
      <c r="CD117" s="97">
        <f t="shared" si="185"/>
        <v>16621.094943849999</v>
      </c>
      <c r="CE117" s="97">
        <f t="shared" si="185"/>
        <v>14197.553000440001</v>
      </c>
      <c r="CF117" s="97">
        <f t="shared" si="185"/>
        <v>14967.490922749999</v>
      </c>
      <c r="CG117" s="97">
        <f t="shared" si="185"/>
        <v>12721.295873569999</v>
      </c>
      <c r="CH117" s="97">
        <f t="shared" si="185"/>
        <v>15697.47720945</v>
      </c>
      <c r="CI117" s="97">
        <f t="shared" si="185"/>
        <v>8533.4295410399991</v>
      </c>
      <c r="CJ117" s="97">
        <f t="shared" si="185"/>
        <v>8857.9762915800002</v>
      </c>
      <c r="CK117" s="97">
        <f t="shared" si="185"/>
        <v>8539.7811422699997</v>
      </c>
      <c r="CL117" s="97">
        <f t="shared" si="185"/>
        <v>8973.7882654599998</v>
      </c>
      <c r="CM117" s="97">
        <f t="shared" si="185"/>
        <v>9337.3439327100004</v>
      </c>
      <c r="CN117" s="97">
        <f t="shared" si="185"/>
        <v>8136.72164737</v>
      </c>
      <c r="CO117" s="97">
        <f t="shared" si="185"/>
        <v>8125.78742126</v>
      </c>
      <c r="CP117" s="97">
        <f t="shared" si="185"/>
        <v>9010.0662084699998</v>
      </c>
      <c r="CQ117" s="97">
        <f t="shared" si="185"/>
        <v>8630.5802346599994</v>
      </c>
      <c r="CR117" s="97">
        <f t="shared" si="185"/>
        <v>14065.334887860001</v>
      </c>
      <c r="CS117" s="97">
        <f t="shared" si="185"/>
        <v>10370.843713689999</v>
      </c>
      <c r="CT117" s="97">
        <f t="shared" si="185"/>
        <v>15531.43353636</v>
      </c>
      <c r="CU117" s="97">
        <f t="shared" si="185"/>
        <v>8481.32782812</v>
      </c>
      <c r="CV117" s="97">
        <f t="shared" si="185"/>
        <v>16385.103352490001</v>
      </c>
      <c r="CW117" s="97">
        <f t="shared" si="185"/>
        <v>13948.91738307</v>
      </c>
      <c r="CX117" s="97">
        <f t="shared" si="185"/>
        <v>9336.8720322699992</v>
      </c>
      <c r="CY117" s="97">
        <f t="shared" si="185"/>
        <v>17292.32589511</v>
      </c>
      <c r="CZ117" s="97">
        <f t="shared" si="185"/>
        <v>8184.7140725199997</v>
      </c>
      <c r="DA117" s="97">
        <f t="shared" si="185"/>
        <v>14104.182930000001</v>
      </c>
      <c r="DB117" s="97">
        <f t="shared" si="185"/>
        <v>11404.786706139999</v>
      </c>
      <c r="DC117" s="97">
        <f t="shared" si="185"/>
        <v>14989.62937796</v>
      </c>
      <c r="DD117" s="97">
        <f t="shared" si="185"/>
        <v>14708.732046610001</v>
      </c>
      <c r="DE117" s="97">
        <f t="shared" si="185"/>
        <v>9656.0116136399993</v>
      </c>
      <c r="DF117" s="97">
        <f t="shared" si="185"/>
        <v>7877.0372620799999</v>
      </c>
      <c r="DG117" s="97">
        <f t="shared" si="185"/>
        <v>16977.682570950001</v>
      </c>
      <c r="DH117" s="97">
        <f t="shared" si="185"/>
        <v>8035.6279785799998</v>
      </c>
      <c r="DI117" s="97">
        <f t="shared" si="185"/>
        <v>8000.3806210100001</v>
      </c>
      <c r="DJ117" s="97">
        <f t="shared" si="185"/>
        <v>9126.9673183300001</v>
      </c>
      <c r="DK117" s="97">
        <f t="shared" si="185"/>
        <v>9418.88233459</v>
      </c>
      <c r="DL117" s="97">
        <f t="shared" si="185"/>
        <v>8357.3744418599999</v>
      </c>
      <c r="DM117" s="97">
        <f t="shared" si="185"/>
        <v>13259.754120330001</v>
      </c>
      <c r="DN117" s="97">
        <f t="shared" si="185"/>
        <v>8625.7082157599998</v>
      </c>
      <c r="DO117" s="97">
        <f t="shared" si="185"/>
        <v>8233.7264572099994</v>
      </c>
      <c r="DP117" s="97">
        <f t="shared" si="185"/>
        <v>13873.441828720001</v>
      </c>
      <c r="DQ117" s="97">
        <f t="shared" si="185"/>
        <v>9289.4675594100008</v>
      </c>
      <c r="DR117" s="97">
        <f t="shared" si="185"/>
        <v>8358.9210604500004</v>
      </c>
      <c r="DS117" s="97">
        <f t="shared" si="185"/>
        <v>8795.7681004200003</v>
      </c>
      <c r="DT117" s="97">
        <f t="shared" si="185"/>
        <v>15469.09990548</v>
      </c>
      <c r="DU117" s="97">
        <f t="shared" si="185"/>
        <v>10105.20685547</v>
      </c>
      <c r="DV117" s="97">
        <f t="shared" si="185"/>
        <v>13345.82124291</v>
      </c>
      <c r="DW117" s="97">
        <f t="shared" si="185"/>
        <v>10614.991727729999</v>
      </c>
      <c r="DX117" s="97">
        <f t="shared" si="185"/>
        <v>16504.79452064</v>
      </c>
      <c r="DY117" s="97">
        <f t="shared" si="185"/>
        <v>12117.27406242</v>
      </c>
      <c r="DZ117" s="97">
        <f t="shared" si="185"/>
        <v>9308.1797871199997</v>
      </c>
      <c r="EA117" s="97">
        <f t="shared" ref="EA117:FX117" si="186">ROUND(((EA111*EA112*EA113)+(EA115*EA114))*EA116,8)</f>
        <v>9557.0483705299994</v>
      </c>
      <c r="EB117" s="97">
        <f t="shared" si="186"/>
        <v>9003.26416015</v>
      </c>
      <c r="EC117" s="97">
        <f t="shared" si="186"/>
        <v>10539.157780269999</v>
      </c>
      <c r="ED117" s="97">
        <f t="shared" si="186"/>
        <v>11478.544421930001</v>
      </c>
      <c r="EE117" s="97">
        <f t="shared" si="186"/>
        <v>13256.274664770001</v>
      </c>
      <c r="EF117" s="97">
        <f t="shared" si="186"/>
        <v>8263.0645861100002</v>
      </c>
      <c r="EG117" s="97">
        <f t="shared" si="186"/>
        <v>10699.20654716</v>
      </c>
      <c r="EH117" s="97">
        <f t="shared" si="186"/>
        <v>12226.73613458</v>
      </c>
      <c r="EI117" s="97">
        <f t="shared" si="186"/>
        <v>8058.7644067600004</v>
      </c>
      <c r="EJ117" s="97">
        <f t="shared" si="186"/>
        <v>7983.2284755199998</v>
      </c>
      <c r="EK117" s="97">
        <f t="shared" si="186"/>
        <v>8890.1273195899994</v>
      </c>
      <c r="EL117" s="97">
        <f t="shared" si="186"/>
        <v>9072.5874153099994</v>
      </c>
      <c r="EM117" s="97">
        <f t="shared" si="186"/>
        <v>9562.1408562699999</v>
      </c>
      <c r="EN117" s="97">
        <f t="shared" si="186"/>
        <v>8343.2292104900007</v>
      </c>
      <c r="EO117" s="97">
        <f t="shared" si="186"/>
        <v>10048.24866582</v>
      </c>
      <c r="EP117" s="97">
        <f t="shared" si="186"/>
        <v>10922.92063755</v>
      </c>
      <c r="EQ117" s="97">
        <f t="shared" si="186"/>
        <v>8745.7708818899991</v>
      </c>
      <c r="ER117" s="97">
        <f t="shared" si="186"/>
        <v>11829.72534495</v>
      </c>
      <c r="ES117" s="97">
        <f t="shared" si="186"/>
        <v>15071.36317244</v>
      </c>
      <c r="ET117" s="97">
        <f t="shared" si="186"/>
        <v>14338.716080550001</v>
      </c>
      <c r="EU117" s="97">
        <f t="shared" si="186"/>
        <v>8727.3664017899991</v>
      </c>
      <c r="EV117" s="97">
        <f t="shared" si="186"/>
        <v>18071.25242429</v>
      </c>
      <c r="EW117" s="97">
        <f t="shared" si="186"/>
        <v>11618.230192950001</v>
      </c>
      <c r="EX117" s="97">
        <f t="shared" si="186"/>
        <v>13788.26666892</v>
      </c>
      <c r="EY117" s="97">
        <f t="shared" si="186"/>
        <v>9092.8352779899997</v>
      </c>
      <c r="EZ117" s="97">
        <f t="shared" si="186"/>
        <v>15095.99669679</v>
      </c>
      <c r="FA117" s="97">
        <f t="shared" si="186"/>
        <v>8974.4954467799998</v>
      </c>
      <c r="FB117" s="97">
        <f t="shared" si="186"/>
        <v>10647.97931194</v>
      </c>
      <c r="FC117" s="97">
        <f t="shared" si="186"/>
        <v>8316.3833703100008</v>
      </c>
      <c r="FD117" s="97">
        <f t="shared" si="186"/>
        <v>10592.63178969</v>
      </c>
      <c r="FE117" s="97">
        <f t="shared" si="186"/>
        <v>16167.752148760001</v>
      </c>
      <c r="FF117" s="97">
        <f t="shared" si="186"/>
        <v>12992.51184071</v>
      </c>
      <c r="FG117" s="97">
        <f t="shared" si="186"/>
        <v>16160.84058039</v>
      </c>
      <c r="FH117" s="97">
        <f t="shared" si="186"/>
        <v>16393.715818469998</v>
      </c>
      <c r="FI117" s="97">
        <f t="shared" si="186"/>
        <v>8385.9166748900006</v>
      </c>
      <c r="FJ117" s="97">
        <f t="shared" si="186"/>
        <v>8308.0293041599998</v>
      </c>
      <c r="FK117" s="97">
        <f t="shared" si="186"/>
        <v>8262.7138386099996</v>
      </c>
      <c r="FL117" s="97">
        <f t="shared" si="186"/>
        <v>8041.5057818799996</v>
      </c>
      <c r="FM117" s="97">
        <f t="shared" si="186"/>
        <v>8082.1250240400004</v>
      </c>
      <c r="FN117" s="97">
        <f t="shared" si="186"/>
        <v>8120.9238931</v>
      </c>
      <c r="FO117" s="97">
        <f t="shared" si="186"/>
        <v>8676.4426919599991</v>
      </c>
      <c r="FP117" s="97">
        <f t="shared" si="186"/>
        <v>8387.9746662699999</v>
      </c>
      <c r="FQ117" s="97">
        <f t="shared" si="186"/>
        <v>8811.9115508100003</v>
      </c>
      <c r="FR117" s="97">
        <f t="shared" si="186"/>
        <v>14793.08711834</v>
      </c>
      <c r="FS117" s="97">
        <f t="shared" si="186"/>
        <v>14005.624492499999</v>
      </c>
      <c r="FT117" s="97">
        <f t="shared" si="186"/>
        <v>17272.74008331</v>
      </c>
      <c r="FU117" s="97">
        <f t="shared" si="186"/>
        <v>9193.81695932</v>
      </c>
      <c r="FV117" s="97">
        <f t="shared" si="186"/>
        <v>9053.0033530399996</v>
      </c>
      <c r="FW117" s="97">
        <f t="shared" si="186"/>
        <v>13885.48077109</v>
      </c>
      <c r="FX117" s="97">
        <f t="shared" si="186"/>
        <v>18342.782342070001</v>
      </c>
      <c r="FY117" s="42">
        <f>AVERAGE(C117:FX117)</f>
        <v>10888.097439479272</v>
      </c>
      <c r="FZ117" s="29"/>
      <c r="GB117" s="42"/>
      <c r="GC117" s="42"/>
      <c r="GD117" s="42"/>
      <c r="GE117" s="4"/>
      <c r="GF117" s="1"/>
      <c r="GG117" s="1"/>
      <c r="GH117" s="1"/>
      <c r="GI117" s="1"/>
      <c r="GJ117" s="1"/>
      <c r="GK117" s="1"/>
      <c r="GL117" s="1"/>
      <c r="GM117" s="1"/>
    </row>
    <row r="118" spans="1:204" x14ac:dyDescent="0.2">
      <c r="A118" s="5"/>
      <c r="B118" s="11" t="s">
        <v>429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29"/>
      <c r="FZ118" s="97"/>
      <c r="GA118" s="42"/>
      <c r="GB118" s="42"/>
      <c r="GC118" s="42"/>
      <c r="GD118" s="42"/>
      <c r="GE118" s="4"/>
      <c r="GF118" s="1"/>
      <c r="GG118" s="1"/>
      <c r="GH118" s="1"/>
      <c r="GI118" s="1"/>
      <c r="GJ118" s="1"/>
      <c r="GK118" s="1"/>
      <c r="GL118" s="1"/>
      <c r="GM118" s="1"/>
    </row>
    <row r="119" spans="1:204" x14ac:dyDescent="0.2">
      <c r="A119" s="5"/>
      <c r="B119" s="11" t="s">
        <v>430</v>
      </c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3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  <c r="DB119" s="42"/>
      <c r="DC119" s="42"/>
      <c r="DD119" s="42"/>
      <c r="DE119" s="42"/>
      <c r="DF119" s="42"/>
      <c r="DG119" s="42"/>
      <c r="DH119" s="42"/>
      <c r="DI119" s="42"/>
      <c r="DJ119" s="42"/>
      <c r="DK119" s="42"/>
      <c r="DL119" s="42"/>
      <c r="DM119" s="42"/>
      <c r="DN119" s="42"/>
      <c r="DO119" s="42"/>
      <c r="DP119" s="42"/>
      <c r="DQ119" s="42"/>
      <c r="DR119" s="42"/>
      <c r="DS119" s="42"/>
      <c r="DT119" s="42"/>
      <c r="DU119" s="42"/>
      <c r="DV119" s="42"/>
      <c r="DW119" s="42"/>
      <c r="DX119" s="42"/>
      <c r="DY119" s="42"/>
      <c r="DZ119" s="42"/>
      <c r="EA119" s="42"/>
      <c r="EB119" s="42"/>
      <c r="EC119" s="42"/>
      <c r="ED119" s="42"/>
      <c r="EE119" s="42"/>
      <c r="EF119" s="42"/>
      <c r="EG119" s="42"/>
      <c r="EH119" s="42"/>
      <c r="EI119" s="42"/>
      <c r="EJ119" s="42"/>
      <c r="EK119" s="42"/>
      <c r="EL119" s="42"/>
      <c r="EM119" s="42"/>
      <c r="EN119" s="42"/>
      <c r="EO119" s="42"/>
      <c r="EP119" s="42"/>
      <c r="EQ119" s="42"/>
      <c r="ER119" s="42"/>
      <c r="ES119" s="42"/>
      <c r="ET119" s="42"/>
      <c r="EU119" s="42"/>
      <c r="EV119" s="42"/>
      <c r="EW119" s="42"/>
      <c r="EX119" s="42"/>
      <c r="EY119" s="42"/>
      <c r="EZ119" s="42"/>
      <c r="FA119" s="42"/>
      <c r="FB119" s="42"/>
      <c r="FC119" s="42"/>
      <c r="FD119" s="42"/>
      <c r="FE119" s="42"/>
      <c r="FF119" s="42"/>
      <c r="FG119" s="42"/>
      <c r="FH119" s="42"/>
      <c r="FI119" s="42"/>
      <c r="FJ119" s="42"/>
      <c r="FK119" s="42"/>
      <c r="FL119" s="42"/>
      <c r="FM119" s="42"/>
      <c r="FN119" s="42"/>
      <c r="FO119" s="42"/>
      <c r="FP119" s="42"/>
      <c r="FQ119" s="42"/>
      <c r="FR119" s="42"/>
      <c r="FS119" s="42"/>
      <c r="FT119" s="43"/>
      <c r="FU119" s="42"/>
      <c r="FV119" s="42"/>
      <c r="FW119" s="42"/>
      <c r="FX119" s="42"/>
      <c r="FY119" s="29"/>
      <c r="FZ119" s="97"/>
      <c r="GA119" s="42"/>
      <c r="GB119" s="29"/>
      <c r="GC119" s="29"/>
      <c r="GD119" s="29"/>
      <c r="GE119" s="95"/>
      <c r="GF119" s="159"/>
      <c r="GG119" s="1"/>
      <c r="GH119" s="1"/>
      <c r="GI119" s="1"/>
      <c r="GJ119" s="1"/>
      <c r="GK119" s="1"/>
      <c r="GL119" s="1"/>
      <c r="GM119" s="1"/>
    </row>
    <row r="120" spans="1:204" x14ac:dyDescent="0.2">
      <c r="A120" s="2" t="s">
        <v>431</v>
      </c>
      <c r="B120" s="11" t="s">
        <v>432</v>
      </c>
      <c r="C120" s="14">
        <f t="shared" ref="C120:AH120" si="187">C91</f>
        <v>6213.9</v>
      </c>
      <c r="D120" s="385">
        <f t="shared" si="187"/>
        <v>41882.300000000003</v>
      </c>
      <c r="E120" s="14">
        <f t="shared" si="187"/>
        <v>7866.5</v>
      </c>
      <c r="F120" s="14">
        <f t="shared" si="187"/>
        <v>18591.399999999998</v>
      </c>
      <c r="G120" s="14">
        <f t="shared" si="187"/>
        <v>1030.8</v>
      </c>
      <c r="H120" s="14">
        <f t="shared" si="187"/>
        <v>976.9</v>
      </c>
      <c r="I120" s="14">
        <f t="shared" si="187"/>
        <v>10387.799999999999</v>
      </c>
      <c r="J120" s="14">
        <f t="shared" si="187"/>
        <v>2366.1999999999998</v>
      </c>
      <c r="K120" s="14">
        <f t="shared" si="187"/>
        <v>296.40000000000003</v>
      </c>
      <c r="L120" s="14">
        <f t="shared" si="187"/>
        <v>2590.4</v>
      </c>
      <c r="M120" s="14">
        <f t="shared" si="187"/>
        <v>1347.5</v>
      </c>
      <c r="N120" s="14">
        <f t="shared" si="187"/>
        <v>52853.2</v>
      </c>
      <c r="O120" s="14">
        <f t="shared" si="187"/>
        <v>14642.699999999999</v>
      </c>
      <c r="P120" s="14">
        <f t="shared" si="187"/>
        <v>180</v>
      </c>
      <c r="Q120" s="14">
        <f t="shared" si="187"/>
        <v>39511</v>
      </c>
      <c r="R120" s="14">
        <f t="shared" si="187"/>
        <v>498.5</v>
      </c>
      <c r="S120" s="14">
        <f t="shared" si="187"/>
        <v>1651.5</v>
      </c>
      <c r="T120" s="14">
        <f t="shared" si="187"/>
        <v>150.6</v>
      </c>
      <c r="U120" s="14">
        <f t="shared" si="187"/>
        <v>51.5</v>
      </c>
      <c r="V120" s="14">
        <f t="shared" si="187"/>
        <v>291.7</v>
      </c>
      <c r="W120" s="17">
        <f t="shared" si="187"/>
        <v>50</v>
      </c>
      <c r="X120" s="14">
        <f t="shared" si="187"/>
        <v>50</v>
      </c>
      <c r="Y120" s="14">
        <f t="shared" si="187"/>
        <v>488.5</v>
      </c>
      <c r="Z120" s="14">
        <f t="shared" si="187"/>
        <v>243.5</v>
      </c>
      <c r="AA120" s="14">
        <f t="shared" si="187"/>
        <v>30188.5</v>
      </c>
      <c r="AB120" s="14">
        <f t="shared" si="187"/>
        <v>29736.2</v>
      </c>
      <c r="AC120" s="14">
        <f t="shared" si="187"/>
        <v>1002.5</v>
      </c>
      <c r="AD120" s="14">
        <f t="shared" si="187"/>
        <v>1289</v>
      </c>
      <c r="AE120" s="14">
        <f t="shared" si="187"/>
        <v>105</v>
      </c>
      <c r="AF120" s="14">
        <f t="shared" si="187"/>
        <v>167.4</v>
      </c>
      <c r="AG120" s="14">
        <f t="shared" si="187"/>
        <v>765.69999999999993</v>
      </c>
      <c r="AH120" s="14">
        <f t="shared" si="187"/>
        <v>1037.8</v>
      </c>
      <c r="AI120" s="14">
        <f t="shared" ref="AI120:BN120" si="188">AI91</f>
        <v>359.8</v>
      </c>
      <c r="AJ120" s="14">
        <f t="shared" si="188"/>
        <v>193.79999999999998</v>
      </c>
      <c r="AK120" s="14">
        <f t="shared" si="188"/>
        <v>216.9</v>
      </c>
      <c r="AL120" s="14">
        <f t="shared" si="188"/>
        <v>278</v>
      </c>
      <c r="AM120" s="14">
        <f t="shared" si="188"/>
        <v>445.59999999999997</v>
      </c>
      <c r="AN120" s="14">
        <f t="shared" si="188"/>
        <v>360.1</v>
      </c>
      <c r="AO120" s="14">
        <f t="shared" si="188"/>
        <v>4679.2000000000007</v>
      </c>
      <c r="AP120" s="14">
        <f t="shared" si="188"/>
        <v>87318.2</v>
      </c>
      <c r="AQ120" s="14">
        <f t="shared" si="188"/>
        <v>237.4</v>
      </c>
      <c r="AR120" s="14">
        <f t="shared" si="188"/>
        <v>62510.8</v>
      </c>
      <c r="AS120" s="14">
        <f t="shared" si="188"/>
        <v>6902</v>
      </c>
      <c r="AT120" s="14">
        <f t="shared" si="188"/>
        <v>2281.7000000000003</v>
      </c>
      <c r="AU120" s="14">
        <f t="shared" si="188"/>
        <v>248.8</v>
      </c>
      <c r="AV120" s="14">
        <f t="shared" si="188"/>
        <v>299.60000000000002</v>
      </c>
      <c r="AW120" s="14">
        <f t="shared" si="188"/>
        <v>223.4</v>
      </c>
      <c r="AX120" s="14">
        <f t="shared" si="188"/>
        <v>50</v>
      </c>
      <c r="AY120" s="14">
        <f t="shared" si="188"/>
        <v>458.7</v>
      </c>
      <c r="AZ120" s="14">
        <f t="shared" si="188"/>
        <v>11449.3</v>
      </c>
      <c r="BA120" s="14">
        <f t="shared" si="188"/>
        <v>9009.5</v>
      </c>
      <c r="BB120" s="14">
        <f t="shared" si="188"/>
        <v>7806</v>
      </c>
      <c r="BC120" s="14">
        <f t="shared" si="188"/>
        <v>29758.399999999998</v>
      </c>
      <c r="BD120" s="14">
        <f t="shared" si="188"/>
        <v>4995.3</v>
      </c>
      <c r="BE120" s="14">
        <f t="shared" si="188"/>
        <v>1431.5</v>
      </c>
      <c r="BF120" s="14">
        <f t="shared" si="188"/>
        <v>23894.2</v>
      </c>
      <c r="BG120" s="14">
        <f t="shared" si="188"/>
        <v>1032.4000000000001</v>
      </c>
      <c r="BH120" s="14">
        <f t="shared" si="188"/>
        <v>592.80000000000007</v>
      </c>
      <c r="BI120" s="14">
        <f t="shared" si="188"/>
        <v>241.70000000000002</v>
      </c>
      <c r="BJ120" s="14">
        <f t="shared" si="188"/>
        <v>6461.5</v>
      </c>
      <c r="BK120" s="14">
        <f t="shared" si="188"/>
        <v>16522.599999999999</v>
      </c>
      <c r="BL120" s="14">
        <f t="shared" si="188"/>
        <v>186.7</v>
      </c>
      <c r="BM120" s="14">
        <f t="shared" si="188"/>
        <v>281.5</v>
      </c>
      <c r="BN120" s="14">
        <f t="shared" si="188"/>
        <v>3649.2999999999997</v>
      </c>
      <c r="BO120" s="14">
        <f t="shared" ref="BO120:CT120" si="189">BO91</f>
        <v>1336.3</v>
      </c>
      <c r="BP120" s="14">
        <f t="shared" si="189"/>
        <v>205.3</v>
      </c>
      <c r="BQ120" s="14">
        <f t="shared" si="189"/>
        <v>6132.3</v>
      </c>
      <c r="BR120" s="14">
        <f t="shared" si="189"/>
        <v>4740.8</v>
      </c>
      <c r="BS120" s="14">
        <f t="shared" si="189"/>
        <v>1163.4000000000001</v>
      </c>
      <c r="BT120" s="14">
        <f t="shared" si="189"/>
        <v>441.6</v>
      </c>
      <c r="BU120" s="14">
        <f t="shared" si="189"/>
        <v>420.8</v>
      </c>
      <c r="BV120" s="14">
        <f t="shared" si="189"/>
        <v>1302.5</v>
      </c>
      <c r="BW120" s="14">
        <f t="shared" si="189"/>
        <v>1987.7</v>
      </c>
      <c r="BX120" s="14">
        <f t="shared" si="189"/>
        <v>87.3</v>
      </c>
      <c r="BY120" s="14">
        <f t="shared" si="189"/>
        <v>517</v>
      </c>
      <c r="BZ120" s="14">
        <f t="shared" si="189"/>
        <v>212.70000000000002</v>
      </c>
      <c r="CA120" s="14">
        <f t="shared" si="189"/>
        <v>169.8</v>
      </c>
      <c r="CB120" s="14">
        <f t="shared" si="189"/>
        <v>80997.7</v>
      </c>
      <c r="CC120" s="14">
        <f t="shared" si="189"/>
        <v>175.5</v>
      </c>
      <c r="CD120" s="14">
        <f t="shared" si="189"/>
        <v>56.3</v>
      </c>
      <c r="CE120" s="14">
        <f t="shared" si="189"/>
        <v>161.1</v>
      </c>
      <c r="CF120" s="14">
        <f t="shared" si="189"/>
        <v>115.6</v>
      </c>
      <c r="CG120" s="14">
        <f t="shared" si="189"/>
        <v>215.9</v>
      </c>
      <c r="CH120" s="14">
        <f t="shared" si="189"/>
        <v>105.39999999999999</v>
      </c>
      <c r="CI120" s="14">
        <f t="shared" si="189"/>
        <v>720.19999999999993</v>
      </c>
      <c r="CJ120" s="14">
        <f t="shared" si="189"/>
        <v>978</v>
      </c>
      <c r="CK120" s="14">
        <f t="shared" si="189"/>
        <v>4958.3</v>
      </c>
      <c r="CL120" s="14">
        <f t="shared" si="189"/>
        <v>1347.1</v>
      </c>
      <c r="CM120" s="14">
        <f t="shared" si="189"/>
        <v>808.8</v>
      </c>
      <c r="CN120" s="14">
        <f t="shared" si="189"/>
        <v>30194.5</v>
      </c>
      <c r="CO120" s="14">
        <f t="shared" si="189"/>
        <v>15165.5</v>
      </c>
      <c r="CP120" s="14">
        <f t="shared" si="189"/>
        <v>1064.3</v>
      </c>
      <c r="CQ120" s="14">
        <f t="shared" si="189"/>
        <v>1025.3</v>
      </c>
      <c r="CR120" s="14">
        <f t="shared" si="189"/>
        <v>180.7</v>
      </c>
      <c r="CS120" s="14">
        <f t="shared" si="189"/>
        <v>367</v>
      </c>
      <c r="CT120" s="14">
        <f t="shared" si="189"/>
        <v>110.7</v>
      </c>
      <c r="CU120" s="14">
        <f t="shared" ref="CU120:DZ120" si="190">CU91</f>
        <v>73.899999999999991</v>
      </c>
      <c r="CV120" s="14">
        <f t="shared" si="190"/>
        <v>50</v>
      </c>
      <c r="CW120" s="14">
        <f t="shared" si="190"/>
        <v>184.9</v>
      </c>
      <c r="CX120" s="14">
        <f t="shared" si="190"/>
        <v>482.1</v>
      </c>
      <c r="CY120" s="14">
        <f t="shared" si="190"/>
        <v>50</v>
      </c>
      <c r="CZ120" s="14">
        <f t="shared" si="190"/>
        <v>2120.6</v>
      </c>
      <c r="DA120" s="14">
        <f t="shared" si="190"/>
        <v>182.3</v>
      </c>
      <c r="DB120" s="14">
        <f t="shared" si="190"/>
        <v>303.09999999999997</v>
      </c>
      <c r="DC120" s="14">
        <f t="shared" si="190"/>
        <v>154.79999999999998</v>
      </c>
      <c r="DD120" s="14">
        <f t="shared" si="190"/>
        <v>162.5</v>
      </c>
      <c r="DE120" s="14">
        <f t="shared" si="190"/>
        <v>437.7</v>
      </c>
      <c r="DF120" s="14">
        <f t="shared" si="190"/>
        <v>21897</v>
      </c>
      <c r="DG120" s="14">
        <f t="shared" si="190"/>
        <v>93</v>
      </c>
      <c r="DH120" s="14">
        <f t="shared" si="190"/>
        <v>2106.1</v>
      </c>
      <c r="DI120" s="14">
        <f t="shared" si="190"/>
        <v>2693</v>
      </c>
      <c r="DJ120" s="14">
        <f t="shared" si="190"/>
        <v>682.30000000000007</v>
      </c>
      <c r="DK120" s="14">
        <f t="shared" si="190"/>
        <v>457.5</v>
      </c>
      <c r="DL120" s="14">
        <f t="shared" si="190"/>
        <v>5868.1</v>
      </c>
      <c r="DM120" s="14">
        <f t="shared" si="190"/>
        <v>267.89999999999998</v>
      </c>
      <c r="DN120" s="14">
        <f t="shared" si="190"/>
        <v>1453.5</v>
      </c>
      <c r="DO120" s="14">
        <f t="shared" si="190"/>
        <v>3180</v>
      </c>
      <c r="DP120" s="14">
        <f t="shared" si="190"/>
        <v>209.3</v>
      </c>
      <c r="DQ120" s="14">
        <f t="shared" si="190"/>
        <v>637.70000000000005</v>
      </c>
      <c r="DR120" s="14">
        <f t="shared" si="190"/>
        <v>1418.7</v>
      </c>
      <c r="DS120" s="14">
        <f t="shared" si="190"/>
        <v>789.8</v>
      </c>
      <c r="DT120" s="14">
        <f t="shared" si="190"/>
        <v>137.30000000000001</v>
      </c>
      <c r="DU120" s="14">
        <f t="shared" si="190"/>
        <v>389</v>
      </c>
      <c r="DV120" s="14">
        <f t="shared" si="190"/>
        <v>209.5</v>
      </c>
      <c r="DW120" s="14">
        <f t="shared" si="190"/>
        <v>353.7</v>
      </c>
      <c r="DX120" s="14">
        <f t="shared" si="190"/>
        <v>167.70000000000002</v>
      </c>
      <c r="DY120" s="14">
        <f t="shared" si="190"/>
        <v>331.8</v>
      </c>
      <c r="DZ120" s="14">
        <f t="shared" si="190"/>
        <v>901.7</v>
      </c>
      <c r="EA120" s="14">
        <f t="shared" ref="EA120:FF120" si="191">EA91</f>
        <v>647.70000000000005</v>
      </c>
      <c r="EB120" s="14">
        <f t="shared" si="191"/>
        <v>585.4</v>
      </c>
      <c r="EC120" s="14">
        <f t="shared" si="191"/>
        <v>322.10000000000002</v>
      </c>
      <c r="ED120" s="14">
        <f t="shared" si="191"/>
        <v>1652.4</v>
      </c>
      <c r="EE120" s="14">
        <f t="shared" si="191"/>
        <v>191.3</v>
      </c>
      <c r="EF120" s="14">
        <f t="shared" si="191"/>
        <v>1483.4</v>
      </c>
      <c r="EG120" s="14">
        <f t="shared" si="191"/>
        <v>286.3</v>
      </c>
      <c r="EH120" s="14">
        <f t="shared" si="191"/>
        <v>231.20000000000002</v>
      </c>
      <c r="EI120" s="14">
        <f t="shared" si="191"/>
        <v>16411.8</v>
      </c>
      <c r="EJ120" s="14">
        <f t="shared" si="191"/>
        <v>9375.1</v>
      </c>
      <c r="EK120" s="14">
        <f t="shared" si="191"/>
        <v>700.7</v>
      </c>
      <c r="EL120" s="14">
        <f t="shared" si="191"/>
        <v>483.7</v>
      </c>
      <c r="EM120" s="14">
        <f t="shared" si="191"/>
        <v>432.1</v>
      </c>
      <c r="EN120" s="14">
        <f t="shared" si="191"/>
        <v>987.2</v>
      </c>
      <c r="EO120" s="14">
        <f t="shared" si="191"/>
        <v>387.5</v>
      </c>
      <c r="EP120" s="14">
        <f t="shared" si="191"/>
        <v>398.2</v>
      </c>
      <c r="EQ120" s="14">
        <f t="shared" si="191"/>
        <v>2725.8</v>
      </c>
      <c r="ER120" s="14">
        <f t="shared" si="191"/>
        <v>329</v>
      </c>
      <c r="ES120" s="14">
        <f t="shared" si="191"/>
        <v>131.19999999999999</v>
      </c>
      <c r="ET120" s="14">
        <f t="shared" si="191"/>
        <v>219</v>
      </c>
      <c r="EU120" s="14">
        <f t="shared" si="191"/>
        <v>652</v>
      </c>
      <c r="EV120" s="14">
        <f t="shared" si="191"/>
        <v>66.099999999999994</v>
      </c>
      <c r="EW120" s="14">
        <f t="shared" si="191"/>
        <v>910.4</v>
      </c>
      <c r="EX120" s="14">
        <f t="shared" si="191"/>
        <v>230.8</v>
      </c>
      <c r="EY120" s="14">
        <f t="shared" si="191"/>
        <v>252.3</v>
      </c>
      <c r="EZ120" s="14">
        <f t="shared" si="191"/>
        <v>139.4</v>
      </c>
      <c r="FA120" s="14">
        <f t="shared" si="191"/>
        <v>3396.5</v>
      </c>
      <c r="FB120" s="14">
        <f t="shared" si="191"/>
        <v>357.9</v>
      </c>
      <c r="FC120" s="14">
        <f t="shared" si="191"/>
        <v>2300</v>
      </c>
      <c r="FD120" s="14">
        <f t="shared" si="191"/>
        <v>362.9</v>
      </c>
      <c r="FE120" s="14">
        <f t="shared" si="191"/>
        <v>105.6</v>
      </c>
      <c r="FF120" s="14">
        <f t="shared" si="191"/>
        <v>226.3</v>
      </c>
      <c r="FG120" s="14">
        <f t="shared" ref="FG120:FX120" si="192">FG91</f>
        <v>117.6</v>
      </c>
      <c r="FH120" s="14">
        <f t="shared" si="192"/>
        <v>93.5</v>
      </c>
      <c r="FI120" s="14">
        <f t="shared" si="192"/>
        <v>1857.6999999999998</v>
      </c>
      <c r="FJ120" s="14">
        <f t="shared" si="192"/>
        <v>1911.4</v>
      </c>
      <c r="FK120" s="14">
        <f t="shared" si="192"/>
        <v>2347</v>
      </c>
      <c r="FL120" s="14">
        <f t="shared" si="192"/>
        <v>6430</v>
      </c>
      <c r="FM120" s="14">
        <f t="shared" si="192"/>
        <v>3789.9</v>
      </c>
      <c r="FN120" s="14">
        <f t="shared" si="192"/>
        <v>21747.4</v>
      </c>
      <c r="FO120" s="14">
        <f t="shared" si="192"/>
        <v>1118.3000000000002</v>
      </c>
      <c r="FP120" s="14">
        <f t="shared" si="192"/>
        <v>2325.5</v>
      </c>
      <c r="FQ120" s="14">
        <f t="shared" si="192"/>
        <v>924.4</v>
      </c>
      <c r="FR120" s="14">
        <f t="shared" si="192"/>
        <v>167.5</v>
      </c>
      <c r="FS120" s="14">
        <f t="shared" si="192"/>
        <v>194.20000000000002</v>
      </c>
      <c r="FT120" s="17">
        <f t="shared" si="192"/>
        <v>78.7</v>
      </c>
      <c r="FU120" s="14">
        <f t="shared" si="192"/>
        <v>797.2</v>
      </c>
      <c r="FV120" s="14">
        <f t="shared" si="192"/>
        <v>677.6</v>
      </c>
      <c r="FW120" s="14">
        <f t="shared" si="192"/>
        <v>198.8</v>
      </c>
      <c r="FX120" s="14">
        <f t="shared" si="192"/>
        <v>63.3</v>
      </c>
      <c r="FY120" s="12">
        <f>SUM(C120:FX120)</f>
        <v>850614.80000000028</v>
      </c>
      <c r="FZ120" s="42"/>
      <c r="GA120" s="12"/>
      <c r="GB120" s="29"/>
      <c r="GC120" s="29"/>
      <c r="GD120" s="29"/>
      <c r="GE120" s="29"/>
      <c r="GF120" s="30"/>
      <c r="GG120" s="1"/>
      <c r="GH120" s="30"/>
      <c r="GI120" s="30"/>
      <c r="GJ120" s="30"/>
      <c r="GK120" s="30"/>
      <c r="GL120" s="30"/>
      <c r="GM120" s="30"/>
    </row>
    <row r="121" spans="1:204" x14ac:dyDescent="0.2">
      <c r="A121" s="2" t="s">
        <v>433</v>
      </c>
      <c r="B121" s="11" t="s">
        <v>434</v>
      </c>
      <c r="C121" s="42">
        <f t="shared" ref="C121:BN121" si="193">ROUND(C120*C117,2)</f>
        <v>51939537.530000001</v>
      </c>
      <c r="D121" s="42">
        <f t="shared" si="193"/>
        <v>351087628.43000001</v>
      </c>
      <c r="E121" s="42">
        <f t="shared" si="193"/>
        <v>65212990.100000001</v>
      </c>
      <c r="F121" s="42">
        <f t="shared" si="193"/>
        <v>154388214.88999999</v>
      </c>
      <c r="G121" s="42">
        <f t="shared" si="193"/>
        <v>9247176.1099999994</v>
      </c>
      <c r="H121" s="42">
        <f t="shared" si="193"/>
        <v>8787091.5099999998</v>
      </c>
      <c r="I121" s="42">
        <f t="shared" si="193"/>
        <v>86214356.890000001</v>
      </c>
      <c r="J121" s="42">
        <f t="shared" si="193"/>
        <v>18760182.859999999</v>
      </c>
      <c r="K121" s="42">
        <f t="shared" si="193"/>
        <v>3306799.31</v>
      </c>
      <c r="L121" s="42">
        <f t="shared" si="193"/>
        <v>22261100.010000002</v>
      </c>
      <c r="M121" s="42">
        <f t="shared" si="193"/>
        <v>12158155.539999999</v>
      </c>
      <c r="N121" s="42">
        <f t="shared" si="193"/>
        <v>456055464.10000002</v>
      </c>
      <c r="O121" s="42">
        <f t="shared" si="193"/>
        <v>123339718.03</v>
      </c>
      <c r="P121" s="42">
        <f t="shared" si="193"/>
        <v>2724665.64</v>
      </c>
      <c r="Q121" s="42">
        <f t="shared" si="193"/>
        <v>335944908.10000002</v>
      </c>
      <c r="R121" s="42">
        <f t="shared" si="193"/>
        <v>4189340.49</v>
      </c>
      <c r="S121" s="42">
        <f t="shared" si="193"/>
        <v>14084098.369999999</v>
      </c>
      <c r="T121" s="42">
        <f t="shared" si="193"/>
        <v>2193997.52</v>
      </c>
      <c r="U121" s="42">
        <f t="shared" si="193"/>
        <v>881820.3</v>
      </c>
      <c r="V121" s="42">
        <f t="shared" si="193"/>
        <v>3197739.93</v>
      </c>
      <c r="W121" s="43">
        <f t="shared" si="193"/>
        <v>858136.13</v>
      </c>
      <c r="X121" s="42">
        <f t="shared" si="193"/>
        <v>858136.13</v>
      </c>
      <c r="Y121" s="42">
        <f t="shared" si="193"/>
        <v>3699214.23</v>
      </c>
      <c r="Z121" s="42">
        <f t="shared" si="193"/>
        <v>2860913.4</v>
      </c>
      <c r="AA121" s="42">
        <f t="shared" si="193"/>
        <v>255156378.09999999</v>
      </c>
      <c r="AB121" s="42">
        <f t="shared" si="193"/>
        <v>256949491.58000001</v>
      </c>
      <c r="AC121" s="42">
        <f t="shared" si="193"/>
        <v>8776873.75</v>
      </c>
      <c r="AD121" s="42">
        <f t="shared" si="193"/>
        <v>10944541.789999999</v>
      </c>
      <c r="AE121" s="42">
        <f t="shared" si="193"/>
        <v>1638114.89</v>
      </c>
      <c r="AF121" s="42">
        <f t="shared" si="193"/>
        <v>2423944.5299999998</v>
      </c>
      <c r="AG121" s="42">
        <f t="shared" si="193"/>
        <v>7179351.2000000002</v>
      </c>
      <c r="AH121" s="42">
        <f t="shared" si="193"/>
        <v>8604141.2400000002</v>
      </c>
      <c r="AI121" s="42">
        <f t="shared" si="193"/>
        <v>3704784.91</v>
      </c>
      <c r="AJ121" s="42">
        <f t="shared" si="193"/>
        <v>2657475.9500000002</v>
      </c>
      <c r="AK121" s="42">
        <f t="shared" si="193"/>
        <v>2784884.4</v>
      </c>
      <c r="AL121" s="42">
        <f t="shared" si="193"/>
        <v>3143076.24</v>
      </c>
      <c r="AM121" s="42">
        <f t="shared" si="193"/>
        <v>4151466.38</v>
      </c>
      <c r="AN121" s="42">
        <f t="shared" si="193"/>
        <v>3829919.2</v>
      </c>
      <c r="AO121" s="42">
        <f t="shared" si="193"/>
        <v>38176168.590000004</v>
      </c>
      <c r="AP121" s="42">
        <f t="shared" si="193"/>
        <v>743530358.04999995</v>
      </c>
      <c r="AQ121" s="42">
        <f t="shared" si="193"/>
        <v>3085206.33</v>
      </c>
      <c r="AR121" s="42">
        <f t="shared" si="193"/>
        <v>531896536.48000002</v>
      </c>
      <c r="AS121" s="42">
        <f t="shared" si="193"/>
        <v>61674225.969999999</v>
      </c>
      <c r="AT121" s="42">
        <f t="shared" si="193"/>
        <v>19730399.66</v>
      </c>
      <c r="AU121" s="42">
        <f t="shared" si="193"/>
        <v>3257554.48</v>
      </c>
      <c r="AV121" s="42">
        <f t="shared" si="193"/>
        <v>3552221.4</v>
      </c>
      <c r="AW121" s="42">
        <f t="shared" si="193"/>
        <v>3070265.17</v>
      </c>
      <c r="AX121" s="42">
        <f t="shared" si="193"/>
        <v>921641.71</v>
      </c>
      <c r="AY121" s="42">
        <f t="shared" si="193"/>
        <v>4488052.29</v>
      </c>
      <c r="AZ121" s="42">
        <f t="shared" si="193"/>
        <v>94472714</v>
      </c>
      <c r="BA121" s="42">
        <f t="shared" si="193"/>
        <v>72643095.75</v>
      </c>
      <c r="BB121" s="42">
        <f t="shared" si="193"/>
        <v>63410245.060000002</v>
      </c>
      <c r="BC121" s="42">
        <f t="shared" si="193"/>
        <v>246077647.75</v>
      </c>
      <c r="BD121" s="42">
        <f t="shared" si="193"/>
        <v>41194919.329999998</v>
      </c>
      <c r="BE121" s="42">
        <f t="shared" si="193"/>
        <v>12542068.73</v>
      </c>
      <c r="BF121" s="42">
        <f t="shared" si="193"/>
        <v>198920007.44</v>
      </c>
      <c r="BG121" s="42">
        <f t="shared" si="193"/>
        <v>9109634.0700000003</v>
      </c>
      <c r="BH121" s="42">
        <f t="shared" si="193"/>
        <v>5650784.5099999998</v>
      </c>
      <c r="BI121" s="42">
        <f t="shared" si="193"/>
        <v>3119381.26</v>
      </c>
      <c r="BJ121" s="42">
        <f t="shared" si="193"/>
        <v>54111322.490000002</v>
      </c>
      <c r="BK121" s="42">
        <f t="shared" si="193"/>
        <v>136596741.50999999</v>
      </c>
      <c r="BL121" s="42">
        <f t="shared" si="193"/>
        <v>2643538.65</v>
      </c>
      <c r="BM121" s="42">
        <f t="shared" si="193"/>
        <v>3315303.42</v>
      </c>
      <c r="BN121" s="42">
        <f t="shared" si="193"/>
        <v>29021148.600000001</v>
      </c>
      <c r="BO121" s="42">
        <f t="shared" ref="BO121:DZ121" si="194">ROUND(BO120*BO117,2)</f>
        <v>11151355.220000001</v>
      </c>
      <c r="BP121" s="42">
        <f t="shared" si="194"/>
        <v>2772059.65</v>
      </c>
      <c r="BQ121" s="42">
        <f t="shared" si="194"/>
        <v>54393406.530000001</v>
      </c>
      <c r="BR121" s="42">
        <f t="shared" si="194"/>
        <v>39045831.869999997</v>
      </c>
      <c r="BS121" s="42">
        <f t="shared" si="194"/>
        <v>10357029.630000001</v>
      </c>
      <c r="BT121" s="42">
        <f t="shared" si="194"/>
        <v>4523199.8499999996</v>
      </c>
      <c r="BU121" s="42">
        <f t="shared" si="194"/>
        <v>4433782.54</v>
      </c>
      <c r="BV121" s="42">
        <f t="shared" si="194"/>
        <v>11326887.880000001</v>
      </c>
      <c r="BW121" s="42">
        <f t="shared" si="194"/>
        <v>17094975.039999999</v>
      </c>
      <c r="BX121" s="42">
        <f t="shared" si="194"/>
        <v>1564643.49</v>
      </c>
      <c r="BY121" s="42">
        <f t="shared" si="194"/>
        <v>4590580.88</v>
      </c>
      <c r="BZ121" s="42">
        <f t="shared" si="194"/>
        <v>2705394.31</v>
      </c>
      <c r="CA121" s="42">
        <f t="shared" si="194"/>
        <v>2531543.13</v>
      </c>
      <c r="CB121" s="42">
        <f t="shared" si="194"/>
        <v>683579268.37</v>
      </c>
      <c r="CC121" s="42">
        <f t="shared" si="194"/>
        <v>2403255.2999999998</v>
      </c>
      <c r="CD121" s="42">
        <f t="shared" si="194"/>
        <v>935767.65</v>
      </c>
      <c r="CE121" s="42">
        <f t="shared" si="194"/>
        <v>2287225.79</v>
      </c>
      <c r="CF121" s="42">
        <f t="shared" si="194"/>
        <v>1730241.95</v>
      </c>
      <c r="CG121" s="42">
        <f t="shared" si="194"/>
        <v>2746527.78</v>
      </c>
      <c r="CH121" s="42">
        <f t="shared" si="194"/>
        <v>1654514.1</v>
      </c>
      <c r="CI121" s="42">
        <f t="shared" si="194"/>
        <v>6145775.96</v>
      </c>
      <c r="CJ121" s="42">
        <f t="shared" si="194"/>
        <v>8663100.8100000005</v>
      </c>
      <c r="CK121" s="42">
        <f t="shared" si="194"/>
        <v>42342796.840000004</v>
      </c>
      <c r="CL121" s="42">
        <f t="shared" si="194"/>
        <v>12088590.17</v>
      </c>
      <c r="CM121" s="42">
        <f t="shared" si="194"/>
        <v>7552043.7699999996</v>
      </c>
      <c r="CN121" s="42">
        <f t="shared" si="194"/>
        <v>245684241.78</v>
      </c>
      <c r="CO121" s="42">
        <f t="shared" si="194"/>
        <v>123231629.14</v>
      </c>
      <c r="CP121" s="42">
        <f t="shared" si="194"/>
        <v>9589413.4700000007</v>
      </c>
      <c r="CQ121" s="42">
        <f t="shared" si="194"/>
        <v>8848933.9100000001</v>
      </c>
      <c r="CR121" s="42">
        <f t="shared" si="194"/>
        <v>2541606.0099999998</v>
      </c>
      <c r="CS121" s="42">
        <f t="shared" si="194"/>
        <v>3806099.64</v>
      </c>
      <c r="CT121" s="42">
        <f t="shared" si="194"/>
        <v>1719329.69</v>
      </c>
      <c r="CU121" s="42">
        <f t="shared" si="194"/>
        <v>626770.13</v>
      </c>
      <c r="CV121" s="42">
        <f t="shared" si="194"/>
        <v>819255.17</v>
      </c>
      <c r="CW121" s="42">
        <f t="shared" si="194"/>
        <v>2579154.8199999998</v>
      </c>
      <c r="CX121" s="42">
        <f t="shared" si="194"/>
        <v>4501306.01</v>
      </c>
      <c r="CY121" s="42">
        <f t="shared" si="194"/>
        <v>864616.29</v>
      </c>
      <c r="CZ121" s="42">
        <f t="shared" si="194"/>
        <v>17356504.66</v>
      </c>
      <c r="DA121" s="42">
        <f t="shared" si="194"/>
        <v>2571192.5499999998</v>
      </c>
      <c r="DB121" s="42">
        <f t="shared" si="194"/>
        <v>3456790.85</v>
      </c>
      <c r="DC121" s="42">
        <f t="shared" si="194"/>
        <v>2320394.63</v>
      </c>
      <c r="DD121" s="42">
        <f t="shared" si="194"/>
        <v>2390168.96</v>
      </c>
      <c r="DE121" s="42">
        <f t="shared" si="194"/>
        <v>4226436.28</v>
      </c>
      <c r="DF121" s="42">
        <f t="shared" si="194"/>
        <v>172483484.93000001</v>
      </c>
      <c r="DG121" s="42">
        <f t="shared" si="194"/>
        <v>1578924.48</v>
      </c>
      <c r="DH121" s="42">
        <f t="shared" si="194"/>
        <v>16923836.09</v>
      </c>
      <c r="DI121" s="42">
        <f t="shared" si="194"/>
        <v>21545025.010000002</v>
      </c>
      <c r="DJ121" s="42">
        <f t="shared" si="194"/>
        <v>6227329.7999999998</v>
      </c>
      <c r="DK121" s="42">
        <f t="shared" si="194"/>
        <v>4309138.67</v>
      </c>
      <c r="DL121" s="42">
        <f t="shared" si="194"/>
        <v>49041908.960000001</v>
      </c>
      <c r="DM121" s="42">
        <f t="shared" si="194"/>
        <v>3552288.13</v>
      </c>
      <c r="DN121" s="42">
        <f t="shared" si="194"/>
        <v>12537466.890000001</v>
      </c>
      <c r="DO121" s="42">
        <f t="shared" si="194"/>
        <v>26183250.129999999</v>
      </c>
      <c r="DP121" s="42">
        <f t="shared" si="194"/>
        <v>2903711.37</v>
      </c>
      <c r="DQ121" s="42">
        <f t="shared" si="194"/>
        <v>5923893.46</v>
      </c>
      <c r="DR121" s="42">
        <f t="shared" si="194"/>
        <v>11858801.310000001</v>
      </c>
      <c r="DS121" s="42">
        <f t="shared" si="194"/>
        <v>6946897.6500000004</v>
      </c>
      <c r="DT121" s="42">
        <f t="shared" si="194"/>
        <v>2123907.42</v>
      </c>
      <c r="DU121" s="42">
        <f t="shared" si="194"/>
        <v>3930925.47</v>
      </c>
      <c r="DV121" s="42">
        <f t="shared" si="194"/>
        <v>2795949.55</v>
      </c>
      <c r="DW121" s="42">
        <f t="shared" si="194"/>
        <v>3754522.57</v>
      </c>
      <c r="DX121" s="42">
        <f t="shared" si="194"/>
        <v>2767854.04</v>
      </c>
      <c r="DY121" s="42">
        <f t="shared" si="194"/>
        <v>4020511.53</v>
      </c>
      <c r="DZ121" s="42">
        <f t="shared" si="194"/>
        <v>8393185.7100000009</v>
      </c>
      <c r="EA121" s="42">
        <f t="shared" ref="EA121:FX121" si="195">ROUND(EA120*EA117,2)</f>
        <v>6190100.2300000004</v>
      </c>
      <c r="EB121" s="42">
        <f t="shared" si="195"/>
        <v>5270510.84</v>
      </c>
      <c r="EC121" s="42">
        <f t="shared" si="195"/>
        <v>3394662.72</v>
      </c>
      <c r="ED121" s="42">
        <f t="shared" si="195"/>
        <v>18967146.800000001</v>
      </c>
      <c r="EE121" s="42">
        <f t="shared" si="195"/>
        <v>2535925.34</v>
      </c>
      <c r="EF121" s="42">
        <f t="shared" si="195"/>
        <v>12257430.01</v>
      </c>
      <c r="EG121" s="42">
        <f t="shared" si="195"/>
        <v>3063182.83</v>
      </c>
      <c r="EH121" s="42">
        <f t="shared" si="195"/>
        <v>2826821.39</v>
      </c>
      <c r="EI121" s="42">
        <f t="shared" si="195"/>
        <v>132258829.69</v>
      </c>
      <c r="EJ121" s="42">
        <f t="shared" si="195"/>
        <v>74843565.280000001</v>
      </c>
      <c r="EK121" s="42">
        <f t="shared" si="195"/>
        <v>6229312.21</v>
      </c>
      <c r="EL121" s="42">
        <f t="shared" si="195"/>
        <v>4388410.53</v>
      </c>
      <c r="EM121" s="42">
        <f t="shared" si="195"/>
        <v>4131801.06</v>
      </c>
      <c r="EN121" s="42">
        <f t="shared" si="195"/>
        <v>8236435.8799999999</v>
      </c>
      <c r="EO121" s="42">
        <f t="shared" si="195"/>
        <v>3893696.36</v>
      </c>
      <c r="EP121" s="42">
        <f t="shared" si="195"/>
        <v>4349507</v>
      </c>
      <c r="EQ121" s="42">
        <f t="shared" si="195"/>
        <v>23839222.27</v>
      </c>
      <c r="ER121" s="42">
        <f t="shared" si="195"/>
        <v>3891979.64</v>
      </c>
      <c r="ES121" s="42">
        <f t="shared" si="195"/>
        <v>1977362.85</v>
      </c>
      <c r="ET121" s="42">
        <f t="shared" si="195"/>
        <v>3140178.82</v>
      </c>
      <c r="EU121" s="42">
        <f t="shared" si="195"/>
        <v>5690242.8899999997</v>
      </c>
      <c r="EV121" s="42">
        <f t="shared" si="195"/>
        <v>1194509.79</v>
      </c>
      <c r="EW121" s="42">
        <f t="shared" si="195"/>
        <v>10577236.77</v>
      </c>
      <c r="EX121" s="42">
        <f t="shared" si="195"/>
        <v>3182331.95</v>
      </c>
      <c r="EY121" s="42">
        <f t="shared" si="195"/>
        <v>2294122.34</v>
      </c>
      <c r="EZ121" s="42">
        <f t="shared" si="195"/>
        <v>2104381.94</v>
      </c>
      <c r="FA121" s="42">
        <f t="shared" si="195"/>
        <v>30481873.780000001</v>
      </c>
      <c r="FB121" s="42">
        <f t="shared" si="195"/>
        <v>3810911.8</v>
      </c>
      <c r="FC121" s="42">
        <f t="shared" si="195"/>
        <v>19127681.75</v>
      </c>
      <c r="FD121" s="42">
        <f t="shared" si="195"/>
        <v>3844066.08</v>
      </c>
      <c r="FE121" s="42">
        <f t="shared" si="195"/>
        <v>1707314.63</v>
      </c>
      <c r="FF121" s="42">
        <f t="shared" si="195"/>
        <v>2940205.43</v>
      </c>
      <c r="FG121" s="42">
        <f t="shared" si="195"/>
        <v>1900514.85</v>
      </c>
      <c r="FH121" s="42">
        <f t="shared" si="195"/>
        <v>1532812.43</v>
      </c>
      <c r="FI121" s="42">
        <f t="shared" si="195"/>
        <v>15578517.41</v>
      </c>
      <c r="FJ121" s="42">
        <f t="shared" si="195"/>
        <v>15879967.210000001</v>
      </c>
      <c r="FK121" s="42">
        <f t="shared" si="195"/>
        <v>19392589.379999999</v>
      </c>
      <c r="FL121" s="42">
        <f t="shared" si="195"/>
        <v>51706882.18</v>
      </c>
      <c r="FM121" s="42">
        <f t="shared" si="195"/>
        <v>30630445.629999999</v>
      </c>
      <c r="FN121" s="42">
        <f t="shared" si="195"/>
        <v>176608980.27000001</v>
      </c>
      <c r="FO121" s="42">
        <f t="shared" si="195"/>
        <v>9702865.8599999994</v>
      </c>
      <c r="FP121" s="42">
        <f t="shared" si="195"/>
        <v>19506235.09</v>
      </c>
      <c r="FQ121" s="42">
        <f t="shared" si="195"/>
        <v>8145731.04</v>
      </c>
      <c r="FR121" s="42">
        <f t="shared" si="195"/>
        <v>2477842.09</v>
      </c>
      <c r="FS121" s="42">
        <f t="shared" si="195"/>
        <v>2719892.28</v>
      </c>
      <c r="FT121" s="43">
        <f t="shared" si="195"/>
        <v>1359364.64</v>
      </c>
      <c r="FU121" s="42">
        <f t="shared" si="195"/>
        <v>7329310.8799999999</v>
      </c>
      <c r="FV121" s="42">
        <f t="shared" si="195"/>
        <v>6134315.0700000003</v>
      </c>
      <c r="FW121" s="42">
        <f t="shared" si="195"/>
        <v>2760433.58</v>
      </c>
      <c r="FX121" s="42">
        <f t="shared" si="195"/>
        <v>1161098.1200000001</v>
      </c>
      <c r="FY121" s="4"/>
      <c r="FZ121" s="42">
        <f>SUM(C121:FX121)</f>
        <v>7225132226.9900045</v>
      </c>
      <c r="GA121" s="42"/>
      <c r="GB121" s="97"/>
      <c r="GC121" s="97"/>
      <c r="GD121" s="97"/>
      <c r="GE121" s="99"/>
      <c r="GF121" s="160"/>
      <c r="GG121" s="1"/>
      <c r="GH121" s="1"/>
      <c r="GI121" s="1"/>
      <c r="GJ121" s="1"/>
      <c r="GK121" s="1"/>
      <c r="GL121" s="1"/>
      <c r="GM121" s="1"/>
    </row>
    <row r="122" spans="1:204" x14ac:dyDescent="0.2">
      <c r="A122" s="4"/>
      <c r="B122" s="11" t="s">
        <v>435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2"/>
      <c r="FZ122">
        <v>7212885653</v>
      </c>
      <c r="GA122" s="12"/>
      <c r="GB122" s="97"/>
      <c r="GC122" s="97"/>
      <c r="GD122" s="97"/>
      <c r="GE122" s="99"/>
      <c r="GF122" s="160"/>
      <c r="GG122" s="1"/>
      <c r="GH122" s="1"/>
      <c r="GI122" s="1"/>
      <c r="GJ122" s="1"/>
      <c r="GK122" s="1"/>
      <c r="GL122" s="1"/>
      <c r="GM122" s="1"/>
    </row>
    <row r="123" spans="1:204" x14ac:dyDescent="0.2">
      <c r="A123" s="2" t="s">
        <v>412</v>
      </c>
      <c r="B123" s="11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  <c r="DX123" s="14"/>
      <c r="DY123" s="14"/>
      <c r="DZ123" s="14"/>
      <c r="EA123" s="14"/>
      <c r="EB123" s="14"/>
      <c r="EC123" s="14"/>
      <c r="ED123" s="14"/>
      <c r="EE123" s="14"/>
      <c r="EF123" s="14"/>
      <c r="EG123" s="14"/>
      <c r="EH123" s="14"/>
      <c r="EI123" s="14"/>
      <c r="EJ123" s="14"/>
      <c r="EK123" s="14"/>
      <c r="EL123" s="14"/>
      <c r="EM123" s="14"/>
      <c r="EN123" s="14"/>
      <c r="EO123" s="14"/>
      <c r="EP123" s="14"/>
      <c r="EQ123" s="14"/>
      <c r="ER123" s="14"/>
      <c r="ES123" s="14"/>
      <c r="ET123" s="14"/>
      <c r="EU123" s="14"/>
      <c r="EV123" s="14"/>
      <c r="EW123" s="14"/>
      <c r="EX123" s="14"/>
      <c r="EY123" s="14"/>
      <c r="EZ123" s="14"/>
      <c r="FA123" s="14"/>
      <c r="FB123" s="14"/>
      <c r="FC123" s="14"/>
      <c r="FD123" s="14"/>
      <c r="FE123" s="14"/>
      <c r="FF123" s="14"/>
      <c r="FG123" s="14"/>
      <c r="FH123" s="14"/>
      <c r="FI123" s="14"/>
      <c r="FJ123" s="14"/>
      <c r="FK123" s="14"/>
      <c r="FL123" s="14"/>
      <c r="FM123" s="14"/>
      <c r="FN123" s="14"/>
      <c r="FO123" s="14"/>
      <c r="FP123" s="14"/>
      <c r="FQ123" s="14"/>
      <c r="FR123" s="14"/>
      <c r="FS123" s="14"/>
      <c r="FT123" s="14"/>
      <c r="FU123" s="14"/>
      <c r="FV123" s="14"/>
      <c r="FW123" s="14"/>
      <c r="FX123" s="14"/>
      <c r="FY123" s="14"/>
      <c r="FZ123" s="42"/>
      <c r="GA123" s="12"/>
      <c r="GB123" s="42"/>
      <c r="GC123" s="42"/>
      <c r="GD123" s="42"/>
      <c r="GE123" s="4"/>
      <c r="GF123" s="1"/>
      <c r="GG123" s="1"/>
      <c r="GH123" s="1"/>
      <c r="GI123" s="1"/>
      <c r="GJ123" s="1"/>
      <c r="GK123" s="1"/>
      <c r="GL123" s="1"/>
      <c r="GM123" s="1"/>
    </row>
    <row r="124" spans="1:204" ht="15.75" x14ac:dyDescent="0.25">
      <c r="A124" s="5"/>
      <c r="B124" s="41" t="s">
        <v>436</v>
      </c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1"/>
      <c r="X124" s="100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  <c r="AV124" s="100"/>
      <c r="AW124" s="100"/>
      <c r="AX124" s="100"/>
      <c r="AY124" s="100"/>
      <c r="AZ124" s="100"/>
      <c r="BA124" s="100"/>
      <c r="BB124" s="100"/>
      <c r="BC124" s="100"/>
      <c r="BD124" s="100"/>
      <c r="BE124" s="100"/>
      <c r="BF124" s="100"/>
      <c r="BG124" s="100"/>
      <c r="BH124" s="100"/>
      <c r="BI124" s="100"/>
      <c r="BJ124" s="100"/>
      <c r="BK124" s="100"/>
      <c r="BL124" s="100"/>
      <c r="BM124" s="100"/>
      <c r="BN124" s="100"/>
      <c r="BO124" s="100"/>
      <c r="BP124" s="100"/>
      <c r="BQ124" s="100"/>
      <c r="BR124" s="100"/>
      <c r="BS124" s="100"/>
      <c r="BT124" s="100"/>
      <c r="BU124" s="100"/>
      <c r="BV124" s="100"/>
      <c r="BW124" s="100"/>
      <c r="BX124" s="100"/>
      <c r="BY124" s="100"/>
      <c r="BZ124" s="100"/>
      <c r="CA124" s="100"/>
      <c r="CB124" s="100"/>
      <c r="CC124" s="100"/>
      <c r="CD124" s="100"/>
      <c r="CE124" s="100"/>
      <c r="CF124" s="100"/>
      <c r="CG124" s="100"/>
      <c r="CH124" s="100"/>
      <c r="CI124" s="100"/>
      <c r="CJ124" s="100"/>
      <c r="CK124" s="100"/>
      <c r="CL124" s="100"/>
      <c r="CM124" s="100"/>
      <c r="CN124" s="100"/>
      <c r="CO124" s="100"/>
      <c r="CP124" s="100"/>
      <c r="CQ124" s="100"/>
      <c r="CR124" s="100"/>
      <c r="CS124" s="100"/>
      <c r="CT124" s="100"/>
      <c r="CU124" s="100"/>
      <c r="CV124" s="100"/>
      <c r="CW124" s="100"/>
      <c r="CX124" s="100"/>
      <c r="CY124" s="100"/>
      <c r="CZ124" s="100"/>
      <c r="DA124" s="100"/>
      <c r="DB124" s="100"/>
      <c r="DC124" s="100"/>
      <c r="DD124" s="100"/>
      <c r="DE124" s="100"/>
      <c r="DF124" s="100"/>
      <c r="DG124" s="100"/>
      <c r="DH124" s="100"/>
      <c r="DI124" s="100"/>
      <c r="DJ124" s="100"/>
      <c r="DK124" s="100"/>
      <c r="DL124" s="100"/>
      <c r="DM124" s="100"/>
      <c r="DN124" s="100"/>
      <c r="DO124" s="100"/>
      <c r="DP124" s="100"/>
      <c r="DQ124" s="100"/>
      <c r="DR124" s="100"/>
      <c r="DS124" s="100"/>
      <c r="DT124" s="100"/>
      <c r="DU124" s="100"/>
      <c r="DV124" s="100"/>
      <c r="DW124" s="100"/>
      <c r="DX124" s="100"/>
      <c r="DY124" s="100"/>
      <c r="DZ124" s="100"/>
      <c r="EA124" s="100"/>
      <c r="EB124" s="100"/>
      <c r="EC124" s="100"/>
      <c r="ED124" s="100"/>
      <c r="EE124" s="100"/>
      <c r="EF124" s="100"/>
      <c r="EG124" s="100"/>
      <c r="EH124" s="100"/>
      <c r="EI124" s="100"/>
      <c r="EJ124" s="100"/>
      <c r="EK124" s="100"/>
      <c r="EL124" s="100"/>
      <c r="EM124" s="100"/>
      <c r="EN124" s="100"/>
      <c r="EO124" s="100"/>
      <c r="EP124" s="100"/>
      <c r="EQ124" s="100"/>
      <c r="ER124" s="100"/>
      <c r="ES124" s="100"/>
      <c r="ET124" s="100"/>
      <c r="EU124" s="100"/>
      <c r="EV124" s="100"/>
      <c r="EW124" s="100"/>
      <c r="EX124" s="100"/>
      <c r="EY124" s="100"/>
      <c r="EZ124" s="100"/>
      <c r="FA124" s="100"/>
      <c r="FB124" s="100"/>
      <c r="FC124" s="100"/>
      <c r="FD124" s="100"/>
      <c r="FE124" s="100"/>
      <c r="FF124" s="100"/>
      <c r="FG124" s="100"/>
      <c r="FH124" s="100"/>
      <c r="FI124" s="100"/>
      <c r="FJ124" s="100"/>
      <c r="FK124" s="100"/>
      <c r="FL124" s="100"/>
      <c r="FM124" s="100"/>
      <c r="FN124" s="100"/>
      <c r="FO124" s="100"/>
      <c r="FP124" s="100"/>
      <c r="FQ124" s="100"/>
      <c r="FR124" s="100"/>
      <c r="FS124" s="100"/>
      <c r="FT124" s="101"/>
      <c r="FU124" s="100"/>
      <c r="FV124" s="100"/>
      <c r="FW124" s="100"/>
      <c r="FX124" s="100"/>
      <c r="FY124" s="42"/>
      <c r="FZ124" s="42"/>
      <c r="GA124" s="13"/>
      <c r="GB124" s="42"/>
      <c r="GC124" s="42"/>
      <c r="GD124" s="42"/>
      <c r="GE124" s="4"/>
      <c r="GF124" s="1"/>
      <c r="GG124" s="1"/>
      <c r="GH124" s="1"/>
      <c r="GI124" s="1"/>
      <c r="GJ124" s="1"/>
      <c r="GK124" s="1"/>
      <c r="GL124" s="1"/>
      <c r="GM124" s="1"/>
      <c r="GN124" s="22"/>
      <c r="GO124" s="22"/>
      <c r="GP124" s="22"/>
    </row>
    <row r="125" spans="1:204" x14ac:dyDescent="0.2">
      <c r="A125" s="2" t="s">
        <v>437</v>
      </c>
      <c r="B125" s="11" t="s">
        <v>438</v>
      </c>
      <c r="C125" s="32">
        <f t="shared" ref="C125:AH125" si="196">C10</f>
        <v>2376</v>
      </c>
      <c r="D125" s="32">
        <f t="shared" si="196"/>
        <v>8279</v>
      </c>
      <c r="E125" s="32">
        <f t="shared" si="196"/>
        <v>3345</v>
      </c>
      <c r="F125" s="32">
        <f t="shared" si="196"/>
        <v>3555</v>
      </c>
      <c r="G125" s="32">
        <f t="shared" si="196"/>
        <v>152</v>
      </c>
      <c r="H125" s="32">
        <f t="shared" si="196"/>
        <v>116</v>
      </c>
      <c r="I125" s="32">
        <f t="shared" si="196"/>
        <v>3953</v>
      </c>
      <c r="J125" s="32">
        <f t="shared" si="196"/>
        <v>949</v>
      </c>
      <c r="K125" s="32">
        <f t="shared" si="196"/>
        <v>94</v>
      </c>
      <c r="L125" s="32">
        <f t="shared" si="196"/>
        <v>784</v>
      </c>
      <c r="M125" s="32">
        <f t="shared" si="196"/>
        <v>616</v>
      </c>
      <c r="N125" s="32">
        <f t="shared" si="196"/>
        <v>7397</v>
      </c>
      <c r="O125" s="32">
        <f t="shared" si="196"/>
        <v>1236</v>
      </c>
      <c r="P125" s="32">
        <f t="shared" si="196"/>
        <v>38</v>
      </c>
      <c r="Q125" s="32">
        <f t="shared" si="196"/>
        <v>15145</v>
      </c>
      <c r="R125" s="32">
        <f t="shared" si="196"/>
        <v>448</v>
      </c>
      <c r="S125" s="32">
        <f t="shared" si="196"/>
        <v>474</v>
      </c>
      <c r="T125" s="32">
        <f t="shared" si="196"/>
        <v>45</v>
      </c>
      <c r="U125" s="32">
        <f t="shared" si="196"/>
        <v>19</v>
      </c>
      <c r="V125" s="32">
        <f t="shared" si="196"/>
        <v>94</v>
      </c>
      <c r="W125" s="33">
        <f t="shared" si="196"/>
        <v>15</v>
      </c>
      <c r="X125" s="32">
        <f t="shared" si="196"/>
        <v>15</v>
      </c>
      <c r="Y125" s="32">
        <f t="shared" si="196"/>
        <v>521</v>
      </c>
      <c r="Z125" s="32">
        <f t="shared" si="196"/>
        <v>67</v>
      </c>
      <c r="AA125" s="32">
        <f t="shared" si="196"/>
        <v>4142</v>
      </c>
      <c r="AB125" s="32">
        <f t="shared" si="196"/>
        <v>3289</v>
      </c>
      <c r="AC125" s="32">
        <f t="shared" si="196"/>
        <v>154</v>
      </c>
      <c r="AD125" s="32">
        <f t="shared" si="196"/>
        <v>218</v>
      </c>
      <c r="AE125" s="32">
        <f t="shared" si="196"/>
        <v>22</v>
      </c>
      <c r="AF125" s="32">
        <f t="shared" si="196"/>
        <v>45</v>
      </c>
      <c r="AG125" s="32">
        <f t="shared" si="196"/>
        <v>83</v>
      </c>
      <c r="AH125" s="32">
        <f t="shared" si="196"/>
        <v>320</v>
      </c>
      <c r="AI125" s="32">
        <f t="shared" ref="AI125:BN125" si="197">AI10</f>
        <v>104</v>
      </c>
      <c r="AJ125" s="32">
        <f t="shared" si="197"/>
        <v>52</v>
      </c>
      <c r="AK125" s="32">
        <f t="shared" si="197"/>
        <v>94</v>
      </c>
      <c r="AL125" s="32">
        <f t="shared" si="197"/>
        <v>142</v>
      </c>
      <c r="AM125" s="32">
        <f t="shared" si="197"/>
        <v>165</v>
      </c>
      <c r="AN125" s="32">
        <f t="shared" si="197"/>
        <v>87</v>
      </c>
      <c r="AO125" s="32">
        <f t="shared" si="197"/>
        <v>1293</v>
      </c>
      <c r="AP125" s="32">
        <f t="shared" si="197"/>
        <v>31186</v>
      </c>
      <c r="AQ125" s="32">
        <f t="shared" si="197"/>
        <v>58</v>
      </c>
      <c r="AR125" s="32">
        <f t="shared" si="197"/>
        <v>3827</v>
      </c>
      <c r="AS125" s="32">
        <f t="shared" si="197"/>
        <v>1179</v>
      </c>
      <c r="AT125" s="32">
        <f t="shared" si="197"/>
        <v>235</v>
      </c>
      <c r="AU125" s="32">
        <f t="shared" si="197"/>
        <v>36</v>
      </c>
      <c r="AV125" s="32">
        <f t="shared" si="197"/>
        <v>67</v>
      </c>
      <c r="AW125" s="32">
        <f t="shared" si="197"/>
        <v>26</v>
      </c>
      <c r="AX125" s="32">
        <f t="shared" si="197"/>
        <v>20</v>
      </c>
      <c r="AY125" s="32">
        <f t="shared" si="197"/>
        <v>121</v>
      </c>
      <c r="AZ125" s="32">
        <f t="shared" si="197"/>
        <v>4945</v>
      </c>
      <c r="BA125" s="32">
        <f t="shared" si="197"/>
        <v>2011</v>
      </c>
      <c r="BB125" s="32">
        <f t="shared" si="197"/>
        <v>1781</v>
      </c>
      <c r="BC125" s="32">
        <f t="shared" si="197"/>
        <v>8936</v>
      </c>
      <c r="BD125" s="32">
        <f t="shared" si="197"/>
        <v>371</v>
      </c>
      <c r="BE125" s="32">
        <f t="shared" si="197"/>
        <v>247</v>
      </c>
      <c r="BF125" s="32">
        <f t="shared" si="197"/>
        <v>1444</v>
      </c>
      <c r="BG125" s="32">
        <f t="shared" si="197"/>
        <v>296</v>
      </c>
      <c r="BH125" s="32">
        <f t="shared" si="197"/>
        <v>56</v>
      </c>
      <c r="BI125" s="32">
        <f t="shared" si="197"/>
        <v>73</v>
      </c>
      <c r="BJ125" s="32">
        <f t="shared" si="197"/>
        <v>306</v>
      </c>
      <c r="BK125" s="32">
        <f t="shared" si="197"/>
        <v>2617</v>
      </c>
      <c r="BL125" s="32">
        <f t="shared" si="197"/>
        <v>32</v>
      </c>
      <c r="BM125" s="32">
        <f t="shared" si="197"/>
        <v>72</v>
      </c>
      <c r="BN125" s="32">
        <f t="shared" si="197"/>
        <v>1066</v>
      </c>
      <c r="BO125" s="32">
        <f t="shared" ref="BO125:CT125" si="198">BO10</f>
        <v>428</v>
      </c>
      <c r="BP125" s="32">
        <f t="shared" si="198"/>
        <v>51</v>
      </c>
      <c r="BQ125" s="32">
        <f t="shared" si="198"/>
        <v>1101</v>
      </c>
      <c r="BR125" s="32">
        <f t="shared" si="198"/>
        <v>1079</v>
      </c>
      <c r="BS125" s="32">
        <f t="shared" si="198"/>
        <v>311</v>
      </c>
      <c r="BT125" s="32">
        <f t="shared" si="198"/>
        <v>72</v>
      </c>
      <c r="BU125" s="32">
        <f t="shared" si="198"/>
        <v>64</v>
      </c>
      <c r="BV125" s="32">
        <f t="shared" si="198"/>
        <v>213</v>
      </c>
      <c r="BW125" s="32">
        <f t="shared" si="198"/>
        <v>254</v>
      </c>
      <c r="BX125" s="32">
        <f t="shared" si="198"/>
        <v>7</v>
      </c>
      <c r="BY125" s="32">
        <f t="shared" si="198"/>
        <v>233</v>
      </c>
      <c r="BZ125" s="32">
        <f t="shared" si="198"/>
        <v>64</v>
      </c>
      <c r="CA125" s="32">
        <f t="shared" si="198"/>
        <v>33</v>
      </c>
      <c r="CB125" s="32">
        <f t="shared" si="198"/>
        <v>12646</v>
      </c>
      <c r="CC125" s="32">
        <f t="shared" si="198"/>
        <v>31</v>
      </c>
      <c r="CD125" s="32">
        <f t="shared" si="198"/>
        <v>15</v>
      </c>
      <c r="CE125" s="32">
        <f t="shared" si="198"/>
        <v>31</v>
      </c>
      <c r="CF125" s="32">
        <f t="shared" si="198"/>
        <v>27</v>
      </c>
      <c r="CG125" s="32">
        <f t="shared" si="198"/>
        <v>48</v>
      </c>
      <c r="CH125" s="32">
        <f t="shared" si="198"/>
        <v>33</v>
      </c>
      <c r="CI125" s="32">
        <f t="shared" si="198"/>
        <v>259</v>
      </c>
      <c r="CJ125" s="32">
        <f t="shared" si="198"/>
        <v>250</v>
      </c>
      <c r="CK125" s="32">
        <f t="shared" si="198"/>
        <v>834</v>
      </c>
      <c r="CL125" s="32">
        <f t="shared" si="198"/>
        <v>205</v>
      </c>
      <c r="CM125" s="32">
        <f t="shared" si="198"/>
        <v>280</v>
      </c>
      <c r="CN125" s="32">
        <f t="shared" si="198"/>
        <v>4722</v>
      </c>
      <c r="CO125" s="32">
        <f t="shared" si="198"/>
        <v>2882</v>
      </c>
      <c r="CP125" s="32">
        <f t="shared" si="198"/>
        <v>165</v>
      </c>
      <c r="CQ125" s="32">
        <f t="shared" si="198"/>
        <v>399</v>
      </c>
      <c r="CR125" s="32">
        <f t="shared" si="198"/>
        <v>51</v>
      </c>
      <c r="CS125" s="32">
        <f t="shared" si="198"/>
        <v>66</v>
      </c>
      <c r="CT125" s="32">
        <f t="shared" si="198"/>
        <v>37</v>
      </c>
      <c r="CU125" s="32">
        <f t="shared" ref="CU125:DZ125" si="199">CU10</f>
        <v>45</v>
      </c>
      <c r="CV125" s="32">
        <f t="shared" si="199"/>
        <v>12</v>
      </c>
      <c r="CW125" s="32">
        <f t="shared" si="199"/>
        <v>42</v>
      </c>
      <c r="CX125" s="32">
        <f t="shared" si="199"/>
        <v>132</v>
      </c>
      <c r="CY125" s="32">
        <f t="shared" si="199"/>
        <v>20</v>
      </c>
      <c r="CZ125" s="32">
        <f t="shared" si="199"/>
        <v>595</v>
      </c>
      <c r="DA125" s="32">
        <f t="shared" si="199"/>
        <v>36</v>
      </c>
      <c r="DB125" s="32">
        <f t="shared" si="199"/>
        <v>50</v>
      </c>
      <c r="DC125" s="32">
        <f t="shared" si="199"/>
        <v>26</v>
      </c>
      <c r="DD125" s="32">
        <f t="shared" si="199"/>
        <v>27</v>
      </c>
      <c r="DE125" s="32">
        <f t="shared" si="199"/>
        <v>53</v>
      </c>
      <c r="DF125" s="32">
        <f t="shared" si="199"/>
        <v>5655</v>
      </c>
      <c r="DG125" s="32">
        <f t="shared" si="199"/>
        <v>14</v>
      </c>
      <c r="DH125" s="32">
        <f t="shared" si="199"/>
        <v>385</v>
      </c>
      <c r="DI125" s="32">
        <f t="shared" si="199"/>
        <v>929</v>
      </c>
      <c r="DJ125" s="32">
        <f t="shared" si="199"/>
        <v>189</v>
      </c>
      <c r="DK125" s="32">
        <f t="shared" si="199"/>
        <v>134</v>
      </c>
      <c r="DL125" s="32">
        <f t="shared" si="199"/>
        <v>1735</v>
      </c>
      <c r="DM125" s="32">
        <f t="shared" si="199"/>
        <v>87</v>
      </c>
      <c r="DN125" s="32">
        <f t="shared" si="199"/>
        <v>450</v>
      </c>
      <c r="DO125" s="32">
        <f t="shared" si="199"/>
        <v>1187</v>
      </c>
      <c r="DP125" s="32">
        <f t="shared" si="199"/>
        <v>32</v>
      </c>
      <c r="DQ125" s="32">
        <f t="shared" si="199"/>
        <v>119</v>
      </c>
      <c r="DR125" s="32">
        <f t="shared" si="199"/>
        <v>641</v>
      </c>
      <c r="DS125" s="32">
        <f t="shared" si="199"/>
        <v>360</v>
      </c>
      <c r="DT125" s="32">
        <f t="shared" si="199"/>
        <v>52</v>
      </c>
      <c r="DU125" s="32">
        <f t="shared" si="199"/>
        <v>115</v>
      </c>
      <c r="DV125" s="32">
        <f t="shared" si="199"/>
        <v>44</v>
      </c>
      <c r="DW125" s="32">
        <f t="shared" si="199"/>
        <v>67</v>
      </c>
      <c r="DX125" s="32">
        <f t="shared" si="199"/>
        <v>24</v>
      </c>
      <c r="DY125" s="32">
        <f t="shared" si="199"/>
        <v>35</v>
      </c>
      <c r="DZ125" s="32">
        <f t="shared" si="199"/>
        <v>115</v>
      </c>
      <c r="EA125" s="32">
        <f t="shared" ref="EA125:FF125" si="200">EA10</f>
        <v>135</v>
      </c>
      <c r="EB125" s="32">
        <f t="shared" si="200"/>
        <v>144</v>
      </c>
      <c r="EC125" s="32">
        <f t="shared" si="200"/>
        <v>56</v>
      </c>
      <c r="ED125" s="32">
        <f t="shared" si="200"/>
        <v>27</v>
      </c>
      <c r="EE125" s="32">
        <f t="shared" si="200"/>
        <v>78</v>
      </c>
      <c r="EF125" s="32">
        <f t="shared" si="200"/>
        <v>537</v>
      </c>
      <c r="EG125" s="32">
        <f t="shared" si="200"/>
        <v>88</v>
      </c>
      <c r="EH125" s="32">
        <f t="shared" si="200"/>
        <v>39</v>
      </c>
      <c r="EI125" s="32">
        <f t="shared" si="200"/>
        <v>7946</v>
      </c>
      <c r="EJ125" s="32">
        <f t="shared" si="200"/>
        <v>2011</v>
      </c>
      <c r="EK125" s="32">
        <f t="shared" si="200"/>
        <v>141</v>
      </c>
      <c r="EL125" s="32">
        <f t="shared" si="200"/>
        <v>81</v>
      </c>
      <c r="EM125" s="32">
        <f t="shared" si="200"/>
        <v>127</v>
      </c>
      <c r="EN125" s="32">
        <f t="shared" si="200"/>
        <v>370</v>
      </c>
      <c r="EO125" s="32">
        <f t="shared" si="200"/>
        <v>67</v>
      </c>
      <c r="EP125" s="32">
        <f t="shared" si="200"/>
        <v>59</v>
      </c>
      <c r="EQ125" s="32">
        <f t="shared" si="200"/>
        <v>220</v>
      </c>
      <c r="ER125" s="32">
        <f t="shared" si="200"/>
        <v>67</v>
      </c>
      <c r="ES125" s="32">
        <f t="shared" si="200"/>
        <v>49</v>
      </c>
      <c r="ET125" s="32">
        <f t="shared" si="200"/>
        <v>100</v>
      </c>
      <c r="EU125" s="32">
        <f t="shared" si="200"/>
        <v>309</v>
      </c>
      <c r="EV125" s="32">
        <f t="shared" si="200"/>
        <v>20</v>
      </c>
      <c r="EW125" s="32">
        <f t="shared" si="200"/>
        <v>85</v>
      </c>
      <c r="EX125" s="32">
        <f t="shared" si="200"/>
        <v>25</v>
      </c>
      <c r="EY125" s="32">
        <f t="shared" si="200"/>
        <v>70</v>
      </c>
      <c r="EZ125" s="32">
        <f t="shared" si="200"/>
        <v>35</v>
      </c>
      <c r="FA125" s="32">
        <f t="shared" si="200"/>
        <v>524</v>
      </c>
      <c r="FB125" s="32">
        <f t="shared" si="200"/>
        <v>130</v>
      </c>
      <c r="FC125" s="32">
        <f t="shared" si="200"/>
        <v>326</v>
      </c>
      <c r="FD125" s="32">
        <f t="shared" si="200"/>
        <v>106</v>
      </c>
      <c r="FE125" s="32">
        <f t="shared" si="200"/>
        <v>31</v>
      </c>
      <c r="FF125" s="32">
        <f t="shared" si="200"/>
        <v>51</v>
      </c>
      <c r="FG125" s="32">
        <f t="shared" ref="FG125:FX125" si="201">FG10</f>
        <v>24</v>
      </c>
      <c r="FH125" s="32">
        <f t="shared" si="201"/>
        <v>36</v>
      </c>
      <c r="FI125" s="32">
        <f t="shared" si="201"/>
        <v>446</v>
      </c>
      <c r="FJ125" s="32">
        <f t="shared" si="201"/>
        <v>300</v>
      </c>
      <c r="FK125" s="32">
        <f t="shared" si="201"/>
        <v>407</v>
      </c>
      <c r="FL125" s="32">
        <f t="shared" si="201"/>
        <v>515</v>
      </c>
      <c r="FM125" s="32">
        <f t="shared" si="201"/>
        <v>553</v>
      </c>
      <c r="FN125" s="32">
        <f t="shared" si="201"/>
        <v>7646</v>
      </c>
      <c r="FO125" s="32">
        <f t="shared" si="201"/>
        <v>265</v>
      </c>
      <c r="FP125" s="32">
        <f t="shared" si="201"/>
        <v>856</v>
      </c>
      <c r="FQ125" s="32">
        <f t="shared" si="201"/>
        <v>207</v>
      </c>
      <c r="FR125" s="32">
        <f t="shared" si="201"/>
        <v>23</v>
      </c>
      <c r="FS125" s="32">
        <f t="shared" si="201"/>
        <v>23</v>
      </c>
      <c r="FT125" s="33">
        <f t="shared" si="201"/>
        <v>26</v>
      </c>
      <c r="FU125" s="32">
        <f t="shared" si="201"/>
        <v>274</v>
      </c>
      <c r="FV125" s="32">
        <f t="shared" si="201"/>
        <v>182</v>
      </c>
      <c r="FW125" s="32">
        <f t="shared" si="201"/>
        <v>49</v>
      </c>
      <c r="FX125" s="32">
        <f t="shared" si="201"/>
        <v>7</v>
      </c>
      <c r="FY125" s="100"/>
      <c r="FZ125" s="32"/>
      <c r="GA125" s="13"/>
      <c r="GB125" s="42"/>
      <c r="GC125" s="42"/>
      <c r="GD125" s="42"/>
      <c r="GE125" s="4"/>
      <c r="GF125" s="1"/>
      <c r="GG125" s="1"/>
      <c r="GH125" s="1"/>
      <c r="GI125" s="1"/>
      <c r="GJ125" s="1"/>
      <c r="GK125" s="1"/>
      <c r="GL125" s="1"/>
      <c r="GM125" s="1"/>
    </row>
    <row r="126" spans="1:204" x14ac:dyDescent="0.2">
      <c r="A126" s="2" t="s">
        <v>439</v>
      </c>
      <c r="B126" s="11" t="s">
        <v>440</v>
      </c>
      <c r="C126" s="32">
        <f t="shared" ref="C126:AH126" si="202">C13</f>
        <v>4851</v>
      </c>
      <c r="D126" s="32">
        <f t="shared" si="202"/>
        <v>26649</v>
      </c>
      <c r="E126" s="32">
        <f t="shared" si="202"/>
        <v>4694</v>
      </c>
      <c r="F126" s="32">
        <f t="shared" si="202"/>
        <v>12166</v>
      </c>
      <c r="G126" s="32">
        <f t="shared" si="202"/>
        <v>620</v>
      </c>
      <c r="H126" s="32">
        <f t="shared" si="202"/>
        <v>578</v>
      </c>
      <c r="I126" s="32">
        <f t="shared" si="202"/>
        <v>6008</v>
      </c>
      <c r="J126" s="32">
        <f t="shared" si="202"/>
        <v>1512</v>
      </c>
      <c r="K126" s="32">
        <f t="shared" si="202"/>
        <v>186</v>
      </c>
      <c r="L126" s="32">
        <f t="shared" si="202"/>
        <v>1410</v>
      </c>
      <c r="M126" s="32">
        <f t="shared" si="202"/>
        <v>723</v>
      </c>
      <c r="N126" s="32">
        <f t="shared" si="202"/>
        <v>33200</v>
      </c>
      <c r="O126" s="32">
        <f t="shared" si="202"/>
        <v>8573</v>
      </c>
      <c r="P126" s="32">
        <f t="shared" si="202"/>
        <v>116</v>
      </c>
      <c r="Q126" s="32">
        <f t="shared" si="202"/>
        <v>24710</v>
      </c>
      <c r="R126" s="32">
        <f t="shared" si="202"/>
        <v>1554</v>
      </c>
      <c r="S126" s="32">
        <f t="shared" si="202"/>
        <v>1086</v>
      </c>
      <c r="T126" s="32">
        <f t="shared" si="202"/>
        <v>94</v>
      </c>
      <c r="U126" s="32">
        <f t="shared" si="202"/>
        <v>29</v>
      </c>
      <c r="V126" s="32">
        <f t="shared" si="202"/>
        <v>187</v>
      </c>
      <c r="W126" s="33">
        <f t="shared" si="202"/>
        <v>24</v>
      </c>
      <c r="X126" s="32">
        <f t="shared" si="202"/>
        <v>26</v>
      </c>
      <c r="Y126" s="32">
        <f t="shared" si="202"/>
        <v>713</v>
      </c>
      <c r="Z126" s="32">
        <f t="shared" si="202"/>
        <v>165</v>
      </c>
      <c r="AA126" s="32">
        <f t="shared" si="202"/>
        <v>19296</v>
      </c>
      <c r="AB126" s="32">
        <f t="shared" si="202"/>
        <v>18106</v>
      </c>
      <c r="AC126" s="32">
        <f t="shared" si="202"/>
        <v>581</v>
      </c>
      <c r="AD126" s="32">
        <f t="shared" si="202"/>
        <v>799</v>
      </c>
      <c r="AE126" s="32">
        <f t="shared" si="202"/>
        <v>60</v>
      </c>
      <c r="AF126" s="32">
        <f t="shared" si="202"/>
        <v>110</v>
      </c>
      <c r="AG126" s="32">
        <f t="shared" si="202"/>
        <v>412</v>
      </c>
      <c r="AH126" s="32">
        <f t="shared" si="202"/>
        <v>629</v>
      </c>
      <c r="AI126" s="32">
        <f t="shared" ref="AI126:BN126" si="203">AI13</f>
        <v>210</v>
      </c>
      <c r="AJ126" s="32">
        <f t="shared" si="203"/>
        <v>95</v>
      </c>
      <c r="AK126" s="32">
        <f t="shared" si="203"/>
        <v>123</v>
      </c>
      <c r="AL126" s="32">
        <f t="shared" si="203"/>
        <v>186</v>
      </c>
      <c r="AM126" s="32">
        <f t="shared" si="203"/>
        <v>283</v>
      </c>
      <c r="AN126" s="32">
        <f t="shared" si="203"/>
        <v>217</v>
      </c>
      <c r="AO126" s="32">
        <f t="shared" si="203"/>
        <v>2902</v>
      </c>
      <c r="AP126" s="32">
        <f t="shared" si="203"/>
        <v>54931</v>
      </c>
      <c r="AQ126" s="32">
        <f t="shared" si="203"/>
        <v>136</v>
      </c>
      <c r="AR126" s="32">
        <f t="shared" si="203"/>
        <v>40909</v>
      </c>
      <c r="AS126" s="32">
        <f t="shared" si="203"/>
        <v>4197</v>
      </c>
      <c r="AT126" s="32">
        <f t="shared" si="203"/>
        <v>1386</v>
      </c>
      <c r="AU126" s="32">
        <f t="shared" si="203"/>
        <v>147</v>
      </c>
      <c r="AV126" s="32">
        <f t="shared" si="203"/>
        <v>188</v>
      </c>
      <c r="AW126" s="32">
        <f t="shared" si="203"/>
        <v>117</v>
      </c>
      <c r="AX126" s="32">
        <f t="shared" si="203"/>
        <v>30</v>
      </c>
      <c r="AY126" s="32">
        <f t="shared" si="203"/>
        <v>286</v>
      </c>
      <c r="AZ126" s="32">
        <f t="shared" si="203"/>
        <v>7849</v>
      </c>
      <c r="BA126" s="32">
        <f t="shared" si="203"/>
        <v>5757</v>
      </c>
      <c r="BB126" s="32">
        <f t="shared" si="203"/>
        <v>5159</v>
      </c>
      <c r="BC126" s="32">
        <f t="shared" si="203"/>
        <v>18323</v>
      </c>
      <c r="BD126" s="32">
        <f t="shared" si="203"/>
        <v>3172</v>
      </c>
      <c r="BE126" s="32">
        <f t="shared" si="203"/>
        <v>872</v>
      </c>
      <c r="BF126" s="32">
        <f t="shared" si="203"/>
        <v>15313</v>
      </c>
      <c r="BG126" s="32">
        <f t="shared" si="203"/>
        <v>639</v>
      </c>
      <c r="BH126" s="32">
        <f t="shared" si="203"/>
        <v>278</v>
      </c>
      <c r="BI126" s="32">
        <f t="shared" si="203"/>
        <v>150</v>
      </c>
      <c r="BJ126" s="32">
        <f t="shared" si="203"/>
        <v>3924</v>
      </c>
      <c r="BK126" s="32">
        <f t="shared" si="203"/>
        <v>11519</v>
      </c>
      <c r="BL126" s="32">
        <f t="shared" si="203"/>
        <v>72</v>
      </c>
      <c r="BM126" s="32">
        <f t="shared" si="203"/>
        <v>163</v>
      </c>
      <c r="BN126" s="32">
        <f t="shared" si="203"/>
        <v>2204</v>
      </c>
      <c r="BO126" s="32">
        <f t="shared" ref="BO126:CT126" si="204">BO13</f>
        <v>906</v>
      </c>
      <c r="BP126" s="32">
        <f t="shared" si="204"/>
        <v>112</v>
      </c>
      <c r="BQ126" s="32">
        <f t="shared" si="204"/>
        <v>3744</v>
      </c>
      <c r="BR126" s="32">
        <f t="shared" si="204"/>
        <v>2946</v>
      </c>
      <c r="BS126" s="32">
        <f t="shared" si="204"/>
        <v>713</v>
      </c>
      <c r="BT126" s="32">
        <f t="shared" si="204"/>
        <v>291</v>
      </c>
      <c r="BU126" s="32">
        <f t="shared" si="204"/>
        <v>247</v>
      </c>
      <c r="BV126" s="32">
        <f t="shared" si="204"/>
        <v>823</v>
      </c>
      <c r="BW126" s="32">
        <f t="shared" si="204"/>
        <v>1259</v>
      </c>
      <c r="BX126" s="32">
        <f t="shared" si="204"/>
        <v>46</v>
      </c>
      <c r="BY126" s="32">
        <f t="shared" si="204"/>
        <v>302</v>
      </c>
      <c r="BZ126" s="32">
        <f t="shared" si="204"/>
        <v>125</v>
      </c>
      <c r="CA126" s="32">
        <f t="shared" si="204"/>
        <v>105</v>
      </c>
      <c r="CB126" s="32">
        <f t="shared" si="204"/>
        <v>50272</v>
      </c>
      <c r="CC126" s="32">
        <f t="shared" si="204"/>
        <v>109</v>
      </c>
      <c r="CD126" s="32">
        <f t="shared" si="204"/>
        <v>27</v>
      </c>
      <c r="CE126" s="32">
        <f t="shared" si="204"/>
        <v>89</v>
      </c>
      <c r="CF126" s="32">
        <f t="shared" si="204"/>
        <v>72</v>
      </c>
      <c r="CG126" s="32">
        <f t="shared" si="204"/>
        <v>142</v>
      </c>
      <c r="CH126" s="32">
        <f t="shared" si="204"/>
        <v>57</v>
      </c>
      <c r="CI126" s="32">
        <f t="shared" si="204"/>
        <v>448</v>
      </c>
      <c r="CJ126" s="32">
        <f t="shared" si="204"/>
        <v>597</v>
      </c>
      <c r="CK126" s="32">
        <f t="shared" si="204"/>
        <v>3471</v>
      </c>
      <c r="CL126" s="32">
        <f t="shared" si="204"/>
        <v>889</v>
      </c>
      <c r="CM126" s="32">
        <f t="shared" si="204"/>
        <v>452</v>
      </c>
      <c r="CN126" s="32">
        <f t="shared" si="204"/>
        <v>19261</v>
      </c>
      <c r="CO126" s="32">
        <f t="shared" si="204"/>
        <v>9544</v>
      </c>
      <c r="CP126" s="32">
        <f t="shared" si="204"/>
        <v>691</v>
      </c>
      <c r="CQ126" s="32">
        <f t="shared" si="204"/>
        <v>614</v>
      </c>
      <c r="CR126" s="32">
        <f t="shared" si="204"/>
        <v>116</v>
      </c>
      <c r="CS126" s="32">
        <f t="shared" si="204"/>
        <v>231</v>
      </c>
      <c r="CT126" s="32">
        <f t="shared" si="204"/>
        <v>71</v>
      </c>
      <c r="CU126" s="32">
        <f t="shared" ref="CU126:DZ126" si="205">CU13</f>
        <v>278</v>
      </c>
      <c r="CV126" s="32">
        <f t="shared" si="205"/>
        <v>26</v>
      </c>
      <c r="CW126" s="32">
        <f t="shared" si="205"/>
        <v>115</v>
      </c>
      <c r="CX126" s="32">
        <f t="shared" si="205"/>
        <v>297</v>
      </c>
      <c r="CY126" s="32">
        <f t="shared" si="205"/>
        <v>32</v>
      </c>
      <c r="CZ126" s="32">
        <f t="shared" si="205"/>
        <v>1334</v>
      </c>
      <c r="DA126" s="32">
        <f t="shared" si="205"/>
        <v>123</v>
      </c>
      <c r="DB126" s="32">
        <f t="shared" si="205"/>
        <v>195</v>
      </c>
      <c r="DC126" s="32">
        <f t="shared" si="205"/>
        <v>91</v>
      </c>
      <c r="DD126" s="32">
        <f t="shared" si="205"/>
        <v>103</v>
      </c>
      <c r="DE126" s="32">
        <f t="shared" si="205"/>
        <v>166</v>
      </c>
      <c r="DF126" s="32">
        <f t="shared" si="205"/>
        <v>13809</v>
      </c>
      <c r="DG126" s="32">
        <f t="shared" si="205"/>
        <v>45</v>
      </c>
      <c r="DH126" s="32">
        <f t="shared" si="205"/>
        <v>1325</v>
      </c>
      <c r="DI126" s="32">
        <f t="shared" si="205"/>
        <v>1666</v>
      </c>
      <c r="DJ126" s="32">
        <f t="shared" si="205"/>
        <v>450</v>
      </c>
      <c r="DK126" s="32">
        <f t="shared" si="205"/>
        <v>292</v>
      </c>
      <c r="DL126" s="32">
        <f t="shared" si="205"/>
        <v>3578</v>
      </c>
      <c r="DM126" s="32">
        <f t="shared" si="205"/>
        <v>162</v>
      </c>
      <c r="DN126" s="32">
        <f t="shared" si="205"/>
        <v>868</v>
      </c>
      <c r="DO126" s="32">
        <f t="shared" si="205"/>
        <v>1977</v>
      </c>
      <c r="DP126" s="32">
        <f t="shared" si="205"/>
        <v>120</v>
      </c>
      <c r="DQ126" s="32">
        <f t="shared" si="205"/>
        <v>398</v>
      </c>
      <c r="DR126" s="32">
        <f t="shared" si="205"/>
        <v>918</v>
      </c>
      <c r="DS126" s="32">
        <f t="shared" si="205"/>
        <v>498</v>
      </c>
      <c r="DT126" s="32">
        <f t="shared" si="205"/>
        <v>83</v>
      </c>
      <c r="DU126" s="32">
        <f t="shared" si="205"/>
        <v>242</v>
      </c>
      <c r="DV126" s="32">
        <f t="shared" si="205"/>
        <v>134</v>
      </c>
      <c r="DW126" s="32">
        <f t="shared" si="205"/>
        <v>211</v>
      </c>
      <c r="DX126" s="32">
        <f t="shared" si="205"/>
        <v>94</v>
      </c>
      <c r="DY126" s="32">
        <f t="shared" si="205"/>
        <v>209</v>
      </c>
      <c r="DZ126" s="32">
        <f t="shared" si="205"/>
        <v>504</v>
      </c>
      <c r="EA126" s="32">
        <f t="shared" ref="EA126:FF126" si="206">EA13</f>
        <v>432</v>
      </c>
      <c r="EB126" s="32">
        <f t="shared" si="206"/>
        <v>354</v>
      </c>
      <c r="EC126" s="32">
        <f t="shared" si="206"/>
        <v>207</v>
      </c>
      <c r="ED126" s="32">
        <f t="shared" si="206"/>
        <v>989</v>
      </c>
      <c r="EE126" s="32">
        <f t="shared" si="206"/>
        <v>131</v>
      </c>
      <c r="EF126" s="32">
        <f t="shared" si="206"/>
        <v>924</v>
      </c>
      <c r="EG126" s="32">
        <f t="shared" si="206"/>
        <v>164</v>
      </c>
      <c r="EH126" s="32">
        <f t="shared" si="206"/>
        <v>134</v>
      </c>
      <c r="EI126" s="32">
        <f t="shared" si="206"/>
        <v>10114</v>
      </c>
      <c r="EJ126" s="32">
        <f t="shared" si="206"/>
        <v>6148</v>
      </c>
      <c r="EK126" s="32">
        <f t="shared" si="206"/>
        <v>452</v>
      </c>
      <c r="EL126" s="32">
        <f t="shared" si="206"/>
        <v>325</v>
      </c>
      <c r="EM126" s="32">
        <f t="shared" si="206"/>
        <v>254</v>
      </c>
      <c r="EN126" s="32">
        <f t="shared" si="206"/>
        <v>630</v>
      </c>
      <c r="EO126" s="32">
        <f t="shared" si="206"/>
        <v>207</v>
      </c>
      <c r="EP126" s="32">
        <f t="shared" si="206"/>
        <v>246</v>
      </c>
      <c r="EQ126" s="32">
        <f t="shared" si="206"/>
        <v>1754</v>
      </c>
      <c r="ER126" s="32">
        <f t="shared" si="206"/>
        <v>179</v>
      </c>
      <c r="ES126" s="32">
        <f t="shared" si="206"/>
        <v>78</v>
      </c>
      <c r="ET126" s="32">
        <f t="shared" si="206"/>
        <v>135</v>
      </c>
      <c r="EU126" s="32">
        <f t="shared" si="206"/>
        <v>381</v>
      </c>
      <c r="EV126" s="32">
        <f t="shared" si="206"/>
        <v>40</v>
      </c>
      <c r="EW126" s="32">
        <f t="shared" si="206"/>
        <v>567</v>
      </c>
      <c r="EX126" s="32">
        <f t="shared" si="206"/>
        <v>109</v>
      </c>
      <c r="EY126" s="32">
        <f t="shared" si="206"/>
        <v>160</v>
      </c>
      <c r="EZ126" s="32">
        <f t="shared" si="206"/>
        <v>87</v>
      </c>
      <c r="FA126" s="32">
        <f t="shared" si="206"/>
        <v>2186</v>
      </c>
      <c r="FB126" s="32">
        <f t="shared" si="206"/>
        <v>231</v>
      </c>
      <c r="FC126" s="32">
        <f t="shared" si="206"/>
        <v>1349</v>
      </c>
      <c r="FD126" s="32">
        <f t="shared" si="206"/>
        <v>235</v>
      </c>
      <c r="FE126" s="32">
        <f t="shared" si="206"/>
        <v>61</v>
      </c>
      <c r="FF126" s="32">
        <f t="shared" si="206"/>
        <v>131</v>
      </c>
      <c r="FG126" s="32">
        <f t="shared" ref="FG126:FX126" si="207">FG13</f>
        <v>76</v>
      </c>
      <c r="FH126" s="32">
        <f t="shared" si="207"/>
        <v>69</v>
      </c>
      <c r="FI126" s="32">
        <f t="shared" si="207"/>
        <v>1134</v>
      </c>
      <c r="FJ126" s="32">
        <f t="shared" si="207"/>
        <v>1218</v>
      </c>
      <c r="FK126" s="32">
        <f t="shared" si="207"/>
        <v>1508</v>
      </c>
      <c r="FL126" s="32">
        <f t="shared" si="207"/>
        <v>4241</v>
      </c>
      <c r="FM126" s="32">
        <f t="shared" si="207"/>
        <v>2474</v>
      </c>
      <c r="FN126" s="32">
        <f t="shared" si="207"/>
        <v>14137</v>
      </c>
      <c r="FO126" s="32">
        <f t="shared" si="207"/>
        <v>655</v>
      </c>
      <c r="FP126" s="32">
        <f t="shared" si="207"/>
        <v>1463</v>
      </c>
      <c r="FQ126" s="32">
        <f t="shared" si="207"/>
        <v>580</v>
      </c>
      <c r="FR126" s="32">
        <f t="shared" si="207"/>
        <v>96</v>
      </c>
      <c r="FS126" s="32">
        <f t="shared" si="207"/>
        <v>130</v>
      </c>
      <c r="FT126" s="33">
        <f t="shared" si="207"/>
        <v>48</v>
      </c>
      <c r="FU126" s="32">
        <f t="shared" si="207"/>
        <v>502</v>
      </c>
      <c r="FV126" s="32">
        <f t="shared" si="207"/>
        <v>441</v>
      </c>
      <c r="FW126" s="32">
        <f t="shared" si="207"/>
        <v>124</v>
      </c>
      <c r="FX126" s="32">
        <f t="shared" si="207"/>
        <v>33</v>
      </c>
      <c r="FY126" s="102"/>
      <c r="FZ126" s="32"/>
      <c r="GA126" s="29"/>
      <c r="GB126" s="42"/>
      <c r="GC126" s="42"/>
      <c r="GD126" s="42"/>
      <c r="GE126" s="4"/>
      <c r="GF126" s="1"/>
      <c r="GG126" s="1"/>
      <c r="GH126" s="1"/>
      <c r="GI126" s="1"/>
      <c r="GJ126" s="1"/>
      <c r="GK126" s="1"/>
      <c r="GL126" s="1"/>
      <c r="GM126" s="1"/>
    </row>
    <row r="127" spans="1:204" x14ac:dyDescent="0.2">
      <c r="A127" s="3" t="s">
        <v>441</v>
      </c>
      <c r="B127" s="11" t="s">
        <v>442</v>
      </c>
      <c r="C127" s="103">
        <f t="shared" ref="C127:BN127" si="208">ROUND(C125/C126,4)</f>
        <v>0.48980000000000001</v>
      </c>
      <c r="D127" s="103">
        <f t="shared" si="208"/>
        <v>0.31069999999999998</v>
      </c>
      <c r="E127" s="103">
        <f t="shared" si="208"/>
        <v>0.71260000000000001</v>
      </c>
      <c r="F127" s="103">
        <f t="shared" si="208"/>
        <v>0.29220000000000002</v>
      </c>
      <c r="G127" s="103">
        <f t="shared" si="208"/>
        <v>0.2452</v>
      </c>
      <c r="H127" s="103">
        <f t="shared" si="208"/>
        <v>0.20069999999999999</v>
      </c>
      <c r="I127" s="103">
        <f t="shared" si="208"/>
        <v>0.65800000000000003</v>
      </c>
      <c r="J127" s="103">
        <f t="shared" si="208"/>
        <v>0.62760000000000005</v>
      </c>
      <c r="K127" s="103">
        <f t="shared" si="208"/>
        <v>0.50539999999999996</v>
      </c>
      <c r="L127" s="103">
        <f t="shared" si="208"/>
        <v>0.55600000000000005</v>
      </c>
      <c r="M127" s="103">
        <f t="shared" si="208"/>
        <v>0.85199999999999998</v>
      </c>
      <c r="N127" s="103">
        <f t="shared" si="208"/>
        <v>0.2228</v>
      </c>
      <c r="O127" s="103">
        <f t="shared" si="208"/>
        <v>0.14419999999999999</v>
      </c>
      <c r="P127" s="103">
        <f t="shared" si="208"/>
        <v>0.3276</v>
      </c>
      <c r="Q127" s="103">
        <f t="shared" si="208"/>
        <v>0.6129</v>
      </c>
      <c r="R127" s="103">
        <f t="shared" si="208"/>
        <v>0.2883</v>
      </c>
      <c r="S127" s="103">
        <f t="shared" si="208"/>
        <v>0.4365</v>
      </c>
      <c r="T127" s="103">
        <f t="shared" si="208"/>
        <v>0.47870000000000001</v>
      </c>
      <c r="U127" s="103">
        <f t="shared" si="208"/>
        <v>0.6552</v>
      </c>
      <c r="V127" s="103">
        <f t="shared" si="208"/>
        <v>0.50270000000000004</v>
      </c>
      <c r="W127" s="104">
        <f t="shared" si="208"/>
        <v>0.625</v>
      </c>
      <c r="X127" s="103">
        <f t="shared" si="208"/>
        <v>0.57689999999999997</v>
      </c>
      <c r="Y127" s="103">
        <f t="shared" si="208"/>
        <v>0.73070000000000002</v>
      </c>
      <c r="Z127" s="103">
        <f t="shared" si="208"/>
        <v>0.40610000000000002</v>
      </c>
      <c r="AA127" s="103">
        <f t="shared" si="208"/>
        <v>0.2147</v>
      </c>
      <c r="AB127" s="103">
        <f t="shared" si="208"/>
        <v>0.1817</v>
      </c>
      <c r="AC127" s="103">
        <f t="shared" si="208"/>
        <v>0.2651</v>
      </c>
      <c r="AD127" s="103">
        <f t="shared" si="208"/>
        <v>0.27279999999999999</v>
      </c>
      <c r="AE127" s="103">
        <f t="shared" si="208"/>
        <v>0.36670000000000003</v>
      </c>
      <c r="AF127" s="103">
        <f t="shared" si="208"/>
        <v>0.40910000000000002</v>
      </c>
      <c r="AG127" s="103">
        <f t="shared" si="208"/>
        <v>0.20150000000000001</v>
      </c>
      <c r="AH127" s="103">
        <f t="shared" si="208"/>
        <v>0.50870000000000004</v>
      </c>
      <c r="AI127" s="103">
        <f t="shared" si="208"/>
        <v>0.49519999999999997</v>
      </c>
      <c r="AJ127" s="103">
        <f t="shared" si="208"/>
        <v>0.5474</v>
      </c>
      <c r="AK127" s="103">
        <f t="shared" si="208"/>
        <v>0.76419999999999999</v>
      </c>
      <c r="AL127" s="103">
        <f t="shared" si="208"/>
        <v>0.76339999999999997</v>
      </c>
      <c r="AM127" s="103">
        <f t="shared" si="208"/>
        <v>0.58299999999999996</v>
      </c>
      <c r="AN127" s="103">
        <f t="shared" si="208"/>
        <v>0.40089999999999998</v>
      </c>
      <c r="AO127" s="103">
        <f t="shared" si="208"/>
        <v>0.4456</v>
      </c>
      <c r="AP127" s="103">
        <f t="shared" si="208"/>
        <v>0.56769999999999998</v>
      </c>
      <c r="AQ127" s="103">
        <f t="shared" si="208"/>
        <v>0.42649999999999999</v>
      </c>
      <c r="AR127" s="103">
        <f t="shared" si="208"/>
        <v>9.35E-2</v>
      </c>
      <c r="AS127" s="103">
        <f t="shared" si="208"/>
        <v>0.28089999999999998</v>
      </c>
      <c r="AT127" s="103">
        <f t="shared" si="208"/>
        <v>0.1696</v>
      </c>
      <c r="AU127" s="103">
        <f t="shared" si="208"/>
        <v>0.24490000000000001</v>
      </c>
      <c r="AV127" s="103">
        <f t="shared" si="208"/>
        <v>0.35639999999999999</v>
      </c>
      <c r="AW127" s="103">
        <f t="shared" si="208"/>
        <v>0.22220000000000001</v>
      </c>
      <c r="AX127" s="103">
        <f t="shared" si="208"/>
        <v>0.66669999999999996</v>
      </c>
      <c r="AY127" s="103">
        <f t="shared" si="208"/>
        <v>0.42309999999999998</v>
      </c>
      <c r="AZ127" s="103">
        <f t="shared" si="208"/>
        <v>0.63</v>
      </c>
      <c r="BA127" s="103">
        <f t="shared" si="208"/>
        <v>0.3493</v>
      </c>
      <c r="BB127" s="103">
        <f t="shared" si="208"/>
        <v>0.34520000000000001</v>
      </c>
      <c r="BC127" s="103">
        <f t="shared" si="208"/>
        <v>0.48770000000000002</v>
      </c>
      <c r="BD127" s="103">
        <f t="shared" si="208"/>
        <v>0.11700000000000001</v>
      </c>
      <c r="BE127" s="103">
        <f t="shared" si="208"/>
        <v>0.2833</v>
      </c>
      <c r="BF127" s="103">
        <f t="shared" si="208"/>
        <v>9.4299999999999995E-2</v>
      </c>
      <c r="BG127" s="103">
        <f t="shared" si="208"/>
        <v>0.4632</v>
      </c>
      <c r="BH127" s="103">
        <f t="shared" si="208"/>
        <v>0.2014</v>
      </c>
      <c r="BI127" s="103">
        <f t="shared" si="208"/>
        <v>0.48670000000000002</v>
      </c>
      <c r="BJ127" s="103">
        <f t="shared" si="208"/>
        <v>7.8E-2</v>
      </c>
      <c r="BK127" s="103">
        <f t="shared" si="208"/>
        <v>0.22720000000000001</v>
      </c>
      <c r="BL127" s="103">
        <f t="shared" si="208"/>
        <v>0.44440000000000002</v>
      </c>
      <c r="BM127" s="103">
        <f t="shared" si="208"/>
        <v>0.44169999999999998</v>
      </c>
      <c r="BN127" s="103">
        <f t="shared" si="208"/>
        <v>0.48370000000000002</v>
      </c>
      <c r="BO127" s="103">
        <f t="shared" ref="BO127:DZ127" si="209">ROUND(BO125/BO126,4)</f>
        <v>0.47239999999999999</v>
      </c>
      <c r="BP127" s="103">
        <f t="shared" si="209"/>
        <v>0.45540000000000003</v>
      </c>
      <c r="BQ127" s="103">
        <f t="shared" si="209"/>
        <v>0.29409999999999997</v>
      </c>
      <c r="BR127" s="103">
        <f t="shared" si="209"/>
        <v>0.36630000000000001</v>
      </c>
      <c r="BS127" s="103">
        <f t="shared" si="209"/>
        <v>0.43619999999999998</v>
      </c>
      <c r="BT127" s="103">
        <f t="shared" si="209"/>
        <v>0.24740000000000001</v>
      </c>
      <c r="BU127" s="103">
        <f t="shared" si="209"/>
        <v>0.2591</v>
      </c>
      <c r="BV127" s="103">
        <f t="shared" si="209"/>
        <v>0.25879999999999997</v>
      </c>
      <c r="BW127" s="103">
        <f t="shared" si="209"/>
        <v>0.20169999999999999</v>
      </c>
      <c r="BX127" s="103">
        <f t="shared" si="209"/>
        <v>0.1522</v>
      </c>
      <c r="BY127" s="103">
        <f t="shared" si="209"/>
        <v>0.77149999999999996</v>
      </c>
      <c r="BZ127" s="103">
        <f t="shared" si="209"/>
        <v>0.51200000000000001</v>
      </c>
      <c r="CA127" s="103">
        <f t="shared" si="209"/>
        <v>0.31430000000000002</v>
      </c>
      <c r="CB127" s="103">
        <f t="shared" si="209"/>
        <v>0.25159999999999999</v>
      </c>
      <c r="CC127" s="103">
        <f t="shared" si="209"/>
        <v>0.28439999999999999</v>
      </c>
      <c r="CD127" s="103">
        <f t="shared" si="209"/>
        <v>0.55559999999999998</v>
      </c>
      <c r="CE127" s="103">
        <f t="shared" si="209"/>
        <v>0.3483</v>
      </c>
      <c r="CF127" s="103">
        <f t="shared" si="209"/>
        <v>0.375</v>
      </c>
      <c r="CG127" s="103">
        <f t="shared" si="209"/>
        <v>0.33800000000000002</v>
      </c>
      <c r="CH127" s="103">
        <f t="shared" si="209"/>
        <v>0.57889999999999997</v>
      </c>
      <c r="CI127" s="103">
        <f t="shared" si="209"/>
        <v>0.57809999999999995</v>
      </c>
      <c r="CJ127" s="103">
        <f t="shared" si="209"/>
        <v>0.41880000000000001</v>
      </c>
      <c r="CK127" s="103">
        <f t="shared" si="209"/>
        <v>0.24030000000000001</v>
      </c>
      <c r="CL127" s="103">
        <f t="shared" si="209"/>
        <v>0.2306</v>
      </c>
      <c r="CM127" s="103">
        <f t="shared" si="209"/>
        <v>0.61950000000000005</v>
      </c>
      <c r="CN127" s="103">
        <f t="shared" si="209"/>
        <v>0.2452</v>
      </c>
      <c r="CO127" s="103">
        <f t="shared" si="209"/>
        <v>0.30199999999999999</v>
      </c>
      <c r="CP127" s="103">
        <f t="shared" si="209"/>
        <v>0.23880000000000001</v>
      </c>
      <c r="CQ127" s="103">
        <f t="shared" si="209"/>
        <v>0.64980000000000004</v>
      </c>
      <c r="CR127" s="103">
        <f t="shared" si="209"/>
        <v>0.43969999999999998</v>
      </c>
      <c r="CS127" s="103">
        <f t="shared" si="209"/>
        <v>0.28570000000000001</v>
      </c>
      <c r="CT127" s="103">
        <f t="shared" si="209"/>
        <v>0.52110000000000001</v>
      </c>
      <c r="CU127" s="103">
        <f t="shared" si="209"/>
        <v>0.16189999999999999</v>
      </c>
      <c r="CV127" s="103">
        <f t="shared" si="209"/>
        <v>0.46150000000000002</v>
      </c>
      <c r="CW127" s="103">
        <f t="shared" si="209"/>
        <v>0.36520000000000002</v>
      </c>
      <c r="CX127" s="103">
        <f t="shared" si="209"/>
        <v>0.44440000000000002</v>
      </c>
      <c r="CY127" s="103">
        <f t="shared" si="209"/>
        <v>0.625</v>
      </c>
      <c r="CZ127" s="103">
        <f t="shared" si="209"/>
        <v>0.44600000000000001</v>
      </c>
      <c r="DA127" s="103">
        <f t="shared" si="209"/>
        <v>0.29270000000000002</v>
      </c>
      <c r="DB127" s="103">
        <f t="shared" si="209"/>
        <v>0.25640000000000002</v>
      </c>
      <c r="DC127" s="103">
        <f t="shared" si="209"/>
        <v>0.28570000000000001</v>
      </c>
      <c r="DD127" s="103">
        <f t="shared" si="209"/>
        <v>0.2621</v>
      </c>
      <c r="DE127" s="103">
        <f t="shared" si="209"/>
        <v>0.31929999999999997</v>
      </c>
      <c r="DF127" s="103">
        <f t="shared" si="209"/>
        <v>0.40949999999999998</v>
      </c>
      <c r="DG127" s="103">
        <f t="shared" si="209"/>
        <v>0.31109999999999999</v>
      </c>
      <c r="DH127" s="103">
        <f t="shared" si="209"/>
        <v>0.29060000000000002</v>
      </c>
      <c r="DI127" s="103">
        <f t="shared" si="209"/>
        <v>0.55759999999999998</v>
      </c>
      <c r="DJ127" s="103">
        <f t="shared" si="209"/>
        <v>0.42</v>
      </c>
      <c r="DK127" s="103">
        <f t="shared" si="209"/>
        <v>0.45889999999999997</v>
      </c>
      <c r="DL127" s="103">
        <f t="shared" si="209"/>
        <v>0.4849</v>
      </c>
      <c r="DM127" s="103">
        <f t="shared" si="209"/>
        <v>0.53700000000000003</v>
      </c>
      <c r="DN127" s="103">
        <f t="shared" si="209"/>
        <v>0.51839999999999997</v>
      </c>
      <c r="DO127" s="103">
        <f t="shared" si="209"/>
        <v>0.60040000000000004</v>
      </c>
      <c r="DP127" s="103">
        <f t="shared" si="209"/>
        <v>0.26669999999999999</v>
      </c>
      <c r="DQ127" s="103">
        <f t="shared" si="209"/>
        <v>0.29899999999999999</v>
      </c>
      <c r="DR127" s="103">
        <f t="shared" si="209"/>
        <v>0.69830000000000003</v>
      </c>
      <c r="DS127" s="103">
        <f t="shared" si="209"/>
        <v>0.72289999999999999</v>
      </c>
      <c r="DT127" s="103">
        <f t="shared" si="209"/>
        <v>0.62649999999999995</v>
      </c>
      <c r="DU127" s="103">
        <f t="shared" si="209"/>
        <v>0.47520000000000001</v>
      </c>
      <c r="DV127" s="103">
        <f t="shared" si="209"/>
        <v>0.32840000000000003</v>
      </c>
      <c r="DW127" s="103">
        <f t="shared" si="209"/>
        <v>0.3175</v>
      </c>
      <c r="DX127" s="103">
        <f t="shared" si="209"/>
        <v>0.25530000000000003</v>
      </c>
      <c r="DY127" s="103">
        <f t="shared" si="209"/>
        <v>0.16750000000000001</v>
      </c>
      <c r="DZ127" s="103">
        <f t="shared" si="209"/>
        <v>0.22819999999999999</v>
      </c>
      <c r="EA127" s="103">
        <f t="shared" ref="EA127:FX127" si="210">ROUND(EA125/EA126,4)</f>
        <v>0.3125</v>
      </c>
      <c r="EB127" s="103">
        <f t="shared" si="210"/>
        <v>0.40679999999999999</v>
      </c>
      <c r="EC127" s="103">
        <f t="shared" si="210"/>
        <v>0.27050000000000002</v>
      </c>
      <c r="ED127" s="103">
        <f t="shared" si="210"/>
        <v>2.7300000000000001E-2</v>
      </c>
      <c r="EE127" s="103">
        <f t="shared" si="210"/>
        <v>0.59540000000000004</v>
      </c>
      <c r="EF127" s="103">
        <f t="shared" si="210"/>
        <v>0.58120000000000005</v>
      </c>
      <c r="EG127" s="103">
        <f t="shared" si="210"/>
        <v>0.53659999999999997</v>
      </c>
      <c r="EH127" s="103">
        <f t="shared" si="210"/>
        <v>0.29099999999999998</v>
      </c>
      <c r="EI127" s="103">
        <f t="shared" si="210"/>
        <v>0.78559999999999997</v>
      </c>
      <c r="EJ127" s="103">
        <f t="shared" si="210"/>
        <v>0.3271</v>
      </c>
      <c r="EK127" s="103">
        <f t="shared" si="210"/>
        <v>0.31190000000000001</v>
      </c>
      <c r="EL127" s="103">
        <f t="shared" si="210"/>
        <v>0.2492</v>
      </c>
      <c r="EM127" s="103">
        <f t="shared" si="210"/>
        <v>0.5</v>
      </c>
      <c r="EN127" s="103">
        <f t="shared" si="210"/>
        <v>0.58730000000000004</v>
      </c>
      <c r="EO127" s="103">
        <f t="shared" si="210"/>
        <v>0.32369999999999999</v>
      </c>
      <c r="EP127" s="103">
        <f t="shared" si="210"/>
        <v>0.23980000000000001</v>
      </c>
      <c r="EQ127" s="103">
        <f t="shared" si="210"/>
        <v>0.12540000000000001</v>
      </c>
      <c r="ER127" s="103">
        <f t="shared" si="210"/>
        <v>0.37430000000000002</v>
      </c>
      <c r="ES127" s="103">
        <f t="shared" si="210"/>
        <v>0.62819999999999998</v>
      </c>
      <c r="ET127" s="103">
        <f t="shared" si="210"/>
        <v>0.74070000000000003</v>
      </c>
      <c r="EU127" s="103">
        <f t="shared" si="210"/>
        <v>0.81100000000000005</v>
      </c>
      <c r="EV127" s="103">
        <f t="shared" si="210"/>
        <v>0.5</v>
      </c>
      <c r="EW127" s="103">
        <f t="shared" si="210"/>
        <v>0.14990000000000001</v>
      </c>
      <c r="EX127" s="103">
        <f t="shared" si="210"/>
        <v>0.22939999999999999</v>
      </c>
      <c r="EY127" s="103">
        <f t="shared" si="210"/>
        <v>0.4375</v>
      </c>
      <c r="EZ127" s="103">
        <f t="shared" si="210"/>
        <v>0.40229999999999999</v>
      </c>
      <c r="FA127" s="103">
        <f t="shared" si="210"/>
        <v>0.2397</v>
      </c>
      <c r="FB127" s="103">
        <f t="shared" si="210"/>
        <v>0.56279999999999997</v>
      </c>
      <c r="FC127" s="103">
        <f t="shared" si="210"/>
        <v>0.2417</v>
      </c>
      <c r="FD127" s="103">
        <f t="shared" si="210"/>
        <v>0.4511</v>
      </c>
      <c r="FE127" s="103">
        <f t="shared" si="210"/>
        <v>0.50819999999999999</v>
      </c>
      <c r="FF127" s="103">
        <f t="shared" si="210"/>
        <v>0.38929999999999998</v>
      </c>
      <c r="FG127" s="103">
        <f t="shared" si="210"/>
        <v>0.31580000000000003</v>
      </c>
      <c r="FH127" s="103">
        <f t="shared" si="210"/>
        <v>0.52170000000000005</v>
      </c>
      <c r="FI127" s="103">
        <f t="shared" si="210"/>
        <v>0.39329999999999998</v>
      </c>
      <c r="FJ127" s="103">
        <f t="shared" si="210"/>
        <v>0.24629999999999999</v>
      </c>
      <c r="FK127" s="103">
        <f t="shared" si="210"/>
        <v>0.26989999999999997</v>
      </c>
      <c r="FL127" s="103">
        <f t="shared" si="210"/>
        <v>0.12139999999999999</v>
      </c>
      <c r="FM127" s="103">
        <f t="shared" si="210"/>
        <v>0.2235</v>
      </c>
      <c r="FN127" s="103">
        <f t="shared" si="210"/>
        <v>0.54090000000000005</v>
      </c>
      <c r="FO127" s="103">
        <f t="shared" si="210"/>
        <v>0.40460000000000002</v>
      </c>
      <c r="FP127" s="103">
        <f t="shared" si="210"/>
        <v>0.58509999999999995</v>
      </c>
      <c r="FQ127" s="103">
        <f t="shared" si="210"/>
        <v>0.3569</v>
      </c>
      <c r="FR127" s="103">
        <f t="shared" si="210"/>
        <v>0.23960000000000001</v>
      </c>
      <c r="FS127" s="103">
        <f t="shared" si="210"/>
        <v>0.1769</v>
      </c>
      <c r="FT127" s="104">
        <f t="shared" si="210"/>
        <v>0.54169999999999996</v>
      </c>
      <c r="FU127" s="103">
        <f t="shared" si="210"/>
        <v>0.54579999999999995</v>
      </c>
      <c r="FV127" s="103">
        <f t="shared" si="210"/>
        <v>0.41270000000000001</v>
      </c>
      <c r="FW127" s="103">
        <f t="shared" si="210"/>
        <v>0.3952</v>
      </c>
      <c r="FX127" s="103">
        <f t="shared" si="210"/>
        <v>0.21210000000000001</v>
      </c>
      <c r="FY127" s="32"/>
      <c r="FZ127" s="12"/>
      <c r="GA127" s="42"/>
      <c r="GB127" s="42"/>
      <c r="GC127" s="42"/>
      <c r="GD127" s="42"/>
      <c r="GE127" s="4"/>
      <c r="GF127" s="1"/>
      <c r="GG127" s="1"/>
      <c r="GH127" s="1"/>
      <c r="GI127" s="1"/>
      <c r="GJ127" s="1"/>
      <c r="GK127" s="1"/>
      <c r="GL127" s="1"/>
      <c r="GM127" s="1"/>
    </row>
    <row r="128" spans="1:204" x14ac:dyDescent="0.2">
      <c r="A128" s="3" t="s">
        <v>443</v>
      </c>
      <c r="B128" s="11" t="s">
        <v>444</v>
      </c>
      <c r="C128" s="14">
        <f>ROUND(C127*C14,1)+C23</f>
        <v>4052</v>
      </c>
      <c r="D128" s="14">
        <f t="shared" ref="D128:BO128" si="211">ROUND(D127*D14,1)+D23</f>
        <v>13124.4</v>
      </c>
      <c r="E128" s="14">
        <f t="shared" si="211"/>
        <v>5096.1000000000004</v>
      </c>
      <c r="F128" s="14">
        <f t="shared" si="211"/>
        <v>5316.9</v>
      </c>
      <c r="G128" s="14">
        <f t="shared" si="211"/>
        <v>245.2</v>
      </c>
      <c r="H128" s="14">
        <f t="shared" si="211"/>
        <v>189.9</v>
      </c>
      <c r="I128" s="14">
        <f t="shared" si="211"/>
        <v>6217.1</v>
      </c>
      <c r="J128" s="14">
        <f t="shared" si="211"/>
        <v>1411.5</v>
      </c>
      <c r="K128" s="14">
        <f t="shared" si="211"/>
        <v>140.5</v>
      </c>
      <c r="L128" s="14">
        <f t="shared" si="211"/>
        <v>1294.3</v>
      </c>
      <c r="M128" s="14">
        <f t="shared" si="211"/>
        <v>1031.3</v>
      </c>
      <c r="N128" s="14">
        <f t="shared" si="211"/>
        <v>11997.2</v>
      </c>
      <c r="O128" s="14">
        <f t="shared" si="211"/>
        <v>2087.9</v>
      </c>
      <c r="P128" s="14">
        <f t="shared" si="211"/>
        <v>59.2</v>
      </c>
      <c r="Q128" s="14">
        <f t="shared" si="211"/>
        <v>23355.4</v>
      </c>
      <c r="R128" s="14">
        <f t="shared" si="211"/>
        <v>822.3</v>
      </c>
      <c r="S128" s="14">
        <f t="shared" si="211"/>
        <v>720</v>
      </c>
      <c r="T128" s="14">
        <f t="shared" si="211"/>
        <v>67</v>
      </c>
      <c r="U128" s="14">
        <f t="shared" si="211"/>
        <v>32.1</v>
      </c>
      <c r="V128" s="14">
        <f t="shared" si="211"/>
        <v>130.69999999999999</v>
      </c>
      <c r="W128" s="14">
        <f t="shared" si="211"/>
        <v>25.6</v>
      </c>
      <c r="X128" s="14">
        <f t="shared" si="211"/>
        <v>20.2</v>
      </c>
      <c r="Y128" s="14">
        <f t="shared" si="211"/>
        <v>1658.8</v>
      </c>
      <c r="Z128" s="14">
        <f t="shared" si="211"/>
        <v>96.4</v>
      </c>
      <c r="AA128" s="14">
        <f t="shared" si="211"/>
        <v>6530.7</v>
      </c>
      <c r="AB128" s="14">
        <f t="shared" si="211"/>
        <v>5437.9</v>
      </c>
      <c r="AC128" s="14">
        <f t="shared" si="211"/>
        <v>247.4</v>
      </c>
      <c r="AD128" s="14">
        <f t="shared" si="211"/>
        <v>342.7</v>
      </c>
      <c r="AE128" s="14">
        <f t="shared" si="211"/>
        <v>35.6</v>
      </c>
      <c r="AF128" s="14">
        <f t="shared" si="211"/>
        <v>64.2</v>
      </c>
      <c r="AG128" s="14">
        <f t="shared" si="211"/>
        <v>133.9</v>
      </c>
      <c r="AH128" s="14">
        <f t="shared" si="211"/>
        <v>504.9</v>
      </c>
      <c r="AI128" s="14">
        <f t="shared" si="211"/>
        <v>156.69999999999999</v>
      </c>
      <c r="AJ128" s="14">
        <f t="shared" si="211"/>
        <v>80.7</v>
      </c>
      <c r="AK128" s="14">
        <f t="shared" si="211"/>
        <v>150.19999999999999</v>
      </c>
      <c r="AL128" s="14">
        <f t="shared" si="211"/>
        <v>199.6</v>
      </c>
      <c r="AM128" s="14">
        <f t="shared" si="211"/>
        <v>245.2</v>
      </c>
      <c r="AN128" s="14">
        <f t="shared" si="211"/>
        <v>139.1</v>
      </c>
      <c r="AO128" s="14">
        <f t="shared" si="211"/>
        <v>2005.8</v>
      </c>
      <c r="AP128" s="14">
        <f t="shared" si="211"/>
        <v>47704.7</v>
      </c>
      <c r="AQ128" s="14">
        <f t="shared" si="211"/>
        <v>89.4</v>
      </c>
      <c r="AR128" s="14">
        <v>6192.9</v>
      </c>
      <c r="AS128" s="14">
        <f t="shared" si="211"/>
        <v>1963.1</v>
      </c>
      <c r="AT128" s="14">
        <f t="shared" si="211"/>
        <v>372.3</v>
      </c>
      <c r="AU128" s="14">
        <f t="shared" si="211"/>
        <v>57.1</v>
      </c>
      <c r="AV128" s="14">
        <f t="shared" si="211"/>
        <v>101.6</v>
      </c>
      <c r="AW128" s="14">
        <f t="shared" si="211"/>
        <v>48.1</v>
      </c>
      <c r="AX128" s="14">
        <f t="shared" si="211"/>
        <v>28.3</v>
      </c>
      <c r="AY128" s="14">
        <f t="shared" si="211"/>
        <v>187.9</v>
      </c>
      <c r="AZ128" s="14">
        <f t="shared" si="211"/>
        <v>7111.1</v>
      </c>
      <c r="BA128" s="14">
        <f t="shared" si="211"/>
        <v>3094.2</v>
      </c>
      <c r="BB128" s="14">
        <f t="shared" si="211"/>
        <v>2614</v>
      </c>
      <c r="BC128" s="14">
        <f t="shared" si="211"/>
        <v>13905.6</v>
      </c>
      <c r="BD128" s="14">
        <f t="shared" si="211"/>
        <v>592.6</v>
      </c>
      <c r="BE128" s="14">
        <f t="shared" si="211"/>
        <v>398.7</v>
      </c>
      <c r="BF128" s="14">
        <f t="shared" si="211"/>
        <v>2416.5</v>
      </c>
      <c r="BG128" s="14">
        <f t="shared" si="211"/>
        <v>449.1</v>
      </c>
      <c r="BH128" s="14">
        <f t="shared" si="211"/>
        <v>112.2</v>
      </c>
      <c r="BI128" s="14">
        <f t="shared" si="211"/>
        <v>110.3</v>
      </c>
      <c r="BJ128" s="14">
        <f t="shared" si="211"/>
        <v>518.79999999999995</v>
      </c>
      <c r="BK128" s="14">
        <f t="shared" si="211"/>
        <v>4921.8999999999996</v>
      </c>
      <c r="BL128" s="14">
        <f t="shared" si="211"/>
        <v>97.5</v>
      </c>
      <c r="BM128" s="14">
        <f t="shared" si="211"/>
        <v>120.6</v>
      </c>
      <c r="BN128" s="14">
        <f t="shared" si="211"/>
        <v>1633</v>
      </c>
      <c r="BO128" s="14">
        <f t="shared" si="211"/>
        <v>611</v>
      </c>
      <c r="BP128" s="14">
        <f t="shared" ref="BP128:EA128" si="212">ROUND(BP127*BP14,1)+BP23</f>
        <v>90.8</v>
      </c>
      <c r="BQ128" s="14">
        <f t="shared" si="212"/>
        <v>1801.8</v>
      </c>
      <c r="BR128" s="14">
        <f t="shared" si="212"/>
        <v>1661.2</v>
      </c>
      <c r="BS128" s="14">
        <f t="shared" si="212"/>
        <v>479.9</v>
      </c>
      <c r="BT128" s="14">
        <f t="shared" si="212"/>
        <v>107.7</v>
      </c>
      <c r="BU128" s="14">
        <f t="shared" si="212"/>
        <v>102.7</v>
      </c>
      <c r="BV128" s="14">
        <f t="shared" si="212"/>
        <v>337.7</v>
      </c>
      <c r="BW128" s="14">
        <f t="shared" si="212"/>
        <v>394.8</v>
      </c>
      <c r="BX128" s="14">
        <f t="shared" si="212"/>
        <v>10.5</v>
      </c>
      <c r="BY128" s="14">
        <f t="shared" si="212"/>
        <v>364.1</v>
      </c>
      <c r="BZ128" s="14">
        <f t="shared" si="212"/>
        <v>101.4</v>
      </c>
      <c r="CA128" s="14">
        <f t="shared" si="212"/>
        <v>49.7</v>
      </c>
      <c r="CB128" s="14">
        <f t="shared" si="212"/>
        <v>20149.2</v>
      </c>
      <c r="CC128" s="14">
        <f t="shared" si="212"/>
        <v>47.2</v>
      </c>
      <c r="CD128" s="14">
        <f t="shared" si="212"/>
        <v>24.7</v>
      </c>
      <c r="CE128" s="14">
        <f t="shared" si="212"/>
        <v>49.5</v>
      </c>
      <c r="CF128" s="14">
        <f t="shared" si="212"/>
        <v>41.1</v>
      </c>
      <c r="CG128" s="14">
        <f t="shared" si="212"/>
        <v>70.3</v>
      </c>
      <c r="CH128" s="14">
        <f t="shared" si="212"/>
        <v>53.8</v>
      </c>
      <c r="CI128" s="14">
        <f t="shared" si="212"/>
        <v>397.4</v>
      </c>
      <c r="CJ128" s="14">
        <f t="shared" si="212"/>
        <v>403</v>
      </c>
      <c r="CK128" s="14">
        <f t="shared" si="212"/>
        <v>1339.4</v>
      </c>
      <c r="CL128" s="14">
        <f t="shared" si="212"/>
        <v>304.8</v>
      </c>
      <c r="CM128" s="14">
        <f t="shared" si="212"/>
        <v>439.1</v>
      </c>
      <c r="CN128" s="14">
        <f t="shared" si="212"/>
        <v>7468.7</v>
      </c>
      <c r="CO128" s="14">
        <f t="shared" si="212"/>
        <v>4546.5</v>
      </c>
      <c r="CP128" s="14">
        <f t="shared" si="212"/>
        <v>263.7</v>
      </c>
      <c r="CQ128" s="14">
        <f t="shared" si="212"/>
        <v>590.4</v>
      </c>
      <c r="CR128" s="14">
        <f t="shared" si="212"/>
        <v>75.599999999999994</v>
      </c>
      <c r="CS128" s="14">
        <f t="shared" si="212"/>
        <v>101.6</v>
      </c>
      <c r="CT128" s="14">
        <f t="shared" si="212"/>
        <v>51.6</v>
      </c>
      <c r="CU128" s="14">
        <f t="shared" si="212"/>
        <v>74.2</v>
      </c>
      <c r="CV128" s="14">
        <f t="shared" si="212"/>
        <v>19.399999999999999</v>
      </c>
      <c r="CW128" s="14">
        <f t="shared" si="212"/>
        <v>65.400000000000006</v>
      </c>
      <c r="CX128" s="14">
        <f t="shared" si="212"/>
        <v>201.1</v>
      </c>
      <c r="CY128" s="14">
        <f t="shared" si="212"/>
        <v>25.6</v>
      </c>
      <c r="CZ128" s="14">
        <f t="shared" si="212"/>
        <v>909.2</v>
      </c>
      <c r="DA128" s="14">
        <f t="shared" si="212"/>
        <v>50.8</v>
      </c>
      <c r="DB128" s="14">
        <f t="shared" si="212"/>
        <v>75</v>
      </c>
      <c r="DC128" s="14">
        <f t="shared" si="212"/>
        <v>41.6</v>
      </c>
      <c r="DD128" s="14">
        <f t="shared" si="212"/>
        <v>40.6</v>
      </c>
      <c r="DE128" s="14">
        <f t="shared" si="212"/>
        <v>138.80000000000001</v>
      </c>
      <c r="DF128" s="14">
        <f t="shared" si="212"/>
        <v>8748.2999999999993</v>
      </c>
      <c r="DG128" s="14">
        <f t="shared" si="212"/>
        <v>27.7</v>
      </c>
      <c r="DH128" s="14">
        <f t="shared" si="212"/>
        <v>598.20000000000005</v>
      </c>
      <c r="DI128" s="14">
        <f t="shared" si="212"/>
        <v>1444.7</v>
      </c>
      <c r="DJ128" s="14">
        <f t="shared" si="212"/>
        <v>266.2</v>
      </c>
      <c r="DK128" s="14">
        <f t="shared" si="212"/>
        <v>201.3</v>
      </c>
      <c r="DL128" s="14">
        <f t="shared" si="212"/>
        <v>2755</v>
      </c>
      <c r="DM128" s="14">
        <f t="shared" si="212"/>
        <v>129.1</v>
      </c>
      <c r="DN128" s="14">
        <f t="shared" si="212"/>
        <v>697.7</v>
      </c>
      <c r="DO128" s="14">
        <f t="shared" si="212"/>
        <v>1847.7</v>
      </c>
      <c r="DP128" s="14">
        <f t="shared" si="212"/>
        <v>48.9</v>
      </c>
      <c r="DQ128" s="14">
        <f t="shared" si="212"/>
        <v>175.5</v>
      </c>
      <c r="DR128" s="14">
        <f t="shared" si="212"/>
        <v>941</v>
      </c>
      <c r="DS128" s="14">
        <f t="shared" si="212"/>
        <v>532.79999999999995</v>
      </c>
      <c r="DT128" s="14">
        <f t="shared" si="212"/>
        <v>85.8</v>
      </c>
      <c r="DU128" s="14">
        <f t="shared" si="212"/>
        <v>179.2</v>
      </c>
      <c r="DV128" s="14">
        <f t="shared" si="212"/>
        <v>66.5</v>
      </c>
      <c r="DW128" s="14">
        <f t="shared" si="212"/>
        <v>105.6</v>
      </c>
      <c r="DX128" s="14">
        <f t="shared" si="212"/>
        <v>39.799999999999997</v>
      </c>
      <c r="DY128" s="14">
        <f t="shared" si="212"/>
        <v>53.6</v>
      </c>
      <c r="DZ128" s="14">
        <f t="shared" si="212"/>
        <v>179.1</v>
      </c>
      <c r="EA128" s="14">
        <f t="shared" si="212"/>
        <v>187.3</v>
      </c>
      <c r="EB128" s="14">
        <f t="shared" ref="EB128:FX128" si="213">ROUND(EB127*EB14,1)+EB23</f>
        <v>229.8</v>
      </c>
      <c r="EC128" s="14">
        <f t="shared" si="213"/>
        <v>82.8</v>
      </c>
      <c r="ED128" s="14">
        <f t="shared" si="213"/>
        <v>46.7</v>
      </c>
      <c r="EE128" s="14">
        <f t="shared" si="213"/>
        <v>114.3</v>
      </c>
      <c r="EF128" s="14">
        <f t="shared" si="213"/>
        <v>822.2</v>
      </c>
      <c r="EG128" s="14">
        <f t="shared" si="213"/>
        <v>145.4</v>
      </c>
      <c r="EH128" s="14">
        <f t="shared" si="213"/>
        <v>59.9</v>
      </c>
      <c r="EI128" s="14">
        <f t="shared" si="213"/>
        <v>11779.4</v>
      </c>
      <c r="EJ128" s="14">
        <f t="shared" si="213"/>
        <v>3089.5</v>
      </c>
      <c r="EK128" s="14">
        <f t="shared" si="213"/>
        <v>212.7</v>
      </c>
      <c r="EL128" s="14">
        <f t="shared" si="213"/>
        <v>114.1</v>
      </c>
      <c r="EM128" s="14">
        <f t="shared" si="213"/>
        <v>199</v>
      </c>
      <c r="EN128" s="14">
        <f t="shared" si="213"/>
        <v>618.79999999999995</v>
      </c>
      <c r="EO128" s="14">
        <f t="shared" si="213"/>
        <v>107</v>
      </c>
      <c r="EP128" s="14">
        <f t="shared" si="213"/>
        <v>92.8</v>
      </c>
      <c r="EQ128" s="14">
        <f t="shared" si="213"/>
        <v>350.5</v>
      </c>
      <c r="ER128" s="14">
        <f t="shared" si="213"/>
        <v>114.5</v>
      </c>
      <c r="ES128" s="14">
        <f t="shared" si="213"/>
        <v>75.7</v>
      </c>
      <c r="ET128" s="14">
        <f t="shared" si="213"/>
        <v>151</v>
      </c>
      <c r="EU128" s="14">
        <f t="shared" si="213"/>
        <v>466.3</v>
      </c>
      <c r="EV128" s="14">
        <f t="shared" si="213"/>
        <v>30</v>
      </c>
      <c r="EW128" s="14">
        <f t="shared" si="213"/>
        <v>141.4</v>
      </c>
      <c r="EX128" s="14">
        <f t="shared" si="213"/>
        <v>40.299999999999997</v>
      </c>
      <c r="EY128" s="14">
        <f t="shared" si="213"/>
        <v>222.9</v>
      </c>
      <c r="EZ128" s="14">
        <f t="shared" si="213"/>
        <v>52.5</v>
      </c>
      <c r="FA128" s="14">
        <f t="shared" si="213"/>
        <v>821.6</v>
      </c>
      <c r="FB128" s="14">
        <f t="shared" si="213"/>
        <v>185.2</v>
      </c>
      <c r="FC128" s="14">
        <f t="shared" si="213"/>
        <v>531.5</v>
      </c>
      <c r="FD128" s="14">
        <f t="shared" si="213"/>
        <v>158.6</v>
      </c>
      <c r="FE128" s="14">
        <f t="shared" si="213"/>
        <v>51.6</v>
      </c>
      <c r="FF128" s="14">
        <f t="shared" si="213"/>
        <v>79.400000000000006</v>
      </c>
      <c r="FG128" s="14">
        <f t="shared" si="213"/>
        <v>36.9</v>
      </c>
      <c r="FH128" s="14">
        <f t="shared" si="213"/>
        <v>48</v>
      </c>
      <c r="FI128" s="14">
        <f t="shared" si="213"/>
        <v>693.7</v>
      </c>
      <c r="FJ128" s="14">
        <f t="shared" si="213"/>
        <v>454.3</v>
      </c>
      <c r="FK128" s="14">
        <f t="shared" si="213"/>
        <v>619.6</v>
      </c>
      <c r="FL128" s="14">
        <f t="shared" si="213"/>
        <v>777.8</v>
      </c>
      <c r="FM128" s="14">
        <f t="shared" si="213"/>
        <v>836.1</v>
      </c>
      <c r="FN128" s="14">
        <f t="shared" si="213"/>
        <v>11718.6</v>
      </c>
      <c r="FO128" s="14">
        <f t="shared" si="213"/>
        <v>424.4</v>
      </c>
      <c r="FP128" s="14">
        <f t="shared" si="213"/>
        <v>1296.9000000000001</v>
      </c>
      <c r="FQ128" s="14">
        <f t="shared" si="213"/>
        <v>322.8</v>
      </c>
      <c r="FR128" s="14">
        <f t="shared" si="213"/>
        <v>38.5</v>
      </c>
      <c r="FS128" s="14">
        <f t="shared" si="213"/>
        <v>33.299999999999997</v>
      </c>
      <c r="FT128" s="14">
        <f t="shared" si="213"/>
        <v>36.6</v>
      </c>
      <c r="FU128" s="14">
        <f t="shared" si="213"/>
        <v>419.9</v>
      </c>
      <c r="FV128" s="14">
        <f t="shared" si="213"/>
        <v>271.39999999999998</v>
      </c>
      <c r="FW128" s="14">
        <f t="shared" si="213"/>
        <v>71.900000000000006</v>
      </c>
      <c r="FX128" s="14">
        <f t="shared" si="213"/>
        <v>10.6</v>
      </c>
      <c r="FY128" s="32"/>
      <c r="FZ128" s="12">
        <f>SUM(C128:FX128)</f>
        <v>293090.40000000002</v>
      </c>
      <c r="GA128" s="46"/>
      <c r="GB128" s="42"/>
      <c r="GC128" s="42"/>
      <c r="GD128" s="42"/>
      <c r="GE128" s="4"/>
      <c r="GF128" s="1"/>
      <c r="GG128" s="1"/>
      <c r="GH128" s="1"/>
      <c r="GI128" s="1"/>
      <c r="GJ128" s="1"/>
      <c r="GK128" s="1"/>
      <c r="GL128" s="1"/>
      <c r="GM128" s="1"/>
    </row>
    <row r="129" spans="1:256" x14ac:dyDescent="0.2">
      <c r="A129" s="11"/>
      <c r="B129" s="11" t="s">
        <v>445</v>
      </c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3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  <c r="DB129" s="42"/>
      <c r="DC129" s="42"/>
      <c r="DD129" s="42"/>
      <c r="DE129" s="42"/>
      <c r="DF129" s="42"/>
      <c r="DG129" s="42"/>
      <c r="DH129" s="42"/>
      <c r="DI129" s="42"/>
      <c r="DJ129" s="42"/>
      <c r="DK129" s="42"/>
      <c r="DL129" s="42"/>
      <c r="DM129" s="42"/>
      <c r="DN129" s="42"/>
      <c r="DO129" s="42"/>
      <c r="DP129" s="42"/>
      <c r="DQ129" s="42"/>
      <c r="DR129" s="42"/>
      <c r="DS129" s="42"/>
      <c r="DT129" s="42"/>
      <c r="DU129" s="42"/>
      <c r="DV129" s="42"/>
      <c r="DW129" s="42"/>
      <c r="DX129" s="42"/>
      <c r="DY129" s="42"/>
      <c r="DZ129" s="42"/>
      <c r="EA129" s="42"/>
      <c r="EB129" s="42"/>
      <c r="EC129" s="42"/>
      <c r="ED129" s="42"/>
      <c r="EE129" s="42"/>
      <c r="EF129" s="42"/>
      <c r="EG129" s="42"/>
      <c r="EH129" s="42"/>
      <c r="EI129" s="42"/>
      <c r="EJ129" s="42"/>
      <c r="EK129" s="42"/>
      <c r="EL129" s="42"/>
      <c r="EM129" s="42"/>
      <c r="EN129" s="42"/>
      <c r="EO129" s="42"/>
      <c r="EP129" s="42"/>
      <c r="EQ129" s="42"/>
      <c r="ER129" s="42"/>
      <c r="ES129" s="42"/>
      <c r="ET129" s="42"/>
      <c r="EU129" s="42"/>
      <c r="EV129" s="42"/>
      <c r="EW129" s="42"/>
      <c r="EX129" s="42"/>
      <c r="EY129" s="42"/>
      <c r="EZ129" s="42"/>
      <c r="FA129" s="42"/>
      <c r="FB129" s="42"/>
      <c r="FC129" s="42"/>
      <c r="FD129" s="42"/>
      <c r="FE129" s="42"/>
      <c r="FF129" s="42"/>
      <c r="FG129" s="42"/>
      <c r="FH129" s="42"/>
      <c r="FI129" s="42"/>
      <c r="FJ129" s="42"/>
      <c r="FK129" s="42"/>
      <c r="FL129" s="42"/>
      <c r="FM129" s="42"/>
      <c r="FN129" s="42"/>
      <c r="FO129" s="42"/>
      <c r="FP129" s="42"/>
      <c r="FQ129" s="42"/>
      <c r="FR129" s="42"/>
      <c r="FS129" s="42"/>
      <c r="FT129" s="43"/>
      <c r="FU129" s="42"/>
      <c r="FV129" s="42"/>
      <c r="FW129" s="42"/>
      <c r="FX129" s="42"/>
      <c r="FY129" s="103"/>
      <c r="FZ129" s="12"/>
      <c r="GA129" s="29"/>
      <c r="GB129" s="32"/>
      <c r="GC129" s="32"/>
      <c r="GD129" s="32"/>
      <c r="GE129" s="32"/>
      <c r="GF129" s="33"/>
      <c r="GG129" s="1"/>
      <c r="GH129" s="33"/>
      <c r="GI129" s="33"/>
      <c r="GJ129" s="33"/>
      <c r="GK129" s="1"/>
      <c r="GL129" s="1"/>
      <c r="GM129" s="1"/>
    </row>
    <row r="130" spans="1:256" x14ac:dyDescent="0.2">
      <c r="A130" s="3" t="s">
        <v>446</v>
      </c>
      <c r="B130" s="11" t="s">
        <v>447</v>
      </c>
      <c r="C130" s="14">
        <f t="shared" ref="C130:AH130" si="214">C11+C23</f>
        <v>3648.5</v>
      </c>
      <c r="D130" s="14">
        <f t="shared" si="214"/>
        <v>12189.5</v>
      </c>
      <c r="E130" s="14">
        <f t="shared" si="214"/>
        <v>4966.5</v>
      </c>
      <c r="F130" s="14">
        <f t="shared" si="214"/>
        <v>4974</v>
      </c>
      <c r="G130" s="14">
        <f t="shared" si="214"/>
        <v>211</v>
      </c>
      <c r="H130" s="14">
        <f t="shared" si="214"/>
        <v>175.5</v>
      </c>
      <c r="I130" s="14">
        <f t="shared" si="214"/>
        <v>6127</v>
      </c>
      <c r="J130" s="14">
        <f t="shared" si="214"/>
        <v>1351.5</v>
      </c>
      <c r="K130" s="14">
        <f t="shared" si="214"/>
        <v>140.5</v>
      </c>
      <c r="L130" s="14">
        <f t="shared" si="214"/>
        <v>1239.5</v>
      </c>
      <c r="M130" s="14">
        <f t="shared" si="214"/>
        <v>1001</v>
      </c>
      <c r="N130" s="14">
        <f t="shared" si="214"/>
        <v>11693</v>
      </c>
      <c r="O130" s="14">
        <f t="shared" si="214"/>
        <v>1833</v>
      </c>
      <c r="P130" s="14">
        <f t="shared" si="214"/>
        <v>62.5</v>
      </c>
      <c r="Q130" s="14">
        <f t="shared" si="214"/>
        <v>22114</v>
      </c>
      <c r="R130" s="14">
        <f t="shared" si="214"/>
        <v>681.5</v>
      </c>
      <c r="S130" s="14">
        <f t="shared" si="214"/>
        <v>664.5</v>
      </c>
      <c r="T130" s="14">
        <f t="shared" si="214"/>
        <v>61</v>
      </c>
      <c r="U130" s="14">
        <f t="shared" si="214"/>
        <v>25.5</v>
      </c>
      <c r="V130" s="14">
        <f t="shared" si="214"/>
        <v>124</v>
      </c>
      <c r="W130" s="17">
        <f t="shared" si="214"/>
        <v>23</v>
      </c>
      <c r="X130" s="14">
        <f t="shared" si="214"/>
        <v>19.5</v>
      </c>
      <c r="Y130" s="14">
        <f t="shared" si="214"/>
        <v>1661.5</v>
      </c>
      <c r="Z130" s="14">
        <f t="shared" si="214"/>
        <v>98.5</v>
      </c>
      <c r="AA130" s="14">
        <f t="shared" si="214"/>
        <v>6133</v>
      </c>
      <c r="AB130" s="14">
        <f t="shared" si="214"/>
        <v>5158.5</v>
      </c>
      <c r="AC130" s="14">
        <f t="shared" si="214"/>
        <v>225</v>
      </c>
      <c r="AD130" s="14">
        <f t="shared" si="214"/>
        <v>322</v>
      </c>
      <c r="AE130" s="14">
        <f t="shared" si="214"/>
        <v>33</v>
      </c>
      <c r="AF130" s="14">
        <f t="shared" si="214"/>
        <v>65</v>
      </c>
      <c r="AG130" s="14">
        <f t="shared" si="214"/>
        <v>112.5</v>
      </c>
      <c r="AH130" s="14">
        <f t="shared" si="214"/>
        <v>490.5</v>
      </c>
      <c r="AI130" s="14">
        <f t="shared" ref="AI130:BN130" si="215">AI11+AI23</f>
        <v>140</v>
      </c>
      <c r="AJ130" s="14">
        <f t="shared" si="215"/>
        <v>75</v>
      </c>
      <c r="AK130" s="14">
        <f t="shared" si="215"/>
        <v>140.5</v>
      </c>
      <c r="AL130" s="14">
        <f t="shared" si="215"/>
        <v>189.5</v>
      </c>
      <c r="AM130" s="14">
        <f t="shared" si="215"/>
        <v>229.5</v>
      </c>
      <c r="AN130" s="14">
        <f t="shared" si="215"/>
        <v>127</v>
      </c>
      <c r="AO130" s="14">
        <f t="shared" si="215"/>
        <v>1866.5</v>
      </c>
      <c r="AP130" s="14">
        <f t="shared" si="215"/>
        <v>47106</v>
      </c>
      <c r="AQ130" s="14">
        <f t="shared" si="215"/>
        <v>87.5</v>
      </c>
      <c r="AR130" s="14">
        <f t="shared" si="215"/>
        <v>5780.5</v>
      </c>
      <c r="AS130" s="14">
        <f t="shared" si="215"/>
        <v>1824</v>
      </c>
      <c r="AT130" s="14">
        <f t="shared" si="215"/>
        <v>352.5</v>
      </c>
      <c r="AU130" s="14">
        <f t="shared" si="215"/>
        <v>63.5</v>
      </c>
      <c r="AV130" s="14">
        <f t="shared" si="215"/>
        <v>99.5</v>
      </c>
      <c r="AW130" s="14">
        <f t="shared" si="215"/>
        <v>35</v>
      </c>
      <c r="AX130" s="14">
        <f t="shared" si="215"/>
        <v>29.5</v>
      </c>
      <c r="AY130" s="14">
        <f t="shared" si="215"/>
        <v>175.5</v>
      </c>
      <c r="AZ130" s="14">
        <f t="shared" si="215"/>
        <v>6864.5</v>
      </c>
      <c r="BA130" s="14">
        <f t="shared" si="215"/>
        <v>2914.5</v>
      </c>
      <c r="BB130" s="14">
        <f t="shared" si="215"/>
        <v>2582</v>
      </c>
      <c r="BC130" s="14">
        <f t="shared" si="215"/>
        <v>12954.5</v>
      </c>
      <c r="BD130" s="14">
        <f t="shared" si="215"/>
        <v>525</v>
      </c>
      <c r="BE130" s="14">
        <f t="shared" si="215"/>
        <v>339</v>
      </c>
      <c r="BF130" s="14">
        <f t="shared" si="215"/>
        <v>2214.5</v>
      </c>
      <c r="BG130" s="14">
        <f t="shared" si="215"/>
        <v>450.5</v>
      </c>
      <c r="BH130" s="14">
        <f t="shared" si="215"/>
        <v>97</v>
      </c>
      <c r="BI130" s="14">
        <f t="shared" si="215"/>
        <v>107.5</v>
      </c>
      <c r="BJ130" s="14">
        <f t="shared" si="215"/>
        <v>454</v>
      </c>
      <c r="BK130" s="14">
        <f t="shared" si="215"/>
        <v>5941.5</v>
      </c>
      <c r="BL130" s="14">
        <f t="shared" si="215"/>
        <v>54</v>
      </c>
      <c r="BM130" s="14">
        <f t="shared" si="215"/>
        <v>115</v>
      </c>
      <c r="BN130" s="14">
        <f t="shared" si="215"/>
        <v>1468.5</v>
      </c>
      <c r="BO130" s="14">
        <f t="shared" ref="BO130:CT130" si="216">BO11+BO23</f>
        <v>586</v>
      </c>
      <c r="BP130" s="14">
        <f t="shared" si="216"/>
        <v>81.5</v>
      </c>
      <c r="BQ130" s="14">
        <f t="shared" si="216"/>
        <v>1730</v>
      </c>
      <c r="BR130" s="14">
        <f t="shared" si="216"/>
        <v>1524.5</v>
      </c>
      <c r="BS130" s="14">
        <f t="shared" si="216"/>
        <v>459</v>
      </c>
      <c r="BT130" s="14">
        <f t="shared" si="216"/>
        <v>98</v>
      </c>
      <c r="BU130" s="14">
        <f t="shared" si="216"/>
        <v>105</v>
      </c>
      <c r="BV130" s="14">
        <f t="shared" si="216"/>
        <v>293.5</v>
      </c>
      <c r="BW130" s="14">
        <f t="shared" si="216"/>
        <v>360.5</v>
      </c>
      <c r="BX130" s="14">
        <f t="shared" si="216"/>
        <v>8</v>
      </c>
      <c r="BY130" s="14">
        <f t="shared" si="216"/>
        <v>344.5</v>
      </c>
      <c r="BZ130" s="14">
        <f t="shared" si="216"/>
        <v>95.5</v>
      </c>
      <c r="CA130" s="14">
        <f t="shared" si="216"/>
        <v>49</v>
      </c>
      <c r="CB130" s="14">
        <f t="shared" si="216"/>
        <v>19009</v>
      </c>
      <c r="CC130" s="14">
        <f t="shared" si="216"/>
        <v>46</v>
      </c>
      <c r="CD130" s="14">
        <f t="shared" si="216"/>
        <v>23</v>
      </c>
      <c r="CE130" s="14">
        <f t="shared" si="216"/>
        <v>49.5</v>
      </c>
      <c r="CF130" s="14">
        <f t="shared" si="216"/>
        <v>40</v>
      </c>
      <c r="CG130" s="14">
        <f t="shared" si="216"/>
        <v>72</v>
      </c>
      <c r="CH130" s="14">
        <f t="shared" si="216"/>
        <v>54.5</v>
      </c>
      <c r="CI130" s="14">
        <f t="shared" si="216"/>
        <v>361.5</v>
      </c>
      <c r="CJ130" s="14">
        <f t="shared" si="216"/>
        <v>397.5</v>
      </c>
      <c r="CK130" s="14">
        <f t="shared" si="216"/>
        <v>1131.5</v>
      </c>
      <c r="CL130" s="14">
        <f t="shared" si="216"/>
        <v>292.5</v>
      </c>
      <c r="CM130" s="14">
        <f t="shared" si="216"/>
        <v>408</v>
      </c>
      <c r="CN130" s="14">
        <f t="shared" si="216"/>
        <v>7075.5</v>
      </c>
      <c r="CO130" s="14">
        <f t="shared" si="216"/>
        <v>4322</v>
      </c>
      <c r="CP130" s="14">
        <f t="shared" si="216"/>
        <v>231</v>
      </c>
      <c r="CQ130" s="14">
        <f t="shared" si="216"/>
        <v>527</v>
      </c>
      <c r="CR130" s="14">
        <f t="shared" si="216"/>
        <v>70.5</v>
      </c>
      <c r="CS130" s="14">
        <f t="shared" si="216"/>
        <v>96</v>
      </c>
      <c r="CT130" s="14">
        <f t="shared" si="216"/>
        <v>56</v>
      </c>
      <c r="CU130" s="14">
        <f t="shared" ref="CU130:DZ130" si="217">CU11+CU23</f>
        <v>63</v>
      </c>
      <c r="CV130" s="14">
        <f t="shared" si="217"/>
        <v>17.5</v>
      </c>
      <c r="CW130" s="14">
        <f t="shared" si="217"/>
        <v>60</v>
      </c>
      <c r="CX130" s="14">
        <f t="shared" si="217"/>
        <v>177</v>
      </c>
      <c r="CY130" s="14">
        <f t="shared" si="217"/>
        <v>27.5</v>
      </c>
      <c r="CZ130" s="14">
        <f t="shared" si="217"/>
        <v>782.5</v>
      </c>
      <c r="DA130" s="14">
        <f t="shared" si="217"/>
        <v>53</v>
      </c>
      <c r="DB130" s="14">
        <f t="shared" si="217"/>
        <v>66</v>
      </c>
      <c r="DC130" s="14">
        <f t="shared" si="217"/>
        <v>38.5</v>
      </c>
      <c r="DD130" s="14">
        <f t="shared" si="217"/>
        <v>39.5</v>
      </c>
      <c r="DE130" s="14">
        <f t="shared" si="217"/>
        <v>86</v>
      </c>
      <c r="DF130" s="14">
        <f t="shared" si="217"/>
        <v>8233.5</v>
      </c>
      <c r="DG130" s="14">
        <f t="shared" si="217"/>
        <v>26</v>
      </c>
      <c r="DH130" s="14">
        <f t="shared" si="217"/>
        <v>538.5</v>
      </c>
      <c r="DI130" s="14">
        <f t="shared" si="217"/>
        <v>1329.5</v>
      </c>
      <c r="DJ130" s="14">
        <f t="shared" si="217"/>
        <v>251</v>
      </c>
      <c r="DK130" s="14">
        <f t="shared" si="217"/>
        <v>193</v>
      </c>
      <c r="DL130" s="14">
        <f t="shared" si="217"/>
        <v>2589</v>
      </c>
      <c r="DM130" s="14">
        <f t="shared" si="217"/>
        <v>123</v>
      </c>
      <c r="DN130" s="14">
        <f t="shared" si="217"/>
        <v>665.5</v>
      </c>
      <c r="DO130" s="14">
        <f t="shared" si="217"/>
        <v>1713</v>
      </c>
      <c r="DP130" s="14">
        <f t="shared" si="217"/>
        <v>46.5</v>
      </c>
      <c r="DQ130" s="14">
        <f t="shared" si="217"/>
        <v>165.5</v>
      </c>
      <c r="DR130" s="14">
        <f t="shared" si="217"/>
        <v>873.5</v>
      </c>
      <c r="DS130" s="14">
        <f t="shared" si="217"/>
        <v>508.5</v>
      </c>
      <c r="DT130" s="14">
        <f t="shared" si="217"/>
        <v>78.5</v>
      </c>
      <c r="DU130" s="14">
        <f t="shared" si="217"/>
        <v>158</v>
      </c>
      <c r="DV130" s="14">
        <f t="shared" si="217"/>
        <v>64.5</v>
      </c>
      <c r="DW130" s="14">
        <f t="shared" si="217"/>
        <v>112.5</v>
      </c>
      <c r="DX130" s="14">
        <f t="shared" si="217"/>
        <v>29.5</v>
      </c>
      <c r="DY130" s="14">
        <f t="shared" si="217"/>
        <v>48.5</v>
      </c>
      <c r="DZ130" s="14">
        <f t="shared" si="217"/>
        <v>179</v>
      </c>
      <c r="EA130" s="14">
        <f t="shared" ref="EA130:FF130" si="218">EA11+EA23</f>
        <v>182</v>
      </c>
      <c r="EB130" s="14">
        <f t="shared" si="218"/>
        <v>220.5</v>
      </c>
      <c r="EC130" s="14">
        <f t="shared" si="218"/>
        <v>78.5</v>
      </c>
      <c r="ED130" s="14">
        <f t="shared" si="218"/>
        <v>43.5</v>
      </c>
      <c r="EE130" s="14">
        <f t="shared" si="218"/>
        <v>110</v>
      </c>
      <c r="EF130" s="14">
        <f t="shared" si="218"/>
        <v>775</v>
      </c>
      <c r="EG130" s="14">
        <f t="shared" si="218"/>
        <v>149.5</v>
      </c>
      <c r="EH130" s="14">
        <f t="shared" si="218"/>
        <v>57.5</v>
      </c>
      <c r="EI130" s="14">
        <f t="shared" si="218"/>
        <v>11190.5</v>
      </c>
      <c r="EJ130" s="14">
        <f t="shared" si="218"/>
        <v>2884</v>
      </c>
      <c r="EK130" s="14">
        <f t="shared" si="218"/>
        <v>198</v>
      </c>
      <c r="EL130" s="14">
        <f t="shared" si="218"/>
        <v>109</v>
      </c>
      <c r="EM130" s="14">
        <f t="shared" si="218"/>
        <v>171</v>
      </c>
      <c r="EN130" s="14">
        <f t="shared" si="218"/>
        <v>577</v>
      </c>
      <c r="EO130" s="14">
        <f t="shared" si="218"/>
        <v>96</v>
      </c>
      <c r="EP130" s="14">
        <f t="shared" si="218"/>
        <v>94</v>
      </c>
      <c r="EQ130" s="14">
        <f t="shared" si="218"/>
        <v>314</v>
      </c>
      <c r="ER130" s="14">
        <f t="shared" si="218"/>
        <v>98.5</v>
      </c>
      <c r="ES130" s="14">
        <f t="shared" si="218"/>
        <v>75</v>
      </c>
      <c r="ET130" s="14">
        <f t="shared" si="218"/>
        <v>151.5</v>
      </c>
      <c r="EU130" s="14">
        <f t="shared" si="218"/>
        <v>462</v>
      </c>
      <c r="EV130" s="14">
        <f t="shared" si="218"/>
        <v>26.5</v>
      </c>
      <c r="EW130" s="14">
        <f t="shared" si="218"/>
        <v>137.5</v>
      </c>
      <c r="EX130" s="14">
        <f t="shared" si="218"/>
        <v>38</v>
      </c>
      <c r="EY130" s="14">
        <f t="shared" si="218"/>
        <v>134.5</v>
      </c>
      <c r="EZ130" s="14">
        <f t="shared" si="218"/>
        <v>47.5</v>
      </c>
      <c r="FA130" s="14">
        <f t="shared" si="218"/>
        <v>775.5</v>
      </c>
      <c r="FB130" s="14">
        <f t="shared" si="218"/>
        <v>170</v>
      </c>
      <c r="FC130" s="14">
        <f t="shared" si="218"/>
        <v>520</v>
      </c>
      <c r="FD130" s="14">
        <f t="shared" si="218"/>
        <v>152.5</v>
      </c>
      <c r="FE130" s="14">
        <f t="shared" si="218"/>
        <v>45.5</v>
      </c>
      <c r="FF130" s="14">
        <f t="shared" si="218"/>
        <v>84.5</v>
      </c>
      <c r="FG130" s="14">
        <f t="shared" ref="FG130:FX130" si="219">FG11+FG23</f>
        <v>30.5</v>
      </c>
      <c r="FH130" s="14">
        <f t="shared" si="219"/>
        <v>44.5</v>
      </c>
      <c r="FI130" s="14">
        <f t="shared" si="219"/>
        <v>679.5</v>
      </c>
      <c r="FJ130" s="14">
        <f t="shared" si="219"/>
        <v>434.5</v>
      </c>
      <c r="FK130" s="14">
        <f t="shared" si="219"/>
        <v>592</v>
      </c>
      <c r="FL130" s="14">
        <f t="shared" si="219"/>
        <v>725.5</v>
      </c>
      <c r="FM130" s="14">
        <f t="shared" si="219"/>
        <v>796.5</v>
      </c>
      <c r="FN130" s="14">
        <f t="shared" si="219"/>
        <v>11167.5</v>
      </c>
      <c r="FO130" s="14">
        <f t="shared" si="219"/>
        <v>393.5</v>
      </c>
      <c r="FP130" s="14">
        <f t="shared" si="219"/>
        <v>1293</v>
      </c>
      <c r="FQ130" s="14">
        <f t="shared" si="219"/>
        <v>310.5</v>
      </c>
      <c r="FR130" s="14">
        <f t="shared" si="219"/>
        <v>40</v>
      </c>
      <c r="FS130" s="14">
        <f t="shared" si="219"/>
        <v>34</v>
      </c>
      <c r="FT130" s="17">
        <f t="shared" si="219"/>
        <v>32</v>
      </c>
      <c r="FU130" s="14">
        <f t="shared" si="219"/>
        <v>390</v>
      </c>
      <c r="FV130" s="14">
        <f t="shared" si="219"/>
        <v>254.5</v>
      </c>
      <c r="FW130" s="14">
        <f t="shared" si="219"/>
        <v>70</v>
      </c>
      <c r="FX130" s="14">
        <f t="shared" si="219"/>
        <v>8</v>
      </c>
      <c r="FY130" s="14"/>
      <c r="FZ130" s="12">
        <f>SUM(C130:FX130)</f>
        <v>279829</v>
      </c>
      <c r="GA130" s="42"/>
      <c r="GB130" s="32"/>
      <c r="GC130" s="32"/>
      <c r="GD130" s="32"/>
      <c r="GE130" s="32"/>
      <c r="GF130" s="33"/>
      <c r="GG130" s="1"/>
      <c r="GH130" s="33"/>
      <c r="GI130" s="33"/>
      <c r="GJ130" s="33"/>
      <c r="GK130" s="1"/>
      <c r="GL130" s="1"/>
      <c r="GM130" s="1"/>
    </row>
    <row r="131" spans="1:256" x14ac:dyDescent="0.2">
      <c r="A131" s="3" t="s">
        <v>448</v>
      </c>
      <c r="B131" s="13" t="s">
        <v>449</v>
      </c>
      <c r="C131" s="13">
        <f>MAX(C128,C130)</f>
        <v>4052</v>
      </c>
      <c r="D131" s="13">
        <f t="shared" ref="D131:BO131" si="220">MAX(D128,D130)</f>
        <v>13124.4</v>
      </c>
      <c r="E131" s="13">
        <f t="shared" si="220"/>
        <v>5096.1000000000004</v>
      </c>
      <c r="F131" s="13">
        <f t="shared" si="220"/>
        <v>5316.9</v>
      </c>
      <c r="G131" s="13">
        <f t="shared" si="220"/>
        <v>245.2</v>
      </c>
      <c r="H131" s="13">
        <f t="shared" si="220"/>
        <v>189.9</v>
      </c>
      <c r="I131" s="13">
        <f t="shared" si="220"/>
        <v>6217.1</v>
      </c>
      <c r="J131" s="13">
        <f t="shared" si="220"/>
        <v>1411.5</v>
      </c>
      <c r="K131" s="13">
        <f t="shared" si="220"/>
        <v>140.5</v>
      </c>
      <c r="L131" s="13">
        <f t="shared" si="220"/>
        <v>1294.3</v>
      </c>
      <c r="M131" s="13">
        <f t="shared" si="220"/>
        <v>1031.3</v>
      </c>
      <c r="N131" s="13">
        <f t="shared" si="220"/>
        <v>11997.2</v>
      </c>
      <c r="O131" s="13">
        <f t="shared" si="220"/>
        <v>2087.9</v>
      </c>
      <c r="P131" s="13">
        <f t="shared" si="220"/>
        <v>62.5</v>
      </c>
      <c r="Q131" s="13">
        <f t="shared" si="220"/>
        <v>23355.4</v>
      </c>
      <c r="R131" s="13">
        <f t="shared" si="220"/>
        <v>822.3</v>
      </c>
      <c r="S131" s="13">
        <f t="shared" si="220"/>
        <v>720</v>
      </c>
      <c r="T131" s="13">
        <f t="shared" si="220"/>
        <v>67</v>
      </c>
      <c r="U131" s="13">
        <f t="shared" si="220"/>
        <v>32.1</v>
      </c>
      <c r="V131" s="13">
        <f t="shared" si="220"/>
        <v>130.69999999999999</v>
      </c>
      <c r="W131" s="13">
        <f t="shared" si="220"/>
        <v>25.6</v>
      </c>
      <c r="X131" s="13">
        <f t="shared" si="220"/>
        <v>20.2</v>
      </c>
      <c r="Y131" s="13">
        <f t="shared" si="220"/>
        <v>1661.5</v>
      </c>
      <c r="Z131" s="13">
        <f t="shared" si="220"/>
        <v>98.5</v>
      </c>
      <c r="AA131" s="13">
        <f t="shared" si="220"/>
        <v>6530.7</v>
      </c>
      <c r="AB131" s="13">
        <f t="shared" si="220"/>
        <v>5437.9</v>
      </c>
      <c r="AC131" s="13">
        <f t="shared" si="220"/>
        <v>247.4</v>
      </c>
      <c r="AD131" s="13">
        <f t="shared" si="220"/>
        <v>342.7</v>
      </c>
      <c r="AE131" s="13">
        <f t="shared" si="220"/>
        <v>35.6</v>
      </c>
      <c r="AF131" s="13">
        <f t="shared" si="220"/>
        <v>65</v>
      </c>
      <c r="AG131" s="13">
        <f t="shared" si="220"/>
        <v>133.9</v>
      </c>
      <c r="AH131" s="13">
        <f t="shared" si="220"/>
        <v>504.9</v>
      </c>
      <c r="AI131" s="13">
        <f t="shared" si="220"/>
        <v>156.69999999999999</v>
      </c>
      <c r="AJ131" s="13">
        <f t="shared" si="220"/>
        <v>80.7</v>
      </c>
      <c r="AK131" s="13">
        <f t="shared" si="220"/>
        <v>150.19999999999999</v>
      </c>
      <c r="AL131" s="13">
        <f t="shared" si="220"/>
        <v>199.6</v>
      </c>
      <c r="AM131" s="13">
        <f t="shared" si="220"/>
        <v>245.2</v>
      </c>
      <c r="AN131" s="13">
        <f t="shared" si="220"/>
        <v>139.1</v>
      </c>
      <c r="AO131" s="13">
        <f t="shared" si="220"/>
        <v>2005.8</v>
      </c>
      <c r="AP131" s="13">
        <f t="shared" si="220"/>
        <v>47704.7</v>
      </c>
      <c r="AQ131" s="13">
        <f t="shared" si="220"/>
        <v>89.4</v>
      </c>
      <c r="AR131" s="13">
        <f t="shared" si="220"/>
        <v>6192.9</v>
      </c>
      <c r="AS131" s="13">
        <f t="shared" si="220"/>
        <v>1963.1</v>
      </c>
      <c r="AT131" s="13">
        <f t="shared" si="220"/>
        <v>372.3</v>
      </c>
      <c r="AU131" s="13">
        <f t="shared" si="220"/>
        <v>63.5</v>
      </c>
      <c r="AV131" s="13">
        <f t="shared" si="220"/>
        <v>101.6</v>
      </c>
      <c r="AW131" s="13">
        <f t="shared" si="220"/>
        <v>48.1</v>
      </c>
      <c r="AX131" s="13">
        <f t="shared" si="220"/>
        <v>29.5</v>
      </c>
      <c r="AY131" s="13">
        <f t="shared" si="220"/>
        <v>187.9</v>
      </c>
      <c r="AZ131" s="13">
        <f t="shared" si="220"/>
        <v>7111.1</v>
      </c>
      <c r="BA131" s="13">
        <f t="shared" si="220"/>
        <v>3094.2</v>
      </c>
      <c r="BB131" s="13">
        <f t="shared" si="220"/>
        <v>2614</v>
      </c>
      <c r="BC131" s="13">
        <f t="shared" si="220"/>
        <v>13905.6</v>
      </c>
      <c r="BD131" s="13">
        <f t="shared" si="220"/>
        <v>592.6</v>
      </c>
      <c r="BE131" s="13">
        <f t="shared" si="220"/>
        <v>398.7</v>
      </c>
      <c r="BF131" s="13">
        <f t="shared" si="220"/>
        <v>2416.5</v>
      </c>
      <c r="BG131" s="13">
        <f t="shared" si="220"/>
        <v>450.5</v>
      </c>
      <c r="BH131" s="13">
        <f t="shared" si="220"/>
        <v>112.2</v>
      </c>
      <c r="BI131" s="13">
        <f t="shared" si="220"/>
        <v>110.3</v>
      </c>
      <c r="BJ131" s="13">
        <f t="shared" si="220"/>
        <v>518.79999999999995</v>
      </c>
      <c r="BK131" s="13">
        <f t="shared" si="220"/>
        <v>5941.5</v>
      </c>
      <c r="BL131" s="13">
        <f t="shared" si="220"/>
        <v>97.5</v>
      </c>
      <c r="BM131" s="13">
        <f t="shared" si="220"/>
        <v>120.6</v>
      </c>
      <c r="BN131" s="13">
        <f t="shared" si="220"/>
        <v>1633</v>
      </c>
      <c r="BO131" s="13">
        <f t="shared" si="220"/>
        <v>611</v>
      </c>
      <c r="BP131" s="13">
        <f t="shared" ref="BP131:EA131" si="221">MAX(BP128,BP130)</f>
        <v>90.8</v>
      </c>
      <c r="BQ131" s="13">
        <f t="shared" si="221"/>
        <v>1801.8</v>
      </c>
      <c r="BR131" s="13">
        <f t="shared" si="221"/>
        <v>1661.2</v>
      </c>
      <c r="BS131" s="13">
        <f t="shared" si="221"/>
        <v>479.9</v>
      </c>
      <c r="BT131" s="13">
        <f t="shared" si="221"/>
        <v>107.7</v>
      </c>
      <c r="BU131" s="13">
        <f t="shared" si="221"/>
        <v>105</v>
      </c>
      <c r="BV131" s="13">
        <f t="shared" si="221"/>
        <v>337.7</v>
      </c>
      <c r="BW131" s="13">
        <f t="shared" si="221"/>
        <v>394.8</v>
      </c>
      <c r="BX131" s="13">
        <f t="shared" si="221"/>
        <v>10.5</v>
      </c>
      <c r="BY131" s="13">
        <f t="shared" si="221"/>
        <v>364.1</v>
      </c>
      <c r="BZ131" s="13">
        <f t="shared" si="221"/>
        <v>101.4</v>
      </c>
      <c r="CA131" s="13">
        <f t="shared" si="221"/>
        <v>49.7</v>
      </c>
      <c r="CB131" s="13">
        <f t="shared" si="221"/>
        <v>20149.2</v>
      </c>
      <c r="CC131" s="13">
        <f t="shared" si="221"/>
        <v>47.2</v>
      </c>
      <c r="CD131" s="13">
        <f t="shared" si="221"/>
        <v>24.7</v>
      </c>
      <c r="CE131" s="13">
        <f t="shared" si="221"/>
        <v>49.5</v>
      </c>
      <c r="CF131" s="13">
        <f t="shared" si="221"/>
        <v>41.1</v>
      </c>
      <c r="CG131" s="13">
        <f t="shared" si="221"/>
        <v>72</v>
      </c>
      <c r="CH131" s="13">
        <f t="shared" si="221"/>
        <v>54.5</v>
      </c>
      <c r="CI131" s="13">
        <f t="shared" si="221"/>
        <v>397.4</v>
      </c>
      <c r="CJ131" s="13">
        <f t="shared" si="221"/>
        <v>403</v>
      </c>
      <c r="CK131" s="13">
        <f t="shared" si="221"/>
        <v>1339.4</v>
      </c>
      <c r="CL131" s="13">
        <f t="shared" si="221"/>
        <v>304.8</v>
      </c>
      <c r="CM131" s="13">
        <f t="shared" si="221"/>
        <v>439.1</v>
      </c>
      <c r="CN131" s="13">
        <f t="shared" si="221"/>
        <v>7468.7</v>
      </c>
      <c r="CO131" s="13">
        <f t="shared" si="221"/>
        <v>4546.5</v>
      </c>
      <c r="CP131" s="13">
        <f t="shared" si="221"/>
        <v>263.7</v>
      </c>
      <c r="CQ131" s="13">
        <f t="shared" si="221"/>
        <v>590.4</v>
      </c>
      <c r="CR131" s="13">
        <f t="shared" si="221"/>
        <v>75.599999999999994</v>
      </c>
      <c r="CS131" s="13">
        <f t="shared" si="221"/>
        <v>101.6</v>
      </c>
      <c r="CT131" s="13">
        <f t="shared" si="221"/>
        <v>56</v>
      </c>
      <c r="CU131" s="13">
        <f t="shared" si="221"/>
        <v>74.2</v>
      </c>
      <c r="CV131" s="13">
        <f t="shared" si="221"/>
        <v>19.399999999999999</v>
      </c>
      <c r="CW131" s="13">
        <f t="shared" si="221"/>
        <v>65.400000000000006</v>
      </c>
      <c r="CX131" s="13">
        <f t="shared" si="221"/>
        <v>201.1</v>
      </c>
      <c r="CY131" s="13">
        <f t="shared" si="221"/>
        <v>27.5</v>
      </c>
      <c r="CZ131" s="13">
        <f t="shared" si="221"/>
        <v>909.2</v>
      </c>
      <c r="DA131" s="13">
        <f t="shared" si="221"/>
        <v>53</v>
      </c>
      <c r="DB131" s="13">
        <f t="shared" si="221"/>
        <v>75</v>
      </c>
      <c r="DC131" s="13">
        <f t="shared" si="221"/>
        <v>41.6</v>
      </c>
      <c r="DD131" s="13">
        <f t="shared" si="221"/>
        <v>40.6</v>
      </c>
      <c r="DE131" s="13">
        <f t="shared" si="221"/>
        <v>138.80000000000001</v>
      </c>
      <c r="DF131" s="13">
        <f t="shared" si="221"/>
        <v>8748.2999999999993</v>
      </c>
      <c r="DG131" s="13">
        <f t="shared" si="221"/>
        <v>27.7</v>
      </c>
      <c r="DH131" s="13">
        <f t="shared" si="221"/>
        <v>598.20000000000005</v>
      </c>
      <c r="DI131" s="13">
        <f t="shared" si="221"/>
        <v>1444.7</v>
      </c>
      <c r="DJ131" s="13">
        <f t="shared" si="221"/>
        <v>266.2</v>
      </c>
      <c r="DK131" s="13">
        <f t="shared" si="221"/>
        <v>201.3</v>
      </c>
      <c r="DL131" s="13">
        <f t="shared" si="221"/>
        <v>2755</v>
      </c>
      <c r="DM131" s="13">
        <f t="shared" si="221"/>
        <v>129.1</v>
      </c>
      <c r="DN131" s="13">
        <f t="shared" si="221"/>
        <v>697.7</v>
      </c>
      <c r="DO131" s="13">
        <f t="shared" si="221"/>
        <v>1847.7</v>
      </c>
      <c r="DP131" s="13">
        <f t="shared" si="221"/>
        <v>48.9</v>
      </c>
      <c r="DQ131" s="13">
        <f t="shared" si="221"/>
        <v>175.5</v>
      </c>
      <c r="DR131" s="13">
        <f t="shared" si="221"/>
        <v>941</v>
      </c>
      <c r="DS131" s="13">
        <f t="shared" si="221"/>
        <v>532.79999999999995</v>
      </c>
      <c r="DT131" s="13">
        <f t="shared" si="221"/>
        <v>85.8</v>
      </c>
      <c r="DU131" s="13">
        <f t="shared" si="221"/>
        <v>179.2</v>
      </c>
      <c r="DV131" s="13">
        <f t="shared" si="221"/>
        <v>66.5</v>
      </c>
      <c r="DW131" s="13">
        <f t="shared" si="221"/>
        <v>112.5</v>
      </c>
      <c r="DX131" s="13">
        <f t="shared" si="221"/>
        <v>39.799999999999997</v>
      </c>
      <c r="DY131" s="13">
        <f t="shared" si="221"/>
        <v>53.6</v>
      </c>
      <c r="DZ131" s="13">
        <f t="shared" si="221"/>
        <v>179.1</v>
      </c>
      <c r="EA131" s="13">
        <f t="shared" si="221"/>
        <v>187.3</v>
      </c>
      <c r="EB131" s="13">
        <f t="shared" ref="EB131:FX131" si="222">MAX(EB128,EB130)</f>
        <v>229.8</v>
      </c>
      <c r="EC131" s="13">
        <f t="shared" si="222"/>
        <v>82.8</v>
      </c>
      <c r="ED131" s="13">
        <f t="shared" si="222"/>
        <v>46.7</v>
      </c>
      <c r="EE131" s="13">
        <f t="shared" si="222"/>
        <v>114.3</v>
      </c>
      <c r="EF131" s="13">
        <f t="shared" si="222"/>
        <v>822.2</v>
      </c>
      <c r="EG131" s="13">
        <f t="shared" si="222"/>
        <v>149.5</v>
      </c>
      <c r="EH131" s="13">
        <f t="shared" si="222"/>
        <v>59.9</v>
      </c>
      <c r="EI131" s="13">
        <f t="shared" si="222"/>
        <v>11779.4</v>
      </c>
      <c r="EJ131" s="13">
        <f t="shared" si="222"/>
        <v>3089.5</v>
      </c>
      <c r="EK131" s="13">
        <f t="shared" si="222"/>
        <v>212.7</v>
      </c>
      <c r="EL131" s="13">
        <f t="shared" si="222"/>
        <v>114.1</v>
      </c>
      <c r="EM131" s="13">
        <f t="shared" si="222"/>
        <v>199</v>
      </c>
      <c r="EN131" s="13">
        <f t="shared" si="222"/>
        <v>618.79999999999995</v>
      </c>
      <c r="EO131" s="13">
        <f t="shared" si="222"/>
        <v>107</v>
      </c>
      <c r="EP131" s="13">
        <f t="shared" si="222"/>
        <v>94</v>
      </c>
      <c r="EQ131" s="13">
        <f t="shared" si="222"/>
        <v>350.5</v>
      </c>
      <c r="ER131" s="13">
        <f t="shared" si="222"/>
        <v>114.5</v>
      </c>
      <c r="ES131" s="13">
        <f t="shared" si="222"/>
        <v>75.7</v>
      </c>
      <c r="ET131" s="13">
        <f t="shared" si="222"/>
        <v>151.5</v>
      </c>
      <c r="EU131" s="13">
        <f t="shared" si="222"/>
        <v>466.3</v>
      </c>
      <c r="EV131" s="13">
        <f t="shared" si="222"/>
        <v>30</v>
      </c>
      <c r="EW131" s="13">
        <f t="shared" si="222"/>
        <v>141.4</v>
      </c>
      <c r="EX131" s="13">
        <f t="shared" si="222"/>
        <v>40.299999999999997</v>
      </c>
      <c r="EY131" s="13">
        <f t="shared" si="222"/>
        <v>222.9</v>
      </c>
      <c r="EZ131" s="13">
        <f t="shared" si="222"/>
        <v>52.5</v>
      </c>
      <c r="FA131" s="13">
        <f t="shared" si="222"/>
        <v>821.6</v>
      </c>
      <c r="FB131" s="13">
        <f t="shared" si="222"/>
        <v>185.2</v>
      </c>
      <c r="FC131" s="13">
        <f t="shared" si="222"/>
        <v>531.5</v>
      </c>
      <c r="FD131" s="13">
        <f t="shared" si="222"/>
        <v>158.6</v>
      </c>
      <c r="FE131" s="13">
        <f t="shared" si="222"/>
        <v>51.6</v>
      </c>
      <c r="FF131" s="13">
        <f t="shared" si="222"/>
        <v>84.5</v>
      </c>
      <c r="FG131" s="13">
        <f t="shared" si="222"/>
        <v>36.9</v>
      </c>
      <c r="FH131" s="13">
        <f t="shared" si="222"/>
        <v>48</v>
      </c>
      <c r="FI131" s="13">
        <f t="shared" si="222"/>
        <v>693.7</v>
      </c>
      <c r="FJ131" s="13">
        <f t="shared" si="222"/>
        <v>454.3</v>
      </c>
      <c r="FK131" s="13">
        <f t="shared" si="222"/>
        <v>619.6</v>
      </c>
      <c r="FL131" s="13">
        <f t="shared" si="222"/>
        <v>777.8</v>
      </c>
      <c r="FM131" s="13">
        <f t="shared" si="222"/>
        <v>836.1</v>
      </c>
      <c r="FN131" s="13">
        <f t="shared" si="222"/>
        <v>11718.6</v>
      </c>
      <c r="FO131" s="13">
        <f t="shared" si="222"/>
        <v>424.4</v>
      </c>
      <c r="FP131" s="13">
        <f t="shared" si="222"/>
        <v>1296.9000000000001</v>
      </c>
      <c r="FQ131" s="13">
        <f t="shared" si="222"/>
        <v>322.8</v>
      </c>
      <c r="FR131" s="13">
        <f t="shared" si="222"/>
        <v>40</v>
      </c>
      <c r="FS131" s="13">
        <f t="shared" si="222"/>
        <v>34</v>
      </c>
      <c r="FT131" s="13">
        <f t="shared" si="222"/>
        <v>36.6</v>
      </c>
      <c r="FU131" s="13">
        <f t="shared" si="222"/>
        <v>419.9</v>
      </c>
      <c r="FV131" s="13">
        <f t="shared" si="222"/>
        <v>271.39999999999998</v>
      </c>
      <c r="FW131" s="13">
        <f t="shared" si="222"/>
        <v>71.900000000000006</v>
      </c>
      <c r="FX131" s="13">
        <f t="shared" si="222"/>
        <v>10.6</v>
      </c>
      <c r="FY131" s="43"/>
      <c r="FZ131" s="13">
        <f>SUM(C131:FX131)</f>
        <v>294161.10000000009</v>
      </c>
      <c r="GA131" s="43"/>
      <c r="GB131" s="13"/>
      <c r="GC131" s="13"/>
      <c r="GD131" s="13"/>
      <c r="GE131" s="13"/>
      <c r="GF131" s="13"/>
      <c r="GG131" s="1"/>
      <c r="GH131" s="30"/>
      <c r="GI131" s="30"/>
      <c r="GJ131" s="30"/>
      <c r="GK131" s="30"/>
      <c r="GL131" s="30"/>
      <c r="GM131" s="30"/>
    </row>
    <row r="132" spans="1:256" x14ac:dyDescent="0.2">
      <c r="A132" s="3"/>
      <c r="B132" s="11" t="s">
        <v>450</v>
      </c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  <c r="CV132" s="36"/>
      <c r="CW132" s="36"/>
      <c r="CX132" s="36"/>
      <c r="CY132" s="36"/>
      <c r="CZ132" s="36"/>
      <c r="DA132" s="36"/>
      <c r="DB132" s="36"/>
      <c r="DC132" s="36"/>
      <c r="DD132" s="36"/>
      <c r="DE132" s="36"/>
      <c r="DF132" s="36"/>
      <c r="DG132" s="36"/>
      <c r="DH132" s="36"/>
      <c r="DI132" s="36"/>
      <c r="DJ132" s="36"/>
      <c r="DK132" s="36"/>
      <c r="DL132" s="36"/>
      <c r="DM132" s="36"/>
      <c r="DN132" s="36"/>
      <c r="DO132" s="36"/>
      <c r="DP132" s="36"/>
      <c r="DQ132" s="36"/>
      <c r="DR132" s="36"/>
      <c r="DS132" s="36"/>
      <c r="DT132" s="36"/>
      <c r="DU132" s="36"/>
      <c r="DV132" s="36"/>
      <c r="DW132" s="36"/>
      <c r="DX132" s="36"/>
      <c r="DY132" s="36"/>
      <c r="DZ132" s="36"/>
      <c r="EA132" s="36"/>
      <c r="EB132" s="36"/>
      <c r="EC132" s="36"/>
      <c r="ED132" s="36"/>
      <c r="EE132" s="36"/>
      <c r="EF132" s="36"/>
      <c r="EG132" s="36"/>
      <c r="EH132" s="36"/>
      <c r="EI132" s="36"/>
      <c r="EJ132" s="36"/>
      <c r="EK132" s="36"/>
      <c r="EL132" s="36"/>
      <c r="EM132" s="36"/>
      <c r="EN132" s="36"/>
      <c r="EO132" s="36"/>
      <c r="EP132" s="36"/>
      <c r="EQ132" s="36"/>
      <c r="ER132" s="36"/>
      <c r="ES132" s="36"/>
      <c r="ET132" s="36"/>
      <c r="EU132" s="36"/>
      <c r="EV132" s="36"/>
      <c r="EW132" s="36"/>
      <c r="EX132" s="36"/>
      <c r="EY132" s="36"/>
      <c r="EZ132" s="36"/>
      <c r="FA132" s="36"/>
      <c r="FB132" s="36"/>
      <c r="FC132" s="36"/>
      <c r="FD132" s="36"/>
      <c r="FE132" s="36"/>
      <c r="FF132" s="36"/>
      <c r="FG132" s="36"/>
      <c r="FH132" s="36"/>
      <c r="FI132" s="36"/>
      <c r="FJ132" s="36"/>
      <c r="FK132" s="36"/>
      <c r="FL132" s="36"/>
      <c r="FM132" s="36"/>
      <c r="FN132" s="36"/>
      <c r="FO132" s="36"/>
      <c r="FP132" s="36"/>
      <c r="FQ132" s="36"/>
      <c r="FR132" s="36"/>
      <c r="FS132" s="36"/>
      <c r="FT132" s="36"/>
      <c r="FU132" s="36"/>
      <c r="FV132" s="36"/>
      <c r="FW132" s="36"/>
      <c r="FX132" s="36"/>
      <c r="FY132" s="14"/>
      <c r="FZ132" s="13"/>
      <c r="GA132" s="42"/>
      <c r="GB132" s="12"/>
      <c r="GC132" s="12"/>
      <c r="GD132" s="12"/>
      <c r="GE132" s="12"/>
      <c r="GF132" s="13"/>
      <c r="GG132" s="1"/>
      <c r="GH132" s="17"/>
      <c r="GI132" s="17"/>
      <c r="GJ132" s="17"/>
      <c r="GK132" s="1"/>
      <c r="GL132" s="1"/>
      <c r="GM132" s="1"/>
      <c r="GN132" s="161"/>
      <c r="GO132" s="161"/>
      <c r="GP132" s="161"/>
      <c r="GQ132" s="161"/>
      <c r="GR132" s="161"/>
      <c r="GS132" s="161"/>
      <c r="GT132" s="161"/>
      <c r="GU132" s="161"/>
      <c r="GV132" s="161"/>
      <c r="GW132" s="161"/>
      <c r="GX132" s="161"/>
      <c r="GY132" s="161"/>
      <c r="GZ132" s="161"/>
      <c r="HA132" s="161"/>
      <c r="HB132" s="161"/>
      <c r="HC132" s="161"/>
      <c r="HD132" s="161"/>
      <c r="HE132" s="161"/>
      <c r="HF132" s="161"/>
      <c r="HG132" s="161"/>
      <c r="HH132" s="161"/>
      <c r="HI132" s="161"/>
      <c r="HJ132" s="161"/>
      <c r="HK132" s="161"/>
      <c r="HL132" s="161"/>
      <c r="HM132" s="161"/>
      <c r="HN132" s="161"/>
      <c r="HO132" s="161"/>
      <c r="HP132" s="161"/>
      <c r="HQ132" s="161"/>
      <c r="HR132" s="161"/>
      <c r="HS132" s="161"/>
      <c r="HT132" s="161"/>
      <c r="HU132" s="161"/>
      <c r="HV132" s="161"/>
      <c r="HW132" s="161"/>
      <c r="HX132" s="161"/>
      <c r="HY132" s="161"/>
      <c r="HZ132" s="161"/>
      <c r="IA132" s="161"/>
      <c r="IB132" s="161"/>
      <c r="IC132" s="161"/>
      <c r="ID132" s="161"/>
      <c r="IE132" s="161"/>
      <c r="IF132" s="161"/>
      <c r="IG132" s="161"/>
      <c r="IH132" s="161"/>
      <c r="II132" s="161"/>
      <c r="IJ132" s="161"/>
      <c r="IK132" s="161"/>
      <c r="IL132" s="161"/>
      <c r="IM132" s="161"/>
      <c r="IN132" s="161"/>
      <c r="IO132" s="161"/>
      <c r="IP132" s="161"/>
      <c r="IQ132" s="161"/>
      <c r="IR132" s="161"/>
      <c r="IS132" s="161"/>
      <c r="IT132" s="161"/>
      <c r="IU132" s="161"/>
      <c r="IV132" s="161"/>
    </row>
    <row r="133" spans="1:256" x14ac:dyDescent="0.2">
      <c r="A133" s="3" t="s">
        <v>451</v>
      </c>
      <c r="B133" s="11" t="s">
        <v>452</v>
      </c>
      <c r="C133" s="29">
        <f t="shared" ref="C133:AH133" si="223">ROUND((C131/C14),4)</f>
        <v>0.49469999999999997</v>
      </c>
      <c r="D133" s="29">
        <f t="shared" si="223"/>
        <v>0.31740000000000002</v>
      </c>
      <c r="E133" s="29">
        <f t="shared" si="223"/>
        <v>0.71919999999999995</v>
      </c>
      <c r="F133" s="29">
        <f t="shared" si="223"/>
        <v>0.29580000000000001</v>
      </c>
      <c r="G133" s="29">
        <f t="shared" si="223"/>
        <v>0.2462</v>
      </c>
      <c r="H133" s="29">
        <f t="shared" si="223"/>
        <v>0.20069999999999999</v>
      </c>
      <c r="I133" s="29">
        <f t="shared" si="223"/>
        <v>0.66620000000000001</v>
      </c>
      <c r="J133" s="29">
        <f t="shared" si="223"/>
        <v>0.628</v>
      </c>
      <c r="K133" s="29">
        <f t="shared" si="223"/>
        <v>0.50539999999999996</v>
      </c>
      <c r="L133" s="29">
        <f t="shared" si="223"/>
        <v>0.55730000000000002</v>
      </c>
      <c r="M133" s="29">
        <f t="shared" si="223"/>
        <v>0.85199999999999998</v>
      </c>
      <c r="N133" s="29">
        <f t="shared" si="223"/>
        <v>0.22889999999999999</v>
      </c>
      <c r="O133" s="29">
        <f t="shared" si="223"/>
        <v>0.14660000000000001</v>
      </c>
      <c r="P133" s="29">
        <f t="shared" si="223"/>
        <v>0.35820000000000002</v>
      </c>
      <c r="Q133" s="29">
        <f t="shared" si="223"/>
        <v>0.622</v>
      </c>
      <c r="R133" s="29">
        <f t="shared" si="223"/>
        <v>0.29260000000000003</v>
      </c>
      <c r="S133" s="29">
        <f t="shared" si="223"/>
        <v>0.43769999999999998</v>
      </c>
      <c r="T133" s="29">
        <f t="shared" si="223"/>
        <v>0.47860000000000003</v>
      </c>
      <c r="U133" s="29">
        <f t="shared" si="223"/>
        <v>0.65510000000000002</v>
      </c>
      <c r="V133" s="29">
        <f t="shared" si="223"/>
        <v>0.50270000000000004</v>
      </c>
      <c r="W133" s="30">
        <f t="shared" si="223"/>
        <v>0.62439999999999996</v>
      </c>
      <c r="X133" s="29">
        <f t="shared" si="223"/>
        <v>0.57709999999999995</v>
      </c>
      <c r="Y133" s="29">
        <f t="shared" si="223"/>
        <v>0.73319999999999996</v>
      </c>
      <c r="Z133" s="29">
        <f t="shared" si="223"/>
        <v>0.41470000000000001</v>
      </c>
      <c r="AA133" s="29">
        <f t="shared" si="223"/>
        <v>0.21779999999999999</v>
      </c>
      <c r="AB133" s="29">
        <f t="shared" si="223"/>
        <v>0.18509999999999999</v>
      </c>
      <c r="AC133" s="29">
        <f t="shared" si="223"/>
        <v>0.26619999999999999</v>
      </c>
      <c r="AD133" s="29">
        <f t="shared" si="223"/>
        <v>0.27439999999999998</v>
      </c>
      <c r="AE133" s="29">
        <f t="shared" si="223"/>
        <v>0.36699999999999999</v>
      </c>
      <c r="AF133" s="29">
        <f t="shared" si="223"/>
        <v>0.41399999999999998</v>
      </c>
      <c r="AG133" s="29">
        <f t="shared" si="223"/>
        <v>0.20300000000000001</v>
      </c>
      <c r="AH133" s="29">
        <f t="shared" si="223"/>
        <v>0.50870000000000004</v>
      </c>
      <c r="AI133" s="29">
        <f t="shared" ref="AI133:BN133" si="224">ROUND((AI131/AI14),4)</f>
        <v>0.49509999999999998</v>
      </c>
      <c r="AJ133" s="29">
        <f t="shared" si="224"/>
        <v>0.54710000000000003</v>
      </c>
      <c r="AK133" s="29">
        <f t="shared" si="224"/>
        <v>0.76439999999999997</v>
      </c>
      <c r="AL133" s="29">
        <f t="shared" si="224"/>
        <v>0.76329999999999998</v>
      </c>
      <c r="AM133" s="29">
        <f t="shared" si="224"/>
        <v>0.58309999999999995</v>
      </c>
      <c r="AN133" s="29">
        <f t="shared" si="224"/>
        <v>0.40089999999999998</v>
      </c>
      <c r="AO133" s="29">
        <f t="shared" si="224"/>
        <v>0.44579999999999997</v>
      </c>
      <c r="AP133" s="29">
        <f t="shared" si="224"/>
        <v>0.57099999999999995</v>
      </c>
      <c r="AQ133" s="29">
        <f t="shared" si="224"/>
        <v>0.42670000000000002</v>
      </c>
      <c r="AR133" s="29">
        <f t="shared" si="224"/>
        <v>9.6799999999999997E-2</v>
      </c>
      <c r="AS133" s="29">
        <f t="shared" si="224"/>
        <v>0.29249999999999998</v>
      </c>
      <c r="AT133" s="29">
        <f t="shared" si="224"/>
        <v>0.17050000000000001</v>
      </c>
      <c r="AU133" s="29">
        <f t="shared" si="224"/>
        <v>0.2873</v>
      </c>
      <c r="AV133" s="29">
        <f t="shared" si="224"/>
        <v>0.35649999999999998</v>
      </c>
      <c r="AW133" s="29">
        <f t="shared" si="224"/>
        <v>0.22220000000000001</v>
      </c>
      <c r="AX133" s="29">
        <f t="shared" si="224"/>
        <v>0.69410000000000005</v>
      </c>
      <c r="AY133" s="29">
        <f t="shared" si="224"/>
        <v>0.42320000000000002</v>
      </c>
      <c r="AZ133" s="29">
        <f t="shared" si="224"/>
        <v>0.63360000000000005</v>
      </c>
      <c r="BA133" s="29">
        <f t="shared" si="224"/>
        <v>0.35149999999999998</v>
      </c>
      <c r="BB133" s="29">
        <f t="shared" si="224"/>
        <v>0.35060000000000002</v>
      </c>
      <c r="BC133" s="29">
        <f t="shared" si="224"/>
        <v>0.4899</v>
      </c>
      <c r="BD133" s="29">
        <f t="shared" si="224"/>
        <v>0.1198</v>
      </c>
      <c r="BE133" s="29">
        <f t="shared" si="224"/>
        <v>0.2833</v>
      </c>
      <c r="BF133" s="29">
        <f t="shared" si="224"/>
        <v>9.69E-2</v>
      </c>
      <c r="BG133" s="29">
        <f t="shared" si="224"/>
        <v>0.4647</v>
      </c>
      <c r="BH133" s="29">
        <f t="shared" si="224"/>
        <v>0.2014</v>
      </c>
      <c r="BI133" s="29">
        <f t="shared" si="224"/>
        <v>0.50019999999999998</v>
      </c>
      <c r="BJ133" s="29">
        <f t="shared" si="224"/>
        <v>8.0199999999999994E-2</v>
      </c>
      <c r="BK133" s="29">
        <f t="shared" si="224"/>
        <v>0.27800000000000002</v>
      </c>
      <c r="BL133" s="29">
        <f t="shared" si="224"/>
        <v>0.44419999999999998</v>
      </c>
      <c r="BM133" s="29">
        <f t="shared" si="224"/>
        <v>0.44180000000000003</v>
      </c>
      <c r="BN133" s="29">
        <f t="shared" si="224"/>
        <v>0.48399999999999999</v>
      </c>
      <c r="BO133" s="29">
        <f t="shared" ref="BO133:CT133" si="225">ROUND((BO131/BO14),4)</f>
        <v>0.47239999999999999</v>
      </c>
      <c r="BP133" s="29">
        <f t="shared" si="225"/>
        <v>0.46560000000000001</v>
      </c>
      <c r="BQ133" s="29">
        <f t="shared" si="225"/>
        <v>0.30620000000000003</v>
      </c>
      <c r="BR133" s="29">
        <f t="shared" si="225"/>
        <v>0.37280000000000002</v>
      </c>
      <c r="BS133" s="29">
        <f t="shared" si="225"/>
        <v>0.43809999999999999</v>
      </c>
      <c r="BT133" s="29">
        <f t="shared" si="225"/>
        <v>0.24729999999999999</v>
      </c>
      <c r="BU133" s="29">
        <f t="shared" si="225"/>
        <v>0.26479999999999998</v>
      </c>
      <c r="BV133" s="29">
        <f t="shared" si="225"/>
        <v>0.26590000000000003</v>
      </c>
      <c r="BW133" s="29">
        <f t="shared" si="225"/>
        <v>0.20319999999999999</v>
      </c>
      <c r="BX133" s="29">
        <f t="shared" si="225"/>
        <v>0.1522</v>
      </c>
      <c r="BY133" s="29">
        <f t="shared" si="225"/>
        <v>0.77139999999999997</v>
      </c>
      <c r="BZ133" s="29">
        <f t="shared" si="225"/>
        <v>0.5121</v>
      </c>
      <c r="CA133" s="29">
        <f t="shared" si="225"/>
        <v>0.31459999999999999</v>
      </c>
      <c r="CB133" s="29">
        <f t="shared" si="225"/>
        <v>0.25380000000000003</v>
      </c>
      <c r="CC133" s="29">
        <f t="shared" si="225"/>
        <v>0.2843</v>
      </c>
      <c r="CD133" s="29">
        <f t="shared" si="225"/>
        <v>0.55510000000000004</v>
      </c>
      <c r="CE133" s="29">
        <f t="shared" si="225"/>
        <v>0.34860000000000002</v>
      </c>
      <c r="CF133" s="29">
        <f t="shared" si="225"/>
        <v>0.37530000000000002</v>
      </c>
      <c r="CG133" s="29">
        <f t="shared" si="225"/>
        <v>0.35120000000000001</v>
      </c>
      <c r="CH133" s="29">
        <f t="shared" si="225"/>
        <v>0.58599999999999997</v>
      </c>
      <c r="CI133" s="29">
        <f t="shared" si="225"/>
        <v>0.57799999999999996</v>
      </c>
      <c r="CJ133" s="29">
        <f t="shared" si="225"/>
        <v>0.42620000000000002</v>
      </c>
      <c r="CK133" s="29">
        <f t="shared" si="225"/>
        <v>0.2417</v>
      </c>
      <c r="CL133" s="29">
        <f t="shared" si="225"/>
        <v>0.23130000000000001</v>
      </c>
      <c r="CM133" s="29">
        <f t="shared" si="225"/>
        <v>0.62239999999999995</v>
      </c>
      <c r="CN133" s="29">
        <f t="shared" si="225"/>
        <v>0.2465</v>
      </c>
      <c r="CO133" s="29">
        <f t="shared" si="225"/>
        <v>0.30299999999999999</v>
      </c>
      <c r="CP133" s="29">
        <f t="shared" si="225"/>
        <v>0.2482</v>
      </c>
      <c r="CQ133" s="29">
        <f t="shared" si="225"/>
        <v>0.65310000000000001</v>
      </c>
      <c r="CR133" s="29">
        <f t="shared" si="225"/>
        <v>0.4395</v>
      </c>
      <c r="CS133" s="29">
        <f t="shared" si="225"/>
        <v>0.2858</v>
      </c>
      <c r="CT133" s="29">
        <f t="shared" si="225"/>
        <v>0.56569999999999998</v>
      </c>
      <c r="CU133" s="29">
        <f t="shared" ref="CU133:DZ133" si="226">ROUND((CU131/CU14),4)</f>
        <v>0.16200000000000001</v>
      </c>
      <c r="CV133" s="29">
        <f t="shared" si="226"/>
        <v>0.46189999999999998</v>
      </c>
      <c r="CW133" s="29">
        <f t="shared" si="226"/>
        <v>0.3654</v>
      </c>
      <c r="CX133" s="29">
        <f t="shared" si="226"/>
        <v>0.44440000000000002</v>
      </c>
      <c r="CY133" s="29">
        <f t="shared" si="226"/>
        <v>0.67069999999999996</v>
      </c>
      <c r="CZ133" s="29">
        <f t="shared" si="226"/>
        <v>0.44700000000000001</v>
      </c>
      <c r="DA133" s="29">
        <f t="shared" si="226"/>
        <v>0.30549999999999999</v>
      </c>
      <c r="DB133" s="29">
        <f t="shared" si="226"/>
        <v>0.25640000000000002</v>
      </c>
      <c r="DC133" s="29">
        <f t="shared" si="226"/>
        <v>0.28589999999999999</v>
      </c>
      <c r="DD133" s="29">
        <f t="shared" si="226"/>
        <v>0.26190000000000002</v>
      </c>
      <c r="DE133" s="29">
        <f t="shared" si="226"/>
        <v>0.33129999999999998</v>
      </c>
      <c r="DF133" s="29">
        <f t="shared" si="226"/>
        <v>0.41039999999999999</v>
      </c>
      <c r="DG133" s="29">
        <f t="shared" si="226"/>
        <v>0.31119999999999998</v>
      </c>
      <c r="DH133" s="29">
        <f t="shared" si="226"/>
        <v>0.29559999999999997</v>
      </c>
      <c r="DI133" s="29">
        <f t="shared" si="226"/>
        <v>0.56069999999999998</v>
      </c>
      <c r="DJ133" s="29">
        <f t="shared" si="226"/>
        <v>0.42320000000000002</v>
      </c>
      <c r="DK133" s="29">
        <f t="shared" si="226"/>
        <v>0.4612</v>
      </c>
      <c r="DL133" s="29">
        <f t="shared" si="226"/>
        <v>0.48680000000000001</v>
      </c>
      <c r="DM133" s="29">
        <f t="shared" si="226"/>
        <v>0.53680000000000005</v>
      </c>
      <c r="DN133" s="29">
        <f t="shared" si="226"/>
        <v>0.51910000000000001</v>
      </c>
      <c r="DO133" s="29">
        <f t="shared" si="226"/>
        <v>0.60329999999999995</v>
      </c>
      <c r="DP133" s="29">
        <f t="shared" si="226"/>
        <v>0.26650000000000001</v>
      </c>
      <c r="DQ133" s="29">
        <f t="shared" si="226"/>
        <v>0.29899999999999999</v>
      </c>
      <c r="DR133" s="29">
        <f t="shared" si="226"/>
        <v>0.69830000000000003</v>
      </c>
      <c r="DS133" s="29">
        <f t="shared" si="226"/>
        <v>0.72289999999999999</v>
      </c>
      <c r="DT133" s="29">
        <f t="shared" si="226"/>
        <v>0.62629999999999997</v>
      </c>
      <c r="DU133" s="29">
        <f t="shared" si="226"/>
        <v>0.48039999999999999</v>
      </c>
      <c r="DV133" s="29">
        <f t="shared" si="226"/>
        <v>0.32840000000000003</v>
      </c>
      <c r="DW133" s="29">
        <f t="shared" si="226"/>
        <v>0.33829999999999999</v>
      </c>
      <c r="DX133" s="29">
        <f t="shared" si="226"/>
        <v>0.25509999999999999</v>
      </c>
      <c r="DY133" s="29">
        <f t="shared" si="226"/>
        <v>0.16750000000000001</v>
      </c>
      <c r="DZ133" s="29">
        <f t="shared" si="226"/>
        <v>0.22819999999999999</v>
      </c>
      <c r="EA133" s="29">
        <f t="shared" ref="EA133:FF133" si="227">ROUND((EA131/EA14),4)</f>
        <v>0.31430000000000002</v>
      </c>
      <c r="EB133" s="29">
        <f t="shared" si="227"/>
        <v>0.41220000000000001</v>
      </c>
      <c r="EC133" s="29">
        <f t="shared" si="227"/>
        <v>0.27060000000000001</v>
      </c>
      <c r="ED133" s="29">
        <f t="shared" si="227"/>
        <v>2.92E-2</v>
      </c>
      <c r="EE133" s="29">
        <f t="shared" si="227"/>
        <v>0.59530000000000005</v>
      </c>
      <c r="EF133" s="29">
        <f t="shared" si="227"/>
        <v>0.58189999999999997</v>
      </c>
      <c r="EG133" s="29">
        <f t="shared" si="227"/>
        <v>0.55169999999999997</v>
      </c>
      <c r="EH133" s="29">
        <f t="shared" si="227"/>
        <v>0.2908</v>
      </c>
      <c r="EI133" s="29">
        <f t="shared" si="227"/>
        <v>0.78669999999999995</v>
      </c>
      <c r="EJ133" s="29">
        <f t="shared" si="227"/>
        <v>0.32829999999999998</v>
      </c>
      <c r="EK133" s="29">
        <f t="shared" si="227"/>
        <v>0.31190000000000001</v>
      </c>
      <c r="EL133" s="29">
        <f t="shared" si="227"/>
        <v>0.24909999999999999</v>
      </c>
      <c r="EM133" s="29">
        <f t="shared" si="227"/>
        <v>0.5</v>
      </c>
      <c r="EN133" s="29">
        <f t="shared" si="227"/>
        <v>0.58819999999999995</v>
      </c>
      <c r="EO133" s="29">
        <f t="shared" si="227"/>
        <v>0.32379999999999998</v>
      </c>
      <c r="EP133" s="29">
        <f t="shared" si="227"/>
        <v>0.24540000000000001</v>
      </c>
      <c r="EQ133" s="29">
        <f t="shared" si="227"/>
        <v>0.13020000000000001</v>
      </c>
      <c r="ER133" s="29">
        <f t="shared" si="227"/>
        <v>0.38100000000000001</v>
      </c>
      <c r="ES133" s="29">
        <f t="shared" si="227"/>
        <v>0.62819999999999998</v>
      </c>
      <c r="ET133" s="29">
        <f t="shared" si="227"/>
        <v>0.74809999999999999</v>
      </c>
      <c r="EU133" s="29">
        <f t="shared" si="227"/>
        <v>0.81100000000000005</v>
      </c>
      <c r="EV133" s="29">
        <f t="shared" si="227"/>
        <v>0.5</v>
      </c>
      <c r="EW133" s="29">
        <f t="shared" si="227"/>
        <v>0.16</v>
      </c>
      <c r="EX133" s="29">
        <f t="shared" si="227"/>
        <v>0.2296</v>
      </c>
      <c r="EY133" s="29">
        <f t="shared" si="227"/>
        <v>0.44140000000000001</v>
      </c>
      <c r="EZ133" s="29">
        <f t="shared" si="227"/>
        <v>0.40229999999999999</v>
      </c>
      <c r="FA133" s="29">
        <f t="shared" si="227"/>
        <v>0.2475</v>
      </c>
      <c r="FB133" s="29">
        <f t="shared" si="227"/>
        <v>0.56289999999999996</v>
      </c>
      <c r="FC133" s="29">
        <f t="shared" si="227"/>
        <v>0.24349999999999999</v>
      </c>
      <c r="FD133" s="29">
        <f t="shared" si="227"/>
        <v>0.45119999999999999</v>
      </c>
      <c r="FE133" s="29">
        <f t="shared" si="227"/>
        <v>0.50839999999999996</v>
      </c>
      <c r="FF133" s="29">
        <f t="shared" si="227"/>
        <v>0.41420000000000001</v>
      </c>
      <c r="FG133" s="29">
        <f t="shared" ref="FG133:FX133" si="228">ROUND((FG131/FG14),4)</f>
        <v>0.31540000000000001</v>
      </c>
      <c r="FH133" s="29">
        <f t="shared" si="228"/>
        <v>0.52170000000000005</v>
      </c>
      <c r="FI133" s="29">
        <f t="shared" si="228"/>
        <v>0.3962</v>
      </c>
      <c r="FJ133" s="29">
        <f t="shared" si="228"/>
        <v>0.24629999999999999</v>
      </c>
      <c r="FK133" s="29">
        <f t="shared" si="228"/>
        <v>0.27250000000000002</v>
      </c>
      <c r="FL133" s="29">
        <f t="shared" si="228"/>
        <v>0.12280000000000001</v>
      </c>
      <c r="FM133" s="29">
        <f t="shared" si="228"/>
        <v>0.22650000000000001</v>
      </c>
      <c r="FN133" s="29">
        <f t="shared" si="228"/>
        <v>0.54400000000000004</v>
      </c>
      <c r="FO133" s="29">
        <f t="shared" si="228"/>
        <v>0.40460000000000002</v>
      </c>
      <c r="FP133" s="29">
        <f t="shared" si="228"/>
        <v>0.58640000000000003</v>
      </c>
      <c r="FQ133" s="29">
        <f t="shared" si="228"/>
        <v>0.3569</v>
      </c>
      <c r="FR133" s="29">
        <f t="shared" si="228"/>
        <v>0.2492</v>
      </c>
      <c r="FS133" s="29">
        <f t="shared" si="228"/>
        <v>0.1804</v>
      </c>
      <c r="FT133" s="30">
        <f t="shared" si="228"/>
        <v>0.54220000000000002</v>
      </c>
      <c r="FU133" s="29">
        <f t="shared" si="228"/>
        <v>0.54710000000000003</v>
      </c>
      <c r="FV133" s="29">
        <f t="shared" si="228"/>
        <v>0.4128</v>
      </c>
      <c r="FW133" s="29">
        <f t="shared" si="228"/>
        <v>0.39510000000000001</v>
      </c>
      <c r="FX133" s="29">
        <f t="shared" si="228"/>
        <v>0.21199999999999999</v>
      </c>
      <c r="FY133" s="19"/>
      <c r="FZ133" s="29">
        <f>ROUND((FZ131/FZ14),4)</f>
        <v>0.34899999999999998</v>
      </c>
      <c r="GA133" s="42"/>
      <c r="GB133" s="12"/>
      <c r="GC133" s="12"/>
      <c r="GD133" s="12"/>
      <c r="GE133" s="12"/>
      <c r="GF133" s="13"/>
      <c r="GG133" s="1"/>
      <c r="GH133" s="43"/>
      <c r="GI133" s="43"/>
      <c r="GJ133" s="43"/>
      <c r="GK133" s="1"/>
      <c r="GL133" s="1"/>
      <c r="GM133" s="1"/>
    </row>
    <row r="134" spans="1:256" x14ac:dyDescent="0.2">
      <c r="A134" s="5"/>
      <c r="B134" s="11" t="s">
        <v>453</v>
      </c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3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  <c r="DB134" s="42"/>
      <c r="DC134" s="42"/>
      <c r="DD134" s="42"/>
      <c r="DE134" s="42"/>
      <c r="DF134" s="42"/>
      <c r="DG134" s="42"/>
      <c r="DH134" s="42"/>
      <c r="DI134" s="42"/>
      <c r="DJ134" s="42"/>
      <c r="DK134" s="42"/>
      <c r="DL134" s="42"/>
      <c r="DM134" s="42"/>
      <c r="DN134" s="42"/>
      <c r="DO134" s="42"/>
      <c r="DP134" s="42"/>
      <c r="DQ134" s="42"/>
      <c r="DR134" s="42"/>
      <c r="DS134" s="42"/>
      <c r="DT134" s="42"/>
      <c r="DU134" s="42"/>
      <c r="DV134" s="42"/>
      <c r="DW134" s="42"/>
      <c r="DX134" s="42"/>
      <c r="DY134" s="42"/>
      <c r="DZ134" s="42"/>
      <c r="EA134" s="42"/>
      <c r="EB134" s="42"/>
      <c r="EC134" s="42"/>
      <c r="ED134" s="42"/>
      <c r="EE134" s="42"/>
      <c r="EF134" s="42"/>
      <c r="EG134" s="42"/>
      <c r="EH134" s="42"/>
      <c r="EI134" s="42"/>
      <c r="EJ134" s="42"/>
      <c r="EK134" s="42"/>
      <c r="EL134" s="42"/>
      <c r="EM134" s="42"/>
      <c r="EN134" s="42"/>
      <c r="EO134" s="42"/>
      <c r="EP134" s="42"/>
      <c r="EQ134" s="42"/>
      <c r="ER134" s="42"/>
      <c r="ES134" s="42"/>
      <c r="ET134" s="42"/>
      <c r="EU134" s="42"/>
      <c r="EV134" s="42"/>
      <c r="EW134" s="42"/>
      <c r="EX134" s="42"/>
      <c r="EY134" s="42"/>
      <c r="EZ134" s="42"/>
      <c r="FA134" s="42"/>
      <c r="FB134" s="42"/>
      <c r="FC134" s="42"/>
      <c r="FD134" s="42"/>
      <c r="FE134" s="42"/>
      <c r="FF134" s="42"/>
      <c r="FG134" s="42"/>
      <c r="FH134" s="42"/>
      <c r="FI134" s="42"/>
      <c r="FJ134" s="42"/>
      <c r="FK134" s="42"/>
      <c r="FL134" s="42"/>
      <c r="FM134" s="42"/>
      <c r="FN134" s="42"/>
      <c r="FO134" s="42"/>
      <c r="FP134" s="42"/>
      <c r="FQ134" s="42"/>
      <c r="FR134" s="42"/>
      <c r="FS134" s="42"/>
      <c r="FT134" s="43"/>
      <c r="FU134" s="42"/>
      <c r="FV134" s="42"/>
      <c r="FW134" s="42"/>
      <c r="FX134" s="42"/>
      <c r="FY134" s="14"/>
      <c r="FZ134" s="42"/>
      <c r="GA134" s="42"/>
      <c r="GB134" s="12"/>
      <c r="GC134" s="12"/>
      <c r="GD134" s="12"/>
      <c r="GE134" s="12"/>
      <c r="GF134" s="13"/>
      <c r="GG134" s="1"/>
      <c r="GH134" s="17"/>
      <c r="GI134" s="17"/>
      <c r="GJ134" s="17"/>
      <c r="GK134" s="1"/>
      <c r="GL134" s="1"/>
      <c r="GM134" s="1"/>
    </row>
    <row r="135" spans="1:256" x14ac:dyDescent="0.2">
      <c r="A135" s="105" t="s">
        <v>454</v>
      </c>
      <c r="B135" s="47" t="s">
        <v>455</v>
      </c>
      <c r="C135" s="46">
        <f t="shared" ref="C135:AH135" si="229">C35</f>
        <v>0.12</v>
      </c>
      <c r="D135" s="46">
        <f t="shared" si="229"/>
        <v>0.12</v>
      </c>
      <c r="E135" s="46">
        <f t="shared" si="229"/>
        <v>0.12</v>
      </c>
      <c r="F135" s="46">
        <f t="shared" si="229"/>
        <v>0.12</v>
      </c>
      <c r="G135" s="46">
        <f t="shared" si="229"/>
        <v>0.12</v>
      </c>
      <c r="H135" s="46">
        <f t="shared" si="229"/>
        <v>0.12</v>
      </c>
      <c r="I135" s="46">
        <f t="shared" si="229"/>
        <v>0.12</v>
      </c>
      <c r="J135" s="46">
        <f t="shared" si="229"/>
        <v>0.12</v>
      </c>
      <c r="K135" s="46">
        <f t="shared" si="229"/>
        <v>0.12</v>
      </c>
      <c r="L135" s="46">
        <f t="shared" si="229"/>
        <v>0.12</v>
      </c>
      <c r="M135" s="46">
        <f t="shared" si="229"/>
        <v>0.12</v>
      </c>
      <c r="N135" s="46">
        <f t="shared" si="229"/>
        <v>0.12</v>
      </c>
      <c r="O135" s="46">
        <f t="shared" si="229"/>
        <v>0.12</v>
      </c>
      <c r="P135" s="46">
        <f t="shared" si="229"/>
        <v>0.12</v>
      </c>
      <c r="Q135" s="46">
        <f t="shared" si="229"/>
        <v>0.12</v>
      </c>
      <c r="R135" s="46">
        <f t="shared" si="229"/>
        <v>0.12</v>
      </c>
      <c r="S135" s="46">
        <f t="shared" si="229"/>
        <v>0.12</v>
      </c>
      <c r="T135" s="46">
        <f t="shared" si="229"/>
        <v>0.12</v>
      </c>
      <c r="U135" s="46">
        <f t="shared" si="229"/>
        <v>0.12</v>
      </c>
      <c r="V135" s="46">
        <f t="shared" si="229"/>
        <v>0.12</v>
      </c>
      <c r="W135" s="47">
        <f t="shared" si="229"/>
        <v>0.12</v>
      </c>
      <c r="X135" s="46">
        <f t="shared" si="229"/>
        <v>0.12</v>
      </c>
      <c r="Y135" s="46">
        <f t="shared" si="229"/>
        <v>0.12</v>
      </c>
      <c r="Z135" s="46">
        <f t="shared" si="229"/>
        <v>0.12</v>
      </c>
      <c r="AA135" s="46">
        <f t="shared" si="229"/>
        <v>0.12</v>
      </c>
      <c r="AB135" s="46">
        <f t="shared" si="229"/>
        <v>0.12</v>
      </c>
      <c r="AC135" s="46">
        <f t="shared" si="229"/>
        <v>0.12</v>
      </c>
      <c r="AD135" s="46">
        <f t="shared" si="229"/>
        <v>0.12</v>
      </c>
      <c r="AE135" s="46">
        <f t="shared" si="229"/>
        <v>0.12</v>
      </c>
      <c r="AF135" s="46">
        <f t="shared" si="229"/>
        <v>0.12</v>
      </c>
      <c r="AG135" s="46">
        <f t="shared" si="229"/>
        <v>0.12</v>
      </c>
      <c r="AH135" s="46">
        <f t="shared" si="229"/>
        <v>0.12</v>
      </c>
      <c r="AI135" s="46">
        <f t="shared" ref="AI135:BN135" si="230">AI35</f>
        <v>0.12</v>
      </c>
      <c r="AJ135" s="46">
        <f t="shared" si="230"/>
        <v>0.12</v>
      </c>
      <c r="AK135" s="46">
        <f t="shared" si="230"/>
        <v>0.12</v>
      </c>
      <c r="AL135" s="46">
        <f t="shared" si="230"/>
        <v>0.12</v>
      </c>
      <c r="AM135" s="46">
        <f t="shared" si="230"/>
        <v>0.12</v>
      </c>
      <c r="AN135" s="46">
        <f t="shared" si="230"/>
        <v>0.12</v>
      </c>
      <c r="AO135" s="46">
        <f t="shared" si="230"/>
        <v>0.12</v>
      </c>
      <c r="AP135" s="46">
        <f t="shared" si="230"/>
        <v>0.12</v>
      </c>
      <c r="AQ135" s="46">
        <f t="shared" si="230"/>
        <v>0.12</v>
      </c>
      <c r="AR135" s="46">
        <f t="shared" si="230"/>
        <v>0.12</v>
      </c>
      <c r="AS135" s="46">
        <f t="shared" si="230"/>
        <v>0.12</v>
      </c>
      <c r="AT135" s="46">
        <f t="shared" si="230"/>
        <v>0.12</v>
      </c>
      <c r="AU135" s="46">
        <f t="shared" si="230"/>
        <v>0.12</v>
      </c>
      <c r="AV135" s="46">
        <f t="shared" si="230"/>
        <v>0.12</v>
      </c>
      <c r="AW135" s="46">
        <f t="shared" si="230"/>
        <v>0.12</v>
      </c>
      <c r="AX135" s="46">
        <f t="shared" si="230"/>
        <v>0.12</v>
      </c>
      <c r="AY135" s="46">
        <f t="shared" si="230"/>
        <v>0.12</v>
      </c>
      <c r="AZ135" s="46">
        <f t="shared" si="230"/>
        <v>0.12</v>
      </c>
      <c r="BA135" s="46">
        <f t="shared" si="230"/>
        <v>0.12</v>
      </c>
      <c r="BB135" s="46">
        <f t="shared" si="230"/>
        <v>0.12</v>
      </c>
      <c r="BC135" s="46">
        <f t="shared" si="230"/>
        <v>0.12</v>
      </c>
      <c r="BD135" s="46">
        <f t="shared" si="230"/>
        <v>0.12</v>
      </c>
      <c r="BE135" s="46">
        <f t="shared" si="230"/>
        <v>0.12</v>
      </c>
      <c r="BF135" s="46">
        <f t="shared" si="230"/>
        <v>0.12</v>
      </c>
      <c r="BG135" s="46">
        <f t="shared" si="230"/>
        <v>0.12</v>
      </c>
      <c r="BH135" s="46">
        <f t="shared" si="230"/>
        <v>0.12</v>
      </c>
      <c r="BI135" s="46">
        <f t="shared" si="230"/>
        <v>0.12</v>
      </c>
      <c r="BJ135" s="46">
        <f t="shared" si="230"/>
        <v>0.12</v>
      </c>
      <c r="BK135" s="46">
        <f t="shared" si="230"/>
        <v>0.12</v>
      </c>
      <c r="BL135" s="46">
        <f t="shared" si="230"/>
        <v>0.12</v>
      </c>
      <c r="BM135" s="46">
        <f t="shared" si="230"/>
        <v>0.12</v>
      </c>
      <c r="BN135" s="46">
        <f t="shared" si="230"/>
        <v>0.12</v>
      </c>
      <c r="BO135" s="46">
        <f t="shared" ref="BO135:CT135" si="231">BO35</f>
        <v>0.12</v>
      </c>
      <c r="BP135" s="46">
        <f t="shared" si="231"/>
        <v>0.12</v>
      </c>
      <c r="BQ135" s="46">
        <f t="shared" si="231"/>
        <v>0.12</v>
      </c>
      <c r="BR135" s="46">
        <f t="shared" si="231"/>
        <v>0.12</v>
      </c>
      <c r="BS135" s="46">
        <f t="shared" si="231"/>
        <v>0.12</v>
      </c>
      <c r="BT135" s="46">
        <f t="shared" si="231"/>
        <v>0.12</v>
      </c>
      <c r="BU135" s="46">
        <f t="shared" si="231"/>
        <v>0.12</v>
      </c>
      <c r="BV135" s="46">
        <f t="shared" si="231"/>
        <v>0.12</v>
      </c>
      <c r="BW135" s="46">
        <f t="shared" si="231"/>
        <v>0.12</v>
      </c>
      <c r="BX135" s="46">
        <f t="shared" si="231"/>
        <v>0.12</v>
      </c>
      <c r="BY135" s="46">
        <f t="shared" si="231"/>
        <v>0.12</v>
      </c>
      <c r="BZ135" s="46">
        <f t="shared" si="231"/>
        <v>0.12</v>
      </c>
      <c r="CA135" s="46">
        <f t="shared" si="231"/>
        <v>0.12</v>
      </c>
      <c r="CB135" s="46">
        <f t="shared" si="231"/>
        <v>0.12</v>
      </c>
      <c r="CC135" s="46">
        <f t="shared" si="231"/>
        <v>0.12</v>
      </c>
      <c r="CD135" s="46">
        <f t="shared" si="231"/>
        <v>0.12</v>
      </c>
      <c r="CE135" s="46">
        <f t="shared" si="231"/>
        <v>0.12</v>
      </c>
      <c r="CF135" s="46">
        <f t="shared" si="231"/>
        <v>0.12</v>
      </c>
      <c r="CG135" s="46">
        <f t="shared" si="231"/>
        <v>0.12</v>
      </c>
      <c r="CH135" s="46">
        <f t="shared" si="231"/>
        <v>0.12</v>
      </c>
      <c r="CI135" s="46">
        <f t="shared" si="231"/>
        <v>0.12</v>
      </c>
      <c r="CJ135" s="46">
        <f t="shared" si="231"/>
        <v>0.12</v>
      </c>
      <c r="CK135" s="46">
        <f t="shared" si="231"/>
        <v>0.12</v>
      </c>
      <c r="CL135" s="46">
        <f t="shared" si="231"/>
        <v>0.12</v>
      </c>
      <c r="CM135" s="46">
        <f t="shared" si="231"/>
        <v>0.12</v>
      </c>
      <c r="CN135" s="46">
        <f t="shared" si="231"/>
        <v>0.12</v>
      </c>
      <c r="CO135" s="46">
        <f t="shared" si="231"/>
        <v>0.12</v>
      </c>
      <c r="CP135" s="46">
        <f t="shared" si="231"/>
        <v>0.12</v>
      </c>
      <c r="CQ135" s="46">
        <f t="shared" si="231"/>
        <v>0.12</v>
      </c>
      <c r="CR135" s="46">
        <f t="shared" si="231"/>
        <v>0.12</v>
      </c>
      <c r="CS135" s="46">
        <f t="shared" si="231"/>
        <v>0.12</v>
      </c>
      <c r="CT135" s="46">
        <f t="shared" si="231"/>
        <v>0.12</v>
      </c>
      <c r="CU135" s="46">
        <f t="shared" ref="CU135:DZ135" si="232">CU35</f>
        <v>0.12</v>
      </c>
      <c r="CV135" s="46">
        <f t="shared" si="232"/>
        <v>0.12</v>
      </c>
      <c r="CW135" s="46">
        <f t="shared" si="232"/>
        <v>0.12</v>
      </c>
      <c r="CX135" s="46">
        <f t="shared" si="232"/>
        <v>0.12</v>
      </c>
      <c r="CY135" s="46">
        <f t="shared" si="232"/>
        <v>0.12</v>
      </c>
      <c r="CZ135" s="46">
        <f t="shared" si="232"/>
        <v>0.12</v>
      </c>
      <c r="DA135" s="46">
        <f t="shared" si="232"/>
        <v>0.12</v>
      </c>
      <c r="DB135" s="46">
        <f t="shared" si="232"/>
        <v>0.12</v>
      </c>
      <c r="DC135" s="46">
        <f t="shared" si="232"/>
        <v>0.12</v>
      </c>
      <c r="DD135" s="46">
        <f t="shared" si="232"/>
        <v>0.12</v>
      </c>
      <c r="DE135" s="46">
        <f t="shared" si="232"/>
        <v>0.12</v>
      </c>
      <c r="DF135" s="46">
        <f t="shared" si="232"/>
        <v>0.12</v>
      </c>
      <c r="DG135" s="46">
        <f t="shared" si="232"/>
        <v>0.12</v>
      </c>
      <c r="DH135" s="46">
        <f t="shared" si="232"/>
        <v>0.12</v>
      </c>
      <c r="DI135" s="46">
        <f t="shared" si="232"/>
        <v>0.12</v>
      </c>
      <c r="DJ135" s="46">
        <f t="shared" si="232"/>
        <v>0.12</v>
      </c>
      <c r="DK135" s="46">
        <f t="shared" si="232"/>
        <v>0.12</v>
      </c>
      <c r="DL135" s="46">
        <f t="shared" si="232"/>
        <v>0.12</v>
      </c>
      <c r="DM135" s="46">
        <f t="shared" si="232"/>
        <v>0.12</v>
      </c>
      <c r="DN135" s="46">
        <f t="shared" si="232"/>
        <v>0.12</v>
      </c>
      <c r="DO135" s="46">
        <f t="shared" si="232"/>
        <v>0.12</v>
      </c>
      <c r="DP135" s="46">
        <f t="shared" si="232"/>
        <v>0.12</v>
      </c>
      <c r="DQ135" s="46">
        <f t="shared" si="232"/>
        <v>0.12</v>
      </c>
      <c r="DR135" s="46">
        <f t="shared" si="232"/>
        <v>0.12</v>
      </c>
      <c r="DS135" s="46">
        <f t="shared" si="232"/>
        <v>0.12</v>
      </c>
      <c r="DT135" s="46">
        <f t="shared" si="232"/>
        <v>0.12</v>
      </c>
      <c r="DU135" s="46">
        <f t="shared" si="232"/>
        <v>0.12</v>
      </c>
      <c r="DV135" s="46">
        <f t="shared" si="232"/>
        <v>0.12</v>
      </c>
      <c r="DW135" s="46">
        <f t="shared" si="232"/>
        <v>0.12</v>
      </c>
      <c r="DX135" s="46">
        <f t="shared" si="232"/>
        <v>0.12</v>
      </c>
      <c r="DY135" s="46">
        <f t="shared" si="232"/>
        <v>0.12</v>
      </c>
      <c r="DZ135" s="46">
        <f t="shared" si="232"/>
        <v>0.12</v>
      </c>
      <c r="EA135" s="46">
        <f t="shared" ref="EA135:FF135" si="233">EA35</f>
        <v>0.12</v>
      </c>
      <c r="EB135" s="46">
        <f t="shared" si="233"/>
        <v>0.12</v>
      </c>
      <c r="EC135" s="46">
        <f t="shared" si="233"/>
        <v>0.12</v>
      </c>
      <c r="ED135" s="46">
        <f t="shared" si="233"/>
        <v>0.12</v>
      </c>
      <c r="EE135" s="46">
        <f t="shared" si="233"/>
        <v>0.12</v>
      </c>
      <c r="EF135" s="46">
        <f t="shared" si="233"/>
        <v>0.12</v>
      </c>
      <c r="EG135" s="46">
        <f t="shared" si="233"/>
        <v>0.12</v>
      </c>
      <c r="EH135" s="46">
        <f t="shared" si="233"/>
        <v>0.12</v>
      </c>
      <c r="EI135" s="46">
        <f t="shared" si="233"/>
        <v>0.12</v>
      </c>
      <c r="EJ135" s="46">
        <f t="shared" si="233"/>
        <v>0.12</v>
      </c>
      <c r="EK135" s="46">
        <f t="shared" si="233"/>
        <v>0.12</v>
      </c>
      <c r="EL135" s="46">
        <f t="shared" si="233"/>
        <v>0.12</v>
      </c>
      <c r="EM135" s="46">
        <f t="shared" si="233"/>
        <v>0.12</v>
      </c>
      <c r="EN135" s="46">
        <f t="shared" si="233"/>
        <v>0.12</v>
      </c>
      <c r="EO135" s="46">
        <f t="shared" si="233"/>
        <v>0.12</v>
      </c>
      <c r="EP135" s="46">
        <f t="shared" si="233"/>
        <v>0.12</v>
      </c>
      <c r="EQ135" s="46">
        <f t="shared" si="233"/>
        <v>0.12</v>
      </c>
      <c r="ER135" s="46">
        <f t="shared" si="233"/>
        <v>0.12</v>
      </c>
      <c r="ES135" s="46">
        <f t="shared" si="233"/>
        <v>0.12</v>
      </c>
      <c r="ET135" s="46">
        <f t="shared" si="233"/>
        <v>0.12</v>
      </c>
      <c r="EU135" s="46">
        <f t="shared" si="233"/>
        <v>0.12</v>
      </c>
      <c r="EV135" s="46">
        <f t="shared" si="233"/>
        <v>0.12</v>
      </c>
      <c r="EW135" s="46">
        <f t="shared" si="233"/>
        <v>0.12</v>
      </c>
      <c r="EX135" s="46">
        <f t="shared" si="233"/>
        <v>0.12</v>
      </c>
      <c r="EY135" s="46">
        <f t="shared" si="233"/>
        <v>0.12</v>
      </c>
      <c r="EZ135" s="46">
        <f t="shared" si="233"/>
        <v>0.12</v>
      </c>
      <c r="FA135" s="46">
        <f t="shared" si="233"/>
        <v>0.12</v>
      </c>
      <c r="FB135" s="46">
        <f t="shared" si="233"/>
        <v>0.12</v>
      </c>
      <c r="FC135" s="46">
        <f t="shared" si="233"/>
        <v>0.12</v>
      </c>
      <c r="FD135" s="46">
        <f t="shared" si="233"/>
        <v>0.12</v>
      </c>
      <c r="FE135" s="46">
        <f t="shared" si="233"/>
        <v>0.12</v>
      </c>
      <c r="FF135" s="46">
        <f t="shared" si="233"/>
        <v>0.12</v>
      </c>
      <c r="FG135" s="46">
        <f t="shared" ref="FG135:FX135" si="234">FG35</f>
        <v>0.12</v>
      </c>
      <c r="FH135" s="46">
        <f t="shared" si="234"/>
        <v>0.12</v>
      </c>
      <c r="FI135" s="46">
        <f t="shared" si="234"/>
        <v>0.12</v>
      </c>
      <c r="FJ135" s="46">
        <f t="shared" si="234"/>
        <v>0.12</v>
      </c>
      <c r="FK135" s="46">
        <f t="shared" si="234"/>
        <v>0.12</v>
      </c>
      <c r="FL135" s="46">
        <f t="shared" si="234"/>
        <v>0.12</v>
      </c>
      <c r="FM135" s="46">
        <f t="shared" si="234"/>
        <v>0.12</v>
      </c>
      <c r="FN135" s="46">
        <f t="shared" si="234"/>
        <v>0.12</v>
      </c>
      <c r="FO135" s="46">
        <f t="shared" si="234"/>
        <v>0.12</v>
      </c>
      <c r="FP135" s="46">
        <f t="shared" si="234"/>
        <v>0.12</v>
      </c>
      <c r="FQ135" s="46">
        <f t="shared" si="234"/>
        <v>0.12</v>
      </c>
      <c r="FR135" s="46">
        <f t="shared" si="234"/>
        <v>0.12</v>
      </c>
      <c r="FS135" s="46">
        <f t="shared" si="234"/>
        <v>0.12</v>
      </c>
      <c r="FT135" s="47">
        <f t="shared" si="234"/>
        <v>0.12</v>
      </c>
      <c r="FU135" s="46">
        <f t="shared" si="234"/>
        <v>0.12</v>
      </c>
      <c r="FV135" s="46">
        <f t="shared" si="234"/>
        <v>0.12</v>
      </c>
      <c r="FW135" s="46">
        <f t="shared" si="234"/>
        <v>0.12</v>
      </c>
      <c r="FX135" s="46">
        <f t="shared" si="234"/>
        <v>0.12</v>
      </c>
      <c r="FY135" s="29"/>
      <c r="FZ135" s="46"/>
      <c r="GA135" s="29"/>
      <c r="GB135" s="13"/>
      <c r="GC135" s="13"/>
      <c r="GD135" s="13"/>
      <c r="GE135" s="13"/>
      <c r="GF135" s="13"/>
      <c r="GG135" s="1"/>
      <c r="GH135" s="17"/>
      <c r="GI135" s="17"/>
      <c r="GJ135" s="17"/>
      <c r="GK135" s="1"/>
      <c r="GL135" s="1"/>
      <c r="GM135" s="1"/>
    </row>
    <row r="136" spans="1:256" x14ac:dyDescent="0.2">
      <c r="A136" s="2" t="s">
        <v>456</v>
      </c>
      <c r="B136" s="11" t="s">
        <v>457</v>
      </c>
      <c r="C136" s="29">
        <f t="shared" ref="C136:AH136" si="235">ROUND(IF((C133-C12)*0.3&lt;0=TRUE(),0,IF((C96&lt;=50000),ROUND((C133-C12)*0.3,6),0)),4)</f>
        <v>4.3700000000000003E-2</v>
      </c>
      <c r="D136" s="29">
        <f t="shared" si="235"/>
        <v>0</v>
      </c>
      <c r="E136" s="29">
        <f t="shared" si="235"/>
        <v>0.1111</v>
      </c>
      <c r="F136" s="29">
        <f t="shared" si="235"/>
        <v>0</v>
      </c>
      <c r="G136" s="29">
        <f t="shared" si="235"/>
        <v>0</v>
      </c>
      <c r="H136" s="29">
        <f t="shared" si="235"/>
        <v>0</v>
      </c>
      <c r="I136" s="29">
        <f t="shared" si="235"/>
        <v>9.5200000000000007E-2</v>
      </c>
      <c r="J136" s="29">
        <f t="shared" si="235"/>
        <v>8.3699999999999997E-2</v>
      </c>
      <c r="K136" s="29">
        <f t="shared" si="235"/>
        <v>4.6899999999999997E-2</v>
      </c>
      <c r="L136" s="29">
        <f t="shared" si="235"/>
        <v>6.25E-2</v>
      </c>
      <c r="M136" s="29">
        <f t="shared" si="235"/>
        <v>0.15090000000000001</v>
      </c>
      <c r="N136" s="29">
        <f t="shared" si="235"/>
        <v>0</v>
      </c>
      <c r="O136" s="29">
        <f t="shared" si="235"/>
        <v>0</v>
      </c>
      <c r="P136" s="29">
        <f t="shared" si="235"/>
        <v>2.8E-3</v>
      </c>
      <c r="Q136" s="29">
        <f t="shared" si="235"/>
        <v>8.1900000000000001E-2</v>
      </c>
      <c r="R136" s="29">
        <f t="shared" si="235"/>
        <v>0</v>
      </c>
      <c r="S136" s="29">
        <f t="shared" si="235"/>
        <v>2.6599999999999999E-2</v>
      </c>
      <c r="T136" s="29">
        <f t="shared" si="235"/>
        <v>3.8899999999999997E-2</v>
      </c>
      <c r="U136" s="29">
        <f t="shared" si="235"/>
        <v>9.1800000000000007E-2</v>
      </c>
      <c r="V136" s="29">
        <f t="shared" si="235"/>
        <v>4.6100000000000002E-2</v>
      </c>
      <c r="W136" s="29">
        <f t="shared" si="235"/>
        <v>8.2600000000000007E-2</v>
      </c>
      <c r="X136" s="29">
        <f t="shared" si="235"/>
        <v>6.8400000000000002E-2</v>
      </c>
      <c r="Y136" s="29">
        <f t="shared" si="235"/>
        <v>0.1153</v>
      </c>
      <c r="Z136" s="29">
        <f t="shared" si="235"/>
        <v>1.9699999999999999E-2</v>
      </c>
      <c r="AA136" s="29">
        <f t="shared" si="235"/>
        <v>0</v>
      </c>
      <c r="AB136" s="29">
        <f t="shared" si="235"/>
        <v>0</v>
      </c>
      <c r="AC136" s="29">
        <f t="shared" si="235"/>
        <v>0</v>
      </c>
      <c r="AD136" s="29">
        <f t="shared" si="235"/>
        <v>0</v>
      </c>
      <c r="AE136" s="29">
        <f t="shared" si="235"/>
        <v>5.4000000000000003E-3</v>
      </c>
      <c r="AF136" s="29">
        <f t="shared" si="235"/>
        <v>1.95E-2</v>
      </c>
      <c r="AG136" s="29">
        <f t="shared" si="235"/>
        <v>0</v>
      </c>
      <c r="AH136" s="29">
        <f t="shared" si="235"/>
        <v>4.7899999999999998E-2</v>
      </c>
      <c r="AI136" s="29">
        <f t="shared" ref="AI136:BN136" si="236">ROUND(IF((AI133-AI12)*0.3&lt;0=TRUE(),0,IF((AI96&lt;=50000),ROUND((AI133-AI12)*0.3,6),0)),4)</f>
        <v>4.3799999999999999E-2</v>
      </c>
      <c r="AJ136" s="29">
        <f t="shared" si="236"/>
        <v>5.9400000000000001E-2</v>
      </c>
      <c r="AK136" s="29">
        <f t="shared" si="236"/>
        <v>0.1246</v>
      </c>
      <c r="AL136" s="29">
        <f t="shared" si="236"/>
        <v>0.12429999999999999</v>
      </c>
      <c r="AM136" s="29">
        <f t="shared" si="236"/>
        <v>7.0199999999999999E-2</v>
      </c>
      <c r="AN136" s="29">
        <f t="shared" si="236"/>
        <v>1.5599999999999999E-2</v>
      </c>
      <c r="AO136" s="29">
        <f t="shared" si="236"/>
        <v>2.9000000000000001E-2</v>
      </c>
      <c r="AP136" s="29">
        <f t="shared" si="236"/>
        <v>0</v>
      </c>
      <c r="AQ136" s="29">
        <f t="shared" si="236"/>
        <v>2.3300000000000001E-2</v>
      </c>
      <c r="AR136" s="29">
        <f t="shared" si="236"/>
        <v>0</v>
      </c>
      <c r="AS136" s="29">
        <f t="shared" si="236"/>
        <v>0</v>
      </c>
      <c r="AT136" s="29">
        <f t="shared" si="236"/>
        <v>0</v>
      </c>
      <c r="AU136" s="29">
        <f t="shared" si="236"/>
        <v>0</v>
      </c>
      <c r="AV136" s="29">
        <f t="shared" si="236"/>
        <v>2.3E-3</v>
      </c>
      <c r="AW136" s="29">
        <f t="shared" si="236"/>
        <v>0</v>
      </c>
      <c r="AX136" s="29">
        <f t="shared" si="236"/>
        <v>0.10349999999999999</v>
      </c>
      <c r="AY136" s="29">
        <f t="shared" si="236"/>
        <v>2.23E-2</v>
      </c>
      <c r="AZ136" s="29">
        <f t="shared" si="236"/>
        <v>8.5400000000000004E-2</v>
      </c>
      <c r="BA136" s="29">
        <f t="shared" si="236"/>
        <v>8.0000000000000004E-4</v>
      </c>
      <c r="BB136" s="29">
        <f t="shared" si="236"/>
        <v>5.0000000000000001E-4</v>
      </c>
      <c r="BC136" s="29">
        <f t="shared" si="236"/>
        <v>4.2299999999999997E-2</v>
      </c>
      <c r="BD136" s="29">
        <f t="shared" si="236"/>
        <v>0</v>
      </c>
      <c r="BE136" s="29">
        <f t="shared" si="236"/>
        <v>0</v>
      </c>
      <c r="BF136" s="29">
        <f t="shared" si="236"/>
        <v>0</v>
      </c>
      <c r="BG136" s="29">
        <f t="shared" si="236"/>
        <v>3.4700000000000002E-2</v>
      </c>
      <c r="BH136" s="29">
        <f t="shared" si="236"/>
        <v>0</v>
      </c>
      <c r="BI136" s="29">
        <f t="shared" si="236"/>
        <v>4.5400000000000003E-2</v>
      </c>
      <c r="BJ136" s="29">
        <f t="shared" si="236"/>
        <v>0</v>
      </c>
      <c r="BK136" s="29">
        <f t="shared" si="236"/>
        <v>0</v>
      </c>
      <c r="BL136" s="29">
        <f t="shared" si="236"/>
        <v>2.86E-2</v>
      </c>
      <c r="BM136" s="29">
        <f t="shared" si="236"/>
        <v>2.7799999999999998E-2</v>
      </c>
      <c r="BN136" s="29">
        <f t="shared" si="236"/>
        <v>4.0500000000000001E-2</v>
      </c>
      <c r="BO136" s="29">
        <f t="shared" ref="BO136:CT136" si="237">ROUND(IF((BO133-BO12)*0.3&lt;0=TRUE(),0,IF((BO96&lt;=50000),ROUND((BO133-BO12)*0.3,6),0)),4)</f>
        <v>3.6999999999999998E-2</v>
      </c>
      <c r="BP136" s="29">
        <f t="shared" si="237"/>
        <v>3.5000000000000003E-2</v>
      </c>
      <c r="BQ136" s="29">
        <f t="shared" si="237"/>
        <v>0</v>
      </c>
      <c r="BR136" s="29">
        <f t="shared" si="237"/>
        <v>7.1000000000000004E-3</v>
      </c>
      <c r="BS136" s="29">
        <f t="shared" si="237"/>
        <v>2.6700000000000002E-2</v>
      </c>
      <c r="BT136" s="29">
        <f t="shared" si="237"/>
        <v>0</v>
      </c>
      <c r="BU136" s="29">
        <f t="shared" si="237"/>
        <v>0</v>
      </c>
      <c r="BV136" s="29">
        <f t="shared" si="237"/>
        <v>0</v>
      </c>
      <c r="BW136" s="29">
        <f t="shared" si="237"/>
        <v>0</v>
      </c>
      <c r="BX136" s="29">
        <f t="shared" si="237"/>
        <v>0</v>
      </c>
      <c r="BY136" s="29">
        <f t="shared" si="237"/>
        <v>0.12670000000000001</v>
      </c>
      <c r="BZ136" s="29">
        <f t="shared" si="237"/>
        <v>4.8899999999999999E-2</v>
      </c>
      <c r="CA136" s="29">
        <f t="shared" si="237"/>
        <v>0</v>
      </c>
      <c r="CB136" s="29">
        <f t="shared" si="237"/>
        <v>0</v>
      </c>
      <c r="CC136" s="29">
        <f t="shared" si="237"/>
        <v>0</v>
      </c>
      <c r="CD136" s="29">
        <f t="shared" si="237"/>
        <v>6.1800000000000001E-2</v>
      </c>
      <c r="CE136" s="29">
        <f t="shared" si="237"/>
        <v>0</v>
      </c>
      <c r="CF136" s="29">
        <f t="shared" si="237"/>
        <v>7.9000000000000008E-3</v>
      </c>
      <c r="CG136" s="29">
        <f t="shared" si="237"/>
        <v>6.9999999999999999E-4</v>
      </c>
      <c r="CH136" s="29">
        <f t="shared" si="237"/>
        <v>7.1099999999999997E-2</v>
      </c>
      <c r="CI136" s="29">
        <f t="shared" si="237"/>
        <v>6.8699999999999997E-2</v>
      </c>
      <c r="CJ136" s="29">
        <f t="shared" si="237"/>
        <v>2.3199999999999998E-2</v>
      </c>
      <c r="CK136" s="29">
        <f t="shared" si="237"/>
        <v>0</v>
      </c>
      <c r="CL136" s="29">
        <f t="shared" si="237"/>
        <v>0</v>
      </c>
      <c r="CM136" s="29">
        <f t="shared" si="237"/>
        <v>8.2000000000000003E-2</v>
      </c>
      <c r="CN136" s="29">
        <f t="shared" si="237"/>
        <v>0</v>
      </c>
      <c r="CO136" s="29">
        <f t="shared" si="237"/>
        <v>0</v>
      </c>
      <c r="CP136" s="29">
        <f t="shared" si="237"/>
        <v>0</v>
      </c>
      <c r="CQ136" s="29">
        <f t="shared" si="237"/>
        <v>9.1200000000000003E-2</v>
      </c>
      <c r="CR136" s="29">
        <f t="shared" si="237"/>
        <v>2.7199999999999998E-2</v>
      </c>
      <c r="CS136" s="29">
        <f t="shared" si="237"/>
        <v>0</v>
      </c>
      <c r="CT136" s="29">
        <f t="shared" si="237"/>
        <v>6.5000000000000002E-2</v>
      </c>
      <c r="CU136" s="29">
        <f t="shared" ref="CU136:DZ136" si="238">ROUND(IF((CU133-CU12)*0.3&lt;0=TRUE(),0,IF((CU96&lt;=50000),ROUND((CU133-CU12)*0.3,6),0)),4)</f>
        <v>0</v>
      </c>
      <c r="CV136" s="29">
        <f t="shared" si="238"/>
        <v>3.39E-2</v>
      </c>
      <c r="CW136" s="29">
        <f t="shared" si="238"/>
        <v>4.8999999999999998E-3</v>
      </c>
      <c r="CX136" s="29">
        <f t="shared" si="238"/>
        <v>2.86E-2</v>
      </c>
      <c r="CY136" s="29">
        <f t="shared" si="238"/>
        <v>9.6500000000000002E-2</v>
      </c>
      <c r="CZ136" s="29">
        <f t="shared" si="238"/>
        <v>2.9399999999999999E-2</v>
      </c>
      <c r="DA136" s="29">
        <f t="shared" si="238"/>
        <v>0</v>
      </c>
      <c r="DB136" s="29">
        <f t="shared" si="238"/>
        <v>0</v>
      </c>
      <c r="DC136" s="29">
        <f t="shared" si="238"/>
        <v>0</v>
      </c>
      <c r="DD136" s="29">
        <f t="shared" si="238"/>
        <v>0</v>
      </c>
      <c r="DE136" s="29">
        <f t="shared" si="238"/>
        <v>0</v>
      </c>
      <c r="DF136" s="29">
        <f t="shared" si="238"/>
        <v>1.84E-2</v>
      </c>
      <c r="DG136" s="29">
        <f t="shared" si="238"/>
        <v>0</v>
      </c>
      <c r="DH136" s="29">
        <f t="shared" si="238"/>
        <v>0</v>
      </c>
      <c r="DI136" s="29">
        <f t="shared" si="238"/>
        <v>6.3500000000000001E-2</v>
      </c>
      <c r="DJ136" s="29">
        <f t="shared" si="238"/>
        <v>2.23E-2</v>
      </c>
      <c r="DK136" s="29">
        <f t="shared" si="238"/>
        <v>3.3700000000000001E-2</v>
      </c>
      <c r="DL136" s="29">
        <f t="shared" si="238"/>
        <v>4.1300000000000003E-2</v>
      </c>
      <c r="DM136" s="29">
        <f t="shared" si="238"/>
        <v>5.6300000000000003E-2</v>
      </c>
      <c r="DN136" s="29">
        <f t="shared" si="238"/>
        <v>5.0999999999999997E-2</v>
      </c>
      <c r="DO136" s="29">
        <f t="shared" si="238"/>
        <v>7.6300000000000007E-2</v>
      </c>
      <c r="DP136" s="29">
        <f t="shared" si="238"/>
        <v>0</v>
      </c>
      <c r="DQ136" s="29">
        <f t="shared" si="238"/>
        <v>0</v>
      </c>
      <c r="DR136" s="29">
        <f t="shared" si="238"/>
        <v>0.1048</v>
      </c>
      <c r="DS136" s="29">
        <f t="shared" si="238"/>
        <v>0.11219999999999999</v>
      </c>
      <c r="DT136" s="29">
        <f t="shared" si="238"/>
        <v>8.3199999999999996E-2</v>
      </c>
      <c r="DU136" s="29">
        <f t="shared" si="238"/>
        <v>3.9399999999999998E-2</v>
      </c>
      <c r="DV136" s="29">
        <f t="shared" si="238"/>
        <v>0</v>
      </c>
      <c r="DW136" s="29">
        <f t="shared" si="238"/>
        <v>0</v>
      </c>
      <c r="DX136" s="29">
        <f t="shared" si="238"/>
        <v>0</v>
      </c>
      <c r="DY136" s="29">
        <f t="shared" si="238"/>
        <v>0</v>
      </c>
      <c r="DZ136" s="29">
        <f t="shared" si="238"/>
        <v>0</v>
      </c>
      <c r="EA136" s="29">
        <f t="shared" ref="EA136:FF136" si="239">ROUND(IF((EA133-EA12)*0.3&lt;0=TRUE(),0,IF((EA96&lt;=50000),ROUND((EA133-EA12)*0.3,6),0)),4)</f>
        <v>0</v>
      </c>
      <c r="EB136" s="29">
        <f t="shared" si="239"/>
        <v>1.9E-2</v>
      </c>
      <c r="EC136" s="29">
        <f t="shared" si="239"/>
        <v>0</v>
      </c>
      <c r="ED136" s="29">
        <f t="shared" si="239"/>
        <v>0</v>
      </c>
      <c r="EE136" s="29">
        <f t="shared" si="239"/>
        <v>7.3899999999999993E-2</v>
      </c>
      <c r="EF136" s="29">
        <f t="shared" si="239"/>
        <v>6.9900000000000004E-2</v>
      </c>
      <c r="EG136" s="29">
        <f t="shared" si="239"/>
        <v>6.08E-2</v>
      </c>
      <c r="EH136" s="29">
        <f t="shared" si="239"/>
        <v>0</v>
      </c>
      <c r="EI136" s="29">
        <f t="shared" si="239"/>
        <v>0.1313</v>
      </c>
      <c r="EJ136" s="29">
        <f t="shared" si="239"/>
        <v>0</v>
      </c>
      <c r="EK136" s="29">
        <f t="shared" si="239"/>
        <v>0</v>
      </c>
      <c r="EL136" s="29">
        <f t="shared" si="239"/>
        <v>0</v>
      </c>
      <c r="EM136" s="29">
        <f t="shared" si="239"/>
        <v>4.53E-2</v>
      </c>
      <c r="EN136" s="29">
        <f t="shared" si="239"/>
        <v>7.1800000000000003E-2</v>
      </c>
      <c r="EO136" s="29">
        <f t="shared" si="239"/>
        <v>0</v>
      </c>
      <c r="EP136" s="29">
        <f t="shared" si="239"/>
        <v>0</v>
      </c>
      <c r="EQ136" s="29">
        <f t="shared" si="239"/>
        <v>0</v>
      </c>
      <c r="ER136" s="29">
        <f t="shared" si="239"/>
        <v>9.5999999999999992E-3</v>
      </c>
      <c r="ES136" s="29">
        <f t="shared" si="239"/>
        <v>8.3799999999999999E-2</v>
      </c>
      <c r="ET136" s="29">
        <f t="shared" si="239"/>
        <v>0.1197</v>
      </c>
      <c r="EU136" s="29">
        <f t="shared" si="239"/>
        <v>0.1386</v>
      </c>
      <c r="EV136" s="29">
        <f t="shared" si="239"/>
        <v>4.53E-2</v>
      </c>
      <c r="EW136" s="29">
        <f t="shared" si="239"/>
        <v>0</v>
      </c>
      <c r="EX136" s="29">
        <f t="shared" si="239"/>
        <v>0</v>
      </c>
      <c r="EY136" s="29">
        <f t="shared" si="239"/>
        <v>2.7699999999999999E-2</v>
      </c>
      <c r="EZ136" s="29">
        <f t="shared" si="239"/>
        <v>1.6E-2</v>
      </c>
      <c r="FA136" s="29">
        <f t="shared" si="239"/>
        <v>0</v>
      </c>
      <c r="FB136" s="29">
        <f t="shared" si="239"/>
        <v>6.4199999999999993E-2</v>
      </c>
      <c r="FC136" s="29">
        <f t="shared" si="239"/>
        <v>0</v>
      </c>
      <c r="FD136" s="29">
        <f t="shared" si="239"/>
        <v>3.0700000000000002E-2</v>
      </c>
      <c r="FE136" s="29">
        <f t="shared" si="239"/>
        <v>4.7800000000000002E-2</v>
      </c>
      <c r="FF136" s="29">
        <f t="shared" si="239"/>
        <v>1.9599999999999999E-2</v>
      </c>
      <c r="FG136" s="29">
        <f t="shared" ref="FG136:FX136" si="240">ROUND(IF((FG133-FG12)*0.3&lt;0=TRUE(),0,IF((FG96&lt;=50000),ROUND((FG133-FG12)*0.3,6),0)),4)</f>
        <v>0</v>
      </c>
      <c r="FH136" s="29">
        <f t="shared" si="240"/>
        <v>5.1799999999999999E-2</v>
      </c>
      <c r="FI136" s="29">
        <f t="shared" si="240"/>
        <v>1.4200000000000001E-2</v>
      </c>
      <c r="FJ136" s="29">
        <f t="shared" si="240"/>
        <v>0</v>
      </c>
      <c r="FK136" s="29">
        <f t="shared" si="240"/>
        <v>0</v>
      </c>
      <c r="FL136" s="29">
        <f t="shared" si="240"/>
        <v>0</v>
      </c>
      <c r="FM136" s="29">
        <f t="shared" si="240"/>
        <v>0</v>
      </c>
      <c r="FN136" s="29">
        <f t="shared" si="240"/>
        <v>5.8500000000000003E-2</v>
      </c>
      <c r="FO136" s="29">
        <f t="shared" si="240"/>
        <v>1.67E-2</v>
      </c>
      <c r="FP136" s="29">
        <f t="shared" si="240"/>
        <v>7.1199999999999999E-2</v>
      </c>
      <c r="FQ136" s="29">
        <f t="shared" si="240"/>
        <v>2.3999999999999998E-3</v>
      </c>
      <c r="FR136" s="29">
        <f t="shared" si="240"/>
        <v>0</v>
      </c>
      <c r="FS136" s="29">
        <f t="shared" si="240"/>
        <v>0</v>
      </c>
      <c r="FT136" s="29">
        <f t="shared" si="240"/>
        <v>5.8000000000000003E-2</v>
      </c>
      <c r="FU136" s="29">
        <f t="shared" si="240"/>
        <v>5.9400000000000001E-2</v>
      </c>
      <c r="FV136" s="29">
        <f t="shared" si="240"/>
        <v>1.9099999999999999E-2</v>
      </c>
      <c r="FW136" s="29">
        <f t="shared" si="240"/>
        <v>1.38E-2</v>
      </c>
      <c r="FX136" s="29">
        <f t="shared" si="240"/>
        <v>0</v>
      </c>
      <c r="FY136" s="42"/>
      <c r="FZ136" s="29"/>
      <c r="GA136" s="42"/>
      <c r="GB136" s="12"/>
      <c r="GC136" s="12"/>
      <c r="GD136" s="12"/>
      <c r="GE136" s="12"/>
      <c r="GF136" s="13"/>
      <c r="GG136" s="1"/>
      <c r="GH136" s="17"/>
      <c r="GI136" s="17"/>
      <c r="GJ136" s="17"/>
      <c r="GK136" s="1"/>
      <c r="GL136" s="1"/>
      <c r="GM136" s="1"/>
    </row>
    <row r="137" spans="1:256" x14ac:dyDescent="0.2">
      <c r="A137" s="5"/>
      <c r="B137" s="11" t="s">
        <v>458</v>
      </c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3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  <c r="DB137" s="42"/>
      <c r="DC137" s="42"/>
      <c r="DD137" s="42"/>
      <c r="DE137" s="42"/>
      <c r="DF137" s="42"/>
      <c r="DG137" s="42"/>
      <c r="DH137" s="42"/>
      <c r="DI137" s="42"/>
      <c r="DJ137" s="42"/>
      <c r="DK137" s="42"/>
      <c r="DL137" s="42"/>
      <c r="DM137" s="42"/>
      <c r="DN137" s="42"/>
      <c r="DO137" s="42"/>
      <c r="DP137" s="42"/>
      <c r="DQ137" s="42"/>
      <c r="DR137" s="42"/>
      <c r="DS137" s="42"/>
      <c r="DT137" s="42"/>
      <c r="DU137" s="42"/>
      <c r="DV137" s="42"/>
      <c r="DW137" s="42"/>
      <c r="DX137" s="42"/>
      <c r="DY137" s="42"/>
      <c r="DZ137" s="42"/>
      <c r="EA137" s="42"/>
      <c r="EB137" s="42"/>
      <c r="EC137" s="42"/>
      <c r="ED137" s="42"/>
      <c r="EE137" s="42"/>
      <c r="EF137" s="42"/>
      <c r="EG137" s="42"/>
      <c r="EH137" s="42"/>
      <c r="EI137" s="42"/>
      <c r="EJ137" s="42"/>
      <c r="EK137" s="42"/>
      <c r="EL137" s="42"/>
      <c r="EM137" s="42"/>
      <c r="EN137" s="42"/>
      <c r="EO137" s="42"/>
      <c r="EP137" s="42"/>
      <c r="EQ137" s="42"/>
      <c r="ER137" s="42"/>
      <c r="ES137" s="42"/>
      <c r="ET137" s="42"/>
      <c r="EU137" s="42"/>
      <c r="EV137" s="42"/>
      <c r="EW137" s="42"/>
      <c r="EX137" s="42"/>
      <c r="EY137" s="42"/>
      <c r="EZ137" s="42"/>
      <c r="FA137" s="42"/>
      <c r="FB137" s="42"/>
      <c r="FC137" s="42"/>
      <c r="FD137" s="42"/>
      <c r="FE137" s="42"/>
      <c r="FF137" s="42"/>
      <c r="FG137" s="42"/>
      <c r="FH137" s="42"/>
      <c r="FI137" s="42"/>
      <c r="FJ137" s="42"/>
      <c r="FK137" s="42"/>
      <c r="FL137" s="42"/>
      <c r="FM137" s="42"/>
      <c r="FN137" s="42"/>
      <c r="FO137" s="42"/>
      <c r="FP137" s="42"/>
      <c r="FQ137" s="42"/>
      <c r="FR137" s="42"/>
      <c r="FS137" s="42"/>
      <c r="FT137" s="43"/>
      <c r="FU137" s="42"/>
      <c r="FV137" s="42"/>
      <c r="FW137" s="42"/>
      <c r="FX137" s="42"/>
      <c r="FY137" s="46"/>
      <c r="FZ137" s="42"/>
      <c r="GA137" s="42"/>
      <c r="GB137" s="29"/>
      <c r="GC137" s="29"/>
      <c r="GD137" s="29"/>
      <c r="GE137" s="95"/>
      <c r="GF137" s="159"/>
      <c r="GG137" s="1"/>
      <c r="GH137" s="1"/>
      <c r="GI137" s="1"/>
      <c r="GJ137" s="1"/>
      <c r="GK137" s="1"/>
      <c r="GL137" s="1"/>
      <c r="GM137" s="1"/>
    </row>
    <row r="138" spans="1:256" x14ac:dyDescent="0.2">
      <c r="A138" s="2" t="s">
        <v>459</v>
      </c>
      <c r="B138" s="11" t="s">
        <v>460</v>
      </c>
      <c r="C138" s="29">
        <f t="shared" ref="C138:AH138" si="241">ROUND(IF((C133-C12)*0.36&lt;0=TRUE(),0,IF((C96&gt;50000),(C133-C12)*0.36,0)),4)</f>
        <v>0</v>
      </c>
      <c r="D138" s="29">
        <f t="shared" si="241"/>
        <v>0</v>
      </c>
      <c r="E138" s="29">
        <f t="shared" si="241"/>
        <v>0</v>
      </c>
      <c r="F138" s="29">
        <f t="shared" si="241"/>
        <v>0</v>
      </c>
      <c r="G138" s="29">
        <f t="shared" si="241"/>
        <v>0</v>
      </c>
      <c r="H138" s="29">
        <f t="shared" si="241"/>
        <v>0</v>
      </c>
      <c r="I138" s="29">
        <f t="shared" si="241"/>
        <v>0</v>
      </c>
      <c r="J138" s="29">
        <f t="shared" si="241"/>
        <v>0</v>
      </c>
      <c r="K138" s="29">
        <f t="shared" si="241"/>
        <v>0</v>
      </c>
      <c r="L138" s="29">
        <f t="shared" si="241"/>
        <v>0</v>
      </c>
      <c r="M138" s="29">
        <f t="shared" si="241"/>
        <v>0</v>
      </c>
      <c r="N138" s="29">
        <f t="shared" si="241"/>
        <v>0</v>
      </c>
      <c r="O138" s="29">
        <f t="shared" si="241"/>
        <v>0</v>
      </c>
      <c r="P138" s="29">
        <f t="shared" si="241"/>
        <v>0</v>
      </c>
      <c r="Q138" s="29">
        <f t="shared" si="241"/>
        <v>0</v>
      </c>
      <c r="R138" s="29">
        <f t="shared" si="241"/>
        <v>0</v>
      </c>
      <c r="S138" s="29">
        <f t="shared" si="241"/>
        <v>0</v>
      </c>
      <c r="T138" s="29">
        <f t="shared" si="241"/>
        <v>0</v>
      </c>
      <c r="U138" s="29">
        <f t="shared" si="241"/>
        <v>0</v>
      </c>
      <c r="V138" s="29">
        <f t="shared" si="241"/>
        <v>0</v>
      </c>
      <c r="W138" s="30">
        <f t="shared" si="241"/>
        <v>0</v>
      </c>
      <c r="X138" s="29">
        <f t="shared" si="241"/>
        <v>0</v>
      </c>
      <c r="Y138" s="29">
        <f t="shared" si="241"/>
        <v>0</v>
      </c>
      <c r="Z138" s="29">
        <f t="shared" si="241"/>
        <v>0</v>
      </c>
      <c r="AA138" s="29">
        <f t="shared" si="241"/>
        <v>0</v>
      </c>
      <c r="AB138" s="29">
        <f t="shared" si="241"/>
        <v>0</v>
      </c>
      <c r="AC138" s="29">
        <f t="shared" si="241"/>
        <v>0</v>
      </c>
      <c r="AD138" s="29">
        <f t="shared" si="241"/>
        <v>0</v>
      </c>
      <c r="AE138" s="29">
        <f t="shared" si="241"/>
        <v>0</v>
      </c>
      <c r="AF138" s="29">
        <f t="shared" si="241"/>
        <v>0</v>
      </c>
      <c r="AG138" s="29">
        <f t="shared" si="241"/>
        <v>0</v>
      </c>
      <c r="AH138" s="29">
        <f t="shared" si="241"/>
        <v>0</v>
      </c>
      <c r="AI138" s="29">
        <f t="shared" ref="AI138:BN138" si="242">ROUND(IF((AI133-AI12)*0.36&lt;0=TRUE(),0,IF((AI96&gt;50000),(AI133-AI12)*0.36,0)),4)</f>
        <v>0</v>
      </c>
      <c r="AJ138" s="29">
        <f t="shared" si="242"/>
        <v>0</v>
      </c>
      <c r="AK138" s="29">
        <f t="shared" si="242"/>
        <v>0</v>
      </c>
      <c r="AL138" s="29">
        <f t="shared" si="242"/>
        <v>0</v>
      </c>
      <c r="AM138" s="29">
        <f t="shared" si="242"/>
        <v>0</v>
      </c>
      <c r="AN138" s="29">
        <f t="shared" si="242"/>
        <v>0</v>
      </c>
      <c r="AO138" s="29">
        <f t="shared" si="242"/>
        <v>0</v>
      </c>
      <c r="AP138" s="29">
        <f t="shared" si="242"/>
        <v>7.9899999999999999E-2</v>
      </c>
      <c r="AQ138" s="29">
        <f t="shared" si="242"/>
        <v>0</v>
      </c>
      <c r="AR138" s="29">
        <f t="shared" si="242"/>
        <v>0</v>
      </c>
      <c r="AS138" s="29">
        <f t="shared" si="242"/>
        <v>0</v>
      </c>
      <c r="AT138" s="29">
        <f t="shared" si="242"/>
        <v>0</v>
      </c>
      <c r="AU138" s="29">
        <f t="shared" si="242"/>
        <v>0</v>
      </c>
      <c r="AV138" s="29">
        <f t="shared" si="242"/>
        <v>0</v>
      </c>
      <c r="AW138" s="29">
        <f t="shared" si="242"/>
        <v>0</v>
      </c>
      <c r="AX138" s="29">
        <f t="shared" si="242"/>
        <v>0</v>
      </c>
      <c r="AY138" s="29">
        <f t="shared" si="242"/>
        <v>0</v>
      </c>
      <c r="AZ138" s="29">
        <f t="shared" si="242"/>
        <v>0</v>
      </c>
      <c r="BA138" s="29">
        <f t="shared" si="242"/>
        <v>0</v>
      </c>
      <c r="BB138" s="29">
        <f t="shared" si="242"/>
        <v>0</v>
      </c>
      <c r="BC138" s="29">
        <f t="shared" si="242"/>
        <v>0</v>
      </c>
      <c r="BD138" s="29">
        <f t="shared" si="242"/>
        <v>0</v>
      </c>
      <c r="BE138" s="29">
        <f t="shared" si="242"/>
        <v>0</v>
      </c>
      <c r="BF138" s="29">
        <f t="shared" si="242"/>
        <v>0</v>
      </c>
      <c r="BG138" s="29">
        <f t="shared" si="242"/>
        <v>0</v>
      </c>
      <c r="BH138" s="29">
        <f t="shared" si="242"/>
        <v>0</v>
      </c>
      <c r="BI138" s="29">
        <f t="shared" si="242"/>
        <v>0</v>
      </c>
      <c r="BJ138" s="29">
        <f t="shared" si="242"/>
        <v>0</v>
      </c>
      <c r="BK138" s="29">
        <f t="shared" si="242"/>
        <v>0</v>
      </c>
      <c r="BL138" s="29">
        <f t="shared" si="242"/>
        <v>0</v>
      </c>
      <c r="BM138" s="29">
        <f t="shared" si="242"/>
        <v>0</v>
      </c>
      <c r="BN138" s="29">
        <f t="shared" si="242"/>
        <v>0</v>
      </c>
      <c r="BO138" s="29">
        <f t="shared" ref="BO138:CT138" si="243">ROUND(IF((BO133-BO12)*0.36&lt;0=TRUE(),0,IF((BO96&gt;50000),(BO133-BO12)*0.36,0)),4)</f>
        <v>0</v>
      </c>
      <c r="BP138" s="29">
        <f t="shared" si="243"/>
        <v>0</v>
      </c>
      <c r="BQ138" s="29">
        <f t="shared" si="243"/>
        <v>0</v>
      </c>
      <c r="BR138" s="29">
        <f t="shared" si="243"/>
        <v>0</v>
      </c>
      <c r="BS138" s="29">
        <f t="shared" si="243"/>
        <v>0</v>
      </c>
      <c r="BT138" s="29">
        <f t="shared" si="243"/>
        <v>0</v>
      </c>
      <c r="BU138" s="29">
        <f t="shared" si="243"/>
        <v>0</v>
      </c>
      <c r="BV138" s="29">
        <f t="shared" si="243"/>
        <v>0</v>
      </c>
      <c r="BW138" s="29">
        <f t="shared" si="243"/>
        <v>0</v>
      </c>
      <c r="BX138" s="29">
        <f t="shared" si="243"/>
        <v>0</v>
      </c>
      <c r="BY138" s="29">
        <f t="shared" si="243"/>
        <v>0</v>
      </c>
      <c r="BZ138" s="29">
        <f t="shared" si="243"/>
        <v>0</v>
      </c>
      <c r="CA138" s="29">
        <f t="shared" si="243"/>
        <v>0</v>
      </c>
      <c r="CB138" s="29">
        <f t="shared" si="243"/>
        <v>0</v>
      </c>
      <c r="CC138" s="29">
        <f t="shared" si="243"/>
        <v>0</v>
      </c>
      <c r="CD138" s="29">
        <f t="shared" si="243"/>
        <v>0</v>
      </c>
      <c r="CE138" s="29">
        <f t="shared" si="243"/>
        <v>0</v>
      </c>
      <c r="CF138" s="29">
        <f t="shared" si="243"/>
        <v>0</v>
      </c>
      <c r="CG138" s="29">
        <f t="shared" si="243"/>
        <v>0</v>
      </c>
      <c r="CH138" s="29">
        <f t="shared" si="243"/>
        <v>0</v>
      </c>
      <c r="CI138" s="29">
        <f t="shared" si="243"/>
        <v>0</v>
      </c>
      <c r="CJ138" s="29">
        <f t="shared" si="243"/>
        <v>0</v>
      </c>
      <c r="CK138" s="29">
        <f t="shared" si="243"/>
        <v>0</v>
      </c>
      <c r="CL138" s="29">
        <f t="shared" si="243"/>
        <v>0</v>
      </c>
      <c r="CM138" s="29">
        <f t="shared" si="243"/>
        <v>0</v>
      </c>
      <c r="CN138" s="29">
        <f t="shared" si="243"/>
        <v>0</v>
      </c>
      <c r="CO138" s="29">
        <f t="shared" si="243"/>
        <v>0</v>
      </c>
      <c r="CP138" s="29">
        <f t="shared" si="243"/>
        <v>0</v>
      </c>
      <c r="CQ138" s="29">
        <f t="shared" si="243"/>
        <v>0</v>
      </c>
      <c r="CR138" s="29">
        <f t="shared" si="243"/>
        <v>0</v>
      </c>
      <c r="CS138" s="29">
        <f t="shared" si="243"/>
        <v>0</v>
      </c>
      <c r="CT138" s="29">
        <f t="shared" si="243"/>
        <v>0</v>
      </c>
      <c r="CU138" s="29">
        <f t="shared" ref="CU138:DZ138" si="244">ROUND(IF((CU133-CU12)*0.36&lt;0=TRUE(),0,IF((CU96&gt;50000),(CU133-CU12)*0.36,0)),4)</f>
        <v>0</v>
      </c>
      <c r="CV138" s="29">
        <f t="shared" si="244"/>
        <v>0</v>
      </c>
      <c r="CW138" s="29">
        <f t="shared" si="244"/>
        <v>0</v>
      </c>
      <c r="CX138" s="29">
        <f t="shared" si="244"/>
        <v>0</v>
      </c>
      <c r="CY138" s="29">
        <f t="shared" si="244"/>
        <v>0</v>
      </c>
      <c r="CZ138" s="29">
        <f t="shared" si="244"/>
        <v>0</v>
      </c>
      <c r="DA138" s="29">
        <f t="shared" si="244"/>
        <v>0</v>
      </c>
      <c r="DB138" s="29">
        <f t="shared" si="244"/>
        <v>0</v>
      </c>
      <c r="DC138" s="29">
        <f t="shared" si="244"/>
        <v>0</v>
      </c>
      <c r="DD138" s="29">
        <f t="shared" si="244"/>
        <v>0</v>
      </c>
      <c r="DE138" s="29">
        <f t="shared" si="244"/>
        <v>0</v>
      </c>
      <c r="DF138" s="29">
        <f t="shared" si="244"/>
        <v>0</v>
      </c>
      <c r="DG138" s="29">
        <f t="shared" si="244"/>
        <v>0</v>
      </c>
      <c r="DH138" s="29">
        <f t="shared" si="244"/>
        <v>0</v>
      </c>
      <c r="DI138" s="29">
        <f t="shared" si="244"/>
        <v>0</v>
      </c>
      <c r="DJ138" s="29">
        <f t="shared" si="244"/>
        <v>0</v>
      </c>
      <c r="DK138" s="29">
        <f t="shared" si="244"/>
        <v>0</v>
      </c>
      <c r="DL138" s="29">
        <f t="shared" si="244"/>
        <v>0</v>
      </c>
      <c r="DM138" s="29">
        <f t="shared" si="244"/>
        <v>0</v>
      </c>
      <c r="DN138" s="29">
        <f t="shared" si="244"/>
        <v>0</v>
      </c>
      <c r="DO138" s="29">
        <f t="shared" si="244"/>
        <v>0</v>
      </c>
      <c r="DP138" s="29">
        <f t="shared" si="244"/>
        <v>0</v>
      </c>
      <c r="DQ138" s="29">
        <f t="shared" si="244"/>
        <v>0</v>
      </c>
      <c r="DR138" s="29">
        <f t="shared" si="244"/>
        <v>0</v>
      </c>
      <c r="DS138" s="29">
        <f t="shared" si="244"/>
        <v>0</v>
      </c>
      <c r="DT138" s="29">
        <f t="shared" si="244"/>
        <v>0</v>
      </c>
      <c r="DU138" s="29">
        <f t="shared" si="244"/>
        <v>0</v>
      </c>
      <c r="DV138" s="29">
        <f t="shared" si="244"/>
        <v>0</v>
      </c>
      <c r="DW138" s="29">
        <f t="shared" si="244"/>
        <v>0</v>
      </c>
      <c r="DX138" s="29">
        <f t="shared" si="244"/>
        <v>0</v>
      </c>
      <c r="DY138" s="29">
        <f t="shared" si="244"/>
        <v>0</v>
      </c>
      <c r="DZ138" s="29">
        <f t="shared" si="244"/>
        <v>0</v>
      </c>
      <c r="EA138" s="29">
        <f t="shared" ref="EA138:FF138" si="245">ROUND(IF((EA133-EA12)*0.36&lt;0=TRUE(),0,IF((EA96&gt;50000),(EA133-EA12)*0.36,0)),4)</f>
        <v>0</v>
      </c>
      <c r="EB138" s="29">
        <f t="shared" si="245"/>
        <v>0</v>
      </c>
      <c r="EC138" s="29">
        <f t="shared" si="245"/>
        <v>0</v>
      </c>
      <c r="ED138" s="29">
        <f t="shared" si="245"/>
        <v>0</v>
      </c>
      <c r="EE138" s="29">
        <f t="shared" si="245"/>
        <v>0</v>
      </c>
      <c r="EF138" s="29">
        <f t="shared" si="245"/>
        <v>0</v>
      </c>
      <c r="EG138" s="29">
        <f t="shared" si="245"/>
        <v>0</v>
      </c>
      <c r="EH138" s="29">
        <f t="shared" si="245"/>
        <v>0</v>
      </c>
      <c r="EI138" s="29">
        <f t="shared" si="245"/>
        <v>0</v>
      </c>
      <c r="EJ138" s="29">
        <f t="shared" si="245"/>
        <v>0</v>
      </c>
      <c r="EK138" s="29">
        <f t="shared" si="245"/>
        <v>0</v>
      </c>
      <c r="EL138" s="29">
        <f t="shared" si="245"/>
        <v>0</v>
      </c>
      <c r="EM138" s="29">
        <f t="shared" si="245"/>
        <v>0</v>
      </c>
      <c r="EN138" s="29">
        <f t="shared" si="245"/>
        <v>0</v>
      </c>
      <c r="EO138" s="29">
        <f t="shared" si="245"/>
        <v>0</v>
      </c>
      <c r="EP138" s="29">
        <f t="shared" si="245"/>
        <v>0</v>
      </c>
      <c r="EQ138" s="29">
        <f t="shared" si="245"/>
        <v>0</v>
      </c>
      <c r="ER138" s="29">
        <f t="shared" si="245"/>
        <v>0</v>
      </c>
      <c r="ES138" s="29">
        <f t="shared" si="245"/>
        <v>0</v>
      </c>
      <c r="ET138" s="29">
        <f t="shared" si="245"/>
        <v>0</v>
      </c>
      <c r="EU138" s="29">
        <f t="shared" si="245"/>
        <v>0</v>
      </c>
      <c r="EV138" s="29">
        <f t="shared" si="245"/>
        <v>0</v>
      </c>
      <c r="EW138" s="29">
        <f t="shared" si="245"/>
        <v>0</v>
      </c>
      <c r="EX138" s="29">
        <f t="shared" si="245"/>
        <v>0</v>
      </c>
      <c r="EY138" s="29">
        <f t="shared" si="245"/>
        <v>0</v>
      </c>
      <c r="EZ138" s="29">
        <f t="shared" si="245"/>
        <v>0</v>
      </c>
      <c r="FA138" s="29">
        <f t="shared" si="245"/>
        <v>0</v>
      </c>
      <c r="FB138" s="29">
        <f t="shared" si="245"/>
        <v>0</v>
      </c>
      <c r="FC138" s="29">
        <f t="shared" si="245"/>
        <v>0</v>
      </c>
      <c r="FD138" s="29">
        <f t="shared" si="245"/>
        <v>0</v>
      </c>
      <c r="FE138" s="29">
        <f t="shared" si="245"/>
        <v>0</v>
      </c>
      <c r="FF138" s="29">
        <f t="shared" si="245"/>
        <v>0</v>
      </c>
      <c r="FG138" s="29">
        <f t="shared" ref="FG138:FX138" si="246">ROUND(IF((FG133-FG12)*0.36&lt;0=TRUE(),0,IF((FG96&gt;50000),(FG133-FG12)*0.36,0)),4)</f>
        <v>0</v>
      </c>
      <c r="FH138" s="29">
        <f t="shared" si="246"/>
        <v>0</v>
      </c>
      <c r="FI138" s="29">
        <f t="shared" si="246"/>
        <v>0</v>
      </c>
      <c r="FJ138" s="29">
        <f t="shared" si="246"/>
        <v>0</v>
      </c>
      <c r="FK138" s="29">
        <f t="shared" si="246"/>
        <v>0</v>
      </c>
      <c r="FL138" s="29">
        <f t="shared" si="246"/>
        <v>0</v>
      </c>
      <c r="FM138" s="29">
        <f t="shared" si="246"/>
        <v>0</v>
      </c>
      <c r="FN138" s="29">
        <f t="shared" si="246"/>
        <v>0</v>
      </c>
      <c r="FO138" s="29">
        <f t="shared" si="246"/>
        <v>0</v>
      </c>
      <c r="FP138" s="29">
        <f t="shared" si="246"/>
        <v>0</v>
      </c>
      <c r="FQ138" s="29">
        <f t="shared" si="246"/>
        <v>0</v>
      </c>
      <c r="FR138" s="29">
        <f t="shared" si="246"/>
        <v>0</v>
      </c>
      <c r="FS138" s="29">
        <f t="shared" si="246"/>
        <v>0</v>
      </c>
      <c r="FT138" s="30">
        <f t="shared" si="246"/>
        <v>0</v>
      </c>
      <c r="FU138" s="29">
        <f t="shared" si="246"/>
        <v>0</v>
      </c>
      <c r="FV138" s="29">
        <f t="shared" si="246"/>
        <v>0</v>
      </c>
      <c r="FW138" s="29">
        <f t="shared" si="246"/>
        <v>0</v>
      </c>
      <c r="FX138" s="29">
        <f t="shared" si="246"/>
        <v>0</v>
      </c>
      <c r="FY138" s="29"/>
      <c r="FZ138" s="42"/>
      <c r="GA138" s="42"/>
      <c r="GB138" s="42"/>
      <c r="GC138" s="42"/>
      <c r="GD138" s="42"/>
      <c r="GE138" s="4"/>
      <c r="GF138" s="1"/>
      <c r="GG138" s="1"/>
      <c r="GH138" s="1"/>
      <c r="GI138" s="1"/>
      <c r="GJ138" s="1"/>
      <c r="GK138" s="1"/>
      <c r="GL138" s="1"/>
      <c r="GM138" s="1"/>
    </row>
    <row r="139" spans="1:256" x14ac:dyDescent="0.2">
      <c r="A139" s="5"/>
      <c r="B139" s="11" t="s">
        <v>461</v>
      </c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3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  <c r="DB139" s="42"/>
      <c r="DC139" s="42"/>
      <c r="DD139" s="42"/>
      <c r="DE139" s="42"/>
      <c r="DF139" s="42"/>
      <c r="DG139" s="42"/>
      <c r="DH139" s="42"/>
      <c r="DI139" s="42"/>
      <c r="DJ139" s="42"/>
      <c r="DK139" s="42"/>
      <c r="DL139" s="42"/>
      <c r="DM139" s="42"/>
      <c r="DN139" s="42"/>
      <c r="DO139" s="42"/>
      <c r="DP139" s="42"/>
      <c r="DQ139" s="42"/>
      <c r="DR139" s="42"/>
      <c r="DS139" s="42"/>
      <c r="DT139" s="42"/>
      <c r="DU139" s="42"/>
      <c r="DV139" s="42"/>
      <c r="DW139" s="42"/>
      <c r="DX139" s="42"/>
      <c r="DY139" s="42"/>
      <c r="DZ139" s="42"/>
      <c r="EA139" s="42"/>
      <c r="EB139" s="42"/>
      <c r="EC139" s="42"/>
      <c r="ED139" s="42"/>
      <c r="EE139" s="42"/>
      <c r="EF139" s="42"/>
      <c r="EG139" s="42"/>
      <c r="EH139" s="42"/>
      <c r="EI139" s="42"/>
      <c r="EJ139" s="42"/>
      <c r="EK139" s="42"/>
      <c r="EL139" s="42"/>
      <c r="EM139" s="42"/>
      <c r="EN139" s="42"/>
      <c r="EO139" s="42"/>
      <c r="EP139" s="42"/>
      <c r="EQ139" s="42"/>
      <c r="ER139" s="42"/>
      <c r="ES139" s="42"/>
      <c r="ET139" s="42"/>
      <c r="EU139" s="42"/>
      <c r="EV139" s="42"/>
      <c r="EW139" s="42"/>
      <c r="EX139" s="42"/>
      <c r="EY139" s="42"/>
      <c r="EZ139" s="42"/>
      <c r="FA139" s="42"/>
      <c r="FB139" s="42"/>
      <c r="FC139" s="42"/>
      <c r="FD139" s="42"/>
      <c r="FE139" s="42"/>
      <c r="FF139" s="42"/>
      <c r="FG139" s="42"/>
      <c r="FH139" s="42"/>
      <c r="FI139" s="42"/>
      <c r="FJ139" s="42"/>
      <c r="FK139" s="42"/>
      <c r="FL139" s="42"/>
      <c r="FM139" s="42"/>
      <c r="FN139" s="42"/>
      <c r="FO139" s="42"/>
      <c r="FP139" s="42"/>
      <c r="FQ139" s="42"/>
      <c r="FR139" s="42"/>
      <c r="FS139" s="42"/>
      <c r="FT139" s="43"/>
      <c r="FU139" s="42"/>
      <c r="FV139" s="42"/>
      <c r="FW139" s="42"/>
      <c r="FX139" s="42"/>
      <c r="FY139" s="42"/>
      <c r="FZ139" s="42"/>
      <c r="GA139" s="42"/>
      <c r="GB139" s="46"/>
      <c r="GC139" s="46"/>
      <c r="GD139" s="46"/>
      <c r="GE139" s="46"/>
      <c r="GF139" s="47"/>
      <c r="GG139" s="1"/>
      <c r="GH139" s="47"/>
      <c r="GI139" s="47"/>
      <c r="GJ139" s="47"/>
      <c r="GK139" s="47"/>
      <c r="GL139" s="47"/>
      <c r="GM139" s="47"/>
    </row>
    <row r="140" spans="1:256" x14ac:dyDescent="0.2">
      <c r="A140" s="2" t="s">
        <v>462</v>
      </c>
      <c r="B140" s="11" t="s">
        <v>463</v>
      </c>
      <c r="C140" s="106">
        <f t="shared" ref="C140:BN140" si="247">MAX(C136,C138)</f>
        <v>4.3700000000000003E-2</v>
      </c>
      <c r="D140" s="106">
        <f t="shared" si="247"/>
        <v>0</v>
      </c>
      <c r="E140" s="106">
        <f t="shared" si="247"/>
        <v>0.1111</v>
      </c>
      <c r="F140" s="106">
        <f t="shared" si="247"/>
        <v>0</v>
      </c>
      <c r="G140" s="106">
        <f t="shared" si="247"/>
        <v>0</v>
      </c>
      <c r="H140" s="106">
        <f t="shared" si="247"/>
        <v>0</v>
      </c>
      <c r="I140" s="106">
        <f t="shared" si="247"/>
        <v>9.5200000000000007E-2</v>
      </c>
      <c r="J140" s="106">
        <f t="shared" si="247"/>
        <v>8.3699999999999997E-2</v>
      </c>
      <c r="K140" s="106">
        <f t="shared" si="247"/>
        <v>4.6899999999999997E-2</v>
      </c>
      <c r="L140" s="106">
        <f t="shared" si="247"/>
        <v>6.25E-2</v>
      </c>
      <c r="M140" s="106">
        <f t="shared" si="247"/>
        <v>0.15090000000000001</v>
      </c>
      <c r="N140" s="106">
        <f t="shared" si="247"/>
        <v>0</v>
      </c>
      <c r="O140" s="106">
        <f t="shared" si="247"/>
        <v>0</v>
      </c>
      <c r="P140" s="106">
        <f t="shared" si="247"/>
        <v>2.8E-3</v>
      </c>
      <c r="Q140" s="106">
        <f t="shared" si="247"/>
        <v>8.1900000000000001E-2</v>
      </c>
      <c r="R140" s="106">
        <f t="shared" si="247"/>
        <v>0</v>
      </c>
      <c r="S140" s="106">
        <f t="shared" si="247"/>
        <v>2.6599999999999999E-2</v>
      </c>
      <c r="T140" s="106">
        <f t="shared" si="247"/>
        <v>3.8899999999999997E-2</v>
      </c>
      <c r="U140" s="106">
        <f t="shared" si="247"/>
        <v>9.1800000000000007E-2</v>
      </c>
      <c r="V140" s="106">
        <f t="shared" si="247"/>
        <v>4.6100000000000002E-2</v>
      </c>
      <c r="W140" s="107">
        <f t="shared" si="247"/>
        <v>8.2600000000000007E-2</v>
      </c>
      <c r="X140" s="106">
        <f t="shared" si="247"/>
        <v>6.8400000000000002E-2</v>
      </c>
      <c r="Y140" s="106">
        <f t="shared" si="247"/>
        <v>0.1153</v>
      </c>
      <c r="Z140" s="106">
        <f t="shared" si="247"/>
        <v>1.9699999999999999E-2</v>
      </c>
      <c r="AA140" s="106">
        <f t="shared" si="247"/>
        <v>0</v>
      </c>
      <c r="AB140" s="106">
        <f t="shared" si="247"/>
        <v>0</v>
      </c>
      <c r="AC140" s="106">
        <f t="shared" si="247"/>
        <v>0</v>
      </c>
      <c r="AD140" s="106">
        <f t="shared" si="247"/>
        <v>0</v>
      </c>
      <c r="AE140" s="106">
        <f t="shared" si="247"/>
        <v>5.4000000000000003E-3</v>
      </c>
      <c r="AF140" s="106">
        <f t="shared" si="247"/>
        <v>1.95E-2</v>
      </c>
      <c r="AG140" s="106">
        <f t="shared" si="247"/>
        <v>0</v>
      </c>
      <c r="AH140" s="106">
        <f t="shared" si="247"/>
        <v>4.7899999999999998E-2</v>
      </c>
      <c r="AI140" s="106">
        <f t="shared" si="247"/>
        <v>4.3799999999999999E-2</v>
      </c>
      <c r="AJ140" s="106">
        <f t="shared" si="247"/>
        <v>5.9400000000000001E-2</v>
      </c>
      <c r="AK140" s="106">
        <f t="shared" si="247"/>
        <v>0.1246</v>
      </c>
      <c r="AL140" s="106">
        <f t="shared" si="247"/>
        <v>0.12429999999999999</v>
      </c>
      <c r="AM140" s="106">
        <f t="shared" si="247"/>
        <v>7.0199999999999999E-2</v>
      </c>
      <c r="AN140" s="106">
        <f t="shared" si="247"/>
        <v>1.5599999999999999E-2</v>
      </c>
      <c r="AO140" s="106">
        <f t="shared" si="247"/>
        <v>2.9000000000000001E-2</v>
      </c>
      <c r="AP140" s="106">
        <f t="shared" si="247"/>
        <v>7.9899999999999999E-2</v>
      </c>
      <c r="AQ140" s="106">
        <f t="shared" si="247"/>
        <v>2.3300000000000001E-2</v>
      </c>
      <c r="AR140" s="106">
        <f t="shared" si="247"/>
        <v>0</v>
      </c>
      <c r="AS140" s="106">
        <f t="shared" si="247"/>
        <v>0</v>
      </c>
      <c r="AT140" s="106">
        <f t="shared" si="247"/>
        <v>0</v>
      </c>
      <c r="AU140" s="106">
        <f t="shared" si="247"/>
        <v>0</v>
      </c>
      <c r="AV140" s="106">
        <f t="shared" si="247"/>
        <v>2.3E-3</v>
      </c>
      <c r="AW140" s="106">
        <f t="shared" si="247"/>
        <v>0</v>
      </c>
      <c r="AX140" s="106">
        <f t="shared" si="247"/>
        <v>0.10349999999999999</v>
      </c>
      <c r="AY140" s="106">
        <f t="shared" si="247"/>
        <v>2.23E-2</v>
      </c>
      <c r="AZ140" s="106">
        <f t="shared" si="247"/>
        <v>8.5400000000000004E-2</v>
      </c>
      <c r="BA140" s="106">
        <f t="shared" si="247"/>
        <v>8.0000000000000004E-4</v>
      </c>
      <c r="BB140" s="106">
        <f t="shared" si="247"/>
        <v>5.0000000000000001E-4</v>
      </c>
      <c r="BC140" s="106">
        <f t="shared" si="247"/>
        <v>4.2299999999999997E-2</v>
      </c>
      <c r="BD140" s="106">
        <f t="shared" si="247"/>
        <v>0</v>
      </c>
      <c r="BE140" s="106">
        <f t="shared" si="247"/>
        <v>0</v>
      </c>
      <c r="BF140" s="106">
        <f t="shared" si="247"/>
        <v>0</v>
      </c>
      <c r="BG140" s="106">
        <f t="shared" si="247"/>
        <v>3.4700000000000002E-2</v>
      </c>
      <c r="BH140" s="106">
        <f t="shared" si="247"/>
        <v>0</v>
      </c>
      <c r="BI140" s="106">
        <f t="shared" si="247"/>
        <v>4.5400000000000003E-2</v>
      </c>
      <c r="BJ140" s="106">
        <f t="shared" si="247"/>
        <v>0</v>
      </c>
      <c r="BK140" s="106">
        <f t="shared" si="247"/>
        <v>0</v>
      </c>
      <c r="BL140" s="106">
        <f t="shared" si="247"/>
        <v>2.86E-2</v>
      </c>
      <c r="BM140" s="106">
        <f t="shared" si="247"/>
        <v>2.7799999999999998E-2</v>
      </c>
      <c r="BN140" s="106">
        <f t="shared" si="247"/>
        <v>4.0500000000000001E-2</v>
      </c>
      <c r="BO140" s="106">
        <f t="shared" ref="BO140:DZ140" si="248">MAX(BO136,BO138)</f>
        <v>3.6999999999999998E-2</v>
      </c>
      <c r="BP140" s="106">
        <f t="shared" si="248"/>
        <v>3.5000000000000003E-2</v>
      </c>
      <c r="BQ140" s="106">
        <f t="shared" si="248"/>
        <v>0</v>
      </c>
      <c r="BR140" s="106">
        <f t="shared" si="248"/>
        <v>7.1000000000000004E-3</v>
      </c>
      <c r="BS140" s="106">
        <f t="shared" si="248"/>
        <v>2.6700000000000002E-2</v>
      </c>
      <c r="BT140" s="106">
        <f t="shared" si="248"/>
        <v>0</v>
      </c>
      <c r="BU140" s="106">
        <f t="shared" si="248"/>
        <v>0</v>
      </c>
      <c r="BV140" s="106">
        <f t="shared" si="248"/>
        <v>0</v>
      </c>
      <c r="BW140" s="106">
        <f t="shared" si="248"/>
        <v>0</v>
      </c>
      <c r="BX140" s="106">
        <f t="shared" si="248"/>
        <v>0</v>
      </c>
      <c r="BY140" s="106">
        <f t="shared" si="248"/>
        <v>0.12670000000000001</v>
      </c>
      <c r="BZ140" s="106">
        <f t="shared" si="248"/>
        <v>4.8899999999999999E-2</v>
      </c>
      <c r="CA140" s="106">
        <f t="shared" si="248"/>
        <v>0</v>
      </c>
      <c r="CB140" s="106">
        <f t="shared" si="248"/>
        <v>0</v>
      </c>
      <c r="CC140" s="106">
        <f t="shared" si="248"/>
        <v>0</v>
      </c>
      <c r="CD140" s="106">
        <f t="shared" si="248"/>
        <v>6.1800000000000001E-2</v>
      </c>
      <c r="CE140" s="106">
        <f t="shared" si="248"/>
        <v>0</v>
      </c>
      <c r="CF140" s="106">
        <f t="shared" si="248"/>
        <v>7.9000000000000008E-3</v>
      </c>
      <c r="CG140" s="106">
        <f t="shared" si="248"/>
        <v>6.9999999999999999E-4</v>
      </c>
      <c r="CH140" s="106">
        <f t="shared" si="248"/>
        <v>7.1099999999999997E-2</v>
      </c>
      <c r="CI140" s="106">
        <f t="shared" si="248"/>
        <v>6.8699999999999997E-2</v>
      </c>
      <c r="CJ140" s="106">
        <f t="shared" si="248"/>
        <v>2.3199999999999998E-2</v>
      </c>
      <c r="CK140" s="106">
        <f t="shared" si="248"/>
        <v>0</v>
      </c>
      <c r="CL140" s="106">
        <f t="shared" si="248"/>
        <v>0</v>
      </c>
      <c r="CM140" s="106">
        <f t="shared" si="248"/>
        <v>8.2000000000000003E-2</v>
      </c>
      <c r="CN140" s="106">
        <f t="shared" si="248"/>
        <v>0</v>
      </c>
      <c r="CO140" s="106">
        <f t="shared" si="248"/>
        <v>0</v>
      </c>
      <c r="CP140" s="106">
        <f t="shared" si="248"/>
        <v>0</v>
      </c>
      <c r="CQ140" s="106">
        <f t="shared" si="248"/>
        <v>9.1200000000000003E-2</v>
      </c>
      <c r="CR140" s="106">
        <f t="shared" si="248"/>
        <v>2.7199999999999998E-2</v>
      </c>
      <c r="CS140" s="106">
        <f t="shared" si="248"/>
        <v>0</v>
      </c>
      <c r="CT140" s="106">
        <f t="shared" si="248"/>
        <v>6.5000000000000002E-2</v>
      </c>
      <c r="CU140" s="106">
        <f t="shared" si="248"/>
        <v>0</v>
      </c>
      <c r="CV140" s="106">
        <f t="shared" si="248"/>
        <v>3.39E-2</v>
      </c>
      <c r="CW140" s="106">
        <f t="shared" si="248"/>
        <v>4.8999999999999998E-3</v>
      </c>
      <c r="CX140" s="106">
        <f t="shared" si="248"/>
        <v>2.86E-2</v>
      </c>
      <c r="CY140" s="106">
        <f t="shared" si="248"/>
        <v>9.6500000000000002E-2</v>
      </c>
      <c r="CZ140" s="106">
        <f t="shared" si="248"/>
        <v>2.9399999999999999E-2</v>
      </c>
      <c r="DA140" s="106">
        <f t="shared" si="248"/>
        <v>0</v>
      </c>
      <c r="DB140" s="106">
        <f t="shared" si="248"/>
        <v>0</v>
      </c>
      <c r="DC140" s="106">
        <f t="shared" si="248"/>
        <v>0</v>
      </c>
      <c r="DD140" s="106">
        <f t="shared" si="248"/>
        <v>0</v>
      </c>
      <c r="DE140" s="106">
        <f t="shared" si="248"/>
        <v>0</v>
      </c>
      <c r="DF140" s="106">
        <f t="shared" si="248"/>
        <v>1.84E-2</v>
      </c>
      <c r="DG140" s="106">
        <f t="shared" si="248"/>
        <v>0</v>
      </c>
      <c r="DH140" s="106">
        <f t="shared" si="248"/>
        <v>0</v>
      </c>
      <c r="DI140" s="106">
        <f t="shared" si="248"/>
        <v>6.3500000000000001E-2</v>
      </c>
      <c r="DJ140" s="106">
        <f t="shared" si="248"/>
        <v>2.23E-2</v>
      </c>
      <c r="DK140" s="106">
        <f t="shared" si="248"/>
        <v>3.3700000000000001E-2</v>
      </c>
      <c r="DL140" s="106">
        <f t="shared" si="248"/>
        <v>4.1300000000000003E-2</v>
      </c>
      <c r="DM140" s="106">
        <f t="shared" si="248"/>
        <v>5.6300000000000003E-2</v>
      </c>
      <c r="DN140" s="106">
        <f t="shared" si="248"/>
        <v>5.0999999999999997E-2</v>
      </c>
      <c r="DO140" s="106">
        <f t="shared" si="248"/>
        <v>7.6300000000000007E-2</v>
      </c>
      <c r="DP140" s="106">
        <f t="shared" si="248"/>
        <v>0</v>
      </c>
      <c r="DQ140" s="106">
        <f t="shared" si="248"/>
        <v>0</v>
      </c>
      <c r="DR140" s="106">
        <f t="shared" si="248"/>
        <v>0.1048</v>
      </c>
      <c r="DS140" s="106">
        <f t="shared" si="248"/>
        <v>0.11219999999999999</v>
      </c>
      <c r="DT140" s="106">
        <f t="shared" si="248"/>
        <v>8.3199999999999996E-2</v>
      </c>
      <c r="DU140" s="106">
        <f t="shared" si="248"/>
        <v>3.9399999999999998E-2</v>
      </c>
      <c r="DV140" s="106">
        <f t="shared" si="248"/>
        <v>0</v>
      </c>
      <c r="DW140" s="106">
        <f t="shared" si="248"/>
        <v>0</v>
      </c>
      <c r="DX140" s="106">
        <f t="shared" si="248"/>
        <v>0</v>
      </c>
      <c r="DY140" s="106">
        <f t="shared" si="248"/>
        <v>0</v>
      </c>
      <c r="DZ140" s="106">
        <f t="shared" si="248"/>
        <v>0</v>
      </c>
      <c r="EA140" s="106">
        <f t="shared" ref="EA140:FX140" si="249">MAX(EA136,EA138)</f>
        <v>0</v>
      </c>
      <c r="EB140" s="106">
        <f t="shared" si="249"/>
        <v>1.9E-2</v>
      </c>
      <c r="EC140" s="106">
        <f t="shared" si="249"/>
        <v>0</v>
      </c>
      <c r="ED140" s="106">
        <f t="shared" si="249"/>
        <v>0</v>
      </c>
      <c r="EE140" s="106">
        <f t="shared" si="249"/>
        <v>7.3899999999999993E-2</v>
      </c>
      <c r="EF140" s="106">
        <f t="shared" si="249"/>
        <v>6.9900000000000004E-2</v>
      </c>
      <c r="EG140" s="106">
        <f t="shared" si="249"/>
        <v>6.08E-2</v>
      </c>
      <c r="EH140" s="106">
        <f t="shared" si="249"/>
        <v>0</v>
      </c>
      <c r="EI140" s="106">
        <f t="shared" si="249"/>
        <v>0.1313</v>
      </c>
      <c r="EJ140" s="106">
        <f t="shared" si="249"/>
        <v>0</v>
      </c>
      <c r="EK140" s="106">
        <f t="shared" si="249"/>
        <v>0</v>
      </c>
      <c r="EL140" s="106">
        <f t="shared" si="249"/>
        <v>0</v>
      </c>
      <c r="EM140" s="106">
        <f t="shared" si="249"/>
        <v>4.53E-2</v>
      </c>
      <c r="EN140" s="106">
        <f t="shared" si="249"/>
        <v>7.1800000000000003E-2</v>
      </c>
      <c r="EO140" s="106">
        <f t="shared" si="249"/>
        <v>0</v>
      </c>
      <c r="EP140" s="106">
        <f t="shared" si="249"/>
        <v>0</v>
      </c>
      <c r="EQ140" s="106">
        <f t="shared" si="249"/>
        <v>0</v>
      </c>
      <c r="ER140" s="106">
        <f t="shared" si="249"/>
        <v>9.5999999999999992E-3</v>
      </c>
      <c r="ES140" s="106">
        <f t="shared" si="249"/>
        <v>8.3799999999999999E-2</v>
      </c>
      <c r="ET140" s="106">
        <f t="shared" si="249"/>
        <v>0.1197</v>
      </c>
      <c r="EU140" s="106">
        <f t="shared" si="249"/>
        <v>0.1386</v>
      </c>
      <c r="EV140" s="106">
        <f t="shared" si="249"/>
        <v>4.53E-2</v>
      </c>
      <c r="EW140" s="106">
        <f t="shared" si="249"/>
        <v>0</v>
      </c>
      <c r="EX140" s="106">
        <f t="shared" si="249"/>
        <v>0</v>
      </c>
      <c r="EY140" s="106">
        <f t="shared" si="249"/>
        <v>2.7699999999999999E-2</v>
      </c>
      <c r="EZ140" s="106">
        <f t="shared" si="249"/>
        <v>1.6E-2</v>
      </c>
      <c r="FA140" s="106">
        <f t="shared" si="249"/>
        <v>0</v>
      </c>
      <c r="FB140" s="106">
        <f t="shared" si="249"/>
        <v>6.4199999999999993E-2</v>
      </c>
      <c r="FC140" s="106">
        <f t="shared" si="249"/>
        <v>0</v>
      </c>
      <c r="FD140" s="106">
        <f t="shared" si="249"/>
        <v>3.0700000000000002E-2</v>
      </c>
      <c r="FE140" s="106">
        <f t="shared" si="249"/>
        <v>4.7800000000000002E-2</v>
      </c>
      <c r="FF140" s="106">
        <f t="shared" si="249"/>
        <v>1.9599999999999999E-2</v>
      </c>
      <c r="FG140" s="106">
        <f t="shared" si="249"/>
        <v>0</v>
      </c>
      <c r="FH140" s="106">
        <f t="shared" si="249"/>
        <v>5.1799999999999999E-2</v>
      </c>
      <c r="FI140" s="106">
        <f t="shared" si="249"/>
        <v>1.4200000000000001E-2</v>
      </c>
      <c r="FJ140" s="106">
        <f t="shared" si="249"/>
        <v>0</v>
      </c>
      <c r="FK140" s="106">
        <f t="shared" si="249"/>
        <v>0</v>
      </c>
      <c r="FL140" s="106">
        <f t="shared" si="249"/>
        <v>0</v>
      </c>
      <c r="FM140" s="106">
        <f t="shared" si="249"/>
        <v>0</v>
      </c>
      <c r="FN140" s="106">
        <f t="shared" si="249"/>
        <v>5.8500000000000003E-2</v>
      </c>
      <c r="FO140" s="106">
        <f t="shared" si="249"/>
        <v>1.67E-2</v>
      </c>
      <c r="FP140" s="106">
        <f t="shared" si="249"/>
        <v>7.1199999999999999E-2</v>
      </c>
      <c r="FQ140" s="106">
        <f t="shared" si="249"/>
        <v>2.3999999999999998E-3</v>
      </c>
      <c r="FR140" s="106">
        <f t="shared" si="249"/>
        <v>0</v>
      </c>
      <c r="FS140" s="106">
        <f t="shared" si="249"/>
        <v>0</v>
      </c>
      <c r="FT140" s="107">
        <f t="shared" si="249"/>
        <v>5.8000000000000003E-2</v>
      </c>
      <c r="FU140" s="106">
        <f t="shared" si="249"/>
        <v>5.9400000000000001E-2</v>
      </c>
      <c r="FV140" s="106">
        <f t="shared" si="249"/>
        <v>1.9099999999999999E-2</v>
      </c>
      <c r="FW140" s="106">
        <f t="shared" si="249"/>
        <v>1.38E-2</v>
      </c>
      <c r="FX140" s="106">
        <f t="shared" si="249"/>
        <v>0</v>
      </c>
      <c r="FY140" s="29"/>
      <c r="FZ140" s="42"/>
      <c r="GA140" s="42"/>
      <c r="GB140" s="29"/>
      <c r="GC140" s="29"/>
      <c r="GD140" s="29"/>
      <c r="GE140" s="95"/>
      <c r="GF140" s="159"/>
      <c r="GG140" s="1"/>
      <c r="GH140" s="1"/>
      <c r="GI140" s="1"/>
      <c r="GJ140" s="1"/>
      <c r="GK140" s="1"/>
      <c r="GL140" s="1"/>
      <c r="GM140" s="1"/>
    </row>
    <row r="141" spans="1:256" x14ac:dyDescent="0.2">
      <c r="A141" s="5"/>
      <c r="B141" s="11" t="s">
        <v>464</v>
      </c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3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  <c r="DB141" s="42"/>
      <c r="DC141" s="42"/>
      <c r="DD141" s="42"/>
      <c r="DE141" s="42"/>
      <c r="DF141" s="42"/>
      <c r="DG141" s="42"/>
      <c r="DH141" s="42"/>
      <c r="DI141" s="42"/>
      <c r="DJ141" s="42"/>
      <c r="DK141" s="42"/>
      <c r="DL141" s="42"/>
      <c r="DM141" s="42"/>
      <c r="DN141" s="42"/>
      <c r="DO141" s="42"/>
      <c r="DP141" s="42"/>
      <c r="DQ141" s="42"/>
      <c r="DR141" s="42"/>
      <c r="DS141" s="42"/>
      <c r="DT141" s="42"/>
      <c r="DU141" s="42"/>
      <c r="DV141" s="42"/>
      <c r="DW141" s="42"/>
      <c r="DX141" s="42"/>
      <c r="DY141" s="42"/>
      <c r="DZ141" s="42"/>
      <c r="EA141" s="42"/>
      <c r="EB141" s="42"/>
      <c r="EC141" s="42"/>
      <c r="ED141" s="42"/>
      <c r="EE141" s="42"/>
      <c r="EF141" s="42"/>
      <c r="EG141" s="42"/>
      <c r="EH141" s="42"/>
      <c r="EI141" s="42"/>
      <c r="EJ141" s="42"/>
      <c r="EK141" s="42"/>
      <c r="EL141" s="42"/>
      <c r="EM141" s="42"/>
      <c r="EN141" s="42"/>
      <c r="EO141" s="42"/>
      <c r="EP141" s="42"/>
      <c r="EQ141" s="42"/>
      <c r="ER141" s="42"/>
      <c r="ES141" s="42"/>
      <c r="ET141" s="42"/>
      <c r="EU141" s="42"/>
      <c r="EV141" s="42"/>
      <c r="EW141" s="42"/>
      <c r="EX141" s="42"/>
      <c r="EY141" s="42"/>
      <c r="EZ141" s="42"/>
      <c r="FA141" s="42"/>
      <c r="FB141" s="42"/>
      <c r="FC141" s="42"/>
      <c r="FD141" s="42"/>
      <c r="FE141" s="42"/>
      <c r="FF141" s="42"/>
      <c r="FG141" s="42"/>
      <c r="FH141" s="42"/>
      <c r="FI141" s="42"/>
      <c r="FJ141" s="42"/>
      <c r="FK141" s="42"/>
      <c r="FL141" s="42"/>
      <c r="FM141" s="42"/>
      <c r="FN141" s="42"/>
      <c r="FO141" s="42"/>
      <c r="FP141" s="42"/>
      <c r="FQ141" s="42"/>
      <c r="FR141" s="42"/>
      <c r="FS141" s="42"/>
      <c r="FT141" s="43"/>
      <c r="FU141" s="42"/>
      <c r="FV141" s="42"/>
      <c r="FW141" s="42"/>
      <c r="FX141" s="42"/>
      <c r="FY141" s="42"/>
      <c r="FZ141" s="42"/>
      <c r="GA141" s="42"/>
      <c r="GB141" s="42"/>
      <c r="GC141" s="42"/>
      <c r="GD141" s="42"/>
      <c r="GE141" s="4"/>
      <c r="GF141" s="1"/>
      <c r="GG141" s="1"/>
      <c r="GH141" s="1"/>
      <c r="GI141" s="1"/>
      <c r="GJ141" s="1"/>
      <c r="GK141" s="1"/>
      <c r="GL141" s="1"/>
      <c r="GM141" s="1"/>
    </row>
    <row r="142" spans="1:256" x14ac:dyDescent="0.2">
      <c r="A142" s="2" t="s">
        <v>465</v>
      </c>
      <c r="B142" s="11" t="s">
        <v>466</v>
      </c>
      <c r="C142" s="29">
        <f t="shared" ref="C142:BN142" si="250">MIN(0.3,(C135+C140))</f>
        <v>0.16370000000000001</v>
      </c>
      <c r="D142" s="29">
        <f t="shared" si="250"/>
        <v>0.12</v>
      </c>
      <c r="E142" s="29">
        <f t="shared" si="250"/>
        <v>0.2311</v>
      </c>
      <c r="F142" s="29">
        <f t="shared" si="250"/>
        <v>0.12</v>
      </c>
      <c r="G142" s="29">
        <f t="shared" si="250"/>
        <v>0.12</v>
      </c>
      <c r="H142" s="29">
        <f t="shared" si="250"/>
        <v>0.12</v>
      </c>
      <c r="I142" s="29">
        <f t="shared" si="250"/>
        <v>0.2152</v>
      </c>
      <c r="J142" s="29">
        <f t="shared" si="250"/>
        <v>0.20369999999999999</v>
      </c>
      <c r="K142" s="29">
        <f t="shared" si="250"/>
        <v>0.16689999999999999</v>
      </c>
      <c r="L142" s="29">
        <f t="shared" si="250"/>
        <v>0.1825</v>
      </c>
      <c r="M142" s="29">
        <f t="shared" si="250"/>
        <v>0.27090000000000003</v>
      </c>
      <c r="N142" s="29">
        <f t="shared" si="250"/>
        <v>0.12</v>
      </c>
      <c r="O142" s="29">
        <f t="shared" si="250"/>
        <v>0.12</v>
      </c>
      <c r="P142" s="29">
        <f t="shared" si="250"/>
        <v>0.12279999999999999</v>
      </c>
      <c r="Q142" s="29">
        <f t="shared" si="250"/>
        <v>0.2019</v>
      </c>
      <c r="R142" s="29">
        <f t="shared" si="250"/>
        <v>0.12</v>
      </c>
      <c r="S142" s="29">
        <f t="shared" si="250"/>
        <v>0.14660000000000001</v>
      </c>
      <c r="T142" s="29">
        <f t="shared" si="250"/>
        <v>0.15889999999999999</v>
      </c>
      <c r="U142" s="29">
        <f t="shared" si="250"/>
        <v>0.21179999999999999</v>
      </c>
      <c r="V142" s="29">
        <f t="shared" si="250"/>
        <v>0.1661</v>
      </c>
      <c r="W142" s="29">
        <f t="shared" si="250"/>
        <v>0.2026</v>
      </c>
      <c r="X142" s="29">
        <f t="shared" si="250"/>
        <v>0.18840000000000001</v>
      </c>
      <c r="Y142" s="29">
        <f t="shared" si="250"/>
        <v>0.23530000000000001</v>
      </c>
      <c r="Z142" s="29">
        <f t="shared" si="250"/>
        <v>0.13969999999999999</v>
      </c>
      <c r="AA142" s="29">
        <f t="shared" si="250"/>
        <v>0.12</v>
      </c>
      <c r="AB142" s="29">
        <f t="shared" si="250"/>
        <v>0.12</v>
      </c>
      <c r="AC142" s="29">
        <f t="shared" si="250"/>
        <v>0.12</v>
      </c>
      <c r="AD142" s="29">
        <f t="shared" si="250"/>
        <v>0.12</v>
      </c>
      <c r="AE142" s="29">
        <f t="shared" si="250"/>
        <v>0.12539999999999998</v>
      </c>
      <c r="AF142" s="29">
        <f t="shared" si="250"/>
        <v>0.13949999999999999</v>
      </c>
      <c r="AG142" s="29">
        <f t="shared" si="250"/>
        <v>0.12</v>
      </c>
      <c r="AH142" s="29">
        <f t="shared" si="250"/>
        <v>0.16789999999999999</v>
      </c>
      <c r="AI142" s="29">
        <f t="shared" si="250"/>
        <v>0.1638</v>
      </c>
      <c r="AJ142" s="29">
        <f t="shared" si="250"/>
        <v>0.1794</v>
      </c>
      <c r="AK142" s="29">
        <f t="shared" si="250"/>
        <v>0.24459999999999998</v>
      </c>
      <c r="AL142" s="29">
        <f t="shared" si="250"/>
        <v>0.24429999999999999</v>
      </c>
      <c r="AM142" s="29">
        <f t="shared" si="250"/>
        <v>0.19019999999999998</v>
      </c>
      <c r="AN142" s="29">
        <f t="shared" si="250"/>
        <v>0.1356</v>
      </c>
      <c r="AO142" s="29">
        <f t="shared" si="250"/>
        <v>0.14899999999999999</v>
      </c>
      <c r="AP142" s="29">
        <f t="shared" si="250"/>
        <v>0.19989999999999999</v>
      </c>
      <c r="AQ142" s="29">
        <f t="shared" si="250"/>
        <v>0.14329999999999998</v>
      </c>
      <c r="AR142" s="29">
        <f t="shared" si="250"/>
        <v>0.12</v>
      </c>
      <c r="AS142" s="29">
        <f t="shared" si="250"/>
        <v>0.12</v>
      </c>
      <c r="AT142" s="29">
        <f t="shared" si="250"/>
        <v>0.12</v>
      </c>
      <c r="AU142" s="29">
        <f t="shared" si="250"/>
        <v>0.12</v>
      </c>
      <c r="AV142" s="29">
        <f t="shared" si="250"/>
        <v>0.12229999999999999</v>
      </c>
      <c r="AW142" s="29">
        <f t="shared" si="250"/>
        <v>0.12</v>
      </c>
      <c r="AX142" s="29">
        <f t="shared" si="250"/>
        <v>0.22349999999999998</v>
      </c>
      <c r="AY142" s="29">
        <f t="shared" si="250"/>
        <v>0.14229999999999998</v>
      </c>
      <c r="AZ142" s="29">
        <f t="shared" si="250"/>
        <v>0.2054</v>
      </c>
      <c r="BA142" s="29">
        <f t="shared" si="250"/>
        <v>0.12079999999999999</v>
      </c>
      <c r="BB142" s="29">
        <f t="shared" si="250"/>
        <v>0.1205</v>
      </c>
      <c r="BC142" s="29">
        <f t="shared" si="250"/>
        <v>0.1623</v>
      </c>
      <c r="BD142" s="29">
        <f t="shared" si="250"/>
        <v>0.12</v>
      </c>
      <c r="BE142" s="29">
        <f t="shared" si="250"/>
        <v>0.12</v>
      </c>
      <c r="BF142" s="29">
        <f t="shared" si="250"/>
        <v>0.12</v>
      </c>
      <c r="BG142" s="29">
        <f t="shared" si="250"/>
        <v>0.1547</v>
      </c>
      <c r="BH142" s="29">
        <f t="shared" si="250"/>
        <v>0.12</v>
      </c>
      <c r="BI142" s="29">
        <f t="shared" si="250"/>
        <v>0.16539999999999999</v>
      </c>
      <c r="BJ142" s="29">
        <f t="shared" si="250"/>
        <v>0.12</v>
      </c>
      <c r="BK142" s="29">
        <f t="shared" si="250"/>
        <v>0.12</v>
      </c>
      <c r="BL142" s="29">
        <f t="shared" si="250"/>
        <v>0.14860000000000001</v>
      </c>
      <c r="BM142" s="29">
        <f t="shared" si="250"/>
        <v>0.14779999999999999</v>
      </c>
      <c r="BN142" s="29">
        <f t="shared" si="250"/>
        <v>0.1605</v>
      </c>
      <c r="BO142" s="29">
        <f t="shared" ref="BO142:DZ142" si="251">MIN(0.3,(BO135+BO140))</f>
        <v>0.157</v>
      </c>
      <c r="BP142" s="29">
        <f t="shared" si="251"/>
        <v>0.155</v>
      </c>
      <c r="BQ142" s="29">
        <f t="shared" si="251"/>
        <v>0.12</v>
      </c>
      <c r="BR142" s="29">
        <f t="shared" si="251"/>
        <v>0.12709999999999999</v>
      </c>
      <c r="BS142" s="29">
        <f t="shared" si="251"/>
        <v>0.1467</v>
      </c>
      <c r="BT142" s="29">
        <f t="shared" si="251"/>
        <v>0.12</v>
      </c>
      <c r="BU142" s="29">
        <f t="shared" si="251"/>
        <v>0.12</v>
      </c>
      <c r="BV142" s="29">
        <f t="shared" si="251"/>
        <v>0.12</v>
      </c>
      <c r="BW142" s="29">
        <f t="shared" si="251"/>
        <v>0.12</v>
      </c>
      <c r="BX142" s="29">
        <f t="shared" si="251"/>
        <v>0.12</v>
      </c>
      <c r="BY142" s="29">
        <f t="shared" si="251"/>
        <v>0.2467</v>
      </c>
      <c r="BZ142" s="29">
        <f t="shared" si="251"/>
        <v>0.16889999999999999</v>
      </c>
      <c r="CA142" s="29">
        <f t="shared" si="251"/>
        <v>0.12</v>
      </c>
      <c r="CB142" s="29">
        <f t="shared" si="251"/>
        <v>0.12</v>
      </c>
      <c r="CC142" s="29">
        <f t="shared" si="251"/>
        <v>0.12</v>
      </c>
      <c r="CD142" s="29">
        <f t="shared" si="251"/>
        <v>0.18179999999999999</v>
      </c>
      <c r="CE142" s="29">
        <f t="shared" si="251"/>
        <v>0.12</v>
      </c>
      <c r="CF142" s="29">
        <f t="shared" si="251"/>
        <v>0.12789999999999999</v>
      </c>
      <c r="CG142" s="29">
        <f t="shared" si="251"/>
        <v>0.1207</v>
      </c>
      <c r="CH142" s="29">
        <f t="shared" si="251"/>
        <v>0.19109999999999999</v>
      </c>
      <c r="CI142" s="29">
        <f t="shared" si="251"/>
        <v>0.18869999999999998</v>
      </c>
      <c r="CJ142" s="29">
        <f t="shared" si="251"/>
        <v>0.14319999999999999</v>
      </c>
      <c r="CK142" s="29">
        <f t="shared" si="251"/>
        <v>0.12</v>
      </c>
      <c r="CL142" s="29">
        <f t="shared" si="251"/>
        <v>0.12</v>
      </c>
      <c r="CM142" s="29">
        <f t="shared" si="251"/>
        <v>0.20200000000000001</v>
      </c>
      <c r="CN142" s="29">
        <f t="shared" si="251"/>
        <v>0.12</v>
      </c>
      <c r="CO142" s="29">
        <f t="shared" si="251"/>
        <v>0.12</v>
      </c>
      <c r="CP142" s="29">
        <f t="shared" si="251"/>
        <v>0.12</v>
      </c>
      <c r="CQ142" s="29">
        <f t="shared" si="251"/>
        <v>0.2112</v>
      </c>
      <c r="CR142" s="29">
        <f t="shared" si="251"/>
        <v>0.1472</v>
      </c>
      <c r="CS142" s="29">
        <f t="shared" si="251"/>
        <v>0.12</v>
      </c>
      <c r="CT142" s="29">
        <f t="shared" si="251"/>
        <v>0.185</v>
      </c>
      <c r="CU142" s="29">
        <f t="shared" si="251"/>
        <v>0.12</v>
      </c>
      <c r="CV142" s="29">
        <f t="shared" si="251"/>
        <v>0.15389999999999998</v>
      </c>
      <c r="CW142" s="29">
        <f t="shared" si="251"/>
        <v>0.1249</v>
      </c>
      <c r="CX142" s="29">
        <f t="shared" si="251"/>
        <v>0.14860000000000001</v>
      </c>
      <c r="CY142" s="29">
        <f t="shared" si="251"/>
        <v>0.2165</v>
      </c>
      <c r="CZ142" s="29">
        <f t="shared" si="251"/>
        <v>0.14940000000000001</v>
      </c>
      <c r="DA142" s="29">
        <f t="shared" si="251"/>
        <v>0.12</v>
      </c>
      <c r="DB142" s="29">
        <f t="shared" si="251"/>
        <v>0.12</v>
      </c>
      <c r="DC142" s="29">
        <f t="shared" si="251"/>
        <v>0.12</v>
      </c>
      <c r="DD142" s="29">
        <f t="shared" si="251"/>
        <v>0.12</v>
      </c>
      <c r="DE142" s="29">
        <f t="shared" si="251"/>
        <v>0.12</v>
      </c>
      <c r="DF142" s="29">
        <f t="shared" si="251"/>
        <v>0.1384</v>
      </c>
      <c r="DG142" s="29">
        <f t="shared" si="251"/>
        <v>0.12</v>
      </c>
      <c r="DH142" s="29">
        <f t="shared" si="251"/>
        <v>0.12</v>
      </c>
      <c r="DI142" s="29">
        <f t="shared" si="251"/>
        <v>0.1835</v>
      </c>
      <c r="DJ142" s="29">
        <f t="shared" si="251"/>
        <v>0.14229999999999998</v>
      </c>
      <c r="DK142" s="29">
        <f t="shared" si="251"/>
        <v>0.1537</v>
      </c>
      <c r="DL142" s="29">
        <f t="shared" si="251"/>
        <v>0.1613</v>
      </c>
      <c r="DM142" s="29">
        <f t="shared" si="251"/>
        <v>0.17630000000000001</v>
      </c>
      <c r="DN142" s="29">
        <f t="shared" si="251"/>
        <v>0.17099999999999999</v>
      </c>
      <c r="DO142" s="29">
        <f t="shared" si="251"/>
        <v>0.1963</v>
      </c>
      <c r="DP142" s="29">
        <f t="shared" si="251"/>
        <v>0.12</v>
      </c>
      <c r="DQ142" s="29">
        <f t="shared" si="251"/>
        <v>0.12</v>
      </c>
      <c r="DR142" s="29">
        <f t="shared" si="251"/>
        <v>0.2248</v>
      </c>
      <c r="DS142" s="29">
        <f t="shared" si="251"/>
        <v>0.23219999999999999</v>
      </c>
      <c r="DT142" s="29">
        <f t="shared" si="251"/>
        <v>0.20319999999999999</v>
      </c>
      <c r="DU142" s="29">
        <f t="shared" si="251"/>
        <v>0.15939999999999999</v>
      </c>
      <c r="DV142" s="29">
        <f t="shared" si="251"/>
        <v>0.12</v>
      </c>
      <c r="DW142" s="29">
        <f t="shared" si="251"/>
        <v>0.12</v>
      </c>
      <c r="DX142" s="29">
        <f t="shared" si="251"/>
        <v>0.12</v>
      </c>
      <c r="DY142" s="29">
        <f t="shared" si="251"/>
        <v>0.12</v>
      </c>
      <c r="DZ142" s="29">
        <f t="shared" si="251"/>
        <v>0.12</v>
      </c>
      <c r="EA142" s="29">
        <f t="shared" ref="EA142:FX142" si="252">MIN(0.3,(EA135+EA140))</f>
        <v>0.12</v>
      </c>
      <c r="EB142" s="29">
        <f t="shared" si="252"/>
        <v>0.13899999999999998</v>
      </c>
      <c r="EC142" s="29">
        <f t="shared" si="252"/>
        <v>0.12</v>
      </c>
      <c r="ED142" s="29">
        <f t="shared" si="252"/>
        <v>0.12</v>
      </c>
      <c r="EE142" s="29">
        <f t="shared" si="252"/>
        <v>0.19389999999999999</v>
      </c>
      <c r="EF142" s="29">
        <f t="shared" si="252"/>
        <v>0.18990000000000001</v>
      </c>
      <c r="EG142" s="29">
        <f t="shared" si="252"/>
        <v>0.18079999999999999</v>
      </c>
      <c r="EH142" s="29">
        <f t="shared" si="252"/>
        <v>0.12</v>
      </c>
      <c r="EI142" s="29">
        <f t="shared" si="252"/>
        <v>0.25129999999999997</v>
      </c>
      <c r="EJ142" s="29">
        <f t="shared" si="252"/>
        <v>0.12</v>
      </c>
      <c r="EK142" s="29">
        <f t="shared" si="252"/>
        <v>0.12</v>
      </c>
      <c r="EL142" s="29">
        <f t="shared" si="252"/>
        <v>0.12</v>
      </c>
      <c r="EM142" s="29">
        <f t="shared" si="252"/>
        <v>0.1653</v>
      </c>
      <c r="EN142" s="29">
        <f t="shared" si="252"/>
        <v>0.1918</v>
      </c>
      <c r="EO142" s="29">
        <f t="shared" si="252"/>
        <v>0.12</v>
      </c>
      <c r="EP142" s="29">
        <f t="shared" si="252"/>
        <v>0.12</v>
      </c>
      <c r="EQ142" s="29">
        <f t="shared" si="252"/>
        <v>0.12</v>
      </c>
      <c r="ER142" s="29">
        <f t="shared" si="252"/>
        <v>0.12959999999999999</v>
      </c>
      <c r="ES142" s="29">
        <f t="shared" si="252"/>
        <v>0.20379999999999998</v>
      </c>
      <c r="ET142" s="29">
        <f t="shared" si="252"/>
        <v>0.2397</v>
      </c>
      <c r="EU142" s="29">
        <f t="shared" si="252"/>
        <v>0.2586</v>
      </c>
      <c r="EV142" s="29">
        <f t="shared" si="252"/>
        <v>0.1653</v>
      </c>
      <c r="EW142" s="29">
        <f t="shared" si="252"/>
        <v>0.12</v>
      </c>
      <c r="EX142" s="29">
        <f t="shared" si="252"/>
        <v>0.12</v>
      </c>
      <c r="EY142" s="29">
        <f t="shared" si="252"/>
        <v>0.1477</v>
      </c>
      <c r="EZ142" s="29">
        <f t="shared" si="252"/>
        <v>0.13600000000000001</v>
      </c>
      <c r="FA142" s="29">
        <f t="shared" si="252"/>
        <v>0.12</v>
      </c>
      <c r="FB142" s="29">
        <f t="shared" si="252"/>
        <v>0.18419999999999997</v>
      </c>
      <c r="FC142" s="29">
        <f t="shared" si="252"/>
        <v>0.12</v>
      </c>
      <c r="FD142" s="29">
        <f t="shared" si="252"/>
        <v>0.1507</v>
      </c>
      <c r="FE142" s="29">
        <f t="shared" si="252"/>
        <v>0.1678</v>
      </c>
      <c r="FF142" s="29">
        <f t="shared" si="252"/>
        <v>0.1396</v>
      </c>
      <c r="FG142" s="29">
        <f t="shared" si="252"/>
        <v>0.12</v>
      </c>
      <c r="FH142" s="29">
        <f t="shared" si="252"/>
        <v>0.17180000000000001</v>
      </c>
      <c r="FI142" s="29">
        <f t="shared" si="252"/>
        <v>0.13419999999999999</v>
      </c>
      <c r="FJ142" s="29">
        <f t="shared" si="252"/>
        <v>0.12</v>
      </c>
      <c r="FK142" s="29">
        <f t="shared" si="252"/>
        <v>0.12</v>
      </c>
      <c r="FL142" s="29">
        <f t="shared" si="252"/>
        <v>0.12</v>
      </c>
      <c r="FM142" s="29">
        <f t="shared" si="252"/>
        <v>0.12</v>
      </c>
      <c r="FN142" s="29">
        <f t="shared" si="252"/>
        <v>0.17849999999999999</v>
      </c>
      <c r="FO142" s="29">
        <f t="shared" si="252"/>
        <v>0.13669999999999999</v>
      </c>
      <c r="FP142" s="29">
        <f t="shared" si="252"/>
        <v>0.19119999999999998</v>
      </c>
      <c r="FQ142" s="29">
        <f t="shared" si="252"/>
        <v>0.12239999999999999</v>
      </c>
      <c r="FR142" s="29">
        <f t="shared" si="252"/>
        <v>0.12</v>
      </c>
      <c r="FS142" s="29">
        <f t="shared" si="252"/>
        <v>0.12</v>
      </c>
      <c r="FT142" s="29">
        <f t="shared" si="252"/>
        <v>0.17799999999999999</v>
      </c>
      <c r="FU142" s="29">
        <f t="shared" si="252"/>
        <v>0.1794</v>
      </c>
      <c r="FV142" s="29">
        <f t="shared" si="252"/>
        <v>0.1391</v>
      </c>
      <c r="FW142" s="29">
        <f t="shared" si="252"/>
        <v>0.1338</v>
      </c>
      <c r="FX142" s="29">
        <f t="shared" si="252"/>
        <v>0.12</v>
      </c>
      <c r="FY142" s="106">
        <f>SUM(C142:FX142)</f>
        <v>26.721100000000018</v>
      </c>
      <c r="FZ142" s="29"/>
      <c r="GA142" s="42"/>
      <c r="GB142" s="42"/>
      <c r="GC142" s="42"/>
      <c r="GD142" s="42"/>
      <c r="GE142" s="4"/>
      <c r="GF142" s="1"/>
      <c r="GG142" s="1"/>
      <c r="GH142" s="1"/>
      <c r="GI142" s="1"/>
      <c r="GJ142" s="1"/>
      <c r="GK142" s="1"/>
      <c r="GL142" s="1"/>
      <c r="GM142" s="1"/>
    </row>
    <row r="143" spans="1:256" x14ac:dyDescent="0.2">
      <c r="A143" s="5"/>
      <c r="B143" s="11" t="s">
        <v>467</v>
      </c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3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  <c r="DB143" s="42"/>
      <c r="DC143" s="42"/>
      <c r="DD143" s="42"/>
      <c r="DE143" s="42"/>
      <c r="DF143" s="42"/>
      <c r="DG143" s="42"/>
      <c r="DH143" s="42"/>
      <c r="DI143" s="42"/>
      <c r="DJ143" s="42"/>
      <c r="DK143" s="42"/>
      <c r="DL143" s="42"/>
      <c r="DM143" s="42"/>
      <c r="DN143" s="42"/>
      <c r="DO143" s="42"/>
      <c r="DP143" s="42"/>
      <c r="DQ143" s="42"/>
      <c r="DR143" s="42"/>
      <c r="DS143" s="42"/>
      <c r="DT143" s="42"/>
      <c r="DU143" s="42"/>
      <c r="DV143" s="42"/>
      <c r="DW143" s="42"/>
      <c r="DX143" s="42"/>
      <c r="DY143" s="42"/>
      <c r="DZ143" s="42"/>
      <c r="EA143" s="42"/>
      <c r="EB143" s="42"/>
      <c r="EC143" s="42"/>
      <c r="ED143" s="42"/>
      <c r="EE143" s="42"/>
      <c r="EF143" s="42"/>
      <c r="EG143" s="42"/>
      <c r="EH143" s="42"/>
      <c r="EI143" s="42"/>
      <c r="EJ143" s="42"/>
      <c r="EK143" s="42"/>
      <c r="EL143" s="42"/>
      <c r="EM143" s="42"/>
      <c r="EN143" s="42"/>
      <c r="EO143" s="42"/>
      <c r="EP143" s="42"/>
      <c r="EQ143" s="42"/>
      <c r="ER143" s="42"/>
      <c r="ES143" s="42"/>
      <c r="ET143" s="42"/>
      <c r="EU143" s="42"/>
      <c r="EV143" s="42"/>
      <c r="EW143" s="42"/>
      <c r="EX143" s="42"/>
      <c r="EY143" s="42"/>
      <c r="EZ143" s="42"/>
      <c r="FA143" s="42"/>
      <c r="FB143" s="42"/>
      <c r="FC143" s="42"/>
      <c r="FD143" s="42"/>
      <c r="FE143" s="42"/>
      <c r="FF143" s="42"/>
      <c r="FG143" s="42"/>
      <c r="FH143" s="42"/>
      <c r="FI143" s="42"/>
      <c r="FJ143" s="42"/>
      <c r="FK143" s="42"/>
      <c r="FL143" s="42"/>
      <c r="FM143" s="42"/>
      <c r="FN143" s="42"/>
      <c r="FO143" s="42"/>
      <c r="FP143" s="42"/>
      <c r="FQ143" s="42"/>
      <c r="FR143" s="42"/>
      <c r="FS143" s="42"/>
      <c r="FT143" s="43"/>
      <c r="FU143" s="42"/>
      <c r="FV143" s="42"/>
      <c r="FW143" s="42"/>
      <c r="FX143" s="42"/>
      <c r="FY143" s="42"/>
      <c r="FZ143" s="42"/>
      <c r="GA143" s="42"/>
      <c r="GB143" s="42"/>
      <c r="GC143" s="42"/>
      <c r="GD143" s="42"/>
      <c r="GE143" s="4"/>
      <c r="GF143" s="1"/>
      <c r="GG143" s="1"/>
      <c r="GH143" s="1"/>
      <c r="GI143" s="1"/>
      <c r="GJ143" s="1"/>
      <c r="GK143" s="1"/>
      <c r="GL143" s="1"/>
      <c r="GM143" s="1"/>
    </row>
    <row r="144" spans="1:256" x14ac:dyDescent="0.2">
      <c r="A144" s="2" t="s">
        <v>468</v>
      </c>
      <c r="B144" s="11" t="s">
        <v>469</v>
      </c>
      <c r="C144" s="42">
        <f t="shared" ref="C144:AH144" si="253">ROUND(IF(C96&lt;=459,C117*C135*C131,0),2)</f>
        <v>0</v>
      </c>
      <c r="D144" s="42">
        <f t="shared" si="253"/>
        <v>0</v>
      </c>
      <c r="E144" s="42">
        <f t="shared" si="253"/>
        <v>0</v>
      </c>
      <c r="F144" s="42">
        <f t="shared" si="253"/>
        <v>0</v>
      </c>
      <c r="G144" s="42">
        <f t="shared" si="253"/>
        <v>0</v>
      </c>
      <c r="H144" s="42">
        <f t="shared" si="253"/>
        <v>0</v>
      </c>
      <c r="I144" s="42">
        <f t="shared" si="253"/>
        <v>0</v>
      </c>
      <c r="J144" s="42">
        <f t="shared" si="253"/>
        <v>0</v>
      </c>
      <c r="K144" s="42">
        <f t="shared" si="253"/>
        <v>188099.31</v>
      </c>
      <c r="L144" s="42">
        <f t="shared" si="253"/>
        <v>0</v>
      </c>
      <c r="M144" s="42">
        <f t="shared" si="253"/>
        <v>0</v>
      </c>
      <c r="N144" s="42">
        <f t="shared" si="253"/>
        <v>0</v>
      </c>
      <c r="O144" s="42">
        <f t="shared" si="253"/>
        <v>0</v>
      </c>
      <c r="P144" s="42">
        <f t="shared" si="253"/>
        <v>113527.73</v>
      </c>
      <c r="Q144" s="42">
        <f t="shared" si="253"/>
        <v>0</v>
      </c>
      <c r="R144" s="42">
        <f t="shared" si="253"/>
        <v>0</v>
      </c>
      <c r="S144" s="42">
        <f t="shared" si="253"/>
        <v>0</v>
      </c>
      <c r="T144" s="42">
        <f t="shared" si="253"/>
        <v>117129.75</v>
      </c>
      <c r="U144" s="42">
        <f t="shared" si="253"/>
        <v>65956.73</v>
      </c>
      <c r="V144" s="42">
        <f t="shared" si="253"/>
        <v>171934.7</v>
      </c>
      <c r="W144" s="43">
        <f t="shared" si="253"/>
        <v>52723.88</v>
      </c>
      <c r="X144" s="42">
        <f t="shared" si="253"/>
        <v>41602.44</v>
      </c>
      <c r="Y144" s="42">
        <f t="shared" si="253"/>
        <v>0</v>
      </c>
      <c r="Z144" s="42">
        <f t="shared" si="253"/>
        <v>138874.73000000001</v>
      </c>
      <c r="AA144" s="42">
        <f t="shared" si="253"/>
        <v>0</v>
      </c>
      <c r="AB144" s="42">
        <f t="shared" si="253"/>
        <v>0</v>
      </c>
      <c r="AC144" s="42">
        <f t="shared" si="253"/>
        <v>0</v>
      </c>
      <c r="AD144" s="42">
        <f t="shared" si="253"/>
        <v>0</v>
      </c>
      <c r="AE144" s="42">
        <f t="shared" si="253"/>
        <v>66647.87</v>
      </c>
      <c r="AF144" s="42">
        <f t="shared" si="253"/>
        <v>112943.65</v>
      </c>
      <c r="AG144" s="42">
        <f t="shared" si="253"/>
        <v>0</v>
      </c>
      <c r="AH144" s="42">
        <f t="shared" si="253"/>
        <v>0</v>
      </c>
      <c r="AI144" s="42">
        <f t="shared" ref="AI144:BN144" si="254">ROUND(IF(AI96&lt;=459,AI117*AI135*AI131,0),2)</f>
        <v>193620.83</v>
      </c>
      <c r="AJ144" s="42">
        <f t="shared" si="254"/>
        <v>132791.51999999999</v>
      </c>
      <c r="AK144" s="42">
        <f t="shared" si="254"/>
        <v>231418.89</v>
      </c>
      <c r="AL144" s="42">
        <f t="shared" si="254"/>
        <v>270802.02</v>
      </c>
      <c r="AM144" s="42">
        <f t="shared" si="254"/>
        <v>274130.94</v>
      </c>
      <c r="AN144" s="42">
        <f t="shared" si="254"/>
        <v>177531.27</v>
      </c>
      <c r="AO144" s="42">
        <f t="shared" si="254"/>
        <v>0</v>
      </c>
      <c r="AP144" s="42">
        <f t="shared" si="254"/>
        <v>0</v>
      </c>
      <c r="AQ144" s="42">
        <f t="shared" si="254"/>
        <v>139419.1</v>
      </c>
      <c r="AR144" s="42">
        <f t="shared" si="254"/>
        <v>0</v>
      </c>
      <c r="AS144" s="42">
        <f t="shared" si="254"/>
        <v>0</v>
      </c>
      <c r="AT144" s="42">
        <f t="shared" si="254"/>
        <v>0</v>
      </c>
      <c r="AU144" s="42">
        <f t="shared" si="254"/>
        <v>99769.15</v>
      </c>
      <c r="AV144" s="42">
        <f t="shared" si="254"/>
        <v>144555.01999999999</v>
      </c>
      <c r="AW144" s="42">
        <f t="shared" si="254"/>
        <v>79326.64</v>
      </c>
      <c r="AX144" s="42">
        <f t="shared" si="254"/>
        <v>65252.23</v>
      </c>
      <c r="AY144" s="42">
        <f t="shared" si="254"/>
        <v>220616.1</v>
      </c>
      <c r="AZ144" s="42">
        <f t="shared" si="254"/>
        <v>0</v>
      </c>
      <c r="BA144" s="42">
        <f t="shared" si="254"/>
        <v>0</v>
      </c>
      <c r="BB144" s="42">
        <f t="shared" si="254"/>
        <v>0</v>
      </c>
      <c r="BC144" s="42">
        <f t="shared" si="254"/>
        <v>0</v>
      </c>
      <c r="BD144" s="42">
        <f t="shared" si="254"/>
        <v>0</v>
      </c>
      <c r="BE144" s="42">
        <f t="shared" si="254"/>
        <v>0</v>
      </c>
      <c r="BF144" s="42">
        <f t="shared" si="254"/>
        <v>0</v>
      </c>
      <c r="BG144" s="42">
        <f t="shared" si="254"/>
        <v>0</v>
      </c>
      <c r="BH144" s="42">
        <f t="shared" si="254"/>
        <v>0</v>
      </c>
      <c r="BI144" s="42">
        <f t="shared" si="254"/>
        <v>170823.87</v>
      </c>
      <c r="BJ144" s="42">
        <f t="shared" si="254"/>
        <v>0</v>
      </c>
      <c r="BK144" s="42">
        <f t="shared" si="254"/>
        <v>0</v>
      </c>
      <c r="BL144" s="42">
        <f t="shared" si="254"/>
        <v>165663.64000000001</v>
      </c>
      <c r="BM144" s="42">
        <f t="shared" si="254"/>
        <v>170440.75</v>
      </c>
      <c r="BN144" s="42">
        <f t="shared" si="254"/>
        <v>0</v>
      </c>
      <c r="BO144" s="42">
        <f t="shared" ref="BO144:CT144" si="255">ROUND(IF(BO96&lt;=459,BO117*BO135*BO131,0),2)</f>
        <v>0</v>
      </c>
      <c r="BP144" s="42">
        <f t="shared" si="255"/>
        <v>147123.04999999999</v>
      </c>
      <c r="BQ144" s="42">
        <f t="shared" si="255"/>
        <v>0</v>
      </c>
      <c r="BR144" s="42">
        <f t="shared" si="255"/>
        <v>0</v>
      </c>
      <c r="BS144" s="42">
        <f t="shared" si="255"/>
        <v>0</v>
      </c>
      <c r="BT144" s="42">
        <f t="shared" si="255"/>
        <v>132377.34</v>
      </c>
      <c r="BU144" s="42">
        <f t="shared" si="255"/>
        <v>132760.6</v>
      </c>
      <c r="BV144" s="42">
        <f t="shared" si="255"/>
        <v>0</v>
      </c>
      <c r="BW144" s="42">
        <f t="shared" si="255"/>
        <v>0</v>
      </c>
      <c r="BX144" s="42">
        <f t="shared" si="255"/>
        <v>22582.48</v>
      </c>
      <c r="BY144" s="42">
        <f t="shared" si="255"/>
        <v>0</v>
      </c>
      <c r="BZ144" s="42">
        <f t="shared" si="255"/>
        <v>154768.4</v>
      </c>
      <c r="CA144" s="42">
        <f t="shared" si="255"/>
        <v>88917.1</v>
      </c>
      <c r="CB144" s="42">
        <f t="shared" si="255"/>
        <v>0</v>
      </c>
      <c r="CC144" s="42">
        <f t="shared" si="255"/>
        <v>77561.47</v>
      </c>
      <c r="CD144" s="42">
        <f t="shared" si="255"/>
        <v>49264.93</v>
      </c>
      <c r="CE144" s="42">
        <f t="shared" si="255"/>
        <v>84333.46</v>
      </c>
      <c r="CF144" s="42">
        <f t="shared" si="255"/>
        <v>73819.67</v>
      </c>
      <c r="CG144" s="42">
        <f t="shared" si="255"/>
        <v>109912</v>
      </c>
      <c r="CH144" s="42">
        <f t="shared" si="255"/>
        <v>102661.5</v>
      </c>
      <c r="CI144" s="42">
        <f t="shared" si="255"/>
        <v>0</v>
      </c>
      <c r="CJ144" s="42">
        <f t="shared" si="255"/>
        <v>0</v>
      </c>
      <c r="CK144" s="42">
        <f t="shared" si="255"/>
        <v>0</v>
      </c>
      <c r="CL144" s="42">
        <f t="shared" si="255"/>
        <v>0</v>
      </c>
      <c r="CM144" s="42">
        <f t="shared" si="255"/>
        <v>0</v>
      </c>
      <c r="CN144" s="42">
        <f t="shared" si="255"/>
        <v>0</v>
      </c>
      <c r="CO144" s="42">
        <f t="shared" si="255"/>
        <v>0</v>
      </c>
      <c r="CP144" s="42">
        <f t="shared" si="255"/>
        <v>0</v>
      </c>
      <c r="CQ144" s="42">
        <f t="shared" si="255"/>
        <v>0</v>
      </c>
      <c r="CR144" s="42">
        <f t="shared" si="255"/>
        <v>127600.72</v>
      </c>
      <c r="CS144" s="42">
        <f t="shared" si="255"/>
        <v>126441.33</v>
      </c>
      <c r="CT144" s="42">
        <f t="shared" si="255"/>
        <v>104371.23</v>
      </c>
      <c r="CU144" s="42">
        <f t="shared" ref="CU144:DZ144" si="256">ROUND(IF(CU96&lt;=459,CU117*CU135*CU131,0),2)</f>
        <v>75517.740000000005</v>
      </c>
      <c r="CV144" s="42">
        <f t="shared" si="256"/>
        <v>38144.519999999997</v>
      </c>
      <c r="CW144" s="42">
        <f t="shared" si="256"/>
        <v>109471.1</v>
      </c>
      <c r="CX144" s="42">
        <f t="shared" si="256"/>
        <v>0</v>
      </c>
      <c r="CY144" s="42">
        <f t="shared" si="256"/>
        <v>57064.68</v>
      </c>
      <c r="CZ144" s="42">
        <f t="shared" si="256"/>
        <v>0</v>
      </c>
      <c r="DA144" s="42">
        <f t="shared" si="256"/>
        <v>89702.6</v>
      </c>
      <c r="DB144" s="42">
        <f t="shared" si="256"/>
        <v>102643.08</v>
      </c>
      <c r="DC144" s="42">
        <f t="shared" si="256"/>
        <v>74828.23</v>
      </c>
      <c r="DD144" s="42">
        <f t="shared" si="256"/>
        <v>71660.94</v>
      </c>
      <c r="DE144" s="42">
        <f t="shared" si="256"/>
        <v>160830.53</v>
      </c>
      <c r="DF144" s="42">
        <f t="shared" si="256"/>
        <v>0</v>
      </c>
      <c r="DG144" s="42">
        <f t="shared" si="256"/>
        <v>56433.82</v>
      </c>
      <c r="DH144" s="42">
        <f t="shared" si="256"/>
        <v>0</v>
      </c>
      <c r="DI144" s="42">
        <f t="shared" si="256"/>
        <v>0</v>
      </c>
      <c r="DJ144" s="42">
        <f t="shared" si="256"/>
        <v>0</v>
      </c>
      <c r="DK144" s="42">
        <f t="shared" si="256"/>
        <v>227522.52</v>
      </c>
      <c r="DL144" s="42">
        <f t="shared" si="256"/>
        <v>0</v>
      </c>
      <c r="DM144" s="42">
        <f t="shared" si="256"/>
        <v>205420.11</v>
      </c>
      <c r="DN144" s="42">
        <f t="shared" si="256"/>
        <v>0</v>
      </c>
      <c r="DO144" s="42">
        <f t="shared" si="256"/>
        <v>0</v>
      </c>
      <c r="DP144" s="42">
        <f t="shared" si="256"/>
        <v>81409.36</v>
      </c>
      <c r="DQ144" s="42">
        <f t="shared" si="256"/>
        <v>0</v>
      </c>
      <c r="DR144" s="42">
        <f t="shared" si="256"/>
        <v>0</v>
      </c>
      <c r="DS144" s="42">
        <f t="shared" si="256"/>
        <v>0</v>
      </c>
      <c r="DT144" s="42">
        <f t="shared" si="256"/>
        <v>159269.85</v>
      </c>
      <c r="DU144" s="42">
        <f t="shared" si="256"/>
        <v>217302.37</v>
      </c>
      <c r="DV144" s="42">
        <f t="shared" si="256"/>
        <v>106499.65</v>
      </c>
      <c r="DW144" s="42">
        <f t="shared" si="256"/>
        <v>143302.39000000001</v>
      </c>
      <c r="DX144" s="42">
        <f t="shared" si="256"/>
        <v>78826.899999999994</v>
      </c>
      <c r="DY144" s="42">
        <f t="shared" si="256"/>
        <v>77938.31</v>
      </c>
      <c r="DZ144" s="42">
        <f t="shared" si="256"/>
        <v>0</v>
      </c>
      <c r="EA144" s="42">
        <f t="shared" ref="EA144:FF144" si="257">ROUND(IF(EA96&lt;=459,EA117*EA135*EA131,0),2)</f>
        <v>0</v>
      </c>
      <c r="EB144" s="42">
        <f t="shared" si="257"/>
        <v>0</v>
      </c>
      <c r="EC144" s="42">
        <f t="shared" si="257"/>
        <v>104717.07</v>
      </c>
      <c r="ED144" s="42">
        <f t="shared" si="257"/>
        <v>0</v>
      </c>
      <c r="EE144" s="42">
        <f t="shared" si="257"/>
        <v>181823.06</v>
      </c>
      <c r="EF144" s="42">
        <f t="shared" si="257"/>
        <v>0</v>
      </c>
      <c r="EG144" s="42">
        <f t="shared" si="257"/>
        <v>191943.77</v>
      </c>
      <c r="EH144" s="42">
        <f t="shared" si="257"/>
        <v>87885.78</v>
      </c>
      <c r="EI144" s="42">
        <f t="shared" si="257"/>
        <v>0</v>
      </c>
      <c r="EJ144" s="42">
        <f t="shared" si="257"/>
        <v>0</v>
      </c>
      <c r="EK144" s="42">
        <f t="shared" si="257"/>
        <v>0</v>
      </c>
      <c r="EL144" s="42">
        <f t="shared" si="257"/>
        <v>0</v>
      </c>
      <c r="EM144" s="42">
        <f t="shared" si="257"/>
        <v>228343.92</v>
      </c>
      <c r="EN144" s="42">
        <f t="shared" si="257"/>
        <v>0</v>
      </c>
      <c r="EO144" s="42">
        <f t="shared" si="257"/>
        <v>129019.51</v>
      </c>
      <c r="EP144" s="42">
        <f t="shared" si="257"/>
        <v>123210.54</v>
      </c>
      <c r="EQ144" s="42">
        <f t="shared" si="257"/>
        <v>0</v>
      </c>
      <c r="ER144" s="42">
        <f t="shared" si="257"/>
        <v>162540.43</v>
      </c>
      <c r="ES144" s="42">
        <f t="shared" si="257"/>
        <v>136908.26</v>
      </c>
      <c r="ET144" s="42">
        <f t="shared" si="257"/>
        <v>260677.86</v>
      </c>
      <c r="EU144" s="42">
        <f t="shared" si="257"/>
        <v>0</v>
      </c>
      <c r="EV144" s="42">
        <f t="shared" si="257"/>
        <v>65056.51</v>
      </c>
      <c r="EW144" s="42">
        <f t="shared" si="257"/>
        <v>0</v>
      </c>
      <c r="EX144" s="42">
        <f t="shared" si="257"/>
        <v>66680.06</v>
      </c>
      <c r="EY144" s="42">
        <f t="shared" si="257"/>
        <v>0</v>
      </c>
      <c r="EZ144" s="42">
        <f t="shared" si="257"/>
        <v>95104.78</v>
      </c>
      <c r="FA144" s="42">
        <f t="shared" si="257"/>
        <v>0</v>
      </c>
      <c r="FB144" s="42">
        <f t="shared" si="257"/>
        <v>236640.69</v>
      </c>
      <c r="FC144" s="42">
        <f t="shared" si="257"/>
        <v>0</v>
      </c>
      <c r="FD144" s="42">
        <f t="shared" si="257"/>
        <v>201598.97</v>
      </c>
      <c r="FE144" s="42">
        <f t="shared" si="257"/>
        <v>100110.72</v>
      </c>
      <c r="FF144" s="42">
        <f t="shared" si="257"/>
        <v>131744.07</v>
      </c>
      <c r="FG144" s="42">
        <f t="shared" ref="FG144:FX144" si="258">ROUND(IF(FG96&lt;=459,FG117*FG135*FG131,0),2)</f>
        <v>71560.2</v>
      </c>
      <c r="FH144" s="42">
        <f t="shared" si="258"/>
        <v>94427.8</v>
      </c>
      <c r="FI144" s="42">
        <f t="shared" si="258"/>
        <v>0</v>
      </c>
      <c r="FJ144" s="42">
        <f t="shared" si="258"/>
        <v>0</v>
      </c>
      <c r="FK144" s="42">
        <f t="shared" si="258"/>
        <v>0</v>
      </c>
      <c r="FL144" s="42">
        <f t="shared" si="258"/>
        <v>0</v>
      </c>
      <c r="FM144" s="42">
        <f t="shared" si="258"/>
        <v>0</v>
      </c>
      <c r="FN144" s="42">
        <f t="shared" si="258"/>
        <v>0</v>
      </c>
      <c r="FO144" s="42">
        <f t="shared" si="258"/>
        <v>0</v>
      </c>
      <c r="FP144" s="42">
        <f t="shared" si="258"/>
        <v>0</v>
      </c>
      <c r="FQ144" s="42">
        <f t="shared" si="258"/>
        <v>0</v>
      </c>
      <c r="FR144" s="42">
        <f t="shared" si="258"/>
        <v>71006.820000000007</v>
      </c>
      <c r="FS144" s="42">
        <f t="shared" si="258"/>
        <v>57142.95</v>
      </c>
      <c r="FT144" s="43">
        <f t="shared" si="258"/>
        <v>75861.87</v>
      </c>
      <c r="FU144" s="42">
        <f t="shared" si="258"/>
        <v>0</v>
      </c>
      <c r="FV144" s="42">
        <f t="shared" si="258"/>
        <v>0</v>
      </c>
      <c r="FW144" s="42">
        <f t="shared" si="258"/>
        <v>119803.93</v>
      </c>
      <c r="FX144" s="42">
        <f t="shared" si="258"/>
        <v>23332.02</v>
      </c>
      <c r="FY144" s="29"/>
      <c r="FZ144" s="42"/>
      <c r="GA144" s="42"/>
      <c r="GB144" s="42"/>
      <c r="GC144" s="42"/>
      <c r="GD144" s="42"/>
      <c r="GE144" s="4"/>
      <c r="GF144" s="1"/>
      <c r="GG144" s="1"/>
      <c r="GH144" s="1"/>
      <c r="GI144" s="1"/>
      <c r="GJ144" s="1"/>
      <c r="GK144" s="1"/>
      <c r="GL144" s="1"/>
      <c r="GM144" s="1"/>
    </row>
    <row r="145" spans="1:195" x14ac:dyDescent="0.2">
      <c r="A145" s="5"/>
      <c r="B145" s="11" t="s">
        <v>470</v>
      </c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3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  <c r="DB145" s="42"/>
      <c r="DC145" s="42"/>
      <c r="DD145" s="42"/>
      <c r="DE145" s="42"/>
      <c r="DF145" s="42"/>
      <c r="DG145" s="42"/>
      <c r="DH145" s="42"/>
      <c r="DI145" s="42"/>
      <c r="DJ145" s="42"/>
      <c r="DK145" s="42"/>
      <c r="DL145" s="42"/>
      <c r="DM145" s="42"/>
      <c r="DN145" s="42"/>
      <c r="DO145" s="42"/>
      <c r="DP145" s="42"/>
      <c r="DQ145" s="42"/>
      <c r="DR145" s="42"/>
      <c r="DS145" s="42"/>
      <c r="DT145" s="42"/>
      <c r="DU145" s="42"/>
      <c r="DV145" s="42"/>
      <c r="DW145" s="42"/>
      <c r="DX145" s="42"/>
      <c r="DY145" s="42"/>
      <c r="DZ145" s="42"/>
      <c r="EA145" s="42"/>
      <c r="EB145" s="42"/>
      <c r="EC145" s="42"/>
      <c r="ED145" s="42"/>
      <c r="EE145" s="42"/>
      <c r="EF145" s="42"/>
      <c r="EG145" s="42"/>
      <c r="EH145" s="42"/>
      <c r="EI145" s="42"/>
      <c r="EJ145" s="42"/>
      <c r="EK145" s="42"/>
      <c r="EL145" s="42"/>
      <c r="EM145" s="42"/>
      <c r="EN145" s="42"/>
      <c r="EO145" s="42"/>
      <c r="EP145" s="42"/>
      <c r="EQ145" s="42"/>
      <c r="ER145" s="42"/>
      <c r="ES145" s="42"/>
      <c r="ET145" s="42"/>
      <c r="EU145" s="42"/>
      <c r="EV145" s="42"/>
      <c r="EW145" s="42"/>
      <c r="EX145" s="42"/>
      <c r="EY145" s="42"/>
      <c r="EZ145" s="42"/>
      <c r="FA145" s="42"/>
      <c r="FB145" s="42"/>
      <c r="FC145" s="42"/>
      <c r="FD145" s="42"/>
      <c r="FE145" s="42"/>
      <c r="FF145" s="42"/>
      <c r="FG145" s="42"/>
      <c r="FH145" s="42"/>
      <c r="FI145" s="42"/>
      <c r="FJ145" s="42"/>
      <c r="FK145" s="42"/>
      <c r="FL145" s="42"/>
      <c r="FM145" s="42"/>
      <c r="FN145" s="42"/>
      <c r="FO145" s="42"/>
      <c r="FP145" s="42"/>
      <c r="FQ145" s="42"/>
      <c r="FR145" s="42"/>
      <c r="FS145" s="42"/>
      <c r="FT145" s="43"/>
      <c r="FU145" s="42"/>
      <c r="FV145" s="42"/>
      <c r="FW145" s="42"/>
      <c r="FX145" s="42"/>
      <c r="FY145" s="42"/>
      <c r="FZ145" s="42"/>
      <c r="GA145" s="42"/>
      <c r="GB145" s="42"/>
      <c r="GC145" s="42"/>
      <c r="GD145" s="42"/>
      <c r="GE145" s="4"/>
      <c r="GF145" s="1"/>
      <c r="GG145" s="1"/>
      <c r="GH145" s="1"/>
      <c r="GI145" s="1"/>
      <c r="GJ145" s="1"/>
      <c r="GK145" s="1"/>
      <c r="GL145" s="1"/>
      <c r="GM145" s="1"/>
    </row>
    <row r="146" spans="1:195" x14ac:dyDescent="0.2">
      <c r="A146" s="2" t="s">
        <v>471</v>
      </c>
      <c r="B146" s="11" t="s">
        <v>472</v>
      </c>
      <c r="C146" s="42">
        <f t="shared" ref="C146:AH146" si="259">ROUND(IF(C96&lt;=459,0,IF(C133&lt;=C12,C117*C135*C131,0)),2)</f>
        <v>0</v>
      </c>
      <c r="D146" s="42">
        <f t="shared" si="259"/>
        <v>13202181.74</v>
      </c>
      <c r="E146" s="42">
        <f t="shared" si="259"/>
        <v>0</v>
      </c>
      <c r="F146" s="42">
        <f t="shared" si="259"/>
        <v>5298363.97</v>
      </c>
      <c r="G146" s="42">
        <f t="shared" si="259"/>
        <v>263958.96999999997</v>
      </c>
      <c r="H146" s="42">
        <f t="shared" si="259"/>
        <v>204975.17</v>
      </c>
      <c r="I146" s="42">
        <f t="shared" si="259"/>
        <v>0</v>
      </c>
      <c r="J146" s="42">
        <f t="shared" si="259"/>
        <v>0</v>
      </c>
      <c r="K146" s="42">
        <f t="shared" si="259"/>
        <v>0</v>
      </c>
      <c r="L146" s="42">
        <f t="shared" si="259"/>
        <v>0</v>
      </c>
      <c r="M146" s="42">
        <f t="shared" si="259"/>
        <v>0</v>
      </c>
      <c r="N146" s="42">
        <f t="shared" si="259"/>
        <v>12422457.560000001</v>
      </c>
      <c r="O146" s="42">
        <f t="shared" si="259"/>
        <v>2110438.63</v>
      </c>
      <c r="P146" s="42">
        <f t="shared" si="259"/>
        <v>0</v>
      </c>
      <c r="Q146" s="42">
        <f t="shared" si="259"/>
        <v>0</v>
      </c>
      <c r="R146" s="42">
        <f t="shared" si="259"/>
        <v>829262.51</v>
      </c>
      <c r="S146" s="42">
        <f t="shared" si="259"/>
        <v>0</v>
      </c>
      <c r="T146" s="42">
        <f t="shared" si="259"/>
        <v>0</v>
      </c>
      <c r="U146" s="42">
        <f t="shared" si="259"/>
        <v>0</v>
      </c>
      <c r="V146" s="42">
        <f t="shared" si="259"/>
        <v>0</v>
      </c>
      <c r="W146" s="43">
        <f t="shared" si="259"/>
        <v>0</v>
      </c>
      <c r="X146" s="42">
        <f t="shared" si="259"/>
        <v>0</v>
      </c>
      <c r="Y146" s="42">
        <f t="shared" si="259"/>
        <v>0</v>
      </c>
      <c r="Z146" s="42">
        <f t="shared" si="259"/>
        <v>0</v>
      </c>
      <c r="AA146" s="42">
        <f t="shared" si="259"/>
        <v>6623779.6200000001</v>
      </c>
      <c r="AB146" s="42">
        <f t="shared" si="259"/>
        <v>5638645.0499999998</v>
      </c>
      <c r="AC146" s="42">
        <f t="shared" si="259"/>
        <v>259918.03</v>
      </c>
      <c r="AD146" s="42">
        <f t="shared" si="259"/>
        <v>349172.49</v>
      </c>
      <c r="AE146" s="42">
        <f t="shared" si="259"/>
        <v>0</v>
      </c>
      <c r="AF146" s="42">
        <f t="shared" si="259"/>
        <v>0</v>
      </c>
      <c r="AG146" s="42">
        <f t="shared" si="259"/>
        <v>150656.67000000001</v>
      </c>
      <c r="AH146" s="42">
        <f t="shared" si="259"/>
        <v>0</v>
      </c>
      <c r="AI146" s="42">
        <f t="shared" ref="AI146:BN146" si="260">ROUND(IF(AI96&lt;=459,0,IF(AI133&lt;=AI12,AI117*AI135*AI131,0)),2)</f>
        <v>0</v>
      </c>
      <c r="AJ146" s="42">
        <f t="shared" si="260"/>
        <v>0</v>
      </c>
      <c r="AK146" s="42">
        <f t="shared" si="260"/>
        <v>0</v>
      </c>
      <c r="AL146" s="42">
        <f t="shared" si="260"/>
        <v>0</v>
      </c>
      <c r="AM146" s="42">
        <f t="shared" si="260"/>
        <v>0</v>
      </c>
      <c r="AN146" s="42">
        <f t="shared" si="260"/>
        <v>0</v>
      </c>
      <c r="AO146" s="42">
        <f t="shared" si="260"/>
        <v>0</v>
      </c>
      <c r="AP146" s="42">
        <f t="shared" si="260"/>
        <v>0</v>
      </c>
      <c r="AQ146" s="42">
        <f t="shared" si="260"/>
        <v>0</v>
      </c>
      <c r="AR146" s="42">
        <f t="shared" si="260"/>
        <v>6323352.8799999999</v>
      </c>
      <c r="AS146" s="42">
        <f t="shared" si="260"/>
        <v>2105001.56</v>
      </c>
      <c r="AT146" s="42">
        <f t="shared" si="260"/>
        <v>386323.94</v>
      </c>
      <c r="AU146" s="42">
        <f t="shared" si="260"/>
        <v>0</v>
      </c>
      <c r="AV146" s="42">
        <f t="shared" si="260"/>
        <v>0</v>
      </c>
      <c r="AW146" s="42">
        <f t="shared" si="260"/>
        <v>0</v>
      </c>
      <c r="AX146" s="42">
        <f t="shared" si="260"/>
        <v>0</v>
      </c>
      <c r="AY146" s="42">
        <f t="shared" si="260"/>
        <v>0</v>
      </c>
      <c r="AZ146" s="42">
        <f t="shared" si="260"/>
        <v>0</v>
      </c>
      <c r="BA146" s="42">
        <f t="shared" si="260"/>
        <v>0</v>
      </c>
      <c r="BB146" s="42">
        <f t="shared" si="260"/>
        <v>0</v>
      </c>
      <c r="BC146" s="42">
        <f t="shared" si="260"/>
        <v>0</v>
      </c>
      <c r="BD146" s="42">
        <f t="shared" si="260"/>
        <v>586441.88</v>
      </c>
      <c r="BE146" s="42">
        <f t="shared" si="260"/>
        <v>419184.59</v>
      </c>
      <c r="BF146" s="42">
        <f t="shared" si="260"/>
        <v>2414093.12</v>
      </c>
      <c r="BG146" s="42">
        <f t="shared" si="260"/>
        <v>0</v>
      </c>
      <c r="BH146" s="42">
        <f t="shared" si="260"/>
        <v>128343.73</v>
      </c>
      <c r="BI146" s="42">
        <f t="shared" si="260"/>
        <v>0</v>
      </c>
      <c r="BJ146" s="42">
        <f t="shared" si="260"/>
        <v>521357.97</v>
      </c>
      <c r="BK146" s="42">
        <f t="shared" si="260"/>
        <v>5894395.8399999999</v>
      </c>
      <c r="BL146" s="42">
        <f t="shared" si="260"/>
        <v>0</v>
      </c>
      <c r="BM146" s="42">
        <f t="shared" si="260"/>
        <v>0</v>
      </c>
      <c r="BN146" s="42">
        <f t="shared" si="260"/>
        <v>0</v>
      </c>
      <c r="BO146" s="42">
        <f t="shared" ref="BO146:CT146" si="261">ROUND(IF(BO96&lt;=459,0,IF(BO133&lt;=BO12,BO117*BO135*BO131,0)),2)</f>
        <v>0</v>
      </c>
      <c r="BP146" s="42">
        <f t="shared" si="261"/>
        <v>0</v>
      </c>
      <c r="BQ146" s="42">
        <f t="shared" si="261"/>
        <v>1917832.59</v>
      </c>
      <c r="BR146" s="42">
        <f t="shared" si="261"/>
        <v>0</v>
      </c>
      <c r="BS146" s="42">
        <f t="shared" si="261"/>
        <v>0</v>
      </c>
      <c r="BT146" s="42">
        <f t="shared" si="261"/>
        <v>0</v>
      </c>
      <c r="BU146" s="42">
        <f t="shared" si="261"/>
        <v>0</v>
      </c>
      <c r="BV146" s="42">
        <f t="shared" si="261"/>
        <v>352407.53</v>
      </c>
      <c r="BW146" s="42">
        <f t="shared" si="261"/>
        <v>407451.6</v>
      </c>
      <c r="BX146" s="42">
        <f t="shared" si="261"/>
        <v>0</v>
      </c>
      <c r="BY146" s="42">
        <f t="shared" si="261"/>
        <v>0</v>
      </c>
      <c r="BZ146" s="42">
        <f t="shared" si="261"/>
        <v>0</v>
      </c>
      <c r="CA146" s="42">
        <f t="shared" si="261"/>
        <v>0</v>
      </c>
      <c r="CB146" s="42">
        <f t="shared" si="261"/>
        <v>20405876.309999999</v>
      </c>
      <c r="CC146" s="42">
        <f t="shared" si="261"/>
        <v>0</v>
      </c>
      <c r="CD146" s="42">
        <f t="shared" si="261"/>
        <v>0</v>
      </c>
      <c r="CE146" s="42">
        <f t="shared" si="261"/>
        <v>0</v>
      </c>
      <c r="CF146" s="42">
        <f t="shared" si="261"/>
        <v>0</v>
      </c>
      <c r="CG146" s="42">
        <f t="shared" si="261"/>
        <v>0</v>
      </c>
      <c r="CH146" s="42">
        <f t="shared" si="261"/>
        <v>0</v>
      </c>
      <c r="CI146" s="42">
        <f t="shared" si="261"/>
        <v>0</v>
      </c>
      <c r="CJ146" s="42">
        <f t="shared" si="261"/>
        <v>0</v>
      </c>
      <c r="CK146" s="42">
        <f t="shared" si="261"/>
        <v>1372581.94</v>
      </c>
      <c r="CL146" s="42">
        <f t="shared" si="261"/>
        <v>328225.28000000003</v>
      </c>
      <c r="CM146" s="42">
        <f t="shared" si="261"/>
        <v>0</v>
      </c>
      <c r="CN146" s="42">
        <f t="shared" si="261"/>
        <v>7292487.96</v>
      </c>
      <c r="CO146" s="42">
        <f t="shared" si="261"/>
        <v>4433267.0999999996</v>
      </c>
      <c r="CP146" s="42">
        <f t="shared" si="261"/>
        <v>285114.53999999998</v>
      </c>
      <c r="CQ146" s="42">
        <f t="shared" si="261"/>
        <v>0</v>
      </c>
      <c r="CR146" s="42">
        <f t="shared" si="261"/>
        <v>0</v>
      </c>
      <c r="CS146" s="42">
        <f t="shared" si="261"/>
        <v>0</v>
      </c>
      <c r="CT146" s="42">
        <f t="shared" si="261"/>
        <v>0</v>
      </c>
      <c r="CU146" s="42">
        <f t="shared" ref="CU146:DZ146" si="262">ROUND(IF(CU96&lt;=459,0,IF(CU133&lt;=CU12,CU117*CU135*CU131,0)),2)</f>
        <v>0</v>
      </c>
      <c r="CV146" s="42">
        <f t="shared" si="262"/>
        <v>0</v>
      </c>
      <c r="CW146" s="42">
        <f t="shared" si="262"/>
        <v>0</v>
      </c>
      <c r="CX146" s="42">
        <f t="shared" si="262"/>
        <v>0</v>
      </c>
      <c r="CY146" s="42">
        <f t="shared" si="262"/>
        <v>0</v>
      </c>
      <c r="CZ146" s="42">
        <f t="shared" si="262"/>
        <v>0</v>
      </c>
      <c r="DA146" s="42">
        <f t="shared" si="262"/>
        <v>0</v>
      </c>
      <c r="DB146" s="42">
        <f t="shared" si="262"/>
        <v>0</v>
      </c>
      <c r="DC146" s="42">
        <f t="shared" si="262"/>
        <v>0</v>
      </c>
      <c r="DD146" s="42">
        <f t="shared" si="262"/>
        <v>0</v>
      </c>
      <c r="DE146" s="42">
        <f t="shared" si="262"/>
        <v>0</v>
      </c>
      <c r="DF146" s="42">
        <f t="shared" si="262"/>
        <v>0</v>
      </c>
      <c r="DG146" s="42">
        <f t="shared" si="262"/>
        <v>0</v>
      </c>
      <c r="DH146" s="42">
        <f t="shared" si="262"/>
        <v>576829.52</v>
      </c>
      <c r="DI146" s="42">
        <f t="shared" si="262"/>
        <v>0</v>
      </c>
      <c r="DJ146" s="42">
        <f t="shared" si="262"/>
        <v>0</v>
      </c>
      <c r="DK146" s="42">
        <f t="shared" si="262"/>
        <v>0</v>
      </c>
      <c r="DL146" s="42">
        <f t="shared" si="262"/>
        <v>0</v>
      </c>
      <c r="DM146" s="42">
        <f t="shared" si="262"/>
        <v>0</v>
      </c>
      <c r="DN146" s="42">
        <f t="shared" si="262"/>
        <v>0</v>
      </c>
      <c r="DO146" s="42">
        <f t="shared" si="262"/>
        <v>0</v>
      </c>
      <c r="DP146" s="42">
        <f t="shared" si="262"/>
        <v>0</v>
      </c>
      <c r="DQ146" s="42">
        <f t="shared" si="262"/>
        <v>195636.19</v>
      </c>
      <c r="DR146" s="42">
        <f t="shared" si="262"/>
        <v>0</v>
      </c>
      <c r="DS146" s="42">
        <f t="shared" si="262"/>
        <v>0</v>
      </c>
      <c r="DT146" s="42">
        <f t="shared" si="262"/>
        <v>0</v>
      </c>
      <c r="DU146" s="42">
        <f t="shared" si="262"/>
        <v>0</v>
      </c>
      <c r="DV146" s="42">
        <f t="shared" si="262"/>
        <v>0</v>
      </c>
      <c r="DW146" s="42">
        <f t="shared" si="262"/>
        <v>0</v>
      </c>
      <c r="DX146" s="42">
        <f t="shared" si="262"/>
        <v>0</v>
      </c>
      <c r="DY146" s="42">
        <f t="shared" si="262"/>
        <v>0</v>
      </c>
      <c r="DZ146" s="42">
        <f t="shared" si="262"/>
        <v>200051.4</v>
      </c>
      <c r="EA146" s="42">
        <f t="shared" ref="EA146:FF146" si="263">ROUND(IF(EA96&lt;=459,0,IF(EA133&lt;=EA12,EA117*EA135*EA131,0)),2)</f>
        <v>214804.22</v>
      </c>
      <c r="EB146" s="42">
        <f t="shared" si="263"/>
        <v>0</v>
      </c>
      <c r="EC146" s="42">
        <f t="shared" si="263"/>
        <v>0</v>
      </c>
      <c r="ED146" s="42">
        <f t="shared" si="263"/>
        <v>64325.760000000002</v>
      </c>
      <c r="EE146" s="42">
        <f t="shared" si="263"/>
        <v>0</v>
      </c>
      <c r="EF146" s="42">
        <f t="shared" si="263"/>
        <v>0</v>
      </c>
      <c r="EG146" s="42">
        <f t="shared" si="263"/>
        <v>0</v>
      </c>
      <c r="EH146" s="42">
        <f t="shared" si="263"/>
        <v>0</v>
      </c>
      <c r="EI146" s="42">
        <f t="shared" si="263"/>
        <v>0</v>
      </c>
      <c r="EJ146" s="42">
        <f t="shared" si="263"/>
        <v>2959702.13</v>
      </c>
      <c r="EK146" s="42">
        <f t="shared" si="263"/>
        <v>226911.61</v>
      </c>
      <c r="EL146" s="42">
        <f t="shared" si="263"/>
        <v>124221.87</v>
      </c>
      <c r="EM146" s="42">
        <f t="shared" si="263"/>
        <v>0</v>
      </c>
      <c r="EN146" s="42">
        <f t="shared" si="263"/>
        <v>0</v>
      </c>
      <c r="EO146" s="42">
        <f t="shared" si="263"/>
        <v>0</v>
      </c>
      <c r="EP146" s="42">
        <f t="shared" si="263"/>
        <v>0</v>
      </c>
      <c r="EQ146" s="42">
        <f t="shared" si="263"/>
        <v>367847.12</v>
      </c>
      <c r="ER146" s="42">
        <f t="shared" si="263"/>
        <v>0</v>
      </c>
      <c r="ES146" s="42">
        <f t="shared" si="263"/>
        <v>0</v>
      </c>
      <c r="ET146" s="42">
        <f t="shared" si="263"/>
        <v>0</v>
      </c>
      <c r="EU146" s="42">
        <f t="shared" si="263"/>
        <v>0</v>
      </c>
      <c r="EV146" s="42">
        <f t="shared" si="263"/>
        <v>0</v>
      </c>
      <c r="EW146" s="42">
        <f t="shared" si="263"/>
        <v>197138.13</v>
      </c>
      <c r="EX146" s="42">
        <f t="shared" si="263"/>
        <v>0</v>
      </c>
      <c r="EY146" s="42">
        <f t="shared" si="263"/>
        <v>0</v>
      </c>
      <c r="EZ146" s="42">
        <f t="shared" si="263"/>
        <v>0</v>
      </c>
      <c r="FA146" s="42">
        <f t="shared" si="263"/>
        <v>884813.46</v>
      </c>
      <c r="FB146" s="42">
        <f t="shared" si="263"/>
        <v>0</v>
      </c>
      <c r="FC146" s="42">
        <f t="shared" si="263"/>
        <v>530418.93000000005</v>
      </c>
      <c r="FD146" s="42">
        <f t="shared" si="263"/>
        <v>0</v>
      </c>
      <c r="FE146" s="42">
        <f t="shared" si="263"/>
        <v>0</v>
      </c>
      <c r="FF146" s="42">
        <f t="shared" si="263"/>
        <v>0</v>
      </c>
      <c r="FG146" s="42">
        <f t="shared" ref="FG146:FX146" si="264">ROUND(IF(FG96&lt;=459,0,IF(FG133&lt;=FG12,FG117*FG135*FG131,0)),2)</f>
        <v>0</v>
      </c>
      <c r="FH146" s="42">
        <f t="shared" si="264"/>
        <v>0</v>
      </c>
      <c r="FI146" s="42">
        <f t="shared" si="264"/>
        <v>0</v>
      </c>
      <c r="FJ146" s="42">
        <f t="shared" si="264"/>
        <v>452920.53</v>
      </c>
      <c r="FK146" s="42">
        <f t="shared" si="264"/>
        <v>614349.30000000005</v>
      </c>
      <c r="FL146" s="42">
        <f t="shared" si="264"/>
        <v>750561.98</v>
      </c>
      <c r="FM146" s="42">
        <f t="shared" si="264"/>
        <v>810895.77</v>
      </c>
      <c r="FN146" s="42">
        <f t="shared" si="264"/>
        <v>0</v>
      </c>
      <c r="FO146" s="42">
        <f t="shared" si="264"/>
        <v>0</v>
      </c>
      <c r="FP146" s="42">
        <f t="shared" si="264"/>
        <v>0</v>
      </c>
      <c r="FQ146" s="42">
        <f t="shared" si="264"/>
        <v>0</v>
      </c>
      <c r="FR146" s="42">
        <f t="shared" si="264"/>
        <v>0</v>
      </c>
      <c r="FS146" s="42">
        <f t="shared" si="264"/>
        <v>0</v>
      </c>
      <c r="FT146" s="43">
        <f t="shared" si="264"/>
        <v>0</v>
      </c>
      <c r="FU146" s="42">
        <f t="shared" si="264"/>
        <v>0</v>
      </c>
      <c r="FV146" s="42">
        <f t="shared" si="264"/>
        <v>0</v>
      </c>
      <c r="FW146" s="42">
        <f t="shared" si="264"/>
        <v>0</v>
      </c>
      <c r="FX146" s="42">
        <f t="shared" si="264"/>
        <v>0</v>
      </c>
      <c r="FY146" s="42"/>
      <c r="FZ146" s="42"/>
      <c r="GA146" s="42"/>
      <c r="GB146" s="29"/>
      <c r="GC146" s="29"/>
      <c r="GD146" s="29"/>
      <c r="GE146" s="95"/>
      <c r="GF146" s="159"/>
      <c r="GG146" s="1"/>
      <c r="GH146" s="1"/>
      <c r="GI146" s="1"/>
      <c r="GJ146" s="1"/>
      <c r="GK146" s="1"/>
      <c r="GL146" s="1"/>
      <c r="GM146" s="1"/>
    </row>
    <row r="147" spans="1:195" x14ac:dyDescent="0.2">
      <c r="A147" s="5"/>
      <c r="B147" s="11" t="s">
        <v>473</v>
      </c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3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  <c r="DB147" s="42"/>
      <c r="DC147" s="42"/>
      <c r="DD147" s="42"/>
      <c r="DE147" s="42"/>
      <c r="DF147" s="42"/>
      <c r="DG147" s="42"/>
      <c r="DH147" s="42"/>
      <c r="DI147" s="42"/>
      <c r="DJ147" s="42"/>
      <c r="DK147" s="42"/>
      <c r="DL147" s="42"/>
      <c r="DM147" s="42"/>
      <c r="DN147" s="42"/>
      <c r="DO147" s="42"/>
      <c r="DP147" s="42"/>
      <c r="DQ147" s="42"/>
      <c r="DR147" s="42"/>
      <c r="DS147" s="42"/>
      <c r="DT147" s="42"/>
      <c r="DU147" s="42"/>
      <c r="DV147" s="42"/>
      <c r="DW147" s="42"/>
      <c r="DX147" s="42"/>
      <c r="DY147" s="42"/>
      <c r="DZ147" s="42"/>
      <c r="EA147" s="42"/>
      <c r="EB147" s="42"/>
      <c r="EC147" s="42"/>
      <c r="ED147" s="42"/>
      <c r="EE147" s="42"/>
      <c r="EF147" s="42"/>
      <c r="EG147" s="42"/>
      <c r="EH147" s="42"/>
      <c r="EI147" s="42"/>
      <c r="EJ147" s="42"/>
      <c r="EK147" s="42"/>
      <c r="EL147" s="42"/>
      <c r="EM147" s="42"/>
      <c r="EN147" s="42"/>
      <c r="EO147" s="42"/>
      <c r="EP147" s="42"/>
      <c r="EQ147" s="42"/>
      <c r="ER147" s="42"/>
      <c r="ES147" s="42"/>
      <c r="ET147" s="42"/>
      <c r="EU147" s="42"/>
      <c r="EV147" s="42"/>
      <c r="EW147" s="42"/>
      <c r="EX147" s="42"/>
      <c r="EY147" s="42"/>
      <c r="EZ147" s="42"/>
      <c r="FA147" s="42"/>
      <c r="FB147" s="42"/>
      <c r="FC147" s="42"/>
      <c r="FD147" s="42"/>
      <c r="FE147" s="42"/>
      <c r="FF147" s="42"/>
      <c r="FG147" s="42"/>
      <c r="FH147" s="42"/>
      <c r="FI147" s="42"/>
      <c r="FJ147" s="42"/>
      <c r="FK147" s="42"/>
      <c r="FL147" s="42"/>
      <c r="FM147" s="42"/>
      <c r="FN147" s="42"/>
      <c r="FO147" s="42"/>
      <c r="FP147" s="42"/>
      <c r="FQ147" s="42"/>
      <c r="FR147" s="42"/>
      <c r="FS147" s="42"/>
      <c r="FT147" s="43"/>
      <c r="FU147" s="42"/>
      <c r="FV147" s="42"/>
      <c r="FW147" s="42"/>
      <c r="FX147" s="42"/>
      <c r="FY147" s="42"/>
      <c r="FZ147" s="42"/>
      <c r="GA147" s="42"/>
      <c r="GB147" s="42"/>
      <c r="GC147" s="42"/>
      <c r="GD147" s="42"/>
      <c r="GE147" s="4"/>
      <c r="GF147" s="1"/>
      <c r="GG147" s="1"/>
      <c r="GH147" s="1"/>
      <c r="GI147" s="1"/>
      <c r="GJ147" s="1"/>
      <c r="GK147" s="1"/>
      <c r="GL147" s="1"/>
      <c r="GM147" s="1"/>
    </row>
    <row r="148" spans="1:195" x14ac:dyDescent="0.2">
      <c r="A148" s="2" t="s">
        <v>474</v>
      </c>
      <c r="B148" s="11" t="s">
        <v>475</v>
      </c>
      <c r="C148" s="14">
        <f t="shared" ref="C148:AH148" si="265">ROUND(IF((AND((C96&lt;=459),(C133&lt;=C12)))=TRUE(),0,IF((AND(C144=0,C146=0))=TRUE(),C12*C14,0)),1)</f>
        <v>2858.7</v>
      </c>
      <c r="D148" s="14">
        <f t="shared" si="265"/>
        <v>0</v>
      </c>
      <c r="E148" s="14">
        <f t="shared" si="265"/>
        <v>2472.8000000000002</v>
      </c>
      <c r="F148" s="14">
        <f t="shared" si="265"/>
        <v>0</v>
      </c>
      <c r="G148" s="14">
        <f t="shared" si="265"/>
        <v>0</v>
      </c>
      <c r="H148" s="14">
        <f t="shared" si="265"/>
        <v>0</v>
      </c>
      <c r="I148" s="14">
        <f t="shared" si="265"/>
        <v>3256.7</v>
      </c>
      <c r="J148" s="14">
        <f t="shared" si="265"/>
        <v>784.4</v>
      </c>
      <c r="K148" s="14">
        <f t="shared" si="265"/>
        <v>0</v>
      </c>
      <c r="L148" s="14">
        <f t="shared" si="265"/>
        <v>810.6</v>
      </c>
      <c r="M148" s="14">
        <f t="shared" si="265"/>
        <v>422.5</v>
      </c>
      <c r="N148" s="14">
        <f t="shared" si="265"/>
        <v>0</v>
      </c>
      <c r="O148" s="14">
        <f t="shared" si="265"/>
        <v>0</v>
      </c>
      <c r="P148" s="14">
        <f t="shared" si="265"/>
        <v>0</v>
      </c>
      <c r="Q148" s="46">
        <v>13104.9</v>
      </c>
      <c r="R148" s="14">
        <f t="shared" si="265"/>
        <v>0</v>
      </c>
      <c r="S148" s="14">
        <f t="shared" si="265"/>
        <v>574.1</v>
      </c>
      <c r="T148" s="14">
        <f t="shared" si="265"/>
        <v>0</v>
      </c>
      <c r="U148" s="14">
        <f t="shared" si="265"/>
        <v>0</v>
      </c>
      <c r="V148" s="14">
        <f t="shared" si="265"/>
        <v>0</v>
      </c>
      <c r="W148" s="17">
        <f t="shared" si="265"/>
        <v>0</v>
      </c>
      <c r="X148" s="14">
        <f t="shared" si="265"/>
        <v>0</v>
      </c>
      <c r="Y148" s="14">
        <f t="shared" si="265"/>
        <v>790.8</v>
      </c>
      <c r="Z148" s="14">
        <f t="shared" si="265"/>
        <v>0</v>
      </c>
      <c r="AA148" s="14">
        <f t="shared" si="265"/>
        <v>0</v>
      </c>
      <c r="AB148" s="14">
        <f t="shared" si="265"/>
        <v>0</v>
      </c>
      <c r="AC148" s="14">
        <f t="shared" si="265"/>
        <v>0</v>
      </c>
      <c r="AD148" s="14">
        <f t="shared" si="265"/>
        <v>0</v>
      </c>
      <c r="AE148" s="14">
        <f t="shared" si="265"/>
        <v>0</v>
      </c>
      <c r="AF148" s="14">
        <f t="shared" si="265"/>
        <v>0</v>
      </c>
      <c r="AG148" s="14">
        <f t="shared" si="265"/>
        <v>0</v>
      </c>
      <c r="AH148" s="14">
        <f t="shared" si="265"/>
        <v>346.4</v>
      </c>
      <c r="AI148" s="14">
        <f t="shared" ref="AI148:BN148" si="266">ROUND(IF((AND((AI96&lt;=459),(AI133&lt;=AI12)))=TRUE(),0,IF((AND(AI144=0,AI146=0))=TRUE(),AI12*AI14,0)),1)</f>
        <v>0</v>
      </c>
      <c r="AJ148" s="14">
        <f t="shared" si="266"/>
        <v>0</v>
      </c>
      <c r="AK148" s="14">
        <f t="shared" si="266"/>
        <v>0</v>
      </c>
      <c r="AL148" s="14">
        <f t="shared" si="266"/>
        <v>0</v>
      </c>
      <c r="AM148" s="14">
        <f t="shared" si="266"/>
        <v>0</v>
      </c>
      <c r="AN148" s="14">
        <f t="shared" si="266"/>
        <v>0</v>
      </c>
      <c r="AO148" s="14">
        <f t="shared" si="266"/>
        <v>1570.2</v>
      </c>
      <c r="AP148" s="14">
        <f t="shared" si="266"/>
        <v>29155.5</v>
      </c>
      <c r="AQ148" s="14">
        <f t="shared" si="266"/>
        <v>0</v>
      </c>
      <c r="AR148" s="14">
        <f t="shared" si="266"/>
        <v>0</v>
      </c>
      <c r="AS148" s="14">
        <f t="shared" si="266"/>
        <v>0</v>
      </c>
      <c r="AT148" s="14">
        <f t="shared" si="266"/>
        <v>0</v>
      </c>
      <c r="AU148" s="14">
        <f t="shared" si="266"/>
        <v>0</v>
      </c>
      <c r="AV148" s="14">
        <f t="shared" si="266"/>
        <v>0</v>
      </c>
      <c r="AW148" s="14">
        <f t="shared" si="266"/>
        <v>0</v>
      </c>
      <c r="AX148" s="14">
        <f t="shared" si="266"/>
        <v>0</v>
      </c>
      <c r="AY148" s="14">
        <f t="shared" si="266"/>
        <v>0</v>
      </c>
      <c r="AZ148" s="14">
        <f t="shared" si="266"/>
        <v>3917.2</v>
      </c>
      <c r="BA148" s="14">
        <f t="shared" si="266"/>
        <v>3072.6</v>
      </c>
      <c r="BB148" s="14">
        <f t="shared" si="266"/>
        <v>2602.3000000000002</v>
      </c>
      <c r="BC148" s="14">
        <f t="shared" si="266"/>
        <v>9905.7999999999993</v>
      </c>
      <c r="BD148" s="14">
        <f t="shared" si="266"/>
        <v>0</v>
      </c>
      <c r="BE148" s="14">
        <f t="shared" si="266"/>
        <v>0</v>
      </c>
      <c r="BF148" s="14">
        <f t="shared" si="266"/>
        <v>0</v>
      </c>
      <c r="BG148" s="14">
        <f t="shared" si="266"/>
        <v>338.4</v>
      </c>
      <c r="BH148" s="14">
        <f t="shared" si="266"/>
        <v>0</v>
      </c>
      <c r="BI148" s="14">
        <f t="shared" si="266"/>
        <v>0</v>
      </c>
      <c r="BJ148" s="14">
        <f t="shared" si="266"/>
        <v>0</v>
      </c>
      <c r="BK148" s="14">
        <f t="shared" si="266"/>
        <v>0</v>
      </c>
      <c r="BL148" s="14">
        <f t="shared" si="266"/>
        <v>0</v>
      </c>
      <c r="BM148" s="14">
        <f t="shared" si="266"/>
        <v>0</v>
      </c>
      <c r="BN148" s="14">
        <f t="shared" si="266"/>
        <v>1177.5</v>
      </c>
      <c r="BO148" s="14">
        <f t="shared" ref="BO148:CT148" si="267">ROUND(IF((AND((BO96&lt;=459),(BO133&lt;=BO12)))=TRUE(),0,IF((AND(BO144=0,BO146=0))=TRUE(),BO12*BO14,0)),1)</f>
        <v>451.4</v>
      </c>
      <c r="BP148" s="14">
        <f t="shared" si="267"/>
        <v>0</v>
      </c>
      <c r="BQ148" s="14">
        <f t="shared" si="267"/>
        <v>0</v>
      </c>
      <c r="BR148" s="14">
        <f t="shared" si="267"/>
        <v>1555.1</v>
      </c>
      <c r="BS148" s="14">
        <f t="shared" si="267"/>
        <v>382.3</v>
      </c>
      <c r="BT148" s="14">
        <f t="shared" si="267"/>
        <v>0</v>
      </c>
      <c r="BU148" s="14">
        <f t="shared" si="267"/>
        <v>0</v>
      </c>
      <c r="BV148" s="14">
        <f t="shared" si="267"/>
        <v>0</v>
      </c>
      <c r="BW148" s="14">
        <f t="shared" si="267"/>
        <v>0</v>
      </c>
      <c r="BX148" s="14">
        <f t="shared" si="267"/>
        <v>0</v>
      </c>
      <c r="BY148" s="14">
        <f t="shared" si="267"/>
        <v>164.7</v>
      </c>
      <c r="BZ148" s="14">
        <f t="shared" si="267"/>
        <v>0</v>
      </c>
      <c r="CA148" s="14">
        <f t="shared" si="267"/>
        <v>0</v>
      </c>
      <c r="CB148" s="14">
        <f t="shared" si="267"/>
        <v>0</v>
      </c>
      <c r="CC148" s="14">
        <f t="shared" si="267"/>
        <v>0</v>
      </c>
      <c r="CD148" s="14">
        <f t="shared" si="267"/>
        <v>0</v>
      </c>
      <c r="CE148" s="14">
        <f t="shared" si="267"/>
        <v>0</v>
      </c>
      <c r="CF148" s="14">
        <f t="shared" si="267"/>
        <v>0</v>
      </c>
      <c r="CG148" s="14">
        <f t="shared" si="267"/>
        <v>0</v>
      </c>
      <c r="CH148" s="14">
        <f t="shared" si="267"/>
        <v>0</v>
      </c>
      <c r="CI148" s="14">
        <f t="shared" si="267"/>
        <v>239.9</v>
      </c>
      <c r="CJ148" s="14">
        <f t="shared" si="267"/>
        <v>330</v>
      </c>
      <c r="CK148" s="14">
        <f t="shared" si="267"/>
        <v>0</v>
      </c>
      <c r="CL148" s="14">
        <f t="shared" si="267"/>
        <v>0</v>
      </c>
      <c r="CM148" s="14">
        <f t="shared" si="267"/>
        <v>246.2</v>
      </c>
      <c r="CN148" s="14">
        <f t="shared" si="267"/>
        <v>0</v>
      </c>
      <c r="CO148" s="14">
        <f t="shared" si="267"/>
        <v>0</v>
      </c>
      <c r="CP148" s="14">
        <f t="shared" si="267"/>
        <v>0</v>
      </c>
      <c r="CQ148" s="14">
        <f t="shared" si="267"/>
        <v>315.5</v>
      </c>
      <c r="CR148" s="14">
        <f t="shared" si="267"/>
        <v>0</v>
      </c>
      <c r="CS148" s="14">
        <f t="shared" si="267"/>
        <v>0</v>
      </c>
      <c r="CT148" s="14">
        <f t="shared" si="267"/>
        <v>0</v>
      </c>
      <c r="CU148" s="14">
        <f t="shared" ref="CU148:DZ148" si="268">ROUND(IF((AND((CU96&lt;=459),(CU133&lt;=CU12)))=TRUE(),0,IF((AND(CU144=0,CU146=0))=TRUE(),CU12*CU14,0)),1)</f>
        <v>0</v>
      </c>
      <c r="CV148" s="14">
        <f t="shared" si="268"/>
        <v>0</v>
      </c>
      <c r="CW148" s="14">
        <f t="shared" si="268"/>
        <v>0</v>
      </c>
      <c r="CX148" s="14">
        <f t="shared" si="268"/>
        <v>157.9</v>
      </c>
      <c r="CY148" s="14">
        <f t="shared" si="268"/>
        <v>0</v>
      </c>
      <c r="CZ148" s="14">
        <f t="shared" si="268"/>
        <v>709.9</v>
      </c>
      <c r="DA148" s="14">
        <f t="shared" si="268"/>
        <v>0</v>
      </c>
      <c r="DB148" s="14">
        <f t="shared" si="268"/>
        <v>0</v>
      </c>
      <c r="DC148" s="14">
        <f t="shared" si="268"/>
        <v>0</v>
      </c>
      <c r="DD148" s="14">
        <f t="shared" si="268"/>
        <v>0</v>
      </c>
      <c r="DE148" s="14">
        <f t="shared" si="268"/>
        <v>0</v>
      </c>
      <c r="DF148" s="14">
        <f t="shared" si="268"/>
        <v>7438.8</v>
      </c>
      <c r="DG148" s="14">
        <f t="shared" si="268"/>
        <v>0</v>
      </c>
      <c r="DH148" s="14">
        <f t="shared" si="268"/>
        <v>0</v>
      </c>
      <c r="DI148" s="14">
        <f t="shared" si="268"/>
        <v>899.2</v>
      </c>
      <c r="DJ148" s="14">
        <f t="shared" si="268"/>
        <v>219.5</v>
      </c>
      <c r="DK148" s="14">
        <f t="shared" si="268"/>
        <v>0</v>
      </c>
      <c r="DL148" s="14">
        <f t="shared" si="268"/>
        <v>1975</v>
      </c>
      <c r="DM148" s="14">
        <f t="shared" si="268"/>
        <v>0</v>
      </c>
      <c r="DN148" s="14">
        <f t="shared" si="268"/>
        <v>469.1</v>
      </c>
      <c r="DO148" s="14">
        <f t="shared" si="268"/>
        <v>1068.8</v>
      </c>
      <c r="DP148" s="14">
        <f t="shared" si="268"/>
        <v>0</v>
      </c>
      <c r="DQ148" s="14">
        <f t="shared" si="268"/>
        <v>0</v>
      </c>
      <c r="DR148" s="14">
        <f t="shared" si="268"/>
        <v>470.3</v>
      </c>
      <c r="DS148" s="14">
        <f t="shared" si="268"/>
        <v>257.2</v>
      </c>
      <c r="DT148" s="14">
        <f t="shared" si="268"/>
        <v>0</v>
      </c>
      <c r="DU148" s="14">
        <f t="shared" si="268"/>
        <v>0</v>
      </c>
      <c r="DV148" s="14">
        <f t="shared" si="268"/>
        <v>0</v>
      </c>
      <c r="DW148" s="14">
        <f t="shared" si="268"/>
        <v>0</v>
      </c>
      <c r="DX148" s="14">
        <f t="shared" si="268"/>
        <v>0</v>
      </c>
      <c r="DY148" s="14">
        <f t="shared" si="268"/>
        <v>0</v>
      </c>
      <c r="DZ148" s="14">
        <f t="shared" si="268"/>
        <v>0</v>
      </c>
      <c r="EA148" s="14">
        <f t="shared" ref="EA148:FF148" si="269">ROUND(IF((AND((EA96&lt;=459),(EA133&lt;=EA12)))=TRUE(),0,IF((AND(EA144=0,EA146=0))=TRUE(),EA12*EA14,0)),1)</f>
        <v>0</v>
      </c>
      <c r="EB148" s="14">
        <f t="shared" si="269"/>
        <v>194.6</v>
      </c>
      <c r="EC148" s="14">
        <f t="shared" si="269"/>
        <v>0</v>
      </c>
      <c r="ED148" s="14">
        <f t="shared" si="269"/>
        <v>0</v>
      </c>
      <c r="EE148" s="14">
        <f t="shared" si="269"/>
        <v>0</v>
      </c>
      <c r="EF148" s="14">
        <f t="shared" si="269"/>
        <v>493.1</v>
      </c>
      <c r="EG148" s="14">
        <f t="shared" si="269"/>
        <v>0</v>
      </c>
      <c r="EH148" s="14">
        <f t="shared" si="269"/>
        <v>0</v>
      </c>
      <c r="EI148" s="14">
        <f t="shared" si="269"/>
        <v>5225.3999999999996</v>
      </c>
      <c r="EJ148" s="14">
        <f t="shared" si="269"/>
        <v>0</v>
      </c>
      <c r="EK148" s="14">
        <f t="shared" si="269"/>
        <v>0</v>
      </c>
      <c r="EL148" s="14">
        <f t="shared" si="269"/>
        <v>0</v>
      </c>
      <c r="EM148" s="14">
        <f t="shared" si="269"/>
        <v>0</v>
      </c>
      <c r="EN148" s="14">
        <f t="shared" si="269"/>
        <v>367.1</v>
      </c>
      <c r="EO148" s="14">
        <f t="shared" si="269"/>
        <v>0</v>
      </c>
      <c r="EP148" s="14">
        <f t="shared" si="269"/>
        <v>0</v>
      </c>
      <c r="EQ148" s="14">
        <f t="shared" si="269"/>
        <v>0</v>
      </c>
      <c r="ER148" s="14">
        <f t="shared" si="269"/>
        <v>0</v>
      </c>
      <c r="ES148" s="14">
        <f t="shared" si="269"/>
        <v>0</v>
      </c>
      <c r="ET148" s="14">
        <f t="shared" si="269"/>
        <v>0</v>
      </c>
      <c r="EU148" s="14">
        <f t="shared" si="269"/>
        <v>200.7</v>
      </c>
      <c r="EV148" s="14">
        <f t="shared" si="269"/>
        <v>0</v>
      </c>
      <c r="EW148" s="14">
        <f t="shared" si="269"/>
        <v>0</v>
      </c>
      <c r="EX148" s="14">
        <f t="shared" si="269"/>
        <v>0</v>
      </c>
      <c r="EY148" s="14">
        <f t="shared" si="269"/>
        <v>176.2</v>
      </c>
      <c r="EZ148" s="14">
        <f t="shared" si="269"/>
        <v>0</v>
      </c>
      <c r="FA148" s="14">
        <f t="shared" si="269"/>
        <v>0</v>
      </c>
      <c r="FB148" s="14">
        <f t="shared" si="269"/>
        <v>0</v>
      </c>
      <c r="FC148" s="14">
        <f t="shared" si="269"/>
        <v>0</v>
      </c>
      <c r="FD148" s="14">
        <f t="shared" si="269"/>
        <v>0</v>
      </c>
      <c r="FE148" s="14">
        <f t="shared" si="269"/>
        <v>0</v>
      </c>
      <c r="FF148" s="14">
        <f t="shared" si="269"/>
        <v>0</v>
      </c>
      <c r="FG148" s="14">
        <f t="shared" ref="FG148:FX148" si="270">ROUND(IF((AND((FG96&lt;=459),(FG133&lt;=FG12)))=TRUE(),0,IF((AND(FG144=0,FG146=0))=TRUE(),FG12*FG14,0)),1)</f>
        <v>0</v>
      </c>
      <c r="FH148" s="14">
        <f t="shared" si="270"/>
        <v>0</v>
      </c>
      <c r="FI148" s="14">
        <f t="shared" si="270"/>
        <v>611.1</v>
      </c>
      <c r="FJ148" s="14">
        <f t="shared" si="270"/>
        <v>0</v>
      </c>
      <c r="FK148" s="14">
        <f t="shared" si="270"/>
        <v>0</v>
      </c>
      <c r="FL148" s="14">
        <f t="shared" si="270"/>
        <v>0</v>
      </c>
      <c r="FM148" s="14">
        <f t="shared" si="270"/>
        <v>0</v>
      </c>
      <c r="FN148" s="14">
        <f t="shared" si="270"/>
        <v>7518.5</v>
      </c>
      <c r="FO148" s="14">
        <f t="shared" si="270"/>
        <v>366.1</v>
      </c>
      <c r="FP148" s="14">
        <f t="shared" si="270"/>
        <v>771.8</v>
      </c>
      <c r="FQ148" s="14">
        <f t="shared" si="270"/>
        <v>315.7</v>
      </c>
      <c r="FR148" s="14">
        <f t="shared" si="270"/>
        <v>0</v>
      </c>
      <c r="FS148" s="14">
        <f t="shared" si="270"/>
        <v>0</v>
      </c>
      <c r="FT148" s="17">
        <f t="shared" si="270"/>
        <v>0</v>
      </c>
      <c r="FU148" s="14">
        <f t="shared" si="270"/>
        <v>267.89999999999998</v>
      </c>
      <c r="FV148" s="14">
        <f t="shared" si="270"/>
        <v>229.5</v>
      </c>
      <c r="FW148" s="14">
        <f t="shared" si="270"/>
        <v>0</v>
      </c>
      <c r="FX148" s="14">
        <f t="shared" si="270"/>
        <v>0</v>
      </c>
      <c r="FY148" s="42"/>
      <c r="FZ148" s="42"/>
      <c r="GA148" s="42"/>
      <c r="GB148" s="42"/>
      <c r="GC148" s="42"/>
      <c r="GD148" s="42"/>
      <c r="GE148" s="4"/>
      <c r="GF148" s="1"/>
      <c r="GG148" s="1"/>
      <c r="GH148" s="1"/>
      <c r="GI148" s="1"/>
      <c r="GJ148" s="1"/>
      <c r="GK148" s="1"/>
      <c r="GL148" s="1"/>
      <c r="GM148" s="1"/>
    </row>
    <row r="149" spans="1:195" x14ac:dyDescent="0.2">
      <c r="A149" s="5"/>
      <c r="B149" s="11" t="s">
        <v>476</v>
      </c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3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  <c r="DB149" s="42"/>
      <c r="DC149" s="42"/>
      <c r="DD149" s="42"/>
      <c r="DE149" s="42"/>
      <c r="DF149" s="42"/>
      <c r="DG149" s="42"/>
      <c r="DH149" s="42"/>
      <c r="DI149" s="42"/>
      <c r="DJ149" s="42"/>
      <c r="DK149" s="42"/>
      <c r="DL149" s="42"/>
      <c r="DM149" s="42"/>
      <c r="DN149" s="42"/>
      <c r="DO149" s="42"/>
      <c r="DP149" s="42"/>
      <c r="DQ149" s="42"/>
      <c r="DR149" s="42"/>
      <c r="DS149" s="42"/>
      <c r="DT149" s="42"/>
      <c r="DU149" s="42"/>
      <c r="DV149" s="42"/>
      <c r="DW149" s="42"/>
      <c r="DX149" s="42"/>
      <c r="DY149" s="42"/>
      <c r="DZ149" s="42"/>
      <c r="EA149" s="42"/>
      <c r="EB149" s="42"/>
      <c r="EC149" s="42"/>
      <c r="ED149" s="42"/>
      <c r="EE149" s="42"/>
      <c r="EF149" s="42"/>
      <c r="EG149" s="42"/>
      <c r="EH149" s="42"/>
      <c r="EI149" s="42"/>
      <c r="EJ149" s="42"/>
      <c r="EK149" s="42"/>
      <c r="EL149" s="42"/>
      <c r="EM149" s="42"/>
      <c r="EN149" s="42"/>
      <c r="EO149" s="42"/>
      <c r="EP149" s="42"/>
      <c r="EQ149" s="42"/>
      <c r="ER149" s="42"/>
      <c r="ES149" s="42"/>
      <c r="ET149" s="42"/>
      <c r="EU149" s="42"/>
      <c r="EV149" s="42"/>
      <c r="EW149" s="42"/>
      <c r="EX149" s="42"/>
      <c r="EY149" s="42"/>
      <c r="EZ149" s="42"/>
      <c r="FA149" s="42"/>
      <c r="FB149" s="42"/>
      <c r="FC149" s="42"/>
      <c r="FD149" s="42"/>
      <c r="FE149" s="42"/>
      <c r="FF149" s="42"/>
      <c r="FG149" s="42"/>
      <c r="FH149" s="42"/>
      <c r="FI149" s="42"/>
      <c r="FJ149" s="42"/>
      <c r="FK149" s="42"/>
      <c r="FL149" s="42"/>
      <c r="FM149" s="42"/>
      <c r="FN149" s="42"/>
      <c r="FO149" s="42"/>
      <c r="FP149" s="42"/>
      <c r="FQ149" s="42"/>
      <c r="FR149" s="42"/>
      <c r="FS149" s="42"/>
      <c r="FT149" s="43"/>
      <c r="FU149" s="42"/>
      <c r="FV149" s="42"/>
      <c r="FW149" s="42"/>
      <c r="FX149" s="42"/>
      <c r="FY149" s="42"/>
      <c r="FZ149" s="42"/>
      <c r="GA149" s="42"/>
      <c r="GB149" s="42"/>
      <c r="GC149" s="42"/>
      <c r="GD149" s="42"/>
      <c r="GE149" s="4"/>
      <c r="GF149" s="1"/>
      <c r="GG149" s="1"/>
      <c r="GH149" s="1"/>
      <c r="GI149" s="1"/>
      <c r="GJ149" s="1"/>
      <c r="GK149" s="1"/>
      <c r="GL149" s="1"/>
      <c r="GM149" s="1"/>
    </row>
    <row r="150" spans="1:195" x14ac:dyDescent="0.2">
      <c r="A150" s="2" t="s">
        <v>477</v>
      </c>
      <c r="B150" s="11" t="s">
        <v>478</v>
      </c>
      <c r="C150" s="42">
        <f t="shared" ref="C150:AH150" si="271">ROUND(IF((AND((C96&lt;=459),(C133&lt;=C12)))=TRUE(),0,(C117*C135*C148)),2)</f>
        <v>2867369.4</v>
      </c>
      <c r="D150" s="42">
        <f t="shared" si="271"/>
        <v>0</v>
      </c>
      <c r="E150" s="42">
        <f t="shared" si="271"/>
        <v>2459930.3199999998</v>
      </c>
      <c r="F150" s="42">
        <f t="shared" si="271"/>
        <v>0</v>
      </c>
      <c r="G150" s="42">
        <f t="shared" si="271"/>
        <v>0</v>
      </c>
      <c r="H150" s="42">
        <f t="shared" si="271"/>
        <v>0</v>
      </c>
      <c r="I150" s="42">
        <f t="shared" si="271"/>
        <v>3243508.3</v>
      </c>
      <c r="J150" s="42">
        <f t="shared" si="271"/>
        <v>746284.55</v>
      </c>
      <c r="K150" s="42">
        <f t="shared" si="271"/>
        <v>0</v>
      </c>
      <c r="L150" s="42">
        <f t="shared" si="271"/>
        <v>835925.62</v>
      </c>
      <c r="M150" s="42">
        <f t="shared" si="271"/>
        <v>457453.42</v>
      </c>
      <c r="N150" s="42">
        <f t="shared" si="271"/>
        <v>0</v>
      </c>
      <c r="O150" s="42">
        <f t="shared" si="271"/>
        <v>0</v>
      </c>
      <c r="P150" s="42">
        <f t="shared" si="271"/>
        <v>0</v>
      </c>
      <c r="Q150" s="42">
        <f t="shared" si="271"/>
        <v>13371034.17</v>
      </c>
      <c r="R150" s="42">
        <f t="shared" si="271"/>
        <v>0</v>
      </c>
      <c r="S150" s="42">
        <f t="shared" si="271"/>
        <v>587515.41</v>
      </c>
      <c r="T150" s="42">
        <f t="shared" si="271"/>
        <v>0</v>
      </c>
      <c r="U150" s="42">
        <f t="shared" si="271"/>
        <v>0</v>
      </c>
      <c r="V150" s="42">
        <f t="shared" si="271"/>
        <v>0</v>
      </c>
      <c r="W150" s="43">
        <f t="shared" si="271"/>
        <v>0</v>
      </c>
      <c r="X150" s="42">
        <f t="shared" si="271"/>
        <v>0</v>
      </c>
      <c r="Y150" s="42">
        <f t="shared" si="271"/>
        <v>718609.28</v>
      </c>
      <c r="Z150" s="42">
        <f t="shared" si="271"/>
        <v>0</v>
      </c>
      <c r="AA150" s="42">
        <f t="shared" si="271"/>
        <v>0</v>
      </c>
      <c r="AB150" s="42">
        <f t="shared" si="271"/>
        <v>0</v>
      </c>
      <c r="AC150" s="42">
        <f t="shared" si="271"/>
        <v>0</v>
      </c>
      <c r="AD150" s="42">
        <f t="shared" si="271"/>
        <v>0</v>
      </c>
      <c r="AE150" s="42">
        <f t="shared" si="271"/>
        <v>0</v>
      </c>
      <c r="AF150" s="42">
        <f t="shared" si="271"/>
        <v>0</v>
      </c>
      <c r="AG150" s="42">
        <f t="shared" si="271"/>
        <v>0</v>
      </c>
      <c r="AH150" s="42">
        <f t="shared" si="271"/>
        <v>344629.93</v>
      </c>
      <c r="AI150" s="42">
        <f t="shared" ref="AI150:BN150" si="272">ROUND(IF((AND((AI96&lt;=459),(AI133&lt;=AI12)))=TRUE(),0,(AI117*AI135*AI148)),2)</f>
        <v>0</v>
      </c>
      <c r="AJ150" s="42">
        <f t="shared" si="272"/>
        <v>0</v>
      </c>
      <c r="AK150" s="42">
        <f t="shared" si="272"/>
        <v>0</v>
      </c>
      <c r="AL150" s="42">
        <f t="shared" si="272"/>
        <v>0</v>
      </c>
      <c r="AM150" s="42">
        <f t="shared" si="272"/>
        <v>0</v>
      </c>
      <c r="AN150" s="42">
        <f t="shared" si="272"/>
        <v>0</v>
      </c>
      <c r="AO150" s="42">
        <f t="shared" si="272"/>
        <v>1537294.07</v>
      </c>
      <c r="AP150" s="42">
        <f t="shared" si="272"/>
        <v>29791726.379999999</v>
      </c>
      <c r="AQ150" s="42">
        <f t="shared" si="272"/>
        <v>0</v>
      </c>
      <c r="AR150" s="42">
        <f t="shared" si="272"/>
        <v>0</v>
      </c>
      <c r="AS150" s="42">
        <f t="shared" si="272"/>
        <v>0</v>
      </c>
      <c r="AT150" s="42">
        <f t="shared" si="272"/>
        <v>0</v>
      </c>
      <c r="AU150" s="42">
        <f t="shared" si="272"/>
        <v>0</v>
      </c>
      <c r="AV150" s="42">
        <f t="shared" si="272"/>
        <v>0</v>
      </c>
      <c r="AW150" s="42">
        <f t="shared" si="272"/>
        <v>0</v>
      </c>
      <c r="AX150" s="42">
        <f t="shared" si="272"/>
        <v>0</v>
      </c>
      <c r="AY150" s="42">
        <f t="shared" si="272"/>
        <v>0</v>
      </c>
      <c r="AZ150" s="42">
        <f t="shared" si="272"/>
        <v>3878684.45</v>
      </c>
      <c r="BA150" s="42">
        <f t="shared" si="272"/>
        <v>2972904.28</v>
      </c>
      <c r="BB150" s="42">
        <f t="shared" si="272"/>
        <v>2536702.2400000002</v>
      </c>
      <c r="BC150" s="42">
        <f t="shared" si="272"/>
        <v>9829544.4499999993</v>
      </c>
      <c r="BD150" s="42">
        <f t="shared" si="272"/>
        <v>0</v>
      </c>
      <c r="BE150" s="42">
        <f t="shared" si="272"/>
        <v>0</v>
      </c>
      <c r="BF150" s="42">
        <f t="shared" si="272"/>
        <v>0</v>
      </c>
      <c r="BG150" s="42">
        <f t="shared" si="272"/>
        <v>358314.63</v>
      </c>
      <c r="BH150" s="42">
        <f t="shared" si="272"/>
        <v>0</v>
      </c>
      <c r="BI150" s="42">
        <f t="shared" si="272"/>
        <v>0</v>
      </c>
      <c r="BJ150" s="42">
        <f t="shared" si="272"/>
        <v>0</v>
      </c>
      <c r="BK150" s="42">
        <f t="shared" si="272"/>
        <v>0</v>
      </c>
      <c r="BL150" s="42">
        <f t="shared" si="272"/>
        <v>0</v>
      </c>
      <c r="BM150" s="42">
        <f t="shared" si="272"/>
        <v>0</v>
      </c>
      <c r="BN150" s="42">
        <f t="shared" si="272"/>
        <v>1123691.75</v>
      </c>
      <c r="BO150" s="42">
        <f t="shared" ref="BO150:CT150" si="273">ROUND(IF((AND((BO96&lt;=459),(BO133&lt;=BO12)))=TRUE(),0,(BO117*BO135*BO148)),2)</f>
        <v>452029.19</v>
      </c>
      <c r="BP150" s="42">
        <f t="shared" si="273"/>
        <v>0</v>
      </c>
      <c r="BQ150" s="42">
        <f t="shared" si="273"/>
        <v>0</v>
      </c>
      <c r="BR150" s="42">
        <f t="shared" si="273"/>
        <v>1536960.17</v>
      </c>
      <c r="BS150" s="42">
        <f t="shared" si="273"/>
        <v>408405.61</v>
      </c>
      <c r="BT150" s="42">
        <f t="shared" si="273"/>
        <v>0</v>
      </c>
      <c r="BU150" s="42">
        <f t="shared" si="273"/>
        <v>0</v>
      </c>
      <c r="BV150" s="42">
        <f t="shared" si="273"/>
        <v>0</v>
      </c>
      <c r="BW150" s="42">
        <f t="shared" si="273"/>
        <v>0</v>
      </c>
      <c r="BX150" s="42">
        <f t="shared" si="273"/>
        <v>0</v>
      </c>
      <c r="BY150" s="42">
        <f t="shared" si="273"/>
        <v>175489.83</v>
      </c>
      <c r="BZ150" s="42">
        <f t="shared" si="273"/>
        <v>0</v>
      </c>
      <c r="CA150" s="42">
        <f t="shared" si="273"/>
        <v>0</v>
      </c>
      <c r="CB150" s="42">
        <f t="shared" si="273"/>
        <v>0</v>
      </c>
      <c r="CC150" s="42">
        <f t="shared" si="273"/>
        <v>0</v>
      </c>
      <c r="CD150" s="42">
        <f t="shared" si="273"/>
        <v>0</v>
      </c>
      <c r="CE150" s="42">
        <f t="shared" si="273"/>
        <v>0</v>
      </c>
      <c r="CF150" s="42">
        <f t="shared" si="273"/>
        <v>0</v>
      </c>
      <c r="CG150" s="42">
        <f t="shared" si="273"/>
        <v>0</v>
      </c>
      <c r="CH150" s="42">
        <f t="shared" si="273"/>
        <v>0</v>
      </c>
      <c r="CI150" s="42">
        <f t="shared" si="273"/>
        <v>245660.37</v>
      </c>
      <c r="CJ150" s="42">
        <f t="shared" si="273"/>
        <v>350775.86</v>
      </c>
      <c r="CK150" s="42">
        <f t="shared" si="273"/>
        <v>0</v>
      </c>
      <c r="CL150" s="42">
        <f t="shared" si="273"/>
        <v>0</v>
      </c>
      <c r="CM150" s="42">
        <f t="shared" si="273"/>
        <v>275862.49</v>
      </c>
      <c r="CN150" s="42">
        <f t="shared" si="273"/>
        <v>0</v>
      </c>
      <c r="CO150" s="42">
        <f t="shared" si="273"/>
        <v>0</v>
      </c>
      <c r="CP150" s="42">
        <f t="shared" si="273"/>
        <v>0</v>
      </c>
      <c r="CQ150" s="42">
        <f t="shared" si="273"/>
        <v>326753.77</v>
      </c>
      <c r="CR150" s="42">
        <f t="shared" si="273"/>
        <v>0</v>
      </c>
      <c r="CS150" s="42">
        <f t="shared" si="273"/>
        <v>0</v>
      </c>
      <c r="CT150" s="42">
        <f t="shared" si="273"/>
        <v>0</v>
      </c>
      <c r="CU150" s="42">
        <f t="shared" ref="CU150:DZ150" si="274">ROUND(IF((AND((CU96&lt;=459),(CU133&lt;=CU12)))=TRUE(),0,(CU117*CU135*CU148)),2)</f>
        <v>0</v>
      </c>
      <c r="CV150" s="42">
        <f t="shared" si="274"/>
        <v>0</v>
      </c>
      <c r="CW150" s="42">
        <f t="shared" si="274"/>
        <v>0</v>
      </c>
      <c r="CX150" s="42">
        <f t="shared" si="274"/>
        <v>176915.05</v>
      </c>
      <c r="CY150" s="42">
        <f t="shared" si="274"/>
        <v>0</v>
      </c>
      <c r="CZ150" s="42">
        <f t="shared" si="274"/>
        <v>697239.42</v>
      </c>
      <c r="DA150" s="42">
        <f t="shared" si="274"/>
        <v>0</v>
      </c>
      <c r="DB150" s="42">
        <f t="shared" si="274"/>
        <v>0</v>
      </c>
      <c r="DC150" s="42">
        <f t="shared" si="274"/>
        <v>0</v>
      </c>
      <c r="DD150" s="42">
        <f t="shared" si="274"/>
        <v>0</v>
      </c>
      <c r="DE150" s="42">
        <f t="shared" si="274"/>
        <v>0</v>
      </c>
      <c r="DF150" s="42">
        <f t="shared" si="274"/>
        <v>7031484.5700000003</v>
      </c>
      <c r="DG150" s="42">
        <f t="shared" si="274"/>
        <v>0</v>
      </c>
      <c r="DH150" s="42">
        <f t="shared" si="274"/>
        <v>0</v>
      </c>
      <c r="DI150" s="42">
        <f t="shared" si="274"/>
        <v>863273.07</v>
      </c>
      <c r="DJ150" s="42">
        <f t="shared" si="274"/>
        <v>240404.32</v>
      </c>
      <c r="DK150" s="42">
        <f t="shared" si="274"/>
        <v>0</v>
      </c>
      <c r="DL150" s="42">
        <f t="shared" si="274"/>
        <v>1980697.74</v>
      </c>
      <c r="DM150" s="42">
        <f t="shared" si="274"/>
        <v>0</v>
      </c>
      <c r="DN150" s="42">
        <f t="shared" si="274"/>
        <v>485558.37</v>
      </c>
      <c r="DO150" s="42">
        <f t="shared" si="274"/>
        <v>1056024.82</v>
      </c>
      <c r="DP150" s="42">
        <f t="shared" si="274"/>
        <v>0</v>
      </c>
      <c r="DQ150" s="42">
        <f t="shared" si="274"/>
        <v>0</v>
      </c>
      <c r="DR150" s="42">
        <f t="shared" si="274"/>
        <v>471744.07</v>
      </c>
      <c r="DS150" s="42">
        <f t="shared" si="274"/>
        <v>271472.59000000003</v>
      </c>
      <c r="DT150" s="42">
        <f t="shared" si="274"/>
        <v>0</v>
      </c>
      <c r="DU150" s="42">
        <f t="shared" si="274"/>
        <v>0</v>
      </c>
      <c r="DV150" s="42">
        <f t="shared" si="274"/>
        <v>0</v>
      </c>
      <c r="DW150" s="42">
        <f t="shared" si="274"/>
        <v>0</v>
      </c>
      <c r="DX150" s="42">
        <f t="shared" si="274"/>
        <v>0</v>
      </c>
      <c r="DY150" s="42">
        <f t="shared" si="274"/>
        <v>0</v>
      </c>
      <c r="DZ150" s="42">
        <f t="shared" si="274"/>
        <v>0</v>
      </c>
      <c r="EA150" s="42">
        <f t="shared" ref="EA150:FF150" si="275">ROUND(IF((AND((EA96&lt;=459),(EA133&lt;=EA12)))=TRUE(),0,(EA117*EA135*EA148)),2)</f>
        <v>0</v>
      </c>
      <c r="EB150" s="42">
        <f t="shared" si="275"/>
        <v>210244.22</v>
      </c>
      <c r="EC150" s="42">
        <f t="shared" si="275"/>
        <v>0</v>
      </c>
      <c r="ED150" s="42">
        <f t="shared" si="275"/>
        <v>0</v>
      </c>
      <c r="EE150" s="42">
        <f t="shared" si="275"/>
        <v>0</v>
      </c>
      <c r="EF150" s="42">
        <f t="shared" si="275"/>
        <v>488942.06</v>
      </c>
      <c r="EG150" s="42">
        <f t="shared" si="275"/>
        <v>0</v>
      </c>
      <c r="EH150" s="42">
        <f t="shared" si="275"/>
        <v>0</v>
      </c>
      <c r="EI150" s="42">
        <f t="shared" si="275"/>
        <v>5053232.0999999996</v>
      </c>
      <c r="EJ150" s="42">
        <f t="shared" si="275"/>
        <v>0</v>
      </c>
      <c r="EK150" s="42">
        <f t="shared" si="275"/>
        <v>0</v>
      </c>
      <c r="EL150" s="42">
        <f t="shared" si="275"/>
        <v>0</v>
      </c>
      <c r="EM150" s="42">
        <f t="shared" si="275"/>
        <v>0</v>
      </c>
      <c r="EN150" s="42">
        <f t="shared" si="275"/>
        <v>367535.93</v>
      </c>
      <c r="EO150" s="42">
        <f t="shared" si="275"/>
        <v>0</v>
      </c>
      <c r="EP150" s="42">
        <f t="shared" si="275"/>
        <v>0</v>
      </c>
      <c r="EQ150" s="42">
        <f t="shared" si="275"/>
        <v>0</v>
      </c>
      <c r="ER150" s="42">
        <f t="shared" si="275"/>
        <v>0</v>
      </c>
      <c r="ES150" s="42">
        <f t="shared" si="275"/>
        <v>0</v>
      </c>
      <c r="ET150" s="42">
        <f t="shared" si="275"/>
        <v>0</v>
      </c>
      <c r="EU150" s="42">
        <f t="shared" si="275"/>
        <v>210189.89</v>
      </c>
      <c r="EV150" s="42">
        <f t="shared" si="275"/>
        <v>0</v>
      </c>
      <c r="EW150" s="42">
        <f t="shared" si="275"/>
        <v>0</v>
      </c>
      <c r="EX150" s="42">
        <f t="shared" si="275"/>
        <v>0</v>
      </c>
      <c r="EY150" s="42">
        <f t="shared" si="275"/>
        <v>192258.91</v>
      </c>
      <c r="EZ150" s="42">
        <f t="shared" si="275"/>
        <v>0</v>
      </c>
      <c r="FA150" s="42">
        <f t="shared" si="275"/>
        <v>0</v>
      </c>
      <c r="FB150" s="42">
        <f t="shared" si="275"/>
        <v>0</v>
      </c>
      <c r="FC150" s="42">
        <f t="shared" si="275"/>
        <v>0</v>
      </c>
      <c r="FD150" s="42">
        <f t="shared" si="275"/>
        <v>0</v>
      </c>
      <c r="FE150" s="42">
        <f t="shared" si="275"/>
        <v>0</v>
      </c>
      <c r="FF150" s="42">
        <f t="shared" si="275"/>
        <v>0</v>
      </c>
      <c r="FG150" s="42">
        <f t="shared" ref="FG150:FX150" si="276">ROUND(IF((AND((FG96&lt;=459),(FG133&lt;=FG12)))=TRUE(),0,(FG117*FG135*FG148)),2)</f>
        <v>0</v>
      </c>
      <c r="FH150" s="42">
        <f t="shared" si="276"/>
        <v>0</v>
      </c>
      <c r="FI150" s="42">
        <f t="shared" si="276"/>
        <v>614956.04</v>
      </c>
      <c r="FJ150" s="42">
        <f t="shared" si="276"/>
        <v>0</v>
      </c>
      <c r="FK150" s="42">
        <f t="shared" si="276"/>
        <v>0</v>
      </c>
      <c r="FL150" s="42">
        <f t="shared" si="276"/>
        <v>0</v>
      </c>
      <c r="FM150" s="42">
        <f t="shared" si="276"/>
        <v>0</v>
      </c>
      <c r="FN150" s="42">
        <f t="shared" si="276"/>
        <v>7326859.9500000002</v>
      </c>
      <c r="FO150" s="42">
        <f t="shared" si="276"/>
        <v>381173.48</v>
      </c>
      <c r="FP150" s="42">
        <f t="shared" si="276"/>
        <v>776860.66</v>
      </c>
      <c r="FQ150" s="42">
        <f t="shared" si="276"/>
        <v>333830.46000000002</v>
      </c>
      <c r="FR150" s="42">
        <f t="shared" si="276"/>
        <v>0</v>
      </c>
      <c r="FS150" s="42">
        <f t="shared" si="276"/>
        <v>0</v>
      </c>
      <c r="FT150" s="43">
        <f t="shared" si="276"/>
        <v>0</v>
      </c>
      <c r="FU150" s="42">
        <f t="shared" si="276"/>
        <v>295562.83</v>
      </c>
      <c r="FV150" s="42">
        <f t="shared" si="276"/>
        <v>249319.71</v>
      </c>
      <c r="FW150" s="42">
        <f t="shared" si="276"/>
        <v>0</v>
      </c>
      <c r="FX150" s="42">
        <f t="shared" si="276"/>
        <v>0</v>
      </c>
      <c r="FY150" s="14"/>
      <c r="FZ150" s="42"/>
      <c r="GA150" s="42"/>
      <c r="GB150" s="42"/>
      <c r="GC150" s="42"/>
      <c r="GD150" s="42"/>
      <c r="GE150" s="4"/>
      <c r="GF150" s="1"/>
      <c r="GG150" s="1"/>
      <c r="GH150" s="1"/>
      <c r="GI150" s="1"/>
      <c r="GJ150" s="1"/>
      <c r="GK150" s="1"/>
      <c r="GL150" s="1"/>
      <c r="GM150" s="1"/>
    </row>
    <row r="151" spans="1:195" x14ac:dyDescent="0.2">
      <c r="A151" s="5"/>
      <c r="B151" s="11" t="s">
        <v>479</v>
      </c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3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  <c r="DB151" s="42"/>
      <c r="DC151" s="42"/>
      <c r="DD151" s="42"/>
      <c r="DE151" s="42"/>
      <c r="DF151" s="42"/>
      <c r="DG151" s="42"/>
      <c r="DH151" s="42"/>
      <c r="DI151" s="42"/>
      <c r="DJ151" s="42"/>
      <c r="DK151" s="42"/>
      <c r="DL151" s="42"/>
      <c r="DM151" s="42"/>
      <c r="DN151" s="42"/>
      <c r="DO151" s="42"/>
      <c r="DP151" s="42"/>
      <c r="DQ151" s="42"/>
      <c r="DR151" s="42"/>
      <c r="DS151" s="42"/>
      <c r="DT151" s="42"/>
      <c r="DU151" s="42"/>
      <c r="DV151" s="42"/>
      <c r="DW151" s="42"/>
      <c r="DX151" s="42"/>
      <c r="DY151" s="42"/>
      <c r="DZ151" s="42"/>
      <c r="EA151" s="42"/>
      <c r="EB151" s="42"/>
      <c r="EC151" s="42"/>
      <c r="ED151" s="42"/>
      <c r="EE151" s="42"/>
      <c r="EF151" s="42"/>
      <c r="EG151" s="42"/>
      <c r="EH151" s="42"/>
      <c r="EI151" s="42"/>
      <c r="EJ151" s="42"/>
      <c r="EK151" s="42"/>
      <c r="EL151" s="42"/>
      <c r="EM151" s="42"/>
      <c r="EN151" s="42"/>
      <c r="EO151" s="42"/>
      <c r="EP151" s="42"/>
      <c r="EQ151" s="42"/>
      <c r="ER151" s="42"/>
      <c r="ES151" s="42"/>
      <c r="ET151" s="42"/>
      <c r="EU151" s="42"/>
      <c r="EV151" s="42"/>
      <c r="EW151" s="42"/>
      <c r="EX151" s="42"/>
      <c r="EY151" s="42"/>
      <c r="EZ151" s="42"/>
      <c r="FA151" s="42"/>
      <c r="FB151" s="42"/>
      <c r="FC151" s="42"/>
      <c r="FD151" s="42"/>
      <c r="FE151" s="42"/>
      <c r="FF151" s="42"/>
      <c r="FG151" s="42"/>
      <c r="FH151" s="42"/>
      <c r="FI151" s="42"/>
      <c r="FJ151" s="42"/>
      <c r="FK151" s="42"/>
      <c r="FL151" s="42"/>
      <c r="FM151" s="42"/>
      <c r="FN151" s="42"/>
      <c r="FO151" s="42"/>
      <c r="FP151" s="42"/>
      <c r="FQ151" s="42"/>
      <c r="FR151" s="42"/>
      <c r="FS151" s="42"/>
      <c r="FT151" s="43"/>
      <c r="FU151" s="42"/>
      <c r="FV151" s="42"/>
      <c r="FW151" s="42"/>
      <c r="FX151" s="42"/>
      <c r="FY151" s="42"/>
      <c r="FZ151" s="42"/>
      <c r="GA151" s="42"/>
      <c r="GB151" s="42"/>
      <c r="GC151" s="42"/>
      <c r="GD151" s="42"/>
      <c r="GE151" s="4"/>
      <c r="GF151" s="1"/>
      <c r="GG151" s="1"/>
      <c r="GH151" s="1"/>
      <c r="GI151" s="1"/>
      <c r="GJ151" s="1"/>
      <c r="GK151" s="1"/>
      <c r="GL151" s="1"/>
      <c r="GM151" s="1"/>
    </row>
    <row r="152" spans="1:195" x14ac:dyDescent="0.2">
      <c r="A152" s="2" t="s">
        <v>480</v>
      </c>
      <c r="B152" s="11" t="s">
        <v>481</v>
      </c>
      <c r="C152" s="42">
        <f t="shared" ref="C152:AH152" si="277">ROUND(IF((AND((C96&lt;=459),(C133&lt;=C12)))=TRUE(),0,IF(C150=0,0,C117*C142*(C131-C148))),2)</f>
        <v>1632796.79</v>
      </c>
      <c r="D152" s="42">
        <f t="shared" si="277"/>
        <v>0</v>
      </c>
      <c r="E152" s="42">
        <f t="shared" si="277"/>
        <v>5025745.26</v>
      </c>
      <c r="F152" s="42">
        <f t="shared" si="277"/>
        <v>0</v>
      </c>
      <c r="G152" s="42">
        <f t="shared" si="277"/>
        <v>0</v>
      </c>
      <c r="H152" s="42">
        <f t="shared" si="277"/>
        <v>0</v>
      </c>
      <c r="I152" s="42">
        <f t="shared" si="277"/>
        <v>5287479.25</v>
      </c>
      <c r="J152" s="42">
        <f t="shared" si="277"/>
        <v>1012776.11</v>
      </c>
      <c r="K152" s="42">
        <f t="shared" si="277"/>
        <v>0</v>
      </c>
      <c r="L152" s="42">
        <f t="shared" si="277"/>
        <v>758610.32</v>
      </c>
      <c r="M152" s="42">
        <f t="shared" si="277"/>
        <v>1488067.29</v>
      </c>
      <c r="N152" s="42">
        <f t="shared" si="277"/>
        <v>0</v>
      </c>
      <c r="O152" s="42">
        <f t="shared" si="277"/>
        <v>0</v>
      </c>
      <c r="P152" s="42">
        <f t="shared" si="277"/>
        <v>0</v>
      </c>
      <c r="Q152" s="42">
        <f t="shared" si="277"/>
        <v>17596707.309999999</v>
      </c>
      <c r="R152" s="42">
        <f t="shared" si="277"/>
        <v>0</v>
      </c>
      <c r="S152" s="42">
        <f t="shared" si="277"/>
        <v>182406.26</v>
      </c>
      <c r="T152" s="42">
        <f t="shared" si="277"/>
        <v>0</v>
      </c>
      <c r="U152" s="42">
        <f t="shared" si="277"/>
        <v>0</v>
      </c>
      <c r="V152" s="42">
        <f t="shared" si="277"/>
        <v>0</v>
      </c>
      <c r="W152" s="43">
        <f t="shared" si="277"/>
        <v>0</v>
      </c>
      <c r="X152" s="42">
        <f t="shared" si="277"/>
        <v>0</v>
      </c>
      <c r="Y152" s="42">
        <f t="shared" si="277"/>
        <v>1551441.43</v>
      </c>
      <c r="Z152" s="42">
        <f t="shared" si="277"/>
        <v>0</v>
      </c>
      <c r="AA152" s="42">
        <f t="shared" si="277"/>
        <v>0</v>
      </c>
      <c r="AB152" s="42">
        <f t="shared" si="277"/>
        <v>0</v>
      </c>
      <c r="AC152" s="42">
        <f t="shared" si="277"/>
        <v>0</v>
      </c>
      <c r="AD152" s="42">
        <f t="shared" si="277"/>
        <v>0</v>
      </c>
      <c r="AE152" s="42">
        <f t="shared" si="277"/>
        <v>0</v>
      </c>
      <c r="AF152" s="42">
        <f t="shared" si="277"/>
        <v>0</v>
      </c>
      <c r="AG152" s="42">
        <f t="shared" si="277"/>
        <v>0</v>
      </c>
      <c r="AH152" s="42">
        <f t="shared" si="277"/>
        <v>220634.71</v>
      </c>
      <c r="AI152" s="42">
        <f t="shared" ref="AI152:BN152" si="278">ROUND(IF((AND((AI96&lt;=459),(AI133&lt;=AI12)))=TRUE(),0,IF(AI150=0,0,AI117*AI142*(AI131-AI148))),2)</f>
        <v>0</v>
      </c>
      <c r="AJ152" s="42">
        <f t="shared" si="278"/>
        <v>0</v>
      </c>
      <c r="AK152" s="42">
        <f t="shared" si="278"/>
        <v>0</v>
      </c>
      <c r="AL152" s="42">
        <f t="shared" si="278"/>
        <v>0</v>
      </c>
      <c r="AM152" s="42">
        <f t="shared" si="278"/>
        <v>0</v>
      </c>
      <c r="AN152" s="42">
        <f t="shared" si="278"/>
        <v>0</v>
      </c>
      <c r="AO152" s="42">
        <f t="shared" si="278"/>
        <v>529535.24</v>
      </c>
      <c r="AP152" s="42">
        <f t="shared" si="278"/>
        <v>31574167.52</v>
      </c>
      <c r="AQ152" s="42">
        <f t="shared" si="278"/>
        <v>0</v>
      </c>
      <c r="AR152" s="42">
        <f t="shared" si="278"/>
        <v>0</v>
      </c>
      <c r="AS152" s="42">
        <f t="shared" si="278"/>
        <v>0</v>
      </c>
      <c r="AT152" s="42">
        <f t="shared" si="278"/>
        <v>0</v>
      </c>
      <c r="AU152" s="42">
        <f t="shared" si="278"/>
        <v>0</v>
      </c>
      <c r="AV152" s="42">
        <f t="shared" si="278"/>
        <v>0</v>
      </c>
      <c r="AW152" s="42">
        <f t="shared" si="278"/>
        <v>0</v>
      </c>
      <c r="AX152" s="42">
        <f t="shared" si="278"/>
        <v>0</v>
      </c>
      <c r="AY152" s="42">
        <f t="shared" si="278"/>
        <v>0</v>
      </c>
      <c r="AZ152" s="42">
        <f t="shared" si="278"/>
        <v>5413139.3899999997</v>
      </c>
      <c r="BA152" s="42">
        <f t="shared" si="278"/>
        <v>21038.48</v>
      </c>
      <c r="BB152" s="42">
        <f t="shared" si="278"/>
        <v>11452.59</v>
      </c>
      <c r="BC152" s="42">
        <f t="shared" si="278"/>
        <v>5368085.0199999996</v>
      </c>
      <c r="BD152" s="42">
        <f t="shared" si="278"/>
        <v>0</v>
      </c>
      <c r="BE152" s="42">
        <f t="shared" si="278"/>
        <v>0</v>
      </c>
      <c r="BF152" s="42">
        <f t="shared" si="278"/>
        <v>0</v>
      </c>
      <c r="BG152" s="42">
        <f t="shared" si="278"/>
        <v>153020.23000000001</v>
      </c>
      <c r="BH152" s="42">
        <f t="shared" si="278"/>
        <v>0</v>
      </c>
      <c r="BI152" s="42">
        <f t="shared" si="278"/>
        <v>0</v>
      </c>
      <c r="BJ152" s="42">
        <f t="shared" si="278"/>
        <v>0</v>
      </c>
      <c r="BK152" s="42">
        <f t="shared" si="278"/>
        <v>0</v>
      </c>
      <c r="BL152" s="42">
        <f t="shared" si="278"/>
        <v>0</v>
      </c>
      <c r="BM152" s="42">
        <f t="shared" si="278"/>
        <v>0</v>
      </c>
      <c r="BN152" s="42">
        <f t="shared" si="278"/>
        <v>581391.18999999994</v>
      </c>
      <c r="BO152" s="42">
        <f t="shared" ref="BO152:CT152" si="279">ROUND(IF((AND((BO96&lt;=459),(BO133&lt;=BO12)))=TRUE(),0,IF(BO150=0,0,BO117*BO142*(BO131-BO148))),2)</f>
        <v>209101.05</v>
      </c>
      <c r="BP152" s="42">
        <f t="shared" si="279"/>
        <v>0</v>
      </c>
      <c r="BQ152" s="42">
        <f t="shared" si="279"/>
        <v>0</v>
      </c>
      <c r="BR152" s="42">
        <f t="shared" si="279"/>
        <v>111066.73</v>
      </c>
      <c r="BS152" s="42">
        <f t="shared" si="279"/>
        <v>127463.57</v>
      </c>
      <c r="BT152" s="42">
        <f t="shared" si="279"/>
        <v>0</v>
      </c>
      <c r="BU152" s="42">
        <f t="shared" si="279"/>
        <v>0</v>
      </c>
      <c r="BV152" s="42">
        <f t="shared" si="279"/>
        <v>0</v>
      </c>
      <c r="BW152" s="42">
        <f t="shared" si="279"/>
        <v>0</v>
      </c>
      <c r="BX152" s="42">
        <f t="shared" si="279"/>
        <v>0</v>
      </c>
      <c r="BY152" s="42">
        <f t="shared" si="279"/>
        <v>436788.71</v>
      </c>
      <c r="BZ152" s="42">
        <f t="shared" si="279"/>
        <v>0</v>
      </c>
      <c r="CA152" s="42">
        <f t="shared" si="279"/>
        <v>0</v>
      </c>
      <c r="CB152" s="42">
        <f t="shared" si="279"/>
        <v>0</v>
      </c>
      <c r="CC152" s="42">
        <f t="shared" si="279"/>
        <v>0</v>
      </c>
      <c r="CD152" s="42">
        <f t="shared" si="279"/>
        <v>0</v>
      </c>
      <c r="CE152" s="42">
        <f t="shared" si="279"/>
        <v>0</v>
      </c>
      <c r="CF152" s="42">
        <f t="shared" si="279"/>
        <v>0</v>
      </c>
      <c r="CG152" s="42">
        <f t="shared" si="279"/>
        <v>0</v>
      </c>
      <c r="CH152" s="42">
        <f t="shared" si="279"/>
        <v>0</v>
      </c>
      <c r="CI152" s="42">
        <f t="shared" si="279"/>
        <v>253615.66</v>
      </c>
      <c r="CJ152" s="42">
        <f t="shared" si="279"/>
        <v>92597.74</v>
      </c>
      <c r="CK152" s="42">
        <f t="shared" si="279"/>
        <v>0</v>
      </c>
      <c r="CL152" s="42">
        <f t="shared" si="279"/>
        <v>0</v>
      </c>
      <c r="CM152" s="42">
        <f t="shared" si="279"/>
        <v>363837.08</v>
      </c>
      <c r="CN152" s="42">
        <f t="shared" si="279"/>
        <v>0</v>
      </c>
      <c r="CO152" s="42">
        <f t="shared" si="279"/>
        <v>0</v>
      </c>
      <c r="CP152" s="42">
        <f t="shared" si="279"/>
        <v>0</v>
      </c>
      <c r="CQ152" s="42">
        <f t="shared" si="279"/>
        <v>501081.82</v>
      </c>
      <c r="CR152" s="42">
        <f t="shared" si="279"/>
        <v>0</v>
      </c>
      <c r="CS152" s="42">
        <f t="shared" si="279"/>
        <v>0</v>
      </c>
      <c r="CT152" s="42">
        <f t="shared" si="279"/>
        <v>0</v>
      </c>
      <c r="CU152" s="42">
        <f t="shared" ref="CU152:DZ152" si="280">ROUND(IF((AND((CU96&lt;=459),(CU133&lt;=CU12)))=TRUE(),0,IF(CU150=0,0,CU117*CU142*(CU131-CU148))),2)</f>
        <v>0</v>
      </c>
      <c r="CV152" s="42">
        <f t="shared" si="280"/>
        <v>0</v>
      </c>
      <c r="CW152" s="42">
        <f t="shared" si="280"/>
        <v>0</v>
      </c>
      <c r="CX152" s="42">
        <f t="shared" si="280"/>
        <v>59938.239999999998</v>
      </c>
      <c r="CY152" s="42">
        <f t="shared" si="280"/>
        <v>0</v>
      </c>
      <c r="CZ152" s="42">
        <f t="shared" si="280"/>
        <v>243703.3</v>
      </c>
      <c r="DA152" s="42">
        <f t="shared" si="280"/>
        <v>0</v>
      </c>
      <c r="DB152" s="42">
        <f t="shared" si="280"/>
        <v>0</v>
      </c>
      <c r="DC152" s="42">
        <f t="shared" si="280"/>
        <v>0</v>
      </c>
      <c r="DD152" s="42">
        <f t="shared" si="280"/>
        <v>0</v>
      </c>
      <c r="DE152" s="42">
        <f t="shared" si="280"/>
        <v>0</v>
      </c>
      <c r="DF152" s="42">
        <f t="shared" si="280"/>
        <v>1427593.27</v>
      </c>
      <c r="DG152" s="42">
        <f t="shared" si="280"/>
        <v>0</v>
      </c>
      <c r="DH152" s="42">
        <f t="shared" si="280"/>
        <v>0</v>
      </c>
      <c r="DI152" s="42">
        <f t="shared" si="280"/>
        <v>800832.1</v>
      </c>
      <c r="DJ152" s="42">
        <f t="shared" si="280"/>
        <v>60652.44</v>
      </c>
      <c r="DK152" s="42">
        <f t="shared" si="280"/>
        <v>0</v>
      </c>
      <c r="DL152" s="42">
        <f t="shared" si="280"/>
        <v>1051474.71</v>
      </c>
      <c r="DM152" s="42">
        <f t="shared" si="280"/>
        <v>0</v>
      </c>
      <c r="DN152" s="42">
        <f t="shared" si="280"/>
        <v>337184.11</v>
      </c>
      <c r="DO152" s="42">
        <f t="shared" si="280"/>
        <v>1258920.8799999999</v>
      </c>
      <c r="DP152" s="42">
        <f t="shared" si="280"/>
        <v>0</v>
      </c>
      <c r="DQ152" s="42">
        <f t="shared" si="280"/>
        <v>0</v>
      </c>
      <c r="DR152" s="42">
        <f t="shared" si="280"/>
        <v>884485.52</v>
      </c>
      <c r="DS152" s="42">
        <f t="shared" si="280"/>
        <v>562879.19999999995</v>
      </c>
      <c r="DT152" s="42">
        <f t="shared" si="280"/>
        <v>0</v>
      </c>
      <c r="DU152" s="42">
        <f t="shared" si="280"/>
        <v>0</v>
      </c>
      <c r="DV152" s="42">
        <f t="shared" si="280"/>
        <v>0</v>
      </c>
      <c r="DW152" s="42">
        <f t="shared" si="280"/>
        <v>0</v>
      </c>
      <c r="DX152" s="42">
        <f t="shared" si="280"/>
        <v>0</v>
      </c>
      <c r="DY152" s="42">
        <f t="shared" si="280"/>
        <v>0</v>
      </c>
      <c r="DZ152" s="42">
        <f t="shared" si="280"/>
        <v>0</v>
      </c>
      <c r="EA152" s="42">
        <f t="shared" ref="EA152:FF152" si="281">ROUND(IF((AND((EA96&lt;=459),(EA133&lt;=EA12)))=TRUE(),0,IF(EA150=0,0,EA117*EA142*(EA131-EA148))),2)</f>
        <v>0</v>
      </c>
      <c r="EB152" s="42">
        <f t="shared" si="281"/>
        <v>44051.17</v>
      </c>
      <c r="EC152" s="42">
        <f t="shared" si="281"/>
        <v>0</v>
      </c>
      <c r="ED152" s="42">
        <f t="shared" si="281"/>
        <v>0</v>
      </c>
      <c r="EE152" s="42">
        <f t="shared" si="281"/>
        <v>0</v>
      </c>
      <c r="EF152" s="42">
        <f t="shared" si="281"/>
        <v>516409.23</v>
      </c>
      <c r="EG152" s="42">
        <f t="shared" si="281"/>
        <v>0</v>
      </c>
      <c r="EH152" s="42">
        <f t="shared" si="281"/>
        <v>0</v>
      </c>
      <c r="EI152" s="42">
        <f t="shared" si="281"/>
        <v>13272947.76</v>
      </c>
      <c r="EJ152" s="42">
        <f t="shared" si="281"/>
        <v>0</v>
      </c>
      <c r="EK152" s="42">
        <f t="shared" si="281"/>
        <v>0</v>
      </c>
      <c r="EL152" s="42">
        <f t="shared" si="281"/>
        <v>0</v>
      </c>
      <c r="EM152" s="42">
        <f t="shared" si="281"/>
        <v>0</v>
      </c>
      <c r="EN152" s="42">
        <f t="shared" si="281"/>
        <v>402778.23</v>
      </c>
      <c r="EO152" s="42">
        <f t="shared" si="281"/>
        <v>0</v>
      </c>
      <c r="EP152" s="42">
        <f t="shared" si="281"/>
        <v>0</v>
      </c>
      <c r="EQ152" s="42">
        <f t="shared" si="281"/>
        <v>0</v>
      </c>
      <c r="ER152" s="42">
        <f t="shared" si="281"/>
        <v>0</v>
      </c>
      <c r="ES152" s="42">
        <f t="shared" si="281"/>
        <v>0</v>
      </c>
      <c r="ET152" s="42">
        <f t="shared" si="281"/>
        <v>0</v>
      </c>
      <c r="EU152" s="42">
        <f t="shared" si="281"/>
        <v>599431.82999999996</v>
      </c>
      <c r="EV152" s="42">
        <f t="shared" si="281"/>
        <v>0</v>
      </c>
      <c r="EW152" s="42">
        <f t="shared" si="281"/>
        <v>0</v>
      </c>
      <c r="EX152" s="42">
        <f t="shared" si="281"/>
        <v>0</v>
      </c>
      <c r="EY152" s="42">
        <f t="shared" si="281"/>
        <v>62718.65</v>
      </c>
      <c r="EZ152" s="42">
        <f t="shared" si="281"/>
        <v>0</v>
      </c>
      <c r="FA152" s="42">
        <f t="shared" si="281"/>
        <v>0</v>
      </c>
      <c r="FB152" s="42">
        <f t="shared" si="281"/>
        <v>0</v>
      </c>
      <c r="FC152" s="42">
        <f t="shared" si="281"/>
        <v>0</v>
      </c>
      <c r="FD152" s="42">
        <f t="shared" si="281"/>
        <v>0</v>
      </c>
      <c r="FE152" s="42">
        <f t="shared" si="281"/>
        <v>0</v>
      </c>
      <c r="FF152" s="42">
        <f t="shared" si="281"/>
        <v>0</v>
      </c>
      <c r="FG152" s="42">
        <f t="shared" ref="FG152:FX152" si="282">ROUND(IF((AND((FG96&lt;=459),(FG133&lt;=FG12)))=TRUE(),0,IF(FG150=0,0,FG117*FG142*(FG131-FG148))),2)</f>
        <v>0</v>
      </c>
      <c r="FH152" s="42">
        <f t="shared" si="282"/>
        <v>0</v>
      </c>
      <c r="FI152" s="42">
        <f t="shared" si="282"/>
        <v>92957.22</v>
      </c>
      <c r="FJ152" s="42">
        <f t="shared" si="282"/>
        <v>0</v>
      </c>
      <c r="FK152" s="42">
        <f t="shared" si="282"/>
        <v>0</v>
      </c>
      <c r="FL152" s="42">
        <f t="shared" si="282"/>
        <v>0</v>
      </c>
      <c r="FM152" s="42">
        <f t="shared" si="282"/>
        <v>0</v>
      </c>
      <c r="FN152" s="42">
        <f t="shared" si="282"/>
        <v>6088401.5999999996</v>
      </c>
      <c r="FO152" s="42">
        <f t="shared" si="282"/>
        <v>69147.86</v>
      </c>
      <c r="FP152" s="42">
        <f t="shared" si="282"/>
        <v>842145.28000000003</v>
      </c>
      <c r="FQ152" s="42">
        <f t="shared" si="282"/>
        <v>7657.9</v>
      </c>
      <c r="FR152" s="42">
        <f t="shared" si="282"/>
        <v>0</v>
      </c>
      <c r="FS152" s="42">
        <f t="shared" si="282"/>
        <v>0</v>
      </c>
      <c r="FT152" s="43">
        <f t="shared" si="282"/>
        <v>0</v>
      </c>
      <c r="FU152" s="42">
        <f t="shared" si="282"/>
        <v>250704.36</v>
      </c>
      <c r="FV152" s="42">
        <f t="shared" si="282"/>
        <v>52763.53</v>
      </c>
      <c r="FW152" s="42">
        <f t="shared" si="282"/>
        <v>0</v>
      </c>
      <c r="FX152" s="42">
        <f t="shared" si="282"/>
        <v>0</v>
      </c>
      <c r="FY152" s="42"/>
      <c r="FZ152" s="42"/>
      <c r="GA152" s="14"/>
      <c r="GB152" s="42"/>
      <c r="GC152" s="42"/>
      <c r="GD152" s="42"/>
      <c r="GE152" s="4"/>
      <c r="GF152" s="1"/>
      <c r="GG152" s="1"/>
      <c r="GH152" s="1"/>
      <c r="GI152" s="1"/>
      <c r="GJ152" s="1"/>
      <c r="GK152" s="1"/>
      <c r="GL152" s="1"/>
      <c r="GM152" s="1"/>
    </row>
    <row r="153" spans="1:195" x14ac:dyDescent="0.2">
      <c r="A153" s="5"/>
      <c r="B153" s="11" t="s">
        <v>482</v>
      </c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3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  <c r="DB153" s="42"/>
      <c r="DC153" s="42"/>
      <c r="DD153" s="42"/>
      <c r="DE153" s="42"/>
      <c r="DF153" s="42"/>
      <c r="DG153" s="42"/>
      <c r="DH153" s="42"/>
      <c r="DI153" s="42"/>
      <c r="DJ153" s="42"/>
      <c r="DK153" s="42"/>
      <c r="DL153" s="42"/>
      <c r="DM153" s="42"/>
      <c r="DN153" s="42"/>
      <c r="DO153" s="42"/>
      <c r="DP153" s="42"/>
      <c r="DQ153" s="42"/>
      <c r="DR153" s="42"/>
      <c r="DS153" s="42"/>
      <c r="DT153" s="42"/>
      <c r="DU153" s="42"/>
      <c r="DV153" s="42"/>
      <c r="DW153" s="42"/>
      <c r="DX153" s="42"/>
      <c r="DY153" s="42"/>
      <c r="DZ153" s="42"/>
      <c r="EA153" s="42"/>
      <c r="EB153" s="42"/>
      <c r="EC153" s="42"/>
      <c r="ED153" s="42"/>
      <c r="EE153" s="42"/>
      <c r="EF153" s="42"/>
      <c r="EG153" s="42"/>
      <c r="EH153" s="42"/>
      <c r="EI153" s="42"/>
      <c r="EJ153" s="42"/>
      <c r="EK153" s="42"/>
      <c r="EL153" s="42"/>
      <c r="EM153" s="42"/>
      <c r="EN153" s="42"/>
      <c r="EO153" s="42"/>
      <c r="EP153" s="42"/>
      <c r="EQ153" s="42"/>
      <c r="ER153" s="42"/>
      <c r="ES153" s="42"/>
      <c r="ET153" s="42"/>
      <c r="EU153" s="42"/>
      <c r="EV153" s="42"/>
      <c r="EW153" s="42"/>
      <c r="EX153" s="42"/>
      <c r="EY153" s="42"/>
      <c r="EZ153" s="42"/>
      <c r="FA153" s="42"/>
      <c r="FB153" s="42"/>
      <c r="FC153" s="42"/>
      <c r="FD153" s="42"/>
      <c r="FE153" s="42"/>
      <c r="FF153" s="42"/>
      <c r="FG153" s="42"/>
      <c r="FH153" s="42"/>
      <c r="FI153" s="42"/>
      <c r="FJ153" s="42"/>
      <c r="FK153" s="42"/>
      <c r="FL153" s="42"/>
      <c r="FM153" s="42"/>
      <c r="FN153" s="42"/>
      <c r="FO153" s="42"/>
      <c r="FP153" s="42"/>
      <c r="FQ153" s="42"/>
      <c r="FR153" s="42"/>
      <c r="FS153" s="42"/>
      <c r="FT153" s="43"/>
      <c r="FU153" s="42"/>
      <c r="FV153" s="42"/>
      <c r="FW153" s="42"/>
      <c r="FX153" s="42"/>
      <c r="FY153" s="42"/>
      <c r="FZ153" s="42"/>
      <c r="GA153" s="42"/>
      <c r="GB153" s="42"/>
      <c r="GC153" s="42"/>
      <c r="GD153" s="42"/>
      <c r="GE153" s="4"/>
      <c r="GF153" s="1"/>
      <c r="GG153" s="1"/>
      <c r="GH153" s="1"/>
      <c r="GI153" s="1"/>
      <c r="GJ153" s="1"/>
      <c r="GK153" s="1"/>
      <c r="GL153" s="1"/>
      <c r="GM153" s="1"/>
    </row>
    <row r="154" spans="1:195" x14ac:dyDescent="0.2">
      <c r="A154" s="2" t="s">
        <v>483</v>
      </c>
      <c r="B154" s="11" t="s">
        <v>484</v>
      </c>
      <c r="C154" s="42">
        <f t="shared" ref="C154:AH154" si="283">ROUND(IF((AND((C96&lt;=459),(C133&lt;=C12)))=TRUE(),0,+C150+C152),2)</f>
        <v>4500166.1900000004</v>
      </c>
      <c r="D154" s="42">
        <f t="shared" si="283"/>
        <v>0</v>
      </c>
      <c r="E154" s="42">
        <f t="shared" si="283"/>
        <v>7485675.5800000001</v>
      </c>
      <c r="F154" s="42">
        <f t="shared" si="283"/>
        <v>0</v>
      </c>
      <c r="G154" s="42">
        <f t="shared" si="283"/>
        <v>0</v>
      </c>
      <c r="H154" s="42">
        <f t="shared" si="283"/>
        <v>0</v>
      </c>
      <c r="I154" s="42">
        <f t="shared" si="283"/>
        <v>8530987.5500000007</v>
      </c>
      <c r="J154" s="42">
        <f t="shared" si="283"/>
        <v>1759060.66</v>
      </c>
      <c r="K154" s="42">
        <f t="shared" si="283"/>
        <v>0</v>
      </c>
      <c r="L154" s="42">
        <f t="shared" si="283"/>
        <v>1594535.94</v>
      </c>
      <c r="M154" s="42">
        <f t="shared" si="283"/>
        <v>1945520.71</v>
      </c>
      <c r="N154" s="42">
        <f t="shared" si="283"/>
        <v>0</v>
      </c>
      <c r="O154" s="42">
        <f t="shared" si="283"/>
        <v>0</v>
      </c>
      <c r="P154" s="42">
        <f t="shared" si="283"/>
        <v>0</v>
      </c>
      <c r="Q154" s="42">
        <f t="shared" si="283"/>
        <v>30967741.48</v>
      </c>
      <c r="R154" s="42">
        <f t="shared" si="283"/>
        <v>0</v>
      </c>
      <c r="S154" s="42">
        <f t="shared" si="283"/>
        <v>769921.67</v>
      </c>
      <c r="T154" s="42">
        <f t="shared" si="283"/>
        <v>0</v>
      </c>
      <c r="U154" s="42">
        <f t="shared" si="283"/>
        <v>0</v>
      </c>
      <c r="V154" s="42">
        <f t="shared" si="283"/>
        <v>0</v>
      </c>
      <c r="W154" s="43">
        <f t="shared" si="283"/>
        <v>0</v>
      </c>
      <c r="X154" s="42">
        <f t="shared" si="283"/>
        <v>0</v>
      </c>
      <c r="Y154" s="42">
        <f t="shared" si="283"/>
        <v>2270050.71</v>
      </c>
      <c r="Z154" s="42">
        <f t="shared" si="283"/>
        <v>0</v>
      </c>
      <c r="AA154" s="42">
        <f t="shared" si="283"/>
        <v>0</v>
      </c>
      <c r="AB154" s="42">
        <f t="shared" si="283"/>
        <v>0</v>
      </c>
      <c r="AC154" s="42">
        <f t="shared" si="283"/>
        <v>0</v>
      </c>
      <c r="AD154" s="42">
        <f t="shared" si="283"/>
        <v>0</v>
      </c>
      <c r="AE154" s="42">
        <f t="shared" si="283"/>
        <v>0</v>
      </c>
      <c r="AF154" s="42">
        <f t="shared" si="283"/>
        <v>0</v>
      </c>
      <c r="AG154" s="42">
        <f t="shared" si="283"/>
        <v>0</v>
      </c>
      <c r="AH154" s="42">
        <f t="shared" si="283"/>
        <v>565264.64000000001</v>
      </c>
      <c r="AI154" s="42">
        <f t="shared" ref="AI154:BN154" si="284">ROUND(IF((AND((AI96&lt;=459),(AI133&lt;=AI12)))=TRUE(),0,+AI150+AI152),2)</f>
        <v>0</v>
      </c>
      <c r="AJ154" s="42">
        <f t="shared" si="284"/>
        <v>0</v>
      </c>
      <c r="AK154" s="42">
        <f t="shared" si="284"/>
        <v>0</v>
      </c>
      <c r="AL154" s="42">
        <f t="shared" si="284"/>
        <v>0</v>
      </c>
      <c r="AM154" s="42">
        <f t="shared" si="284"/>
        <v>0</v>
      </c>
      <c r="AN154" s="42">
        <f t="shared" si="284"/>
        <v>0</v>
      </c>
      <c r="AO154" s="42">
        <f t="shared" si="284"/>
        <v>2066829.31</v>
      </c>
      <c r="AP154" s="42">
        <f t="shared" si="284"/>
        <v>61365893.899999999</v>
      </c>
      <c r="AQ154" s="42">
        <f t="shared" si="284"/>
        <v>0</v>
      </c>
      <c r="AR154" s="42">
        <f t="shared" si="284"/>
        <v>0</v>
      </c>
      <c r="AS154" s="42">
        <f t="shared" si="284"/>
        <v>0</v>
      </c>
      <c r="AT154" s="42">
        <f t="shared" si="284"/>
        <v>0</v>
      </c>
      <c r="AU154" s="42">
        <f t="shared" si="284"/>
        <v>0</v>
      </c>
      <c r="AV154" s="42">
        <f t="shared" si="284"/>
        <v>0</v>
      </c>
      <c r="AW154" s="42">
        <f t="shared" si="284"/>
        <v>0</v>
      </c>
      <c r="AX154" s="42">
        <f t="shared" si="284"/>
        <v>0</v>
      </c>
      <c r="AY154" s="42">
        <f t="shared" si="284"/>
        <v>0</v>
      </c>
      <c r="AZ154" s="42">
        <f t="shared" si="284"/>
        <v>9291823.8399999999</v>
      </c>
      <c r="BA154" s="42">
        <f t="shared" si="284"/>
        <v>2993942.76</v>
      </c>
      <c r="BB154" s="42">
        <f t="shared" si="284"/>
        <v>2548154.83</v>
      </c>
      <c r="BC154" s="42">
        <f t="shared" si="284"/>
        <v>15197629.470000001</v>
      </c>
      <c r="BD154" s="42">
        <f t="shared" si="284"/>
        <v>0</v>
      </c>
      <c r="BE154" s="42">
        <f t="shared" si="284"/>
        <v>0</v>
      </c>
      <c r="BF154" s="42">
        <f t="shared" si="284"/>
        <v>0</v>
      </c>
      <c r="BG154" s="42">
        <f t="shared" si="284"/>
        <v>511334.86</v>
      </c>
      <c r="BH154" s="42">
        <f t="shared" si="284"/>
        <v>0</v>
      </c>
      <c r="BI154" s="42">
        <f t="shared" si="284"/>
        <v>0</v>
      </c>
      <c r="BJ154" s="42">
        <f t="shared" si="284"/>
        <v>0</v>
      </c>
      <c r="BK154" s="42">
        <f t="shared" si="284"/>
        <v>0</v>
      </c>
      <c r="BL154" s="42">
        <f t="shared" si="284"/>
        <v>0</v>
      </c>
      <c r="BM154" s="42">
        <f t="shared" si="284"/>
        <v>0</v>
      </c>
      <c r="BN154" s="42">
        <f t="shared" si="284"/>
        <v>1705082.94</v>
      </c>
      <c r="BO154" s="42">
        <f t="shared" ref="BO154:CT154" si="285">ROUND(IF((AND((BO96&lt;=459),(BO133&lt;=BO12)))=TRUE(),0,+BO150+BO152),2)</f>
        <v>661130.23999999999</v>
      </c>
      <c r="BP154" s="42">
        <f t="shared" si="285"/>
        <v>0</v>
      </c>
      <c r="BQ154" s="42">
        <f t="shared" si="285"/>
        <v>0</v>
      </c>
      <c r="BR154" s="42">
        <f t="shared" si="285"/>
        <v>1648026.9</v>
      </c>
      <c r="BS154" s="42">
        <f t="shared" si="285"/>
        <v>535869.18000000005</v>
      </c>
      <c r="BT154" s="42">
        <f t="shared" si="285"/>
        <v>0</v>
      </c>
      <c r="BU154" s="42">
        <f t="shared" si="285"/>
        <v>0</v>
      </c>
      <c r="BV154" s="42">
        <f t="shared" si="285"/>
        <v>0</v>
      </c>
      <c r="BW154" s="42">
        <f t="shared" si="285"/>
        <v>0</v>
      </c>
      <c r="BX154" s="42">
        <f t="shared" si="285"/>
        <v>0</v>
      </c>
      <c r="BY154" s="42">
        <f t="shared" si="285"/>
        <v>612278.54</v>
      </c>
      <c r="BZ154" s="42">
        <f t="shared" si="285"/>
        <v>0</v>
      </c>
      <c r="CA154" s="42">
        <f t="shared" si="285"/>
        <v>0</v>
      </c>
      <c r="CB154" s="42">
        <f t="shared" si="285"/>
        <v>0</v>
      </c>
      <c r="CC154" s="42">
        <f t="shared" si="285"/>
        <v>0</v>
      </c>
      <c r="CD154" s="42">
        <f t="shared" si="285"/>
        <v>0</v>
      </c>
      <c r="CE154" s="42">
        <f t="shared" si="285"/>
        <v>0</v>
      </c>
      <c r="CF154" s="42">
        <f t="shared" si="285"/>
        <v>0</v>
      </c>
      <c r="CG154" s="42">
        <f t="shared" si="285"/>
        <v>0</v>
      </c>
      <c r="CH154" s="42">
        <f t="shared" si="285"/>
        <v>0</v>
      </c>
      <c r="CI154" s="42">
        <f t="shared" si="285"/>
        <v>499276.03</v>
      </c>
      <c r="CJ154" s="42">
        <f t="shared" si="285"/>
        <v>443373.6</v>
      </c>
      <c r="CK154" s="42">
        <f t="shared" si="285"/>
        <v>0</v>
      </c>
      <c r="CL154" s="42">
        <f t="shared" si="285"/>
        <v>0</v>
      </c>
      <c r="CM154" s="42">
        <f t="shared" si="285"/>
        <v>639699.56999999995</v>
      </c>
      <c r="CN154" s="42">
        <f t="shared" si="285"/>
        <v>0</v>
      </c>
      <c r="CO154" s="42">
        <f t="shared" si="285"/>
        <v>0</v>
      </c>
      <c r="CP154" s="42">
        <f t="shared" si="285"/>
        <v>0</v>
      </c>
      <c r="CQ154" s="42">
        <f t="shared" si="285"/>
        <v>827835.59</v>
      </c>
      <c r="CR154" s="42">
        <f t="shared" si="285"/>
        <v>0</v>
      </c>
      <c r="CS154" s="42">
        <f t="shared" si="285"/>
        <v>0</v>
      </c>
      <c r="CT154" s="42">
        <f t="shared" si="285"/>
        <v>0</v>
      </c>
      <c r="CU154" s="42">
        <f t="shared" ref="CU154:DZ154" si="286">ROUND(IF((AND((CU96&lt;=459),(CU133&lt;=CU12)))=TRUE(),0,+CU150+CU152),2)</f>
        <v>0</v>
      </c>
      <c r="CV154" s="42">
        <f t="shared" si="286"/>
        <v>0</v>
      </c>
      <c r="CW154" s="42">
        <f t="shared" si="286"/>
        <v>0</v>
      </c>
      <c r="CX154" s="42">
        <f t="shared" si="286"/>
        <v>236853.29</v>
      </c>
      <c r="CY154" s="42">
        <f t="shared" si="286"/>
        <v>0</v>
      </c>
      <c r="CZ154" s="42">
        <f t="shared" si="286"/>
        <v>940942.72</v>
      </c>
      <c r="DA154" s="42">
        <f t="shared" si="286"/>
        <v>0</v>
      </c>
      <c r="DB154" s="42">
        <f t="shared" si="286"/>
        <v>0</v>
      </c>
      <c r="DC154" s="42">
        <f t="shared" si="286"/>
        <v>0</v>
      </c>
      <c r="DD154" s="42">
        <f t="shared" si="286"/>
        <v>0</v>
      </c>
      <c r="DE154" s="42">
        <f t="shared" si="286"/>
        <v>0</v>
      </c>
      <c r="DF154" s="42">
        <f t="shared" si="286"/>
        <v>8459077.8399999999</v>
      </c>
      <c r="DG154" s="42">
        <f t="shared" si="286"/>
        <v>0</v>
      </c>
      <c r="DH154" s="42">
        <f t="shared" si="286"/>
        <v>0</v>
      </c>
      <c r="DI154" s="42">
        <f t="shared" si="286"/>
        <v>1664105.17</v>
      </c>
      <c r="DJ154" s="42">
        <f t="shared" si="286"/>
        <v>301056.76</v>
      </c>
      <c r="DK154" s="42">
        <f t="shared" si="286"/>
        <v>0</v>
      </c>
      <c r="DL154" s="42">
        <f t="shared" si="286"/>
        <v>3032172.45</v>
      </c>
      <c r="DM154" s="42">
        <f t="shared" si="286"/>
        <v>0</v>
      </c>
      <c r="DN154" s="42">
        <f t="shared" si="286"/>
        <v>822742.48</v>
      </c>
      <c r="DO154" s="42">
        <f t="shared" si="286"/>
        <v>2314945.7000000002</v>
      </c>
      <c r="DP154" s="42">
        <f t="shared" si="286"/>
        <v>0</v>
      </c>
      <c r="DQ154" s="42">
        <f t="shared" si="286"/>
        <v>0</v>
      </c>
      <c r="DR154" s="42">
        <f t="shared" si="286"/>
        <v>1356229.59</v>
      </c>
      <c r="DS154" s="42">
        <f t="shared" si="286"/>
        <v>834351.79</v>
      </c>
      <c r="DT154" s="42">
        <f t="shared" si="286"/>
        <v>0</v>
      </c>
      <c r="DU154" s="42">
        <f t="shared" si="286"/>
        <v>0</v>
      </c>
      <c r="DV154" s="42">
        <f t="shared" si="286"/>
        <v>0</v>
      </c>
      <c r="DW154" s="42">
        <f t="shared" si="286"/>
        <v>0</v>
      </c>
      <c r="DX154" s="42">
        <f t="shared" si="286"/>
        <v>0</v>
      </c>
      <c r="DY154" s="42">
        <f t="shared" si="286"/>
        <v>0</v>
      </c>
      <c r="DZ154" s="42">
        <f t="shared" si="286"/>
        <v>0</v>
      </c>
      <c r="EA154" s="42">
        <f t="shared" ref="EA154:FF154" si="287">ROUND(IF((AND((EA96&lt;=459),(EA133&lt;=EA12)))=TRUE(),0,+EA150+EA152),2)</f>
        <v>0</v>
      </c>
      <c r="EB154" s="42">
        <f t="shared" si="287"/>
        <v>254295.39</v>
      </c>
      <c r="EC154" s="42">
        <f t="shared" si="287"/>
        <v>0</v>
      </c>
      <c r="ED154" s="42">
        <f t="shared" si="287"/>
        <v>0</v>
      </c>
      <c r="EE154" s="42">
        <f t="shared" si="287"/>
        <v>0</v>
      </c>
      <c r="EF154" s="42">
        <f t="shared" si="287"/>
        <v>1005351.29</v>
      </c>
      <c r="EG154" s="42">
        <f t="shared" si="287"/>
        <v>0</v>
      </c>
      <c r="EH154" s="42">
        <f t="shared" si="287"/>
        <v>0</v>
      </c>
      <c r="EI154" s="42">
        <f t="shared" si="287"/>
        <v>18326179.859999999</v>
      </c>
      <c r="EJ154" s="42">
        <f t="shared" si="287"/>
        <v>0</v>
      </c>
      <c r="EK154" s="42">
        <f t="shared" si="287"/>
        <v>0</v>
      </c>
      <c r="EL154" s="42">
        <f t="shared" si="287"/>
        <v>0</v>
      </c>
      <c r="EM154" s="42">
        <f t="shared" si="287"/>
        <v>0</v>
      </c>
      <c r="EN154" s="42">
        <f t="shared" si="287"/>
        <v>770314.16</v>
      </c>
      <c r="EO154" s="42">
        <f t="shared" si="287"/>
        <v>0</v>
      </c>
      <c r="EP154" s="42">
        <f t="shared" si="287"/>
        <v>0</v>
      </c>
      <c r="EQ154" s="42">
        <f t="shared" si="287"/>
        <v>0</v>
      </c>
      <c r="ER154" s="42">
        <f t="shared" si="287"/>
        <v>0</v>
      </c>
      <c r="ES154" s="42">
        <f t="shared" si="287"/>
        <v>0</v>
      </c>
      <c r="ET154" s="42">
        <f t="shared" si="287"/>
        <v>0</v>
      </c>
      <c r="EU154" s="42">
        <f t="shared" si="287"/>
        <v>809621.72</v>
      </c>
      <c r="EV154" s="42">
        <f t="shared" si="287"/>
        <v>0</v>
      </c>
      <c r="EW154" s="42">
        <f t="shared" si="287"/>
        <v>0</v>
      </c>
      <c r="EX154" s="42">
        <f t="shared" si="287"/>
        <v>0</v>
      </c>
      <c r="EY154" s="42">
        <f t="shared" si="287"/>
        <v>254977.56</v>
      </c>
      <c r="EZ154" s="42">
        <f t="shared" si="287"/>
        <v>0</v>
      </c>
      <c r="FA154" s="42">
        <f t="shared" si="287"/>
        <v>0</v>
      </c>
      <c r="FB154" s="42">
        <f t="shared" si="287"/>
        <v>0</v>
      </c>
      <c r="FC154" s="42">
        <f t="shared" si="287"/>
        <v>0</v>
      </c>
      <c r="FD154" s="42">
        <f t="shared" si="287"/>
        <v>0</v>
      </c>
      <c r="FE154" s="42">
        <f t="shared" si="287"/>
        <v>0</v>
      </c>
      <c r="FF154" s="42">
        <f t="shared" si="287"/>
        <v>0</v>
      </c>
      <c r="FG154" s="42">
        <f t="shared" ref="FG154:FX154" si="288">ROUND(IF((AND((FG96&lt;=459),(FG133&lt;=FG12)))=TRUE(),0,+FG150+FG152),2)</f>
        <v>0</v>
      </c>
      <c r="FH154" s="42">
        <f t="shared" si="288"/>
        <v>0</v>
      </c>
      <c r="FI154" s="42">
        <f t="shared" si="288"/>
        <v>707913.26</v>
      </c>
      <c r="FJ154" s="42">
        <f t="shared" si="288"/>
        <v>0</v>
      </c>
      <c r="FK154" s="42">
        <f t="shared" si="288"/>
        <v>0</v>
      </c>
      <c r="FL154" s="42">
        <f t="shared" si="288"/>
        <v>0</v>
      </c>
      <c r="FM154" s="42">
        <f t="shared" si="288"/>
        <v>0</v>
      </c>
      <c r="FN154" s="42">
        <f t="shared" si="288"/>
        <v>13415261.550000001</v>
      </c>
      <c r="FO154" s="42">
        <f t="shared" si="288"/>
        <v>450321.34</v>
      </c>
      <c r="FP154" s="42">
        <f t="shared" si="288"/>
        <v>1619005.94</v>
      </c>
      <c r="FQ154" s="42">
        <f t="shared" si="288"/>
        <v>341488.36</v>
      </c>
      <c r="FR154" s="42">
        <f t="shared" si="288"/>
        <v>0</v>
      </c>
      <c r="FS154" s="42">
        <f t="shared" si="288"/>
        <v>0</v>
      </c>
      <c r="FT154" s="43">
        <f t="shared" si="288"/>
        <v>0</v>
      </c>
      <c r="FU154" s="42">
        <f t="shared" si="288"/>
        <v>546267.18999999994</v>
      </c>
      <c r="FV154" s="42">
        <f t="shared" si="288"/>
        <v>302083.24</v>
      </c>
      <c r="FW154" s="42">
        <f t="shared" si="288"/>
        <v>0</v>
      </c>
      <c r="FX154" s="42">
        <f t="shared" si="288"/>
        <v>0</v>
      </c>
      <c r="FY154" s="42"/>
      <c r="FZ154" s="42"/>
      <c r="GA154" s="4"/>
      <c r="GB154" s="42"/>
      <c r="GC154" s="42"/>
      <c r="GD154" s="42"/>
      <c r="GE154" s="4"/>
      <c r="GF154" s="1"/>
      <c r="GG154" s="1"/>
      <c r="GH154" s="1"/>
      <c r="GI154" s="1"/>
      <c r="GJ154" s="1"/>
      <c r="GK154" s="1"/>
      <c r="GL154" s="1"/>
      <c r="GM154" s="1"/>
    </row>
    <row r="155" spans="1:195" x14ac:dyDescent="0.2">
      <c r="A155" s="5"/>
      <c r="B155" s="11" t="s">
        <v>485</v>
      </c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3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  <c r="DB155" s="42"/>
      <c r="DC155" s="42"/>
      <c r="DD155" s="42"/>
      <c r="DE155" s="42"/>
      <c r="DF155" s="42"/>
      <c r="DG155" s="42"/>
      <c r="DH155" s="42"/>
      <c r="DI155" s="42"/>
      <c r="DJ155" s="42"/>
      <c r="DK155" s="42"/>
      <c r="DL155" s="42"/>
      <c r="DM155" s="42"/>
      <c r="DN155" s="42"/>
      <c r="DO155" s="42"/>
      <c r="DP155" s="42"/>
      <c r="DQ155" s="42"/>
      <c r="DR155" s="42"/>
      <c r="DS155" s="42"/>
      <c r="DT155" s="42"/>
      <c r="DU155" s="42"/>
      <c r="DV155" s="42"/>
      <c r="DW155" s="42"/>
      <c r="DX155" s="42"/>
      <c r="DY155" s="42"/>
      <c r="DZ155" s="42"/>
      <c r="EA155" s="42"/>
      <c r="EB155" s="42"/>
      <c r="EC155" s="42"/>
      <c r="ED155" s="42"/>
      <c r="EE155" s="42"/>
      <c r="EF155" s="42"/>
      <c r="EG155" s="42"/>
      <c r="EH155" s="42"/>
      <c r="EI155" s="42"/>
      <c r="EJ155" s="42"/>
      <c r="EK155" s="42"/>
      <c r="EL155" s="42"/>
      <c r="EM155" s="42"/>
      <c r="EN155" s="42"/>
      <c r="EO155" s="42"/>
      <c r="EP155" s="42"/>
      <c r="EQ155" s="42"/>
      <c r="ER155" s="42"/>
      <c r="ES155" s="42"/>
      <c r="ET155" s="42"/>
      <c r="EU155" s="42"/>
      <c r="EV155" s="42"/>
      <c r="EW155" s="42"/>
      <c r="EX155" s="42"/>
      <c r="EY155" s="42"/>
      <c r="EZ155" s="42"/>
      <c r="FA155" s="42"/>
      <c r="FB155" s="42"/>
      <c r="FC155" s="42"/>
      <c r="FD155" s="42"/>
      <c r="FE155" s="42"/>
      <c r="FF155" s="42"/>
      <c r="FG155" s="42"/>
      <c r="FH155" s="42"/>
      <c r="FI155" s="42"/>
      <c r="FJ155" s="42"/>
      <c r="FK155" s="42"/>
      <c r="FL155" s="42"/>
      <c r="FM155" s="42"/>
      <c r="FN155" s="42"/>
      <c r="FO155" s="42"/>
      <c r="FP155" s="42"/>
      <c r="FQ155" s="42"/>
      <c r="FR155" s="42"/>
      <c r="FS155" s="42"/>
      <c r="FT155" s="43"/>
      <c r="FU155" s="42"/>
      <c r="FV155" s="42"/>
      <c r="FW155" s="42"/>
      <c r="FX155" s="42"/>
      <c r="FY155" s="42"/>
      <c r="FZ155" s="42"/>
      <c r="GA155" s="42"/>
      <c r="GB155" s="42"/>
      <c r="GC155" s="42"/>
      <c r="GD155" s="42"/>
      <c r="GE155" s="4"/>
      <c r="GF155" s="1"/>
      <c r="GG155" s="1"/>
      <c r="GH155" s="1"/>
      <c r="GI155" s="1"/>
      <c r="GJ155" s="1"/>
      <c r="GK155" s="1"/>
      <c r="GL155" s="1"/>
      <c r="GM155" s="1"/>
    </row>
    <row r="156" spans="1:195" x14ac:dyDescent="0.2">
      <c r="A156" s="2" t="s">
        <v>486</v>
      </c>
      <c r="B156" s="11" t="s">
        <v>487</v>
      </c>
      <c r="C156" s="42">
        <f t="shared" ref="C156:BN156" si="289">MAX(C144,C146,C154)</f>
        <v>4500166.1900000004</v>
      </c>
      <c r="D156" s="42">
        <f t="shared" si="289"/>
        <v>13202181.74</v>
      </c>
      <c r="E156" s="42">
        <f t="shared" si="289"/>
        <v>7485675.5800000001</v>
      </c>
      <c r="F156" s="42">
        <f t="shared" si="289"/>
        <v>5298363.97</v>
      </c>
      <c r="G156" s="42">
        <f t="shared" si="289"/>
        <v>263958.96999999997</v>
      </c>
      <c r="H156" s="42">
        <f t="shared" si="289"/>
        <v>204975.17</v>
      </c>
      <c r="I156" s="42">
        <f t="shared" si="289"/>
        <v>8530987.5500000007</v>
      </c>
      <c r="J156" s="42">
        <f t="shared" si="289"/>
        <v>1759060.66</v>
      </c>
      <c r="K156" s="42">
        <f t="shared" si="289"/>
        <v>188099.31</v>
      </c>
      <c r="L156" s="42">
        <f t="shared" si="289"/>
        <v>1594535.94</v>
      </c>
      <c r="M156" s="42">
        <f t="shared" si="289"/>
        <v>1945520.71</v>
      </c>
      <c r="N156" s="42">
        <f t="shared" si="289"/>
        <v>12422457.560000001</v>
      </c>
      <c r="O156" s="42">
        <f t="shared" si="289"/>
        <v>2110438.63</v>
      </c>
      <c r="P156" s="42">
        <f t="shared" si="289"/>
        <v>113527.73</v>
      </c>
      <c r="Q156" s="42">
        <f t="shared" si="289"/>
        <v>30967741.48</v>
      </c>
      <c r="R156" s="42">
        <f t="shared" si="289"/>
        <v>829262.51</v>
      </c>
      <c r="S156" s="42">
        <f t="shared" si="289"/>
        <v>769921.67</v>
      </c>
      <c r="T156" s="42">
        <f t="shared" si="289"/>
        <v>117129.75</v>
      </c>
      <c r="U156" s="42">
        <f t="shared" si="289"/>
        <v>65956.73</v>
      </c>
      <c r="V156" s="42">
        <f t="shared" si="289"/>
        <v>171934.7</v>
      </c>
      <c r="W156" s="43">
        <f t="shared" si="289"/>
        <v>52723.88</v>
      </c>
      <c r="X156" s="42">
        <f t="shared" si="289"/>
        <v>41602.44</v>
      </c>
      <c r="Y156" s="42">
        <f t="shared" si="289"/>
        <v>2270050.71</v>
      </c>
      <c r="Z156" s="42">
        <f t="shared" si="289"/>
        <v>138874.73000000001</v>
      </c>
      <c r="AA156" s="42">
        <f t="shared" si="289"/>
        <v>6623779.6200000001</v>
      </c>
      <c r="AB156" s="42">
        <f t="shared" si="289"/>
        <v>5638645.0499999998</v>
      </c>
      <c r="AC156" s="42">
        <f t="shared" si="289"/>
        <v>259918.03</v>
      </c>
      <c r="AD156" s="42">
        <f t="shared" si="289"/>
        <v>349172.49</v>
      </c>
      <c r="AE156" s="42">
        <f t="shared" si="289"/>
        <v>66647.87</v>
      </c>
      <c r="AF156" s="42">
        <f t="shared" si="289"/>
        <v>112943.65</v>
      </c>
      <c r="AG156" s="42">
        <f t="shared" si="289"/>
        <v>150656.67000000001</v>
      </c>
      <c r="AH156" s="42">
        <f t="shared" si="289"/>
        <v>565264.64000000001</v>
      </c>
      <c r="AI156" s="42">
        <f t="shared" si="289"/>
        <v>193620.83</v>
      </c>
      <c r="AJ156" s="42">
        <f t="shared" si="289"/>
        <v>132791.51999999999</v>
      </c>
      <c r="AK156" s="42">
        <f t="shared" si="289"/>
        <v>231418.89</v>
      </c>
      <c r="AL156" s="42">
        <f t="shared" si="289"/>
        <v>270802.02</v>
      </c>
      <c r="AM156" s="42">
        <f t="shared" si="289"/>
        <v>274130.94</v>
      </c>
      <c r="AN156" s="42">
        <f t="shared" si="289"/>
        <v>177531.27</v>
      </c>
      <c r="AO156" s="42">
        <f t="shared" si="289"/>
        <v>2066829.31</v>
      </c>
      <c r="AP156" s="42">
        <f t="shared" si="289"/>
        <v>61365893.899999999</v>
      </c>
      <c r="AQ156" s="42">
        <f t="shared" si="289"/>
        <v>139419.1</v>
      </c>
      <c r="AR156" s="42">
        <f t="shared" si="289"/>
        <v>6323352.8799999999</v>
      </c>
      <c r="AS156" s="42">
        <f t="shared" si="289"/>
        <v>2105001.56</v>
      </c>
      <c r="AT156" s="42">
        <f t="shared" si="289"/>
        <v>386323.94</v>
      </c>
      <c r="AU156" s="42">
        <f t="shared" si="289"/>
        <v>99769.15</v>
      </c>
      <c r="AV156" s="42">
        <f t="shared" si="289"/>
        <v>144555.01999999999</v>
      </c>
      <c r="AW156" s="42">
        <f t="shared" si="289"/>
        <v>79326.64</v>
      </c>
      <c r="AX156" s="42">
        <f t="shared" si="289"/>
        <v>65252.23</v>
      </c>
      <c r="AY156" s="42">
        <f t="shared" si="289"/>
        <v>220616.1</v>
      </c>
      <c r="AZ156" s="42">
        <f t="shared" si="289"/>
        <v>9291823.8399999999</v>
      </c>
      <c r="BA156" s="42">
        <f t="shared" si="289"/>
        <v>2993942.76</v>
      </c>
      <c r="BB156" s="42">
        <f t="shared" si="289"/>
        <v>2548154.83</v>
      </c>
      <c r="BC156" s="42">
        <f t="shared" si="289"/>
        <v>15197629.470000001</v>
      </c>
      <c r="BD156" s="42">
        <f t="shared" si="289"/>
        <v>586441.88</v>
      </c>
      <c r="BE156" s="42">
        <f t="shared" si="289"/>
        <v>419184.59</v>
      </c>
      <c r="BF156" s="42">
        <f t="shared" si="289"/>
        <v>2414093.12</v>
      </c>
      <c r="BG156" s="42">
        <f t="shared" si="289"/>
        <v>511334.86</v>
      </c>
      <c r="BH156" s="42">
        <f t="shared" si="289"/>
        <v>128343.73</v>
      </c>
      <c r="BI156" s="42">
        <f t="shared" si="289"/>
        <v>170823.87</v>
      </c>
      <c r="BJ156" s="42">
        <f t="shared" si="289"/>
        <v>521357.97</v>
      </c>
      <c r="BK156" s="42">
        <f t="shared" si="289"/>
        <v>5894395.8399999999</v>
      </c>
      <c r="BL156" s="42">
        <f t="shared" si="289"/>
        <v>165663.64000000001</v>
      </c>
      <c r="BM156" s="42">
        <f t="shared" si="289"/>
        <v>170440.75</v>
      </c>
      <c r="BN156" s="42">
        <f t="shared" si="289"/>
        <v>1705082.94</v>
      </c>
      <c r="BO156" s="42">
        <f t="shared" ref="BO156:DZ156" si="290">MAX(BO144,BO146,BO154)</f>
        <v>661130.23999999999</v>
      </c>
      <c r="BP156" s="42">
        <f t="shared" si="290"/>
        <v>147123.04999999999</v>
      </c>
      <c r="BQ156" s="42">
        <f t="shared" si="290"/>
        <v>1917832.59</v>
      </c>
      <c r="BR156" s="42">
        <f t="shared" si="290"/>
        <v>1648026.9</v>
      </c>
      <c r="BS156" s="42">
        <f t="shared" si="290"/>
        <v>535869.18000000005</v>
      </c>
      <c r="BT156" s="42">
        <f t="shared" si="290"/>
        <v>132377.34</v>
      </c>
      <c r="BU156" s="42">
        <f t="shared" si="290"/>
        <v>132760.6</v>
      </c>
      <c r="BV156" s="42">
        <f t="shared" si="290"/>
        <v>352407.53</v>
      </c>
      <c r="BW156" s="42">
        <f t="shared" si="290"/>
        <v>407451.6</v>
      </c>
      <c r="BX156" s="42">
        <f t="shared" si="290"/>
        <v>22582.48</v>
      </c>
      <c r="BY156" s="42">
        <f t="shared" si="290"/>
        <v>612278.54</v>
      </c>
      <c r="BZ156" s="42">
        <f t="shared" si="290"/>
        <v>154768.4</v>
      </c>
      <c r="CA156" s="42">
        <f t="shared" si="290"/>
        <v>88917.1</v>
      </c>
      <c r="CB156" s="42">
        <f t="shared" si="290"/>
        <v>20405876.309999999</v>
      </c>
      <c r="CC156" s="42">
        <f t="shared" si="290"/>
        <v>77561.47</v>
      </c>
      <c r="CD156" s="42">
        <f t="shared" si="290"/>
        <v>49264.93</v>
      </c>
      <c r="CE156" s="42">
        <f t="shared" si="290"/>
        <v>84333.46</v>
      </c>
      <c r="CF156" s="42">
        <f t="shared" si="290"/>
        <v>73819.67</v>
      </c>
      <c r="CG156" s="42">
        <f t="shared" si="290"/>
        <v>109912</v>
      </c>
      <c r="CH156" s="42">
        <f t="shared" si="290"/>
        <v>102661.5</v>
      </c>
      <c r="CI156" s="42">
        <f t="shared" si="290"/>
        <v>499276.03</v>
      </c>
      <c r="CJ156" s="42">
        <f t="shared" si="290"/>
        <v>443373.6</v>
      </c>
      <c r="CK156" s="42">
        <f t="shared" si="290"/>
        <v>1372581.94</v>
      </c>
      <c r="CL156" s="42">
        <f t="shared" si="290"/>
        <v>328225.28000000003</v>
      </c>
      <c r="CM156" s="42">
        <f t="shared" si="290"/>
        <v>639699.56999999995</v>
      </c>
      <c r="CN156" s="42">
        <f t="shared" si="290"/>
        <v>7292487.96</v>
      </c>
      <c r="CO156" s="42">
        <f t="shared" si="290"/>
        <v>4433267.0999999996</v>
      </c>
      <c r="CP156" s="42">
        <f t="shared" si="290"/>
        <v>285114.53999999998</v>
      </c>
      <c r="CQ156" s="42">
        <f t="shared" si="290"/>
        <v>827835.59</v>
      </c>
      <c r="CR156" s="42">
        <f t="shared" si="290"/>
        <v>127600.72</v>
      </c>
      <c r="CS156" s="42">
        <f t="shared" si="290"/>
        <v>126441.33</v>
      </c>
      <c r="CT156" s="42">
        <f t="shared" si="290"/>
        <v>104371.23</v>
      </c>
      <c r="CU156" s="42">
        <f t="shared" si="290"/>
        <v>75517.740000000005</v>
      </c>
      <c r="CV156" s="42">
        <f t="shared" si="290"/>
        <v>38144.519999999997</v>
      </c>
      <c r="CW156" s="42">
        <f t="shared" si="290"/>
        <v>109471.1</v>
      </c>
      <c r="CX156" s="42">
        <f t="shared" si="290"/>
        <v>236853.29</v>
      </c>
      <c r="CY156" s="42">
        <f t="shared" si="290"/>
        <v>57064.68</v>
      </c>
      <c r="CZ156" s="42">
        <f t="shared" si="290"/>
        <v>940942.72</v>
      </c>
      <c r="DA156" s="42">
        <f t="shared" si="290"/>
        <v>89702.6</v>
      </c>
      <c r="DB156" s="42">
        <f t="shared" si="290"/>
        <v>102643.08</v>
      </c>
      <c r="DC156" s="42">
        <f t="shared" si="290"/>
        <v>74828.23</v>
      </c>
      <c r="DD156" s="42">
        <f t="shared" si="290"/>
        <v>71660.94</v>
      </c>
      <c r="DE156" s="42">
        <f t="shared" si="290"/>
        <v>160830.53</v>
      </c>
      <c r="DF156" s="42">
        <f t="shared" si="290"/>
        <v>8459077.8399999999</v>
      </c>
      <c r="DG156" s="42">
        <f t="shared" si="290"/>
        <v>56433.82</v>
      </c>
      <c r="DH156" s="42">
        <f t="shared" si="290"/>
        <v>576829.52</v>
      </c>
      <c r="DI156" s="42">
        <f t="shared" si="290"/>
        <v>1664105.17</v>
      </c>
      <c r="DJ156" s="42">
        <f t="shared" si="290"/>
        <v>301056.76</v>
      </c>
      <c r="DK156" s="42">
        <f t="shared" si="290"/>
        <v>227522.52</v>
      </c>
      <c r="DL156" s="42">
        <f t="shared" si="290"/>
        <v>3032172.45</v>
      </c>
      <c r="DM156" s="42">
        <f t="shared" si="290"/>
        <v>205420.11</v>
      </c>
      <c r="DN156" s="42">
        <f t="shared" si="290"/>
        <v>822742.48</v>
      </c>
      <c r="DO156" s="42">
        <f t="shared" si="290"/>
        <v>2314945.7000000002</v>
      </c>
      <c r="DP156" s="42">
        <f t="shared" si="290"/>
        <v>81409.36</v>
      </c>
      <c r="DQ156" s="42">
        <f t="shared" si="290"/>
        <v>195636.19</v>
      </c>
      <c r="DR156" s="42">
        <f t="shared" si="290"/>
        <v>1356229.59</v>
      </c>
      <c r="DS156" s="42">
        <f t="shared" si="290"/>
        <v>834351.79</v>
      </c>
      <c r="DT156" s="42">
        <f t="shared" si="290"/>
        <v>159269.85</v>
      </c>
      <c r="DU156" s="42">
        <f t="shared" si="290"/>
        <v>217302.37</v>
      </c>
      <c r="DV156" s="42">
        <f t="shared" si="290"/>
        <v>106499.65</v>
      </c>
      <c r="DW156" s="42">
        <f t="shared" si="290"/>
        <v>143302.39000000001</v>
      </c>
      <c r="DX156" s="42">
        <f t="shared" si="290"/>
        <v>78826.899999999994</v>
      </c>
      <c r="DY156" s="42">
        <f t="shared" si="290"/>
        <v>77938.31</v>
      </c>
      <c r="DZ156" s="42">
        <f t="shared" si="290"/>
        <v>200051.4</v>
      </c>
      <c r="EA156" s="42">
        <f t="shared" ref="EA156:FX156" si="291">MAX(EA144,EA146,EA154)</f>
        <v>214804.22</v>
      </c>
      <c r="EB156" s="42">
        <f t="shared" si="291"/>
        <v>254295.39</v>
      </c>
      <c r="EC156" s="42">
        <f t="shared" si="291"/>
        <v>104717.07</v>
      </c>
      <c r="ED156" s="42">
        <f t="shared" si="291"/>
        <v>64325.760000000002</v>
      </c>
      <c r="EE156" s="42">
        <f t="shared" si="291"/>
        <v>181823.06</v>
      </c>
      <c r="EF156" s="42">
        <f t="shared" si="291"/>
        <v>1005351.29</v>
      </c>
      <c r="EG156" s="42">
        <f t="shared" si="291"/>
        <v>191943.77</v>
      </c>
      <c r="EH156" s="42">
        <f t="shared" si="291"/>
        <v>87885.78</v>
      </c>
      <c r="EI156" s="42">
        <f t="shared" si="291"/>
        <v>18326179.859999999</v>
      </c>
      <c r="EJ156" s="42">
        <f t="shared" si="291"/>
        <v>2959702.13</v>
      </c>
      <c r="EK156" s="42">
        <f t="shared" si="291"/>
        <v>226911.61</v>
      </c>
      <c r="EL156" s="42">
        <f t="shared" si="291"/>
        <v>124221.87</v>
      </c>
      <c r="EM156" s="42">
        <f t="shared" si="291"/>
        <v>228343.92</v>
      </c>
      <c r="EN156" s="42">
        <f t="shared" si="291"/>
        <v>770314.16</v>
      </c>
      <c r="EO156" s="42">
        <f t="shared" si="291"/>
        <v>129019.51</v>
      </c>
      <c r="EP156" s="42">
        <f t="shared" si="291"/>
        <v>123210.54</v>
      </c>
      <c r="EQ156" s="42">
        <f t="shared" si="291"/>
        <v>367847.12</v>
      </c>
      <c r="ER156" s="42">
        <f t="shared" si="291"/>
        <v>162540.43</v>
      </c>
      <c r="ES156" s="42">
        <f t="shared" si="291"/>
        <v>136908.26</v>
      </c>
      <c r="ET156" s="42">
        <f t="shared" si="291"/>
        <v>260677.86</v>
      </c>
      <c r="EU156" s="42">
        <f t="shared" si="291"/>
        <v>809621.72</v>
      </c>
      <c r="EV156" s="42">
        <f t="shared" si="291"/>
        <v>65056.51</v>
      </c>
      <c r="EW156" s="42">
        <f t="shared" si="291"/>
        <v>197138.13</v>
      </c>
      <c r="EX156" s="42">
        <f t="shared" si="291"/>
        <v>66680.06</v>
      </c>
      <c r="EY156" s="42">
        <f t="shared" si="291"/>
        <v>254977.56</v>
      </c>
      <c r="EZ156" s="42">
        <f t="shared" si="291"/>
        <v>95104.78</v>
      </c>
      <c r="FA156" s="42">
        <f t="shared" si="291"/>
        <v>884813.46</v>
      </c>
      <c r="FB156" s="42">
        <f t="shared" si="291"/>
        <v>236640.69</v>
      </c>
      <c r="FC156" s="42">
        <f t="shared" si="291"/>
        <v>530418.93000000005</v>
      </c>
      <c r="FD156" s="42">
        <f t="shared" si="291"/>
        <v>201598.97</v>
      </c>
      <c r="FE156" s="42">
        <f t="shared" si="291"/>
        <v>100110.72</v>
      </c>
      <c r="FF156" s="42">
        <f t="shared" si="291"/>
        <v>131744.07</v>
      </c>
      <c r="FG156" s="42">
        <f t="shared" si="291"/>
        <v>71560.2</v>
      </c>
      <c r="FH156" s="42">
        <f t="shared" si="291"/>
        <v>94427.8</v>
      </c>
      <c r="FI156" s="42">
        <f t="shared" si="291"/>
        <v>707913.26</v>
      </c>
      <c r="FJ156" s="42">
        <f t="shared" si="291"/>
        <v>452920.53</v>
      </c>
      <c r="FK156" s="42">
        <f t="shared" si="291"/>
        <v>614349.30000000005</v>
      </c>
      <c r="FL156" s="42">
        <f t="shared" si="291"/>
        <v>750561.98</v>
      </c>
      <c r="FM156" s="42">
        <f t="shared" si="291"/>
        <v>810895.77</v>
      </c>
      <c r="FN156" s="42">
        <f t="shared" si="291"/>
        <v>13415261.550000001</v>
      </c>
      <c r="FO156" s="42">
        <f t="shared" si="291"/>
        <v>450321.34</v>
      </c>
      <c r="FP156" s="42">
        <f t="shared" si="291"/>
        <v>1619005.94</v>
      </c>
      <c r="FQ156" s="42">
        <f t="shared" si="291"/>
        <v>341488.36</v>
      </c>
      <c r="FR156" s="42">
        <f t="shared" si="291"/>
        <v>71006.820000000007</v>
      </c>
      <c r="FS156" s="42">
        <f t="shared" si="291"/>
        <v>57142.95</v>
      </c>
      <c r="FT156" s="43">
        <f t="shared" si="291"/>
        <v>75861.87</v>
      </c>
      <c r="FU156" s="42">
        <f t="shared" si="291"/>
        <v>546267.18999999994</v>
      </c>
      <c r="FV156" s="42">
        <f t="shared" si="291"/>
        <v>302083.24</v>
      </c>
      <c r="FW156" s="42">
        <f t="shared" si="291"/>
        <v>119803.93</v>
      </c>
      <c r="FX156" s="42">
        <f t="shared" si="291"/>
        <v>23332.02</v>
      </c>
      <c r="FY156" s="42"/>
      <c r="FZ156" s="42">
        <f>SUM(C156:FX156)</f>
        <v>343092672.36000001</v>
      </c>
      <c r="GA156" s="42"/>
      <c r="GB156" s="43"/>
      <c r="GC156" s="42"/>
      <c r="GD156" s="42"/>
      <c r="GE156" s="4"/>
      <c r="GF156" s="1"/>
      <c r="GG156" s="1"/>
      <c r="GH156" s="1"/>
      <c r="GI156" s="1"/>
      <c r="GJ156" s="1"/>
      <c r="GK156" s="1"/>
      <c r="GL156" s="1"/>
      <c r="GM156" s="1"/>
    </row>
    <row r="157" spans="1:195" x14ac:dyDescent="0.2">
      <c r="A157" s="5"/>
      <c r="B157" s="11" t="s">
        <v>488</v>
      </c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9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108"/>
      <c r="AP157" s="108"/>
      <c r="AQ157" s="108"/>
      <c r="AR157" s="108"/>
      <c r="AS157" s="108"/>
      <c r="AT157" s="108"/>
      <c r="AU157" s="108"/>
      <c r="AV157" s="108"/>
      <c r="AW157" s="108"/>
      <c r="AX157" s="108"/>
      <c r="AY157" s="108"/>
      <c r="AZ157" s="108"/>
      <c r="BA157" s="108"/>
      <c r="BB157" s="108"/>
      <c r="BC157" s="108"/>
      <c r="BD157" s="108"/>
      <c r="BE157" s="108"/>
      <c r="BF157" s="108"/>
      <c r="BG157" s="108"/>
      <c r="BH157" s="108"/>
      <c r="BI157" s="108"/>
      <c r="BJ157" s="108"/>
      <c r="BK157" s="108"/>
      <c r="BL157" s="108"/>
      <c r="BM157" s="108"/>
      <c r="BN157" s="108"/>
      <c r="BO157" s="108"/>
      <c r="BP157" s="108"/>
      <c r="BQ157" s="108"/>
      <c r="BR157" s="108"/>
      <c r="BS157" s="108"/>
      <c r="BT157" s="108"/>
      <c r="BU157" s="108"/>
      <c r="BV157" s="108"/>
      <c r="BW157" s="108"/>
      <c r="BX157" s="108"/>
      <c r="BY157" s="108"/>
      <c r="BZ157" s="108"/>
      <c r="CA157" s="108"/>
      <c r="CB157" s="108"/>
      <c r="CC157" s="108"/>
      <c r="CD157" s="108"/>
      <c r="CE157" s="108"/>
      <c r="CF157" s="108"/>
      <c r="CG157" s="108"/>
      <c r="CH157" s="108"/>
      <c r="CI157" s="108"/>
      <c r="CJ157" s="108"/>
      <c r="CK157" s="108"/>
      <c r="CL157" s="108"/>
      <c r="CM157" s="108"/>
      <c r="CN157" s="108"/>
      <c r="CO157" s="108"/>
      <c r="CP157" s="108"/>
      <c r="CQ157" s="108"/>
      <c r="CR157" s="108"/>
      <c r="CS157" s="108"/>
      <c r="CT157" s="108"/>
      <c r="CU157" s="108"/>
      <c r="CV157" s="108"/>
      <c r="CW157" s="108"/>
      <c r="CX157" s="108"/>
      <c r="CY157" s="108"/>
      <c r="CZ157" s="108"/>
      <c r="DA157" s="108"/>
      <c r="DB157" s="108"/>
      <c r="DC157" s="108"/>
      <c r="DD157" s="108"/>
      <c r="DE157" s="108"/>
      <c r="DF157" s="108"/>
      <c r="DG157" s="108"/>
      <c r="DH157" s="108"/>
      <c r="DI157" s="108"/>
      <c r="DJ157" s="108"/>
      <c r="DK157" s="108"/>
      <c r="DL157" s="108"/>
      <c r="DM157" s="108"/>
      <c r="DN157" s="108"/>
      <c r="DO157" s="108"/>
      <c r="DP157" s="108"/>
      <c r="DQ157" s="108"/>
      <c r="DR157" s="108"/>
      <c r="DS157" s="108"/>
      <c r="DT157" s="108"/>
      <c r="DU157" s="108"/>
      <c r="DV157" s="108"/>
      <c r="DW157" s="108"/>
      <c r="DX157" s="108"/>
      <c r="DY157" s="108"/>
      <c r="DZ157" s="108"/>
      <c r="EA157" s="108"/>
      <c r="EB157" s="108"/>
      <c r="EC157" s="108"/>
      <c r="ED157" s="108"/>
      <c r="EE157" s="108"/>
      <c r="EF157" s="108"/>
      <c r="EG157" s="108"/>
      <c r="EH157" s="108"/>
      <c r="EI157" s="108"/>
      <c r="EJ157" s="108"/>
      <c r="EK157" s="108"/>
      <c r="EL157" s="108"/>
      <c r="EM157" s="108"/>
      <c r="EN157" s="108"/>
      <c r="EO157" s="108"/>
      <c r="EP157" s="108"/>
      <c r="EQ157" s="108"/>
      <c r="ER157" s="108"/>
      <c r="ES157" s="108"/>
      <c r="ET157" s="108"/>
      <c r="EU157" s="108"/>
      <c r="EV157" s="108"/>
      <c r="EW157" s="108"/>
      <c r="EX157" s="108"/>
      <c r="EY157" s="108"/>
      <c r="EZ157" s="108"/>
      <c r="FA157" s="108"/>
      <c r="FB157" s="108"/>
      <c r="FC157" s="108"/>
      <c r="FD157" s="108"/>
      <c r="FE157" s="108"/>
      <c r="FF157" s="108"/>
      <c r="FG157" s="108"/>
      <c r="FH157" s="108"/>
      <c r="FI157" s="108"/>
      <c r="FJ157" s="108"/>
      <c r="FK157" s="108"/>
      <c r="FL157" s="108"/>
      <c r="FM157" s="108"/>
      <c r="FN157" s="108"/>
      <c r="FO157" s="108"/>
      <c r="FP157" s="108"/>
      <c r="FQ157" s="108"/>
      <c r="FR157" s="108"/>
      <c r="FS157" s="108"/>
      <c r="FT157" s="109"/>
      <c r="FU157" s="108"/>
      <c r="FV157" s="108"/>
      <c r="FW157" s="108"/>
      <c r="FX157" s="108"/>
      <c r="FY157" s="42"/>
      <c r="FZ157" s="42"/>
      <c r="GA157" s="42"/>
      <c r="GB157" s="43"/>
      <c r="GC157" s="42"/>
      <c r="GD157" s="42"/>
      <c r="GE157" s="4"/>
      <c r="GF157" s="1"/>
      <c r="GG157" s="1"/>
      <c r="GH157" s="1"/>
      <c r="GI157" s="1"/>
      <c r="GJ157" s="1"/>
      <c r="GK157" s="1"/>
      <c r="GL157" s="1"/>
      <c r="GM157" s="1"/>
    </row>
    <row r="158" spans="1:195" x14ac:dyDescent="0.2">
      <c r="A158" s="2" t="s">
        <v>412</v>
      </c>
      <c r="B158" s="11" t="s">
        <v>412</v>
      </c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27"/>
      <c r="BV158" s="27"/>
      <c r="BW158" s="27"/>
      <c r="BX158" s="27"/>
      <c r="BY158" s="27"/>
      <c r="BZ158" s="27"/>
      <c r="CA158" s="27"/>
      <c r="CB158" s="27"/>
      <c r="CC158" s="27"/>
      <c r="CD158" s="27"/>
      <c r="CE158" s="27"/>
      <c r="CF158" s="27"/>
      <c r="CG158" s="27"/>
      <c r="CH158" s="27"/>
      <c r="CI158" s="27"/>
      <c r="CJ158" s="27"/>
      <c r="CK158" s="27"/>
      <c r="CL158" s="27"/>
      <c r="CM158" s="27"/>
      <c r="CN158" s="27"/>
      <c r="CO158" s="27"/>
      <c r="CP158" s="27"/>
      <c r="CQ158" s="27"/>
      <c r="CR158" s="27"/>
      <c r="CS158" s="27"/>
      <c r="CT158" s="27"/>
      <c r="CU158" s="27"/>
      <c r="CV158" s="27"/>
      <c r="CW158" s="27"/>
      <c r="CX158" s="27"/>
      <c r="CY158" s="27"/>
      <c r="CZ158" s="27"/>
      <c r="DA158" s="27"/>
      <c r="DB158" s="27"/>
      <c r="DC158" s="27"/>
      <c r="DD158" s="27"/>
      <c r="DE158" s="27"/>
      <c r="DF158" s="27"/>
      <c r="DG158" s="27"/>
      <c r="DH158" s="27"/>
      <c r="DI158" s="27"/>
      <c r="DJ158" s="27"/>
      <c r="DK158" s="27"/>
      <c r="DL158" s="27"/>
      <c r="DM158" s="27"/>
      <c r="DN158" s="27"/>
      <c r="DO158" s="27"/>
      <c r="DP158" s="27"/>
      <c r="DQ158" s="27"/>
      <c r="DR158" s="27"/>
      <c r="DS158" s="27"/>
      <c r="DT158" s="27"/>
      <c r="DU158" s="27"/>
      <c r="DV158" s="27"/>
      <c r="DW158" s="27"/>
      <c r="DX158" s="27"/>
      <c r="DY158" s="27"/>
      <c r="DZ158" s="27"/>
      <c r="EA158" s="27"/>
      <c r="EB158" s="27"/>
      <c r="EC158" s="27"/>
      <c r="ED158" s="27"/>
      <c r="EE158" s="27"/>
      <c r="EF158" s="27"/>
      <c r="EG158" s="27"/>
      <c r="EH158" s="27"/>
      <c r="EI158" s="27"/>
      <c r="EJ158" s="27"/>
      <c r="EK158" s="27"/>
      <c r="EL158" s="27"/>
      <c r="EM158" s="27"/>
      <c r="EN158" s="27"/>
      <c r="EO158" s="27"/>
      <c r="EP158" s="27"/>
      <c r="EQ158" s="27"/>
      <c r="ER158" s="27"/>
      <c r="ES158" s="27"/>
      <c r="ET158" s="27"/>
      <c r="EU158" s="27"/>
      <c r="EV158" s="27"/>
      <c r="EW158" s="27"/>
      <c r="EX158" s="27"/>
      <c r="EY158" s="27"/>
      <c r="EZ158" s="27"/>
      <c r="FA158" s="27"/>
      <c r="FB158" s="27"/>
      <c r="FC158" s="27"/>
      <c r="FD158" s="27"/>
      <c r="FE158" s="27"/>
      <c r="FF158" s="27"/>
      <c r="FG158" s="27"/>
      <c r="FH158" s="27"/>
      <c r="FI158" s="27"/>
      <c r="FJ158" s="27"/>
      <c r="FK158" s="27"/>
      <c r="FL158" s="27"/>
      <c r="FM158" s="27"/>
      <c r="FN158" s="27"/>
      <c r="FO158" s="27"/>
      <c r="FP158" s="27"/>
      <c r="FQ158" s="27"/>
      <c r="FR158" s="27"/>
      <c r="FS158" s="27"/>
      <c r="FT158" s="27"/>
      <c r="FU158" s="27"/>
      <c r="FV158" s="27"/>
      <c r="FW158" s="27"/>
      <c r="FX158" s="27"/>
      <c r="FY158" s="42"/>
      <c r="FZ158" s="42"/>
      <c r="GA158" s="42"/>
      <c r="GB158" s="43"/>
      <c r="GC158" s="42"/>
      <c r="GD158" s="42"/>
      <c r="GE158" s="4"/>
      <c r="GF158" s="1"/>
      <c r="GG158" s="1"/>
      <c r="GH158" s="1"/>
      <c r="GI158" s="1"/>
      <c r="GJ158" s="1"/>
      <c r="GK158" s="1"/>
      <c r="GL158" s="1"/>
      <c r="GM158" s="1"/>
    </row>
    <row r="159" spans="1:195" ht="15.75" x14ac:dyDescent="0.25">
      <c r="A159" s="2"/>
      <c r="B159" s="41" t="s">
        <v>489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1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1"/>
      <c r="FU159" s="4"/>
      <c r="FV159" s="4"/>
      <c r="FW159" s="4"/>
      <c r="FX159" s="4"/>
      <c r="FY159" s="103"/>
      <c r="FZ159" s="14"/>
      <c r="GA159" s="42"/>
      <c r="GB159" s="43"/>
      <c r="GC159" s="42"/>
      <c r="GD159" s="42"/>
      <c r="GE159" s="4"/>
      <c r="GF159" s="1"/>
      <c r="GG159" s="1"/>
      <c r="GH159" s="1"/>
      <c r="GI159" s="1"/>
      <c r="GJ159" s="1"/>
      <c r="GK159" s="1"/>
      <c r="GL159" s="1"/>
      <c r="GM159" s="1"/>
    </row>
    <row r="160" spans="1:195" x14ac:dyDescent="0.2">
      <c r="A160" s="2" t="s">
        <v>490</v>
      </c>
      <c r="B160" s="11" t="s">
        <v>491</v>
      </c>
      <c r="C160" s="25">
        <f t="shared" ref="C160:AH160" si="292">C7+C26</f>
        <v>2227.5</v>
      </c>
      <c r="D160" s="25">
        <f t="shared" si="292"/>
        <v>0</v>
      </c>
      <c r="E160" s="25">
        <f t="shared" si="292"/>
        <v>0</v>
      </c>
      <c r="F160" s="25">
        <f t="shared" si="292"/>
        <v>0</v>
      </c>
      <c r="G160" s="25">
        <f t="shared" si="292"/>
        <v>0</v>
      </c>
      <c r="H160" s="25">
        <f t="shared" si="292"/>
        <v>0</v>
      </c>
      <c r="I160" s="25">
        <f t="shared" si="292"/>
        <v>0</v>
      </c>
      <c r="J160" s="25">
        <f t="shared" si="292"/>
        <v>0</v>
      </c>
      <c r="K160" s="25">
        <f t="shared" si="292"/>
        <v>0</v>
      </c>
      <c r="L160" s="25">
        <f t="shared" si="292"/>
        <v>0</v>
      </c>
      <c r="M160" s="25">
        <f t="shared" si="292"/>
        <v>0</v>
      </c>
      <c r="N160" s="25">
        <f t="shared" si="292"/>
        <v>0</v>
      </c>
      <c r="O160" s="25">
        <f t="shared" si="292"/>
        <v>0</v>
      </c>
      <c r="P160" s="25">
        <f t="shared" si="292"/>
        <v>0</v>
      </c>
      <c r="Q160" s="25">
        <f t="shared" si="292"/>
        <v>0</v>
      </c>
      <c r="R160" s="25">
        <f t="shared" si="292"/>
        <v>2266</v>
      </c>
      <c r="S160" s="25">
        <f t="shared" si="292"/>
        <v>1</v>
      </c>
      <c r="T160" s="25">
        <f t="shared" si="292"/>
        <v>0</v>
      </c>
      <c r="U160" s="25">
        <f t="shared" si="292"/>
        <v>0</v>
      </c>
      <c r="V160" s="25">
        <f t="shared" si="292"/>
        <v>0</v>
      </c>
      <c r="W160" s="110">
        <f t="shared" si="292"/>
        <v>0</v>
      </c>
      <c r="X160" s="25">
        <f t="shared" si="292"/>
        <v>0</v>
      </c>
      <c r="Y160" s="25">
        <f t="shared" si="292"/>
        <v>1803</v>
      </c>
      <c r="Z160" s="25">
        <f t="shared" si="292"/>
        <v>0</v>
      </c>
      <c r="AA160" s="25">
        <f t="shared" si="292"/>
        <v>0</v>
      </c>
      <c r="AB160" s="25">
        <f t="shared" si="292"/>
        <v>56.5</v>
      </c>
      <c r="AC160" s="25">
        <f t="shared" si="292"/>
        <v>0</v>
      </c>
      <c r="AD160" s="25">
        <f t="shared" si="292"/>
        <v>0</v>
      </c>
      <c r="AE160" s="25">
        <f t="shared" si="292"/>
        <v>0</v>
      </c>
      <c r="AF160" s="25">
        <f t="shared" si="292"/>
        <v>0</v>
      </c>
      <c r="AG160" s="25">
        <f t="shared" si="292"/>
        <v>0</v>
      </c>
      <c r="AH160" s="25">
        <f t="shared" si="292"/>
        <v>0</v>
      </c>
      <c r="AI160" s="25">
        <f t="shared" ref="AI160:BN160" si="293">AI7+AI26</f>
        <v>0</v>
      </c>
      <c r="AJ160" s="25">
        <f t="shared" si="293"/>
        <v>0</v>
      </c>
      <c r="AK160" s="25">
        <f t="shared" si="293"/>
        <v>0</v>
      </c>
      <c r="AL160" s="25">
        <f t="shared" si="293"/>
        <v>0</v>
      </c>
      <c r="AM160" s="25">
        <f t="shared" si="293"/>
        <v>0</v>
      </c>
      <c r="AN160" s="25">
        <f t="shared" si="293"/>
        <v>0</v>
      </c>
      <c r="AO160" s="25">
        <f t="shared" si="293"/>
        <v>0</v>
      </c>
      <c r="AP160" s="25">
        <f t="shared" si="293"/>
        <v>257.5</v>
      </c>
      <c r="AQ160" s="25">
        <f t="shared" si="293"/>
        <v>0</v>
      </c>
      <c r="AR160" s="25">
        <f t="shared" si="293"/>
        <v>2001</v>
      </c>
      <c r="AS160" s="25">
        <f t="shared" si="293"/>
        <v>0</v>
      </c>
      <c r="AT160" s="25">
        <f t="shared" si="293"/>
        <v>0</v>
      </c>
      <c r="AU160" s="25">
        <f t="shared" si="293"/>
        <v>0</v>
      </c>
      <c r="AV160" s="25">
        <f t="shared" si="293"/>
        <v>0</v>
      </c>
      <c r="AW160" s="25">
        <f t="shared" si="293"/>
        <v>0</v>
      </c>
      <c r="AX160" s="25">
        <f t="shared" si="293"/>
        <v>0</v>
      </c>
      <c r="AY160" s="25">
        <f t="shared" si="293"/>
        <v>0</v>
      </c>
      <c r="AZ160" s="25">
        <f t="shared" si="293"/>
        <v>0</v>
      </c>
      <c r="BA160" s="25">
        <f t="shared" si="293"/>
        <v>0.5</v>
      </c>
      <c r="BB160" s="25">
        <f t="shared" si="293"/>
        <v>0</v>
      </c>
      <c r="BC160" s="25">
        <f t="shared" si="293"/>
        <v>247</v>
      </c>
      <c r="BD160" s="25">
        <f t="shared" si="293"/>
        <v>0</v>
      </c>
      <c r="BE160" s="25">
        <f t="shared" si="293"/>
        <v>0</v>
      </c>
      <c r="BF160" s="25">
        <f t="shared" si="293"/>
        <v>751</v>
      </c>
      <c r="BG160" s="25">
        <f t="shared" si="293"/>
        <v>0</v>
      </c>
      <c r="BH160" s="25">
        <f t="shared" si="293"/>
        <v>31</v>
      </c>
      <c r="BI160" s="25">
        <f t="shared" si="293"/>
        <v>2</v>
      </c>
      <c r="BJ160" s="25">
        <f t="shared" si="293"/>
        <v>0</v>
      </c>
      <c r="BK160" s="25">
        <f t="shared" si="293"/>
        <v>7111.5</v>
      </c>
      <c r="BL160" s="25">
        <f t="shared" si="293"/>
        <v>0</v>
      </c>
      <c r="BM160" s="25">
        <f t="shared" si="293"/>
        <v>0</v>
      </c>
      <c r="BN160" s="25">
        <f t="shared" si="293"/>
        <v>0</v>
      </c>
      <c r="BO160" s="25">
        <f t="shared" ref="BO160:CT160" si="294">BO7+BO26</f>
        <v>0</v>
      </c>
      <c r="BP160" s="25">
        <f t="shared" si="294"/>
        <v>0</v>
      </c>
      <c r="BQ160" s="25">
        <f t="shared" si="294"/>
        <v>0</v>
      </c>
      <c r="BR160" s="25">
        <f t="shared" si="294"/>
        <v>0</v>
      </c>
      <c r="BS160" s="25">
        <f t="shared" si="294"/>
        <v>0</v>
      </c>
      <c r="BT160" s="25">
        <f t="shared" si="294"/>
        <v>0</v>
      </c>
      <c r="BU160" s="25">
        <f t="shared" si="294"/>
        <v>0</v>
      </c>
      <c r="BV160" s="25">
        <f t="shared" si="294"/>
        <v>0</v>
      </c>
      <c r="BW160" s="25">
        <f t="shared" si="294"/>
        <v>0</v>
      </c>
      <c r="BX160" s="25">
        <f t="shared" si="294"/>
        <v>0</v>
      </c>
      <c r="BY160" s="25">
        <f t="shared" si="294"/>
        <v>0</v>
      </c>
      <c r="BZ160" s="25">
        <f t="shared" si="294"/>
        <v>0</v>
      </c>
      <c r="CA160" s="25">
        <f t="shared" si="294"/>
        <v>0</v>
      </c>
      <c r="CB160" s="25">
        <f t="shared" si="294"/>
        <v>269</v>
      </c>
      <c r="CC160" s="25">
        <f t="shared" si="294"/>
        <v>0</v>
      </c>
      <c r="CD160" s="25">
        <f t="shared" si="294"/>
        <v>0</v>
      </c>
      <c r="CE160" s="25">
        <f t="shared" si="294"/>
        <v>0</v>
      </c>
      <c r="CF160" s="25">
        <f t="shared" si="294"/>
        <v>0</v>
      </c>
      <c r="CG160" s="25">
        <f t="shared" si="294"/>
        <v>0</v>
      </c>
      <c r="CH160" s="25">
        <f t="shared" si="294"/>
        <v>0</v>
      </c>
      <c r="CI160" s="25">
        <f t="shared" si="294"/>
        <v>0</v>
      </c>
      <c r="CJ160" s="25">
        <f t="shared" si="294"/>
        <v>0</v>
      </c>
      <c r="CK160" s="25">
        <f t="shared" si="294"/>
        <v>713</v>
      </c>
      <c r="CL160" s="25">
        <f t="shared" si="294"/>
        <v>11.5</v>
      </c>
      <c r="CM160" s="25">
        <f t="shared" si="294"/>
        <v>27</v>
      </c>
      <c r="CN160" s="25">
        <f t="shared" si="294"/>
        <v>217.5</v>
      </c>
      <c r="CO160" s="25">
        <f t="shared" si="294"/>
        <v>5.5</v>
      </c>
      <c r="CP160" s="25">
        <f t="shared" si="294"/>
        <v>0</v>
      </c>
      <c r="CQ160" s="25">
        <f t="shared" si="294"/>
        <v>0</v>
      </c>
      <c r="CR160" s="25">
        <f t="shared" si="294"/>
        <v>0</v>
      </c>
      <c r="CS160" s="25">
        <f t="shared" si="294"/>
        <v>0</v>
      </c>
      <c r="CT160" s="25">
        <f t="shared" si="294"/>
        <v>0</v>
      </c>
      <c r="CU160" s="25">
        <f t="shared" ref="CU160:DZ160" si="295">CU7+CU26</f>
        <v>385</v>
      </c>
      <c r="CV160" s="25">
        <f t="shared" si="295"/>
        <v>0</v>
      </c>
      <c r="CW160" s="25">
        <f t="shared" si="295"/>
        <v>0</v>
      </c>
      <c r="CX160" s="25">
        <f t="shared" si="295"/>
        <v>0</v>
      </c>
      <c r="CY160" s="25">
        <f t="shared" si="295"/>
        <v>0</v>
      </c>
      <c r="CZ160" s="25">
        <f t="shared" si="295"/>
        <v>0</v>
      </c>
      <c r="DA160" s="25">
        <f t="shared" si="295"/>
        <v>0</v>
      </c>
      <c r="DB160" s="25">
        <f t="shared" si="295"/>
        <v>0</v>
      </c>
      <c r="DC160" s="25">
        <f t="shared" si="295"/>
        <v>0</v>
      </c>
      <c r="DD160" s="25">
        <f t="shared" si="295"/>
        <v>0</v>
      </c>
      <c r="DE160" s="25">
        <f t="shared" si="295"/>
        <v>0</v>
      </c>
      <c r="DF160" s="25">
        <f t="shared" si="295"/>
        <v>0</v>
      </c>
      <c r="DG160" s="25">
        <f t="shared" si="295"/>
        <v>0</v>
      </c>
      <c r="DH160" s="25">
        <f t="shared" si="295"/>
        <v>0</v>
      </c>
      <c r="DI160" s="25">
        <f t="shared" si="295"/>
        <v>3</v>
      </c>
      <c r="DJ160" s="25">
        <f t="shared" si="295"/>
        <v>4</v>
      </c>
      <c r="DK160" s="25">
        <f t="shared" si="295"/>
        <v>0</v>
      </c>
      <c r="DL160" s="25">
        <f t="shared" si="295"/>
        <v>0</v>
      </c>
      <c r="DM160" s="25">
        <f t="shared" si="295"/>
        <v>0</v>
      </c>
      <c r="DN160" s="25">
        <f t="shared" si="295"/>
        <v>0</v>
      </c>
      <c r="DO160" s="25">
        <f t="shared" si="295"/>
        <v>0</v>
      </c>
      <c r="DP160" s="25">
        <f t="shared" si="295"/>
        <v>0</v>
      </c>
      <c r="DQ160" s="25">
        <f t="shared" si="295"/>
        <v>0</v>
      </c>
      <c r="DR160" s="25">
        <f t="shared" si="295"/>
        <v>0</v>
      </c>
      <c r="DS160" s="25">
        <f t="shared" si="295"/>
        <v>0</v>
      </c>
      <c r="DT160" s="25">
        <f t="shared" si="295"/>
        <v>0</v>
      </c>
      <c r="DU160" s="25">
        <f t="shared" si="295"/>
        <v>0</v>
      </c>
      <c r="DV160" s="25">
        <f t="shared" si="295"/>
        <v>0</v>
      </c>
      <c r="DW160" s="25">
        <f t="shared" si="295"/>
        <v>0</v>
      </c>
      <c r="DX160" s="25">
        <f t="shared" si="295"/>
        <v>0</v>
      </c>
      <c r="DY160" s="25">
        <f t="shared" si="295"/>
        <v>0</v>
      </c>
      <c r="DZ160" s="25">
        <f t="shared" si="295"/>
        <v>0</v>
      </c>
      <c r="EA160" s="25">
        <f t="shared" ref="EA160:FF160" si="296">EA7+EA26</f>
        <v>0</v>
      </c>
      <c r="EB160" s="25">
        <f t="shared" si="296"/>
        <v>0</v>
      </c>
      <c r="EC160" s="25">
        <f t="shared" si="296"/>
        <v>0</v>
      </c>
      <c r="ED160" s="25">
        <f t="shared" si="296"/>
        <v>0</v>
      </c>
      <c r="EE160" s="25">
        <f t="shared" si="296"/>
        <v>0</v>
      </c>
      <c r="EF160" s="25">
        <f t="shared" si="296"/>
        <v>0</v>
      </c>
      <c r="EG160" s="25">
        <f t="shared" si="296"/>
        <v>0</v>
      </c>
      <c r="EH160" s="25">
        <f t="shared" si="296"/>
        <v>0</v>
      </c>
      <c r="EI160" s="25">
        <f t="shared" si="296"/>
        <v>0</v>
      </c>
      <c r="EJ160" s="25">
        <f t="shared" si="296"/>
        <v>191.5</v>
      </c>
      <c r="EK160" s="25">
        <f t="shared" si="296"/>
        <v>0</v>
      </c>
      <c r="EL160" s="25">
        <f t="shared" si="296"/>
        <v>0</v>
      </c>
      <c r="EM160" s="25">
        <f t="shared" si="296"/>
        <v>0</v>
      </c>
      <c r="EN160" s="25">
        <f t="shared" si="296"/>
        <v>116</v>
      </c>
      <c r="EO160" s="25">
        <f t="shared" si="296"/>
        <v>0</v>
      </c>
      <c r="EP160" s="25">
        <f t="shared" si="296"/>
        <v>0</v>
      </c>
      <c r="EQ160" s="25">
        <f t="shared" si="296"/>
        <v>0</v>
      </c>
      <c r="ER160" s="25">
        <f t="shared" si="296"/>
        <v>0</v>
      </c>
      <c r="ES160" s="25">
        <f t="shared" si="296"/>
        <v>0</v>
      </c>
      <c r="ET160" s="25">
        <f t="shared" si="296"/>
        <v>0</v>
      </c>
      <c r="EU160" s="25">
        <f t="shared" si="296"/>
        <v>0</v>
      </c>
      <c r="EV160" s="25">
        <f t="shared" si="296"/>
        <v>0</v>
      </c>
      <c r="EW160" s="25">
        <f t="shared" si="296"/>
        <v>0</v>
      </c>
      <c r="EX160" s="25">
        <f t="shared" si="296"/>
        <v>0</v>
      </c>
      <c r="EY160" s="25">
        <f t="shared" si="296"/>
        <v>264</v>
      </c>
      <c r="EZ160" s="25">
        <f t="shared" si="296"/>
        <v>0</v>
      </c>
      <c r="FA160" s="25">
        <f t="shared" si="296"/>
        <v>0</v>
      </c>
      <c r="FB160" s="25">
        <f t="shared" si="296"/>
        <v>0</v>
      </c>
      <c r="FC160" s="25">
        <f t="shared" si="296"/>
        <v>0</v>
      </c>
      <c r="FD160" s="25">
        <f t="shared" si="296"/>
        <v>0</v>
      </c>
      <c r="FE160" s="25">
        <f t="shared" si="296"/>
        <v>0</v>
      </c>
      <c r="FF160" s="25">
        <f t="shared" si="296"/>
        <v>0</v>
      </c>
      <c r="FG160" s="25">
        <f t="shared" ref="FG160:FX160" si="297">FG7+FG26</f>
        <v>0</v>
      </c>
      <c r="FH160" s="25">
        <f t="shared" si="297"/>
        <v>0</v>
      </c>
      <c r="FI160" s="25">
        <f t="shared" si="297"/>
        <v>0</v>
      </c>
      <c r="FJ160" s="25">
        <f t="shared" si="297"/>
        <v>0</v>
      </c>
      <c r="FK160" s="25">
        <f t="shared" si="297"/>
        <v>0</v>
      </c>
      <c r="FL160" s="25">
        <f t="shared" si="297"/>
        <v>0</v>
      </c>
      <c r="FM160" s="25">
        <f t="shared" si="297"/>
        <v>0</v>
      </c>
      <c r="FN160" s="25">
        <f t="shared" si="297"/>
        <v>0</v>
      </c>
      <c r="FO160" s="25">
        <f t="shared" si="297"/>
        <v>0</v>
      </c>
      <c r="FP160" s="25">
        <f t="shared" si="297"/>
        <v>0</v>
      </c>
      <c r="FQ160" s="25">
        <f t="shared" si="297"/>
        <v>0</v>
      </c>
      <c r="FR160" s="25">
        <f t="shared" si="297"/>
        <v>0</v>
      </c>
      <c r="FS160" s="25">
        <f t="shared" si="297"/>
        <v>0</v>
      </c>
      <c r="FT160" s="110">
        <f t="shared" si="297"/>
        <v>0</v>
      </c>
      <c r="FU160" s="25">
        <f t="shared" si="297"/>
        <v>0</v>
      </c>
      <c r="FV160" s="25">
        <f t="shared" si="297"/>
        <v>0</v>
      </c>
      <c r="FW160" s="25">
        <f t="shared" si="297"/>
        <v>0</v>
      </c>
      <c r="FX160" s="25">
        <f t="shared" si="297"/>
        <v>0</v>
      </c>
      <c r="FY160" s="111"/>
      <c r="FZ160" s="42">
        <f>SUM(C160:FX160)</f>
        <v>18962.5</v>
      </c>
      <c r="GA160" s="42"/>
      <c r="GB160" s="43"/>
      <c r="GC160" s="42"/>
      <c r="GD160" s="42"/>
      <c r="GE160" s="4"/>
      <c r="GF160" s="1"/>
      <c r="GG160" s="1"/>
      <c r="GH160" s="1"/>
      <c r="GI160" s="1"/>
      <c r="GJ160" s="1"/>
      <c r="GK160" s="1"/>
      <c r="GL160" s="1"/>
      <c r="GM160" s="1"/>
    </row>
    <row r="161" spans="1:217" x14ac:dyDescent="0.2">
      <c r="A161" s="2" t="s">
        <v>492</v>
      </c>
      <c r="B161" s="11" t="s">
        <v>493</v>
      </c>
      <c r="C161" s="4">
        <f t="shared" ref="C161:AH161" si="298">C33</f>
        <v>8162</v>
      </c>
      <c r="D161" s="4">
        <f t="shared" si="298"/>
        <v>8162</v>
      </c>
      <c r="E161" s="4">
        <f t="shared" si="298"/>
        <v>8162</v>
      </c>
      <c r="F161" s="4">
        <f t="shared" si="298"/>
        <v>8162</v>
      </c>
      <c r="G161" s="4">
        <f t="shared" si="298"/>
        <v>8162</v>
      </c>
      <c r="H161" s="4">
        <f t="shared" si="298"/>
        <v>8162</v>
      </c>
      <c r="I161" s="4">
        <f t="shared" si="298"/>
        <v>8162</v>
      </c>
      <c r="J161" s="4">
        <f t="shared" si="298"/>
        <v>8162</v>
      </c>
      <c r="K161" s="4">
        <f t="shared" si="298"/>
        <v>8162</v>
      </c>
      <c r="L161" s="4">
        <f t="shared" si="298"/>
        <v>8162</v>
      </c>
      <c r="M161" s="4">
        <f t="shared" si="298"/>
        <v>8162</v>
      </c>
      <c r="N161" s="4">
        <f t="shared" si="298"/>
        <v>8162</v>
      </c>
      <c r="O161" s="4">
        <f t="shared" si="298"/>
        <v>8162</v>
      </c>
      <c r="P161" s="4">
        <f t="shared" si="298"/>
        <v>8162</v>
      </c>
      <c r="Q161" s="4">
        <f t="shared" si="298"/>
        <v>8162</v>
      </c>
      <c r="R161" s="4">
        <f t="shared" si="298"/>
        <v>8162</v>
      </c>
      <c r="S161" s="4">
        <f t="shared" si="298"/>
        <v>8162</v>
      </c>
      <c r="T161" s="4">
        <f t="shared" si="298"/>
        <v>8162</v>
      </c>
      <c r="U161" s="4">
        <f t="shared" si="298"/>
        <v>8162</v>
      </c>
      <c r="V161" s="4">
        <f t="shared" si="298"/>
        <v>8162</v>
      </c>
      <c r="W161" s="4">
        <f t="shared" si="298"/>
        <v>8162</v>
      </c>
      <c r="X161" s="4">
        <f t="shared" si="298"/>
        <v>8162</v>
      </c>
      <c r="Y161" s="4">
        <f t="shared" si="298"/>
        <v>8162</v>
      </c>
      <c r="Z161" s="4">
        <f t="shared" si="298"/>
        <v>8162</v>
      </c>
      <c r="AA161" s="4">
        <f t="shared" si="298"/>
        <v>8162</v>
      </c>
      <c r="AB161" s="4">
        <f t="shared" si="298"/>
        <v>8162</v>
      </c>
      <c r="AC161" s="4">
        <f t="shared" si="298"/>
        <v>8162</v>
      </c>
      <c r="AD161" s="4">
        <f t="shared" si="298"/>
        <v>8162</v>
      </c>
      <c r="AE161" s="4">
        <f t="shared" si="298"/>
        <v>8162</v>
      </c>
      <c r="AF161" s="4">
        <f t="shared" si="298"/>
        <v>8162</v>
      </c>
      <c r="AG161" s="4">
        <f t="shared" si="298"/>
        <v>8162</v>
      </c>
      <c r="AH161" s="4">
        <f t="shared" si="298"/>
        <v>8162</v>
      </c>
      <c r="AI161" s="4">
        <f t="shared" ref="AI161:BN161" si="299">AI33</f>
        <v>8162</v>
      </c>
      <c r="AJ161" s="4">
        <f t="shared" si="299"/>
        <v>8162</v>
      </c>
      <c r="AK161" s="4">
        <f t="shared" si="299"/>
        <v>8162</v>
      </c>
      <c r="AL161" s="4">
        <f t="shared" si="299"/>
        <v>8162</v>
      </c>
      <c r="AM161" s="4">
        <f t="shared" si="299"/>
        <v>8162</v>
      </c>
      <c r="AN161" s="4">
        <f t="shared" si="299"/>
        <v>8162</v>
      </c>
      <c r="AO161" s="4">
        <f t="shared" si="299"/>
        <v>8162</v>
      </c>
      <c r="AP161" s="4">
        <f t="shared" si="299"/>
        <v>8162</v>
      </c>
      <c r="AQ161" s="4">
        <f t="shared" si="299"/>
        <v>8162</v>
      </c>
      <c r="AR161" s="4">
        <f t="shared" si="299"/>
        <v>8162</v>
      </c>
      <c r="AS161" s="4">
        <f t="shared" si="299"/>
        <v>8162</v>
      </c>
      <c r="AT161" s="4">
        <f t="shared" si="299"/>
        <v>8162</v>
      </c>
      <c r="AU161" s="4">
        <f t="shared" si="299"/>
        <v>8162</v>
      </c>
      <c r="AV161" s="4">
        <f t="shared" si="299"/>
        <v>8162</v>
      </c>
      <c r="AW161" s="4">
        <f t="shared" si="299"/>
        <v>8162</v>
      </c>
      <c r="AX161" s="4">
        <f t="shared" si="299"/>
        <v>8162</v>
      </c>
      <c r="AY161" s="4">
        <f t="shared" si="299"/>
        <v>8162</v>
      </c>
      <c r="AZ161" s="4">
        <f t="shared" si="299"/>
        <v>8162</v>
      </c>
      <c r="BA161" s="4">
        <f t="shared" si="299"/>
        <v>8162</v>
      </c>
      <c r="BB161" s="4">
        <f t="shared" si="299"/>
        <v>8162</v>
      </c>
      <c r="BC161" s="4">
        <f t="shared" si="299"/>
        <v>8162</v>
      </c>
      <c r="BD161" s="4">
        <f t="shared" si="299"/>
        <v>8162</v>
      </c>
      <c r="BE161" s="4">
        <f t="shared" si="299"/>
        <v>8162</v>
      </c>
      <c r="BF161" s="4">
        <f t="shared" si="299"/>
        <v>8162</v>
      </c>
      <c r="BG161" s="4">
        <f t="shared" si="299"/>
        <v>8162</v>
      </c>
      <c r="BH161" s="4">
        <f t="shared" si="299"/>
        <v>8162</v>
      </c>
      <c r="BI161" s="4">
        <f t="shared" si="299"/>
        <v>8162</v>
      </c>
      <c r="BJ161" s="4">
        <f t="shared" si="299"/>
        <v>8162</v>
      </c>
      <c r="BK161" s="4">
        <f t="shared" si="299"/>
        <v>8162</v>
      </c>
      <c r="BL161" s="4">
        <f t="shared" si="299"/>
        <v>8162</v>
      </c>
      <c r="BM161" s="4">
        <f t="shared" si="299"/>
        <v>8162</v>
      </c>
      <c r="BN161" s="4">
        <f t="shared" si="299"/>
        <v>8162</v>
      </c>
      <c r="BO161" s="4">
        <f t="shared" ref="BO161:CT161" si="300">BO33</f>
        <v>8162</v>
      </c>
      <c r="BP161" s="4">
        <f t="shared" si="300"/>
        <v>8162</v>
      </c>
      <c r="BQ161" s="4">
        <f t="shared" si="300"/>
        <v>8162</v>
      </c>
      <c r="BR161" s="4">
        <f t="shared" si="300"/>
        <v>8162</v>
      </c>
      <c r="BS161" s="4">
        <f t="shared" si="300"/>
        <v>8162</v>
      </c>
      <c r="BT161" s="4">
        <f t="shared" si="300"/>
        <v>8162</v>
      </c>
      <c r="BU161" s="4">
        <f t="shared" si="300"/>
        <v>8162</v>
      </c>
      <c r="BV161" s="4">
        <f t="shared" si="300"/>
        <v>8162</v>
      </c>
      <c r="BW161" s="4">
        <f t="shared" si="300"/>
        <v>8162</v>
      </c>
      <c r="BX161" s="4">
        <f t="shared" si="300"/>
        <v>8162</v>
      </c>
      <c r="BY161" s="4">
        <f t="shared" si="300"/>
        <v>8162</v>
      </c>
      <c r="BZ161" s="4">
        <f t="shared" si="300"/>
        <v>8162</v>
      </c>
      <c r="CA161" s="4">
        <f t="shared" si="300"/>
        <v>8162</v>
      </c>
      <c r="CB161" s="4">
        <f t="shared" si="300"/>
        <v>8162</v>
      </c>
      <c r="CC161" s="4">
        <f t="shared" si="300"/>
        <v>8162</v>
      </c>
      <c r="CD161" s="4">
        <f t="shared" si="300"/>
        <v>8162</v>
      </c>
      <c r="CE161" s="4">
        <f t="shared" si="300"/>
        <v>8162</v>
      </c>
      <c r="CF161" s="4">
        <f t="shared" si="300"/>
        <v>8162</v>
      </c>
      <c r="CG161" s="4">
        <f t="shared" si="300"/>
        <v>8162</v>
      </c>
      <c r="CH161" s="4">
        <f t="shared" si="300"/>
        <v>8162</v>
      </c>
      <c r="CI161" s="4">
        <f t="shared" si="300"/>
        <v>8162</v>
      </c>
      <c r="CJ161" s="4">
        <f t="shared" si="300"/>
        <v>8162</v>
      </c>
      <c r="CK161" s="4">
        <f t="shared" si="300"/>
        <v>8162</v>
      </c>
      <c r="CL161" s="4">
        <f t="shared" si="300"/>
        <v>8162</v>
      </c>
      <c r="CM161" s="4">
        <f t="shared" si="300"/>
        <v>8162</v>
      </c>
      <c r="CN161" s="4">
        <f t="shared" si="300"/>
        <v>8162</v>
      </c>
      <c r="CO161" s="4">
        <f t="shared" si="300"/>
        <v>8162</v>
      </c>
      <c r="CP161" s="4">
        <f t="shared" si="300"/>
        <v>8162</v>
      </c>
      <c r="CQ161" s="4">
        <f t="shared" si="300"/>
        <v>8162</v>
      </c>
      <c r="CR161" s="4">
        <f t="shared" si="300"/>
        <v>8162</v>
      </c>
      <c r="CS161" s="4">
        <f t="shared" si="300"/>
        <v>8162</v>
      </c>
      <c r="CT161" s="4">
        <f t="shared" si="300"/>
        <v>8162</v>
      </c>
      <c r="CU161" s="4">
        <f t="shared" ref="CU161:DZ161" si="301">CU33</f>
        <v>8162</v>
      </c>
      <c r="CV161" s="4">
        <f t="shared" si="301"/>
        <v>8162</v>
      </c>
      <c r="CW161" s="4">
        <f t="shared" si="301"/>
        <v>8162</v>
      </c>
      <c r="CX161" s="4">
        <f t="shared" si="301"/>
        <v>8162</v>
      </c>
      <c r="CY161" s="4">
        <f t="shared" si="301"/>
        <v>8162</v>
      </c>
      <c r="CZ161" s="4">
        <f t="shared" si="301"/>
        <v>8162</v>
      </c>
      <c r="DA161" s="4">
        <f t="shared" si="301"/>
        <v>8162</v>
      </c>
      <c r="DB161" s="4">
        <f t="shared" si="301"/>
        <v>8162</v>
      </c>
      <c r="DC161" s="4">
        <f t="shared" si="301"/>
        <v>8162</v>
      </c>
      <c r="DD161" s="4">
        <f t="shared" si="301"/>
        <v>8162</v>
      </c>
      <c r="DE161" s="4">
        <f t="shared" si="301"/>
        <v>8162</v>
      </c>
      <c r="DF161" s="4">
        <f t="shared" si="301"/>
        <v>8162</v>
      </c>
      <c r="DG161" s="4">
        <f t="shared" si="301"/>
        <v>8162</v>
      </c>
      <c r="DH161" s="4">
        <f t="shared" si="301"/>
        <v>8162</v>
      </c>
      <c r="DI161" s="4">
        <f t="shared" si="301"/>
        <v>8162</v>
      </c>
      <c r="DJ161" s="4">
        <f t="shared" si="301"/>
        <v>8162</v>
      </c>
      <c r="DK161" s="4">
        <f t="shared" si="301"/>
        <v>8162</v>
      </c>
      <c r="DL161" s="4">
        <f t="shared" si="301"/>
        <v>8162</v>
      </c>
      <c r="DM161" s="4">
        <f t="shared" si="301"/>
        <v>8162</v>
      </c>
      <c r="DN161" s="4">
        <f t="shared" si="301"/>
        <v>8162</v>
      </c>
      <c r="DO161" s="4">
        <f t="shared" si="301"/>
        <v>8162</v>
      </c>
      <c r="DP161" s="4">
        <f t="shared" si="301"/>
        <v>8162</v>
      </c>
      <c r="DQ161" s="4">
        <f t="shared" si="301"/>
        <v>8162</v>
      </c>
      <c r="DR161" s="4">
        <f t="shared" si="301"/>
        <v>8162</v>
      </c>
      <c r="DS161" s="4">
        <f t="shared" si="301"/>
        <v>8162</v>
      </c>
      <c r="DT161" s="4">
        <f t="shared" si="301"/>
        <v>8162</v>
      </c>
      <c r="DU161" s="4">
        <f t="shared" si="301"/>
        <v>8162</v>
      </c>
      <c r="DV161" s="4">
        <f t="shared" si="301"/>
        <v>8162</v>
      </c>
      <c r="DW161" s="4">
        <f t="shared" si="301"/>
        <v>8162</v>
      </c>
      <c r="DX161" s="4">
        <f t="shared" si="301"/>
        <v>8162</v>
      </c>
      <c r="DY161" s="4">
        <f t="shared" si="301"/>
        <v>8162</v>
      </c>
      <c r="DZ161" s="4">
        <f t="shared" si="301"/>
        <v>8162</v>
      </c>
      <c r="EA161" s="4">
        <f t="shared" ref="EA161:FF161" si="302">EA33</f>
        <v>8162</v>
      </c>
      <c r="EB161" s="4">
        <f t="shared" si="302"/>
        <v>8162</v>
      </c>
      <c r="EC161" s="4">
        <f t="shared" si="302"/>
        <v>8162</v>
      </c>
      <c r="ED161" s="4">
        <f t="shared" si="302"/>
        <v>8162</v>
      </c>
      <c r="EE161" s="4">
        <f t="shared" si="302"/>
        <v>8162</v>
      </c>
      <c r="EF161" s="4">
        <f t="shared" si="302"/>
        <v>8162</v>
      </c>
      <c r="EG161" s="4">
        <f t="shared" si="302"/>
        <v>8162</v>
      </c>
      <c r="EH161" s="4">
        <f t="shared" si="302"/>
        <v>8162</v>
      </c>
      <c r="EI161" s="4">
        <f t="shared" si="302"/>
        <v>8162</v>
      </c>
      <c r="EJ161" s="4">
        <f t="shared" si="302"/>
        <v>8162</v>
      </c>
      <c r="EK161" s="4">
        <f t="shared" si="302"/>
        <v>8162</v>
      </c>
      <c r="EL161" s="4">
        <f t="shared" si="302"/>
        <v>8162</v>
      </c>
      <c r="EM161" s="4">
        <f t="shared" si="302"/>
        <v>8162</v>
      </c>
      <c r="EN161" s="4">
        <f t="shared" si="302"/>
        <v>8162</v>
      </c>
      <c r="EO161" s="4">
        <f t="shared" si="302"/>
        <v>8162</v>
      </c>
      <c r="EP161" s="4">
        <f t="shared" si="302"/>
        <v>8162</v>
      </c>
      <c r="EQ161" s="4">
        <f t="shared" si="302"/>
        <v>8162</v>
      </c>
      <c r="ER161" s="4">
        <f t="shared" si="302"/>
        <v>8162</v>
      </c>
      <c r="ES161" s="4">
        <f t="shared" si="302"/>
        <v>8162</v>
      </c>
      <c r="ET161" s="4">
        <f t="shared" si="302"/>
        <v>8162</v>
      </c>
      <c r="EU161" s="4">
        <f t="shared" si="302"/>
        <v>8162</v>
      </c>
      <c r="EV161" s="4">
        <f t="shared" si="302"/>
        <v>8162</v>
      </c>
      <c r="EW161" s="4">
        <f t="shared" si="302"/>
        <v>8162</v>
      </c>
      <c r="EX161" s="4">
        <f t="shared" si="302"/>
        <v>8162</v>
      </c>
      <c r="EY161" s="4">
        <f t="shared" si="302"/>
        <v>8162</v>
      </c>
      <c r="EZ161" s="4">
        <f t="shared" si="302"/>
        <v>8162</v>
      </c>
      <c r="FA161" s="4">
        <f t="shared" si="302"/>
        <v>8162</v>
      </c>
      <c r="FB161" s="4">
        <f t="shared" si="302"/>
        <v>8162</v>
      </c>
      <c r="FC161" s="4">
        <f t="shared" si="302"/>
        <v>8162</v>
      </c>
      <c r="FD161" s="4">
        <f t="shared" si="302"/>
        <v>8162</v>
      </c>
      <c r="FE161" s="4">
        <f t="shared" si="302"/>
        <v>8162</v>
      </c>
      <c r="FF161" s="4">
        <f t="shared" si="302"/>
        <v>8162</v>
      </c>
      <c r="FG161" s="4">
        <f t="shared" ref="FG161:FX161" si="303">FG33</f>
        <v>8162</v>
      </c>
      <c r="FH161" s="4">
        <f t="shared" si="303"/>
        <v>8162</v>
      </c>
      <c r="FI161" s="4">
        <f t="shared" si="303"/>
        <v>8162</v>
      </c>
      <c r="FJ161" s="4">
        <f t="shared" si="303"/>
        <v>8162</v>
      </c>
      <c r="FK161" s="4">
        <f t="shared" si="303"/>
        <v>8162</v>
      </c>
      <c r="FL161" s="4">
        <f t="shared" si="303"/>
        <v>8162</v>
      </c>
      <c r="FM161" s="4">
        <f t="shared" si="303"/>
        <v>8162</v>
      </c>
      <c r="FN161" s="4">
        <f t="shared" si="303"/>
        <v>8162</v>
      </c>
      <c r="FO161" s="4">
        <f t="shared" si="303"/>
        <v>8162</v>
      </c>
      <c r="FP161" s="4">
        <f t="shared" si="303"/>
        <v>8162</v>
      </c>
      <c r="FQ161" s="4">
        <f t="shared" si="303"/>
        <v>8162</v>
      </c>
      <c r="FR161" s="4">
        <f t="shared" si="303"/>
        <v>8162</v>
      </c>
      <c r="FS161" s="4">
        <f t="shared" si="303"/>
        <v>8162</v>
      </c>
      <c r="FT161" s="1">
        <f t="shared" si="303"/>
        <v>8162</v>
      </c>
      <c r="FU161" s="4">
        <f t="shared" si="303"/>
        <v>8162</v>
      </c>
      <c r="FV161" s="4">
        <f t="shared" si="303"/>
        <v>8162</v>
      </c>
      <c r="FW161" s="4">
        <f t="shared" si="303"/>
        <v>8162</v>
      </c>
      <c r="FX161" s="4">
        <f t="shared" si="303"/>
        <v>8162</v>
      </c>
      <c r="FY161" s="4"/>
      <c r="FZ161" s="4">
        <f>FZ32</f>
        <v>0</v>
      </c>
      <c r="GA161" s="42"/>
      <c r="GB161" s="17"/>
      <c r="GC161" s="14"/>
      <c r="GD161" s="14"/>
      <c r="GE161" s="37"/>
      <c r="GF161" s="36"/>
      <c r="GG161" s="1"/>
      <c r="GH161" s="1"/>
      <c r="GI161" s="1"/>
      <c r="GJ161" s="1"/>
      <c r="GK161" s="1"/>
      <c r="GL161" s="1"/>
      <c r="GM161" s="1"/>
    </row>
    <row r="162" spans="1:217" x14ac:dyDescent="0.2">
      <c r="A162" s="2" t="s">
        <v>494</v>
      </c>
      <c r="B162" s="11" t="s">
        <v>495</v>
      </c>
      <c r="C162" s="4">
        <f t="shared" ref="C162:BN162" si="304">ROUND(C161*C160,2)</f>
        <v>18180855</v>
      </c>
      <c r="D162" s="4">
        <f t="shared" si="304"/>
        <v>0</v>
      </c>
      <c r="E162" s="4">
        <f t="shared" si="304"/>
        <v>0</v>
      </c>
      <c r="F162" s="4">
        <f t="shared" si="304"/>
        <v>0</v>
      </c>
      <c r="G162" s="4">
        <f t="shared" si="304"/>
        <v>0</v>
      </c>
      <c r="H162" s="4">
        <f t="shared" si="304"/>
        <v>0</v>
      </c>
      <c r="I162" s="4">
        <f t="shared" si="304"/>
        <v>0</v>
      </c>
      <c r="J162" s="4">
        <f t="shared" si="304"/>
        <v>0</v>
      </c>
      <c r="K162" s="4">
        <f t="shared" si="304"/>
        <v>0</v>
      </c>
      <c r="L162" s="4">
        <f t="shared" si="304"/>
        <v>0</v>
      </c>
      <c r="M162" s="4">
        <f t="shared" si="304"/>
        <v>0</v>
      </c>
      <c r="N162" s="4">
        <f t="shared" si="304"/>
        <v>0</v>
      </c>
      <c r="O162" s="4">
        <f t="shared" si="304"/>
        <v>0</v>
      </c>
      <c r="P162" s="4">
        <f t="shared" si="304"/>
        <v>0</v>
      </c>
      <c r="Q162" s="4">
        <f t="shared" si="304"/>
        <v>0</v>
      </c>
      <c r="R162" s="4">
        <f t="shared" si="304"/>
        <v>18495092</v>
      </c>
      <c r="S162" s="4">
        <f t="shared" si="304"/>
        <v>8162</v>
      </c>
      <c r="T162" s="4">
        <f t="shared" si="304"/>
        <v>0</v>
      </c>
      <c r="U162" s="4">
        <f t="shared" si="304"/>
        <v>0</v>
      </c>
      <c r="V162" s="4">
        <f t="shared" si="304"/>
        <v>0</v>
      </c>
      <c r="W162" s="1">
        <f t="shared" si="304"/>
        <v>0</v>
      </c>
      <c r="X162" s="4">
        <f t="shared" si="304"/>
        <v>0</v>
      </c>
      <c r="Y162" s="4">
        <f t="shared" si="304"/>
        <v>14716086</v>
      </c>
      <c r="Z162" s="4">
        <f t="shared" si="304"/>
        <v>0</v>
      </c>
      <c r="AA162" s="4">
        <f t="shared" si="304"/>
        <v>0</v>
      </c>
      <c r="AB162" s="4">
        <f t="shared" si="304"/>
        <v>461153</v>
      </c>
      <c r="AC162" s="4">
        <f t="shared" si="304"/>
        <v>0</v>
      </c>
      <c r="AD162" s="4">
        <f t="shared" si="304"/>
        <v>0</v>
      </c>
      <c r="AE162" s="4">
        <f t="shared" si="304"/>
        <v>0</v>
      </c>
      <c r="AF162" s="4">
        <f t="shared" si="304"/>
        <v>0</v>
      </c>
      <c r="AG162" s="4">
        <f t="shared" si="304"/>
        <v>0</v>
      </c>
      <c r="AH162" s="4">
        <f t="shared" si="304"/>
        <v>0</v>
      </c>
      <c r="AI162" s="4">
        <f t="shared" si="304"/>
        <v>0</v>
      </c>
      <c r="AJ162" s="4">
        <f t="shared" si="304"/>
        <v>0</v>
      </c>
      <c r="AK162" s="4">
        <f t="shared" si="304"/>
        <v>0</v>
      </c>
      <c r="AL162" s="4">
        <f t="shared" si="304"/>
        <v>0</v>
      </c>
      <c r="AM162" s="4">
        <f t="shared" si="304"/>
        <v>0</v>
      </c>
      <c r="AN162" s="4">
        <f t="shared" si="304"/>
        <v>0</v>
      </c>
      <c r="AO162" s="4">
        <f t="shared" si="304"/>
        <v>0</v>
      </c>
      <c r="AP162" s="4">
        <f t="shared" si="304"/>
        <v>2101715</v>
      </c>
      <c r="AQ162" s="4">
        <f t="shared" si="304"/>
        <v>0</v>
      </c>
      <c r="AR162" s="4">
        <f t="shared" si="304"/>
        <v>16332162</v>
      </c>
      <c r="AS162" s="4">
        <f t="shared" si="304"/>
        <v>0</v>
      </c>
      <c r="AT162" s="4">
        <f t="shared" si="304"/>
        <v>0</v>
      </c>
      <c r="AU162" s="4">
        <f t="shared" si="304"/>
        <v>0</v>
      </c>
      <c r="AV162" s="4">
        <f t="shared" si="304"/>
        <v>0</v>
      </c>
      <c r="AW162" s="4">
        <f t="shared" si="304"/>
        <v>0</v>
      </c>
      <c r="AX162" s="4">
        <f t="shared" si="304"/>
        <v>0</v>
      </c>
      <c r="AY162" s="4">
        <f t="shared" si="304"/>
        <v>0</v>
      </c>
      <c r="AZ162" s="4">
        <f t="shared" si="304"/>
        <v>0</v>
      </c>
      <c r="BA162" s="4">
        <f t="shared" si="304"/>
        <v>4081</v>
      </c>
      <c r="BB162" s="4">
        <f t="shared" si="304"/>
        <v>0</v>
      </c>
      <c r="BC162" s="4">
        <f t="shared" si="304"/>
        <v>2016014</v>
      </c>
      <c r="BD162" s="4">
        <f t="shared" si="304"/>
        <v>0</v>
      </c>
      <c r="BE162" s="4">
        <f t="shared" si="304"/>
        <v>0</v>
      </c>
      <c r="BF162" s="4">
        <f t="shared" si="304"/>
        <v>6129662</v>
      </c>
      <c r="BG162" s="4">
        <f t="shared" si="304"/>
        <v>0</v>
      </c>
      <c r="BH162" s="4">
        <f t="shared" si="304"/>
        <v>253022</v>
      </c>
      <c r="BI162" s="4">
        <f t="shared" si="304"/>
        <v>16324</v>
      </c>
      <c r="BJ162" s="4">
        <f t="shared" si="304"/>
        <v>0</v>
      </c>
      <c r="BK162" s="4">
        <f t="shared" si="304"/>
        <v>58044063</v>
      </c>
      <c r="BL162" s="4">
        <f t="shared" si="304"/>
        <v>0</v>
      </c>
      <c r="BM162" s="4">
        <f t="shared" si="304"/>
        <v>0</v>
      </c>
      <c r="BN162" s="4">
        <f t="shared" si="304"/>
        <v>0</v>
      </c>
      <c r="BO162" s="4">
        <f t="shared" ref="BO162:DZ162" si="305">ROUND(BO161*BO160,2)</f>
        <v>0</v>
      </c>
      <c r="BP162" s="4">
        <f t="shared" si="305"/>
        <v>0</v>
      </c>
      <c r="BQ162" s="4">
        <f t="shared" si="305"/>
        <v>0</v>
      </c>
      <c r="BR162" s="4">
        <f t="shared" si="305"/>
        <v>0</v>
      </c>
      <c r="BS162" s="4">
        <f t="shared" si="305"/>
        <v>0</v>
      </c>
      <c r="BT162" s="4">
        <f t="shared" si="305"/>
        <v>0</v>
      </c>
      <c r="BU162" s="4">
        <f t="shared" si="305"/>
        <v>0</v>
      </c>
      <c r="BV162" s="4">
        <f t="shared" si="305"/>
        <v>0</v>
      </c>
      <c r="BW162" s="4">
        <f t="shared" si="305"/>
        <v>0</v>
      </c>
      <c r="BX162" s="4">
        <f t="shared" si="305"/>
        <v>0</v>
      </c>
      <c r="BY162" s="4">
        <f t="shared" si="305"/>
        <v>0</v>
      </c>
      <c r="BZ162" s="4">
        <f t="shared" si="305"/>
        <v>0</v>
      </c>
      <c r="CA162" s="4">
        <f t="shared" si="305"/>
        <v>0</v>
      </c>
      <c r="CB162" s="4">
        <f t="shared" si="305"/>
        <v>2195578</v>
      </c>
      <c r="CC162" s="4">
        <f t="shared" si="305"/>
        <v>0</v>
      </c>
      <c r="CD162" s="4">
        <f t="shared" si="305"/>
        <v>0</v>
      </c>
      <c r="CE162" s="4">
        <f t="shared" si="305"/>
        <v>0</v>
      </c>
      <c r="CF162" s="4">
        <f t="shared" si="305"/>
        <v>0</v>
      </c>
      <c r="CG162" s="4">
        <f t="shared" si="305"/>
        <v>0</v>
      </c>
      <c r="CH162" s="4">
        <f t="shared" si="305"/>
        <v>0</v>
      </c>
      <c r="CI162" s="4">
        <f t="shared" si="305"/>
        <v>0</v>
      </c>
      <c r="CJ162" s="4">
        <f t="shared" si="305"/>
        <v>0</v>
      </c>
      <c r="CK162" s="4">
        <f t="shared" si="305"/>
        <v>5819506</v>
      </c>
      <c r="CL162" s="4">
        <f t="shared" si="305"/>
        <v>93863</v>
      </c>
      <c r="CM162" s="4">
        <f t="shared" si="305"/>
        <v>220374</v>
      </c>
      <c r="CN162" s="4">
        <f t="shared" si="305"/>
        <v>1775235</v>
      </c>
      <c r="CO162" s="4">
        <f t="shared" si="305"/>
        <v>44891</v>
      </c>
      <c r="CP162" s="4">
        <f t="shared" si="305"/>
        <v>0</v>
      </c>
      <c r="CQ162" s="4">
        <f t="shared" si="305"/>
        <v>0</v>
      </c>
      <c r="CR162" s="4">
        <f t="shared" si="305"/>
        <v>0</v>
      </c>
      <c r="CS162" s="4">
        <f t="shared" si="305"/>
        <v>0</v>
      </c>
      <c r="CT162" s="4">
        <f t="shared" si="305"/>
        <v>0</v>
      </c>
      <c r="CU162" s="4">
        <f t="shared" si="305"/>
        <v>3142370</v>
      </c>
      <c r="CV162" s="4">
        <f t="shared" si="305"/>
        <v>0</v>
      </c>
      <c r="CW162" s="4">
        <f t="shared" si="305"/>
        <v>0</v>
      </c>
      <c r="CX162" s="4">
        <f t="shared" si="305"/>
        <v>0</v>
      </c>
      <c r="CY162" s="4">
        <f t="shared" si="305"/>
        <v>0</v>
      </c>
      <c r="CZ162" s="4">
        <f t="shared" si="305"/>
        <v>0</v>
      </c>
      <c r="DA162" s="4">
        <f t="shared" si="305"/>
        <v>0</v>
      </c>
      <c r="DB162" s="4">
        <f t="shared" si="305"/>
        <v>0</v>
      </c>
      <c r="DC162" s="4">
        <f t="shared" si="305"/>
        <v>0</v>
      </c>
      <c r="DD162" s="4">
        <f t="shared" si="305"/>
        <v>0</v>
      </c>
      <c r="DE162" s="4">
        <f t="shared" si="305"/>
        <v>0</v>
      </c>
      <c r="DF162" s="4">
        <f t="shared" si="305"/>
        <v>0</v>
      </c>
      <c r="DG162" s="4">
        <f t="shared" si="305"/>
        <v>0</v>
      </c>
      <c r="DH162" s="4">
        <f t="shared" si="305"/>
        <v>0</v>
      </c>
      <c r="DI162" s="4">
        <f t="shared" si="305"/>
        <v>24486</v>
      </c>
      <c r="DJ162" s="4">
        <f t="shared" si="305"/>
        <v>32648</v>
      </c>
      <c r="DK162" s="4">
        <f t="shared" si="305"/>
        <v>0</v>
      </c>
      <c r="DL162" s="4">
        <f t="shared" si="305"/>
        <v>0</v>
      </c>
      <c r="DM162" s="4">
        <f t="shared" si="305"/>
        <v>0</v>
      </c>
      <c r="DN162" s="4">
        <f t="shared" si="305"/>
        <v>0</v>
      </c>
      <c r="DO162" s="4">
        <f t="shared" si="305"/>
        <v>0</v>
      </c>
      <c r="DP162" s="4">
        <f t="shared" si="305"/>
        <v>0</v>
      </c>
      <c r="DQ162" s="4">
        <f t="shared" si="305"/>
        <v>0</v>
      </c>
      <c r="DR162" s="4">
        <f t="shared" si="305"/>
        <v>0</v>
      </c>
      <c r="DS162" s="4">
        <f t="shared" si="305"/>
        <v>0</v>
      </c>
      <c r="DT162" s="4">
        <f t="shared" si="305"/>
        <v>0</v>
      </c>
      <c r="DU162" s="4">
        <f t="shared" si="305"/>
        <v>0</v>
      </c>
      <c r="DV162" s="4">
        <f t="shared" si="305"/>
        <v>0</v>
      </c>
      <c r="DW162" s="4">
        <f t="shared" si="305"/>
        <v>0</v>
      </c>
      <c r="DX162" s="4">
        <f t="shared" si="305"/>
        <v>0</v>
      </c>
      <c r="DY162" s="4">
        <f t="shared" si="305"/>
        <v>0</v>
      </c>
      <c r="DZ162" s="4">
        <f t="shared" si="305"/>
        <v>0</v>
      </c>
      <c r="EA162" s="4">
        <f t="shared" ref="EA162:FX162" si="306">ROUND(EA161*EA160,2)</f>
        <v>0</v>
      </c>
      <c r="EB162" s="4">
        <f t="shared" si="306"/>
        <v>0</v>
      </c>
      <c r="EC162" s="4">
        <f t="shared" si="306"/>
        <v>0</v>
      </c>
      <c r="ED162" s="4">
        <f t="shared" si="306"/>
        <v>0</v>
      </c>
      <c r="EE162" s="4">
        <f t="shared" si="306"/>
        <v>0</v>
      </c>
      <c r="EF162" s="4">
        <f t="shared" si="306"/>
        <v>0</v>
      </c>
      <c r="EG162" s="4">
        <f t="shared" si="306"/>
        <v>0</v>
      </c>
      <c r="EH162" s="4">
        <f t="shared" si="306"/>
        <v>0</v>
      </c>
      <c r="EI162" s="4">
        <f t="shared" si="306"/>
        <v>0</v>
      </c>
      <c r="EJ162" s="4">
        <f t="shared" si="306"/>
        <v>1563023</v>
      </c>
      <c r="EK162" s="4">
        <f t="shared" si="306"/>
        <v>0</v>
      </c>
      <c r="EL162" s="4">
        <f t="shared" si="306"/>
        <v>0</v>
      </c>
      <c r="EM162" s="4">
        <f t="shared" si="306"/>
        <v>0</v>
      </c>
      <c r="EN162" s="4">
        <f t="shared" si="306"/>
        <v>946792</v>
      </c>
      <c r="EO162" s="4">
        <f t="shared" si="306"/>
        <v>0</v>
      </c>
      <c r="EP162" s="4">
        <f t="shared" si="306"/>
        <v>0</v>
      </c>
      <c r="EQ162" s="4">
        <f t="shared" si="306"/>
        <v>0</v>
      </c>
      <c r="ER162" s="4">
        <f t="shared" si="306"/>
        <v>0</v>
      </c>
      <c r="ES162" s="4">
        <f t="shared" si="306"/>
        <v>0</v>
      </c>
      <c r="ET162" s="4">
        <f t="shared" si="306"/>
        <v>0</v>
      </c>
      <c r="EU162" s="4">
        <f t="shared" si="306"/>
        <v>0</v>
      </c>
      <c r="EV162" s="4">
        <f t="shared" si="306"/>
        <v>0</v>
      </c>
      <c r="EW162" s="4">
        <f t="shared" si="306"/>
        <v>0</v>
      </c>
      <c r="EX162" s="4">
        <f t="shared" si="306"/>
        <v>0</v>
      </c>
      <c r="EY162" s="4">
        <f t="shared" si="306"/>
        <v>2154768</v>
      </c>
      <c r="EZ162" s="4">
        <f t="shared" si="306"/>
        <v>0</v>
      </c>
      <c r="FA162" s="4">
        <f t="shared" si="306"/>
        <v>0</v>
      </c>
      <c r="FB162" s="4">
        <f t="shared" si="306"/>
        <v>0</v>
      </c>
      <c r="FC162" s="4">
        <f t="shared" si="306"/>
        <v>0</v>
      </c>
      <c r="FD162" s="4">
        <f t="shared" si="306"/>
        <v>0</v>
      </c>
      <c r="FE162" s="4">
        <f t="shared" si="306"/>
        <v>0</v>
      </c>
      <c r="FF162" s="4">
        <f t="shared" si="306"/>
        <v>0</v>
      </c>
      <c r="FG162" s="4">
        <f t="shared" si="306"/>
        <v>0</v>
      </c>
      <c r="FH162" s="4">
        <f t="shared" si="306"/>
        <v>0</v>
      </c>
      <c r="FI162" s="4">
        <f t="shared" si="306"/>
        <v>0</v>
      </c>
      <c r="FJ162" s="4">
        <f t="shared" si="306"/>
        <v>0</v>
      </c>
      <c r="FK162" s="4">
        <f t="shared" si="306"/>
        <v>0</v>
      </c>
      <c r="FL162" s="4">
        <f t="shared" si="306"/>
        <v>0</v>
      </c>
      <c r="FM162" s="4">
        <f t="shared" si="306"/>
        <v>0</v>
      </c>
      <c r="FN162" s="4">
        <f t="shared" si="306"/>
        <v>0</v>
      </c>
      <c r="FO162" s="4">
        <f t="shared" si="306"/>
        <v>0</v>
      </c>
      <c r="FP162" s="4">
        <f t="shared" si="306"/>
        <v>0</v>
      </c>
      <c r="FQ162" s="4">
        <f t="shared" si="306"/>
        <v>0</v>
      </c>
      <c r="FR162" s="4">
        <f t="shared" si="306"/>
        <v>0</v>
      </c>
      <c r="FS162" s="4">
        <f t="shared" si="306"/>
        <v>0</v>
      </c>
      <c r="FT162" s="1">
        <f t="shared" si="306"/>
        <v>0</v>
      </c>
      <c r="FU162" s="4">
        <f t="shared" si="306"/>
        <v>0</v>
      </c>
      <c r="FV162" s="4">
        <f t="shared" si="306"/>
        <v>0</v>
      </c>
      <c r="FW162" s="4">
        <f t="shared" si="306"/>
        <v>0</v>
      </c>
      <c r="FX162" s="4">
        <f t="shared" si="306"/>
        <v>0</v>
      </c>
      <c r="FY162" s="25">
        <v>0</v>
      </c>
      <c r="FZ162" s="42">
        <f>SUM(C162:FX162)</f>
        <v>154771925</v>
      </c>
      <c r="GA162" s="42"/>
      <c r="GB162" s="112"/>
      <c r="GC162" s="113"/>
      <c r="GD162" s="113"/>
      <c r="GE162" s="111"/>
      <c r="GF162" s="60"/>
      <c r="GG162" s="1"/>
      <c r="GH162" s="1"/>
      <c r="GI162" s="1"/>
      <c r="GJ162" s="1"/>
      <c r="GK162" s="1"/>
      <c r="GL162" s="1"/>
      <c r="GM162" s="1"/>
    </row>
    <row r="163" spans="1:217" x14ac:dyDescent="0.2">
      <c r="A163" s="2"/>
      <c r="B163" s="11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1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1"/>
      <c r="FU163" s="4"/>
      <c r="FV163" s="4"/>
      <c r="FW163" s="4"/>
      <c r="FX163" s="4"/>
      <c r="FY163" s="4">
        <f>FY33</f>
        <v>0</v>
      </c>
      <c r="FZ163" s="42"/>
      <c r="GA163" s="42"/>
      <c r="GB163" s="43"/>
      <c r="GC163" s="42"/>
      <c r="GD163" s="42"/>
      <c r="GE163" s="4"/>
      <c r="GF163" s="1"/>
      <c r="GG163" s="1"/>
      <c r="GH163" s="1"/>
      <c r="GI163" s="1"/>
      <c r="GJ163" s="1"/>
      <c r="GK163" s="1"/>
      <c r="GL163" s="1"/>
      <c r="GM163" s="1"/>
    </row>
    <row r="164" spans="1:217" x14ac:dyDescent="0.2">
      <c r="A164" s="2" t="s">
        <v>496</v>
      </c>
      <c r="B164" s="11" t="s">
        <v>497</v>
      </c>
      <c r="C164" s="4">
        <f t="shared" ref="C164:AH164" si="307">C8+C28</f>
        <v>2</v>
      </c>
      <c r="D164" s="4">
        <f t="shared" si="307"/>
        <v>6</v>
      </c>
      <c r="E164" s="4">
        <f t="shared" si="307"/>
        <v>0</v>
      </c>
      <c r="F164" s="4">
        <f t="shared" si="307"/>
        <v>0</v>
      </c>
      <c r="G164" s="4">
        <f t="shared" si="307"/>
        <v>1</v>
      </c>
      <c r="H164" s="4">
        <f t="shared" si="307"/>
        <v>0</v>
      </c>
      <c r="I164" s="4">
        <f t="shared" si="307"/>
        <v>6.5</v>
      </c>
      <c r="J164" s="4">
        <f t="shared" si="307"/>
        <v>1.5</v>
      </c>
      <c r="K164" s="4">
        <f t="shared" si="307"/>
        <v>0</v>
      </c>
      <c r="L164" s="4">
        <f t="shared" si="307"/>
        <v>0</v>
      </c>
      <c r="M164" s="4">
        <f t="shared" si="307"/>
        <v>0</v>
      </c>
      <c r="N164" s="4">
        <f t="shared" si="307"/>
        <v>16.5</v>
      </c>
      <c r="O164" s="4">
        <f t="shared" si="307"/>
        <v>0</v>
      </c>
      <c r="P164" s="4">
        <f t="shared" si="307"/>
        <v>0</v>
      </c>
      <c r="Q164" s="4">
        <f t="shared" si="307"/>
        <v>142.5</v>
      </c>
      <c r="R164" s="4">
        <f t="shared" si="307"/>
        <v>1</v>
      </c>
      <c r="S164" s="4">
        <f t="shared" si="307"/>
        <v>0</v>
      </c>
      <c r="T164" s="4">
        <f t="shared" si="307"/>
        <v>0</v>
      </c>
      <c r="U164" s="4">
        <f t="shared" si="307"/>
        <v>0</v>
      </c>
      <c r="V164" s="4">
        <f t="shared" si="307"/>
        <v>0</v>
      </c>
      <c r="W164" s="4">
        <f t="shared" si="307"/>
        <v>0</v>
      </c>
      <c r="X164" s="4">
        <f t="shared" si="307"/>
        <v>0</v>
      </c>
      <c r="Y164" s="4">
        <f t="shared" si="307"/>
        <v>1</v>
      </c>
      <c r="Z164" s="4">
        <f t="shared" si="307"/>
        <v>1</v>
      </c>
      <c r="AA164" s="4">
        <f t="shared" si="307"/>
        <v>0</v>
      </c>
      <c r="AB164" s="4">
        <f t="shared" si="307"/>
        <v>1.5</v>
      </c>
      <c r="AC164" s="4">
        <f t="shared" si="307"/>
        <v>0</v>
      </c>
      <c r="AD164" s="4">
        <f t="shared" si="307"/>
        <v>0</v>
      </c>
      <c r="AE164" s="4">
        <f t="shared" si="307"/>
        <v>0</v>
      </c>
      <c r="AF164" s="4">
        <f t="shared" si="307"/>
        <v>1</v>
      </c>
      <c r="AG164" s="4">
        <f t="shared" si="307"/>
        <v>0</v>
      </c>
      <c r="AH164" s="4">
        <f t="shared" si="307"/>
        <v>0</v>
      </c>
      <c r="AI164" s="4">
        <f t="shared" ref="AI164:BN164" si="308">AI8+AI28</f>
        <v>0</v>
      </c>
      <c r="AJ164" s="4">
        <f t="shared" si="308"/>
        <v>0</v>
      </c>
      <c r="AK164" s="4">
        <f t="shared" si="308"/>
        <v>0</v>
      </c>
      <c r="AL164" s="4">
        <f t="shared" si="308"/>
        <v>0</v>
      </c>
      <c r="AM164" s="4">
        <f t="shared" si="308"/>
        <v>0</v>
      </c>
      <c r="AN164" s="4">
        <f t="shared" si="308"/>
        <v>0</v>
      </c>
      <c r="AO164" s="4">
        <f t="shared" si="308"/>
        <v>1.5</v>
      </c>
      <c r="AP164" s="4">
        <f t="shared" si="308"/>
        <v>68</v>
      </c>
      <c r="AQ164" s="4">
        <f t="shared" si="308"/>
        <v>0</v>
      </c>
      <c r="AR164" s="4">
        <f t="shared" si="308"/>
        <v>2</v>
      </c>
      <c r="AS164" s="4">
        <f t="shared" si="308"/>
        <v>0</v>
      </c>
      <c r="AT164" s="4">
        <f t="shared" si="308"/>
        <v>2</v>
      </c>
      <c r="AU164" s="4">
        <f t="shared" si="308"/>
        <v>0</v>
      </c>
      <c r="AV164" s="4">
        <f t="shared" si="308"/>
        <v>0</v>
      </c>
      <c r="AW164" s="4">
        <f t="shared" si="308"/>
        <v>0</v>
      </c>
      <c r="AX164" s="4">
        <f t="shared" si="308"/>
        <v>0</v>
      </c>
      <c r="AY164" s="4">
        <f t="shared" si="308"/>
        <v>0</v>
      </c>
      <c r="AZ164" s="4">
        <f t="shared" si="308"/>
        <v>0</v>
      </c>
      <c r="BA164" s="4">
        <f t="shared" si="308"/>
        <v>7.5</v>
      </c>
      <c r="BB164" s="4">
        <f t="shared" si="308"/>
        <v>1</v>
      </c>
      <c r="BC164" s="4">
        <f t="shared" si="308"/>
        <v>4</v>
      </c>
      <c r="BD164" s="4">
        <f t="shared" si="308"/>
        <v>0</v>
      </c>
      <c r="BE164" s="4">
        <f t="shared" si="308"/>
        <v>0</v>
      </c>
      <c r="BF164" s="4">
        <f t="shared" si="308"/>
        <v>22</v>
      </c>
      <c r="BG164" s="4">
        <f t="shared" si="308"/>
        <v>0</v>
      </c>
      <c r="BH164" s="4">
        <f t="shared" si="308"/>
        <v>1</v>
      </c>
      <c r="BI164" s="4">
        <f t="shared" si="308"/>
        <v>0</v>
      </c>
      <c r="BJ164" s="4">
        <f t="shared" si="308"/>
        <v>2.5</v>
      </c>
      <c r="BK164" s="4">
        <f t="shared" si="308"/>
        <v>30</v>
      </c>
      <c r="BL164" s="4">
        <f t="shared" si="308"/>
        <v>8.5</v>
      </c>
      <c r="BM164" s="4">
        <f t="shared" si="308"/>
        <v>1.5</v>
      </c>
      <c r="BN164" s="4">
        <f t="shared" si="308"/>
        <v>0</v>
      </c>
      <c r="BO164" s="4">
        <f t="shared" ref="BO164:CT164" si="309">BO8+BO28</f>
        <v>0</v>
      </c>
      <c r="BP164" s="4">
        <f t="shared" si="309"/>
        <v>0</v>
      </c>
      <c r="BQ164" s="4">
        <f t="shared" si="309"/>
        <v>1</v>
      </c>
      <c r="BR164" s="4">
        <f t="shared" si="309"/>
        <v>0</v>
      </c>
      <c r="BS164" s="4">
        <f t="shared" si="309"/>
        <v>0</v>
      </c>
      <c r="BT164" s="4">
        <f t="shared" si="309"/>
        <v>0</v>
      </c>
      <c r="BU164" s="4">
        <f t="shared" si="309"/>
        <v>0</v>
      </c>
      <c r="BV164" s="4">
        <f t="shared" si="309"/>
        <v>0</v>
      </c>
      <c r="BW164" s="4">
        <f t="shared" si="309"/>
        <v>0</v>
      </c>
      <c r="BX164" s="4">
        <f t="shared" si="309"/>
        <v>0</v>
      </c>
      <c r="BY164" s="4">
        <f t="shared" si="309"/>
        <v>0</v>
      </c>
      <c r="BZ164" s="4">
        <f t="shared" si="309"/>
        <v>0</v>
      </c>
      <c r="CA164" s="4">
        <f t="shared" si="309"/>
        <v>0</v>
      </c>
      <c r="CB164" s="4">
        <f t="shared" si="309"/>
        <v>28</v>
      </c>
      <c r="CC164" s="4">
        <f t="shared" si="309"/>
        <v>0</v>
      </c>
      <c r="CD164" s="4">
        <f t="shared" si="309"/>
        <v>0</v>
      </c>
      <c r="CE164" s="4">
        <f t="shared" si="309"/>
        <v>0</v>
      </c>
      <c r="CF164" s="4">
        <f t="shared" si="309"/>
        <v>0</v>
      </c>
      <c r="CG164" s="4">
        <f t="shared" si="309"/>
        <v>0</v>
      </c>
      <c r="CH164" s="4">
        <f t="shared" si="309"/>
        <v>0</v>
      </c>
      <c r="CI164" s="4">
        <f t="shared" si="309"/>
        <v>0</v>
      </c>
      <c r="CJ164" s="4">
        <f t="shared" si="309"/>
        <v>0</v>
      </c>
      <c r="CK164" s="4">
        <f t="shared" si="309"/>
        <v>0</v>
      </c>
      <c r="CL164" s="4">
        <f t="shared" si="309"/>
        <v>0</v>
      </c>
      <c r="CM164" s="4">
        <f t="shared" si="309"/>
        <v>0</v>
      </c>
      <c r="CN164" s="4">
        <f t="shared" si="309"/>
        <v>57.5</v>
      </c>
      <c r="CO164" s="4">
        <f t="shared" si="309"/>
        <v>23.5</v>
      </c>
      <c r="CP164" s="4">
        <f t="shared" si="309"/>
        <v>0</v>
      </c>
      <c r="CQ164" s="4">
        <f t="shared" si="309"/>
        <v>0</v>
      </c>
      <c r="CR164" s="4">
        <f t="shared" si="309"/>
        <v>0</v>
      </c>
      <c r="CS164" s="4">
        <f t="shared" si="309"/>
        <v>0</v>
      </c>
      <c r="CT164" s="4">
        <f t="shared" si="309"/>
        <v>0</v>
      </c>
      <c r="CU164" s="4">
        <f t="shared" ref="CU164:DZ164" si="310">CU8+CU28</f>
        <v>0</v>
      </c>
      <c r="CV164" s="4">
        <f t="shared" si="310"/>
        <v>0</v>
      </c>
      <c r="CW164" s="4">
        <f t="shared" si="310"/>
        <v>0</v>
      </c>
      <c r="CX164" s="4">
        <f t="shared" si="310"/>
        <v>0</v>
      </c>
      <c r="CY164" s="4">
        <f t="shared" si="310"/>
        <v>0</v>
      </c>
      <c r="CZ164" s="4">
        <f t="shared" si="310"/>
        <v>0</v>
      </c>
      <c r="DA164" s="4">
        <f t="shared" si="310"/>
        <v>0</v>
      </c>
      <c r="DB164" s="4">
        <f t="shared" si="310"/>
        <v>0</v>
      </c>
      <c r="DC164" s="4">
        <f t="shared" si="310"/>
        <v>0</v>
      </c>
      <c r="DD164" s="4">
        <f t="shared" si="310"/>
        <v>0</v>
      </c>
      <c r="DE164" s="4">
        <f t="shared" si="310"/>
        <v>0</v>
      </c>
      <c r="DF164" s="4">
        <f t="shared" si="310"/>
        <v>20</v>
      </c>
      <c r="DG164" s="4">
        <f t="shared" si="310"/>
        <v>0</v>
      </c>
      <c r="DH164" s="4">
        <f t="shared" si="310"/>
        <v>0</v>
      </c>
      <c r="DI164" s="4">
        <f t="shared" si="310"/>
        <v>2.5</v>
      </c>
      <c r="DJ164" s="4">
        <f t="shared" si="310"/>
        <v>0</v>
      </c>
      <c r="DK164" s="4">
        <f t="shared" si="310"/>
        <v>0</v>
      </c>
      <c r="DL164" s="4">
        <f t="shared" si="310"/>
        <v>0</v>
      </c>
      <c r="DM164" s="4">
        <f t="shared" si="310"/>
        <v>0</v>
      </c>
      <c r="DN164" s="4">
        <f t="shared" si="310"/>
        <v>0</v>
      </c>
      <c r="DO164" s="4">
        <f t="shared" si="310"/>
        <v>0</v>
      </c>
      <c r="DP164" s="4">
        <f t="shared" si="310"/>
        <v>0</v>
      </c>
      <c r="DQ164" s="4">
        <f t="shared" si="310"/>
        <v>0</v>
      </c>
      <c r="DR164" s="4">
        <f t="shared" si="310"/>
        <v>0</v>
      </c>
      <c r="DS164" s="4">
        <f t="shared" si="310"/>
        <v>0</v>
      </c>
      <c r="DT164" s="4">
        <f t="shared" si="310"/>
        <v>0</v>
      </c>
      <c r="DU164" s="4">
        <f t="shared" si="310"/>
        <v>0</v>
      </c>
      <c r="DV164" s="4">
        <f t="shared" si="310"/>
        <v>0</v>
      </c>
      <c r="DW164" s="4">
        <f t="shared" si="310"/>
        <v>0</v>
      </c>
      <c r="DX164" s="4">
        <f t="shared" si="310"/>
        <v>0</v>
      </c>
      <c r="DY164" s="4">
        <f t="shared" si="310"/>
        <v>0</v>
      </c>
      <c r="DZ164" s="4">
        <f t="shared" si="310"/>
        <v>1</v>
      </c>
      <c r="EA164" s="4">
        <f t="shared" ref="EA164:FF164" si="311">EA8+EA28</f>
        <v>0</v>
      </c>
      <c r="EB164" s="4">
        <f t="shared" si="311"/>
        <v>0</v>
      </c>
      <c r="EC164" s="4">
        <f t="shared" si="311"/>
        <v>0</v>
      </c>
      <c r="ED164" s="4">
        <f t="shared" si="311"/>
        <v>0</v>
      </c>
      <c r="EE164" s="4">
        <f t="shared" si="311"/>
        <v>4</v>
      </c>
      <c r="EF164" s="4">
        <f t="shared" si="311"/>
        <v>4</v>
      </c>
      <c r="EG164" s="4">
        <f t="shared" si="311"/>
        <v>0</v>
      </c>
      <c r="EH164" s="4">
        <f t="shared" si="311"/>
        <v>2</v>
      </c>
      <c r="EI164" s="4">
        <f t="shared" si="311"/>
        <v>4</v>
      </c>
      <c r="EJ164" s="4">
        <f t="shared" si="311"/>
        <v>12</v>
      </c>
      <c r="EK164" s="4">
        <f t="shared" si="311"/>
        <v>0</v>
      </c>
      <c r="EL164" s="4">
        <f t="shared" si="311"/>
        <v>0</v>
      </c>
      <c r="EM164" s="4">
        <f t="shared" si="311"/>
        <v>0</v>
      </c>
      <c r="EN164" s="4">
        <f t="shared" si="311"/>
        <v>0</v>
      </c>
      <c r="EO164" s="4">
        <f t="shared" si="311"/>
        <v>0</v>
      </c>
      <c r="EP164" s="4">
        <f t="shared" si="311"/>
        <v>0</v>
      </c>
      <c r="EQ164" s="4">
        <f t="shared" si="311"/>
        <v>0</v>
      </c>
      <c r="ER164" s="4">
        <f t="shared" si="311"/>
        <v>1.5</v>
      </c>
      <c r="ES164" s="4">
        <f t="shared" si="311"/>
        <v>0</v>
      </c>
      <c r="ET164" s="4">
        <f t="shared" si="311"/>
        <v>1</v>
      </c>
      <c r="EU164" s="4">
        <f t="shared" si="311"/>
        <v>0</v>
      </c>
      <c r="EV164" s="4">
        <f t="shared" si="311"/>
        <v>0</v>
      </c>
      <c r="EW164" s="4">
        <f t="shared" si="311"/>
        <v>0</v>
      </c>
      <c r="EX164" s="4">
        <f t="shared" si="311"/>
        <v>0</v>
      </c>
      <c r="EY164" s="4">
        <f t="shared" si="311"/>
        <v>0</v>
      </c>
      <c r="EZ164" s="4">
        <f t="shared" si="311"/>
        <v>0</v>
      </c>
      <c r="FA164" s="4">
        <f t="shared" si="311"/>
        <v>1</v>
      </c>
      <c r="FB164" s="4">
        <f t="shared" si="311"/>
        <v>0</v>
      </c>
      <c r="FC164" s="4">
        <f t="shared" si="311"/>
        <v>1</v>
      </c>
      <c r="FD164" s="4">
        <f t="shared" si="311"/>
        <v>0</v>
      </c>
      <c r="FE164" s="4">
        <f t="shared" si="311"/>
        <v>0</v>
      </c>
      <c r="FF164" s="4">
        <f t="shared" si="311"/>
        <v>0</v>
      </c>
      <c r="FG164" s="4">
        <f t="shared" ref="FG164:FX164" si="312">FG8+FG28</f>
        <v>0</v>
      </c>
      <c r="FH164" s="4">
        <f t="shared" si="312"/>
        <v>0</v>
      </c>
      <c r="FI164" s="4">
        <f t="shared" si="312"/>
        <v>0</v>
      </c>
      <c r="FJ164" s="4">
        <f t="shared" si="312"/>
        <v>0</v>
      </c>
      <c r="FK164" s="4">
        <f t="shared" si="312"/>
        <v>0</v>
      </c>
      <c r="FL164" s="4">
        <f t="shared" si="312"/>
        <v>0</v>
      </c>
      <c r="FM164" s="4">
        <f t="shared" si="312"/>
        <v>0</v>
      </c>
      <c r="FN164" s="4">
        <f t="shared" si="312"/>
        <v>4</v>
      </c>
      <c r="FO164" s="4">
        <f t="shared" si="312"/>
        <v>0</v>
      </c>
      <c r="FP164" s="4">
        <f t="shared" si="312"/>
        <v>0</v>
      </c>
      <c r="FQ164" s="4">
        <f t="shared" si="312"/>
        <v>0</v>
      </c>
      <c r="FR164" s="4">
        <f t="shared" si="312"/>
        <v>0</v>
      </c>
      <c r="FS164" s="4">
        <f t="shared" si="312"/>
        <v>0</v>
      </c>
      <c r="FT164" s="1">
        <f t="shared" si="312"/>
        <v>0</v>
      </c>
      <c r="FU164" s="4">
        <f t="shared" si="312"/>
        <v>0</v>
      </c>
      <c r="FV164" s="4">
        <f t="shared" si="312"/>
        <v>0</v>
      </c>
      <c r="FW164" s="4">
        <f t="shared" si="312"/>
        <v>0</v>
      </c>
      <c r="FX164" s="4">
        <f t="shared" si="312"/>
        <v>0</v>
      </c>
      <c r="FY164" s="4">
        <f>ROUND(FY173*FY172,2)</f>
        <v>0</v>
      </c>
      <c r="FZ164" s="42">
        <f>SUM(C164:FX164)</f>
        <v>501</v>
      </c>
      <c r="GA164" s="59"/>
      <c r="GB164" s="43"/>
      <c r="GC164" s="42"/>
      <c r="GD164" s="42"/>
      <c r="GE164" s="4"/>
      <c r="GF164" s="1"/>
      <c r="GG164" s="1"/>
      <c r="GH164" s="1"/>
      <c r="GI164" s="1"/>
      <c r="GJ164" s="1"/>
      <c r="GK164" s="1"/>
      <c r="GL164" s="1"/>
      <c r="GM164" s="1"/>
    </row>
    <row r="165" spans="1:217" x14ac:dyDescent="0.2">
      <c r="A165" s="2" t="s">
        <v>498</v>
      </c>
      <c r="B165" s="11" t="s">
        <v>499</v>
      </c>
      <c r="C165" s="4">
        <f t="shared" ref="C165:BN165" si="313">C164*C161</f>
        <v>16324</v>
      </c>
      <c r="D165" s="4">
        <f t="shared" si="313"/>
        <v>48972</v>
      </c>
      <c r="E165" s="4">
        <f t="shared" si="313"/>
        <v>0</v>
      </c>
      <c r="F165" s="4">
        <f t="shared" si="313"/>
        <v>0</v>
      </c>
      <c r="G165" s="4">
        <f t="shared" si="313"/>
        <v>8162</v>
      </c>
      <c r="H165" s="4">
        <f t="shared" si="313"/>
        <v>0</v>
      </c>
      <c r="I165" s="4">
        <f t="shared" si="313"/>
        <v>53053</v>
      </c>
      <c r="J165" s="4">
        <f t="shared" si="313"/>
        <v>12243</v>
      </c>
      <c r="K165" s="4">
        <f t="shared" si="313"/>
        <v>0</v>
      </c>
      <c r="L165" s="4">
        <f t="shared" si="313"/>
        <v>0</v>
      </c>
      <c r="M165" s="4">
        <f t="shared" si="313"/>
        <v>0</v>
      </c>
      <c r="N165" s="4">
        <f t="shared" si="313"/>
        <v>134673</v>
      </c>
      <c r="O165" s="4">
        <f t="shared" si="313"/>
        <v>0</v>
      </c>
      <c r="P165" s="4">
        <f t="shared" si="313"/>
        <v>0</v>
      </c>
      <c r="Q165" s="4">
        <f t="shared" si="313"/>
        <v>1163085</v>
      </c>
      <c r="R165" s="4">
        <f t="shared" si="313"/>
        <v>8162</v>
      </c>
      <c r="S165" s="4">
        <f t="shared" si="313"/>
        <v>0</v>
      </c>
      <c r="T165" s="4">
        <f t="shared" si="313"/>
        <v>0</v>
      </c>
      <c r="U165" s="4">
        <f t="shared" si="313"/>
        <v>0</v>
      </c>
      <c r="V165" s="4">
        <f t="shared" si="313"/>
        <v>0</v>
      </c>
      <c r="W165" s="4">
        <f t="shared" si="313"/>
        <v>0</v>
      </c>
      <c r="X165" s="4">
        <f t="shared" si="313"/>
        <v>0</v>
      </c>
      <c r="Y165" s="4">
        <f t="shared" si="313"/>
        <v>8162</v>
      </c>
      <c r="Z165" s="4">
        <f t="shared" si="313"/>
        <v>8162</v>
      </c>
      <c r="AA165" s="4">
        <f t="shared" si="313"/>
        <v>0</v>
      </c>
      <c r="AB165" s="4">
        <f t="shared" si="313"/>
        <v>12243</v>
      </c>
      <c r="AC165" s="4">
        <f t="shared" si="313"/>
        <v>0</v>
      </c>
      <c r="AD165" s="4">
        <f t="shared" si="313"/>
        <v>0</v>
      </c>
      <c r="AE165" s="4">
        <f t="shared" si="313"/>
        <v>0</v>
      </c>
      <c r="AF165" s="4">
        <f t="shared" si="313"/>
        <v>8162</v>
      </c>
      <c r="AG165" s="4">
        <f t="shared" si="313"/>
        <v>0</v>
      </c>
      <c r="AH165" s="4">
        <f t="shared" si="313"/>
        <v>0</v>
      </c>
      <c r="AI165" s="4">
        <f t="shared" si="313"/>
        <v>0</v>
      </c>
      <c r="AJ165" s="4">
        <f t="shared" si="313"/>
        <v>0</v>
      </c>
      <c r="AK165" s="4">
        <f t="shared" si="313"/>
        <v>0</v>
      </c>
      <c r="AL165" s="4">
        <f t="shared" si="313"/>
        <v>0</v>
      </c>
      <c r="AM165" s="4">
        <f t="shared" si="313"/>
        <v>0</v>
      </c>
      <c r="AN165" s="4">
        <f t="shared" si="313"/>
        <v>0</v>
      </c>
      <c r="AO165" s="4">
        <f t="shared" si="313"/>
        <v>12243</v>
      </c>
      <c r="AP165" s="4">
        <f t="shared" si="313"/>
        <v>555016</v>
      </c>
      <c r="AQ165" s="4">
        <f t="shared" si="313"/>
        <v>0</v>
      </c>
      <c r="AR165" s="4">
        <f t="shared" si="313"/>
        <v>16324</v>
      </c>
      <c r="AS165" s="4">
        <f t="shared" si="313"/>
        <v>0</v>
      </c>
      <c r="AT165" s="4">
        <f t="shared" si="313"/>
        <v>16324</v>
      </c>
      <c r="AU165" s="4">
        <f t="shared" si="313"/>
        <v>0</v>
      </c>
      <c r="AV165" s="4">
        <f t="shared" si="313"/>
        <v>0</v>
      </c>
      <c r="AW165" s="4">
        <f t="shared" si="313"/>
        <v>0</v>
      </c>
      <c r="AX165" s="4">
        <f t="shared" si="313"/>
        <v>0</v>
      </c>
      <c r="AY165" s="4">
        <f t="shared" si="313"/>
        <v>0</v>
      </c>
      <c r="AZ165" s="4">
        <f t="shared" si="313"/>
        <v>0</v>
      </c>
      <c r="BA165" s="4">
        <f t="shared" si="313"/>
        <v>61215</v>
      </c>
      <c r="BB165" s="4">
        <f t="shared" si="313"/>
        <v>8162</v>
      </c>
      <c r="BC165" s="4">
        <f t="shared" si="313"/>
        <v>32648</v>
      </c>
      <c r="BD165" s="4">
        <f t="shared" si="313"/>
        <v>0</v>
      </c>
      <c r="BE165" s="4">
        <f t="shared" si="313"/>
        <v>0</v>
      </c>
      <c r="BF165" s="4">
        <f t="shared" si="313"/>
        <v>179564</v>
      </c>
      <c r="BG165" s="4">
        <f t="shared" si="313"/>
        <v>0</v>
      </c>
      <c r="BH165" s="4">
        <f t="shared" si="313"/>
        <v>8162</v>
      </c>
      <c r="BI165" s="4">
        <f t="shared" si="313"/>
        <v>0</v>
      </c>
      <c r="BJ165" s="4">
        <f t="shared" si="313"/>
        <v>20405</v>
      </c>
      <c r="BK165" s="4">
        <f t="shared" si="313"/>
        <v>244860</v>
      </c>
      <c r="BL165" s="4">
        <f t="shared" si="313"/>
        <v>69377</v>
      </c>
      <c r="BM165" s="4">
        <f t="shared" si="313"/>
        <v>12243</v>
      </c>
      <c r="BN165" s="4">
        <f t="shared" si="313"/>
        <v>0</v>
      </c>
      <c r="BO165" s="4">
        <f t="shared" ref="BO165:DZ165" si="314">BO164*BO161</f>
        <v>0</v>
      </c>
      <c r="BP165" s="4">
        <f t="shared" si="314"/>
        <v>0</v>
      </c>
      <c r="BQ165" s="4">
        <f t="shared" si="314"/>
        <v>8162</v>
      </c>
      <c r="BR165" s="4">
        <f t="shared" si="314"/>
        <v>0</v>
      </c>
      <c r="BS165" s="4">
        <f t="shared" si="314"/>
        <v>0</v>
      </c>
      <c r="BT165" s="4">
        <f t="shared" si="314"/>
        <v>0</v>
      </c>
      <c r="BU165" s="4">
        <f t="shared" si="314"/>
        <v>0</v>
      </c>
      <c r="BV165" s="4">
        <f t="shared" si="314"/>
        <v>0</v>
      </c>
      <c r="BW165" s="4">
        <f t="shared" si="314"/>
        <v>0</v>
      </c>
      <c r="BX165" s="4">
        <f t="shared" si="314"/>
        <v>0</v>
      </c>
      <c r="BY165" s="4">
        <f t="shared" si="314"/>
        <v>0</v>
      </c>
      <c r="BZ165" s="4">
        <f t="shared" si="314"/>
        <v>0</v>
      </c>
      <c r="CA165" s="4">
        <f t="shared" si="314"/>
        <v>0</v>
      </c>
      <c r="CB165" s="4">
        <f t="shared" si="314"/>
        <v>228536</v>
      </c>
      <c r="CC165" s="4">
        <f t="shared" si="314"/>
        <v>0</v>
      </c>
      <c r="CD165" s="4">
        <f t="shared" si="314"/>
        <v>0</v>
      </c>
      <c r="CE165" s="4">
        <f t="shared" si="314"/>
        <v>0</v>
      </c>
      <c r="CF165" s="4">
        <f t="shared" si="314"/>
        <v>0</v>
      </c>
      <c r="CG165" s="4">
        <f t="shared" si="314"/>
        <v>0</v>
      </c>
      <c r="CH165" s="4">
        <f t="shared" si="314"/>
        <v>0</v>
      </c>
      <c r="CI165" s="4">
        <f t="shared" si="314"/>
        <v>0</v>
      </c>
      <c r="CJ165" s="4">
        <f t="shared" si="314"/>
        <v>0</v>
      </c>
      <c r="CK165" s="4">
        <f t="shared" si="314"/>
        <v>0</v>
      </c>
      <c r="CL165" s="4">
        <f t="shared" si="314"/>
        <v>0</v>
      </c>
      <c r="CM165" s="4">
        <f t="shared" si="314"/>
        <v>0</v>
      </c>
      <c r="CN165" s="4">
        <f t="shared" si="314"/>
        <v>469315</v>
      </c>
      <c r="CO165" s="4">
        <f t="shared" si="314"/>
        <v>191807</v>
      </c>
      <c r="CP165" s="4">
        <f t="shared" si="314"/>
        <v>0</v>
      </c>
      <c r="CQ165" s="4">
        <f t="shared" si="314"/>
        <v>0</v>
      </c>
      <c r="CR165" s="4">
        <f t="shared" si="314"/>
        <v>0</v>
      </c>
      <c r="CS165" s="4">
        <f t="shared" si="314"/>
        <v>0</v>
      </c>
      <c r="CT165" s="4">
        <f t="shared" si="314"/>
        <v>0</v>
      </c>
      <c r="CU165" s="4">
        <f t="shared" si="314"/>
        <v>0</v>
      </c>
      <c r="CV165" s="4">
        <f t="shared" si="314"/>
        <v>0</v>
      </c>
      <c r="CW165" s="4">
        <f t="shared" si="314"/>
        <v>0</v>
      </c>
      <c r="CX165" s="4">
        <f t="shared" si="314"/>
        <v>0</v>
      </c>
      <c r="CY165" s="4">
        <f t="shared" si="314"/>
        <v>0</v>
      </c>
      <c r="CZ165" s="4">
        <f t="shared" si="314"/>
        <v>0</v>
      </c>
      <c r="DA165" s="4">
        <f t="shared" si="314"/>
        <v>0</v>
      </c>
      <c r="DB165" s="4">
        <f t="shared" si="314"/>
        <v>0</v>
      </c>
      <c r="DC165" s="4">
        <f t="shared" si="314"/>
        <v>0</v>
      </c>
      <c r="DD165" s="4">
        <f t="shared" si="314"/>
        <v>0</v>
      </c>
      <c r="DE165" s="4">
        <f t="shared" si="314"/>
        <v>0</v>
      </c>
      <c r="DF165" s="4">
        <f t="shared" si="314"/>
        <v>163240</v>
      </c>
      <c r="DG165" s="4">
        <f t="shared" si="314"/>
        <v>0</v>
      </c>
      <c r="DH165" s="4">
        <f t="shared" si="314"/>
        <v>0</v>
      </c>
      <c r="DI165" s="4">
        <f t="shared" si="314"/>
        <v>20405</v>
      </c>
      <c r="DJ165" s="4">
        <f t="shared" si="314"/>
        <v>0</v>
      </c>
      <c r="DK165" s="4">
        <f t="shared" si="314"/>
        <v>0</v>
      </c>
      <c r="DL165" s="4">
        <f t="shared" si="314"/>
        <v>0</v>
      </c>
      <c r="DM165" s="4">
        <f t="shared" si="314"/>
        <v>0</v>
      </c>
      <c r="DN165" s="4">
        <f t="shared" si="314"/>
        <v>0</v>
      </c>
      <c r="DO165" s="4">
        <f t="shared" si="314"/>
        <v>0</v>
      </c>
      <c r="DP165" s="4">
        <f t="shared" si="314"/>
        <v>0</v>
      </c>
      <c r="DQ165" s="4">
        <f t="shared" si="314"/>
        <v>0</v>
      </c>
      <c r="DR165" s="4">
        <f t="shared" si="314"/>
        <v>0</v>
      </c>
      <c r="DS165" s="4">
        <f t="shared" si="314"/>
        <v>0</v>
      </c>
      <c r="DT165" s="4">
        <f t="shared" si="314"/>
        <v>0</v>
      </c>
      <c r="DU165" s="4">
        <f t="shared" si="314"/>
        <v>0</v>
      </c>
      <c r="DV165" s="4">
        <f t="shared" si="314"/>
        <v>0</v>
      </c>
      <c r="DW165" s="4">
        <f t="shared" si="314"/>
        <v>0</v>
      </c>
      <c r="DX165" s="4">
        <f t="shared" si="314"/>
        <v>0</v>
      </c>
      <c r="DY165" s="4">
        <f t="shared" si="314"/>
        <v>0</v>
      </c>
      <c r="DZ165" s="4">
        <f t="shared" si="314"/>
        <v>8162</v>
      </c>
      <c r="EA165" s="4">
        <f t="shared" ref="EA165:FX165" si="315">EA164*EA161</f>
        <v>0</v>
      </c>
      <c r="EB165" s="4">
        <f t="shared" si="315"/>
        <v>0</v>
      </c>
      <c r="EC165" s="4">
        <f t="shared" si="315"/>
        <v>0</v>
      </c>
      <c r="ED165" s="4">
        <f t="shared" si="315"/>
        <v>0</v>
      </c>
      <c r="EE165" s="4">
        <f t="shared" si="315"/>
        <v>32648</v>
      </c>
      <c r="EF165" s="4">
        <f t="shared" si="315"/>
        <v>32648</v>
      </c>
      <c r="EG165" s="4">
        <f t="shared" si="315"/>
        <v>0</v>
      </c>
      <c r="EH165" s="4">
        <f t="shared" si="315"/>
        <v>16324</v>
      </c>
      <c r="EI165" s="4">
        <f t="shared" si="315"/>
        <v>32648</v>
      </c>
      <c r="EJ165" s="4">
        <f t="shared" si="315"/>
        <v>97944</v>
      </c>
      <c r="EK165" s="4">
        <f t="shared" si="315"/>
        <v>0</v>
      </c>
      <c r="EL165" s="4">
        <f t="shared" si="315"/>
        <v>0</v>
      </c>
      <c r="EM165" s="4">
        <f t="shared" si="315"/>
        <v>0</v>
      </c>
      <c r="EN165" s="4">
        <f t="shared" si="315"/>
        <v>0</v>
      </c>
      <c r="EO165" s="4">
        <f t="shared" si="315"/>
        <v>0</v>
      </c>
      <c r="EP165" s="4">
        <f t="shared" si="315"/>
        <v>0</v>
      </c>
      <c r="EQ165" s="4">
        <f t="shared" si="315"/>
        <v>0</v>
      </c>
      <c r="ER165" s="4">
        <f t="shared" si="315"/>
        <v>12243</v>
      </c>
      <c r="ES165" s="4">
        <f t="shared" si="315"/>
        <v>0</v>
      </c>
      <c r="ET165" s="4">
        <f t="shared" si="315"/>
        <v>8162</v>
      </c>
      <c r="EU165" s="4">
        <f t="shared" si="315"/>
        <v>0</v>
      </c>
      <c r="EV165" s="4">
        <f t="shared" si="315"/>
        <v>0</v>
      </c>
      <c r="EW165" s="4">
        <f t="shared" si="315"/>
        <v>0</v>
      </c>
      <c r="EX165" s="4">
        <f t="shared" si="315"/>
        <v>0</v>
      </c>
      <c r="EY165" s="4">
        <f t="shared" si="315"/>
        <v>0</v>
      </c>
      <c r="EZ165" s="4">
        <f t="shared" si="315"/>
        <v>0</v>
      </c>
      <c r="FA165" s="4">
        <f t="shared" si="315"/>
        <v>8162</v>
      </c>
      <c r="FB165" s="4">
        <f t="shared" si="315"/>
        <v>0</v>
      </c>
      <c r="FC165" s="4">
        <f t="shared" si="315"/>
        <v>8162</v>
      </c>
      <c r="FD165" s="4">
        <f t="shared" si="315"/>
        <v>0</v>
      </c>
      <c r="FE165" s="4">
        <f t="shared" si="315"/>
        <v>0</v>
      </c>
      <c r="FF165" s="4">
        <f t="shared" si="315"/>
        <v>0</v>
      </c>
      <c r="FG165" s="4">
        <f t="shared" si="315"/>
        <v>0</v>
      </c>
      <c r="FH165" s="4">
        <f t="shared" si="315"/>
        <v>0</v>
      </c>
      <c r="FI165" s="4">
        <f t="shared" si="315"/>
        <v>0</v>
      </c>
      <c r="FJ165" s="4">
        <f t="shared" si="315"/>
        <v>0</v>
      </c>
      <c r="FK165" s="4">
        <f t="shared" si="315"/>
        <v>0</v>
      </c>
      <c r="FL165" s="4">
        <f t="shared" si="315"/>
        <v>0</v>
      </c>
      <c r="FM165" s="4">
        <f t="shared" si="315"/>
        <v>0</v>
      </c>
      <c r="FN165" s="4">
        <f t="shared" si="315"/>
        <v>32648</v>
      </c>
      <c r="FO165" s="4">
        <f t="shared" si="315"/>
        <v>0</v>
      </c>
      <c r="FP165" s="4">
        <f t="shared" si="315"/>
        <v>0</v>
      </c>
      <c r="FQ165" s="4">
        <f t="shared" si="315"/>
        <v>0</v>
      </c>
      <c r="FR165" s="4">
        <f t="shared" si="315"/>
        <v>0</v>
      </c>
      <c r="FS165" s="4">
        <f t="shared" si="315"/>
        <v>0</v>
      </c>
      <c r="FT165" s="1">
        <f t="shared" si="315"/>
        <v>0</v>
      </c>
      <c r="FU165" s="4">
        <f t="shared" si="315"/>
        <v>0</v>
      </c>
      <c r="FV165" s="4">
        <f t="shared" si="315"/>
        <v>0</v>
      </c>
      <c r="FW165" s="4">
        <f t="shared" si="315"/>
        <v>0</v>
      </c>
      <c r="FX165" s="4">
        <f t="shared" si="315"/>
        <v>0</v>
      </c>
      <c r="FY165" s="4"/>
      <c r="FZ165" s="42">
        <f>SUM(C165:FX165)</f>
        <v>4089162</v>
      </c>
      <c r="GA165" s="42"/>
      <c r="GB165" s="1"/>
      <c r="GC165" s="4"/>
      <c r="GD165" s="4"/>
      <c r="GE165" s="4"/>
      <c r="GF165" s="1"/>
      <c r="GG165" s="1"/>
      <c r="GH165" s="1"/>
      <c r="GI165" s="1"/>
      <c r="GJ165" s="1"/>
      <c r="GK165" s="1"/>
      <c r="GL165" s="1"/>
      <c r="GM165" s="1"/>
    </row>
    <row r="166" spans="1:217" x14ac:dyDescent="0.2">
      <c r="A166" s="2"/>
      <c r="B166" s="11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1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4"/>
      <c r="FR166" s="4"/>
      <c r="FS166" s="4"/>
      <c r="FT166" s="1"/>
      <c r="FU166" s="4"/>
      <c r="FV166" s="4"/>
      <c r="FW166" s="4"/>
      <c r="FX166" s="4"/>
      <c r="FY166" s="4"/>
      <c r="FZ166" s="42"/>
      <c r="GA166" s="59"/>
      <c r="GB166" s="43"/>
      <c r="GC166" s="42"/>
      <c r="GD166" s="42"/>
      <c r="GE166" s="4"/>
      <c r="GF166" s="1"/>
      <c r="GG166" s="1"/>
      <c r="GH166" s="1"/>
      <c r="GI166" s="1"/>
      <c r="GJ166" s="1"/>
      <c r="GK166" s="1"/>
      <c r="GL166" s="1"/>
      <c r="GM166" s="1"/>
    </row>
    <row r="167" spans="1:217" x14ac:dyDescent="0.2">
      <c r="A167" s="2" t="s">
        <v>500</v>
      </c>
      <c r="B167" s="11" t="s">
        <v>501</v>
      </c>
      <c r="C167" s="4">
        <f t="shared" ref="C167:BN167" si="316">C162+C165</f>
        <v>18197179</v>
      </c>
      <c r="D167" s="4">
        <f t="shared" si="316"/>
        <v>48972</v>
      </c>
      <c r="E167" s="4">
        <f t="shared" si="316"/>
        <v>0</v>
      </c>
      <c r="F167" s="4">
        <f t="shared" si="316"/>
        <v>0</v>
      </c>
      <c r="G167" s="4">
        <f t="shared" si="316"/>
        <v>8162</v>
      </c>
      <c r="H167" s="4">
        <f t="shared" si="316"/>
        <v>0</v>
      </c>
      <c r="I167" s="4">
        <f t="shared" si="316"/>
        <v>53053</v>
      </c>
      <c r="J167" s="4">
        <f t="shared" si="316"/>
        <v>12243</v>
      </c>
      <c r="K167" s="4">
        <f t="shared" si="316"/>
        <v>0</v>
      </c>
      <c r="L167" s="4">
        <f t="shared" si="316"/>
        <v>0</v>
      </c>
      <c r="M167" s="4">
        <f t="shared" si="316"/>
        <v>0</v>
      </c>
      <c r="N167" s="4">
        <f t="shared" si="316"/>
        <v>134673</v>
      </c>
      <c r="O167" s="4">
        <f t="shared" si="316"/>
        <v>0</v>
      </c>
      <c r="P167" s="4">
        <f t="shared" si="316"/>
        <v>0</v>
      </c>
      <c r="Q167" s="4">
        <f t="shared" si="316"/>
        <v>1163085</v>
      </c>
      <c r="R167" s="4">
        <f t="shared" si="316"/>
        <v>18503254</v>
      </c>
      <c r="S167" s="4">
        <f t="shared" si="316"/>
        <v>8162</v>
      </c>
      <c r="T167" s="4">
        <f t="shared" si="316"/>
        <v>0</v>
      </c>
      <c r="U167" s="4">
        <f t="shared" si="316"/>
        <v>0</v>
      </c>
      <c r="V167" s="4">
        <f t="shared" si="316"/>
        <v>0</v>
      </c>
      <c r="W167" s="4">
        <f t="shared" si="316"/>
        <v>0</v>
      </c>
      <c r="X167" s="4">
        <f t="shared" si="316"/>
        <v>0</v>
      </c>
      <c r="Y167" s="4">
        <f t="shared" si="316"/>
        <v>14724248</v>
      </c>
      <c r="Z167" s="4">
        <f t="shared" si="316"/>
        <v>8162</v>
      </c>
      <c r="AA167" s="4">
        <f t="shared" si="316"/>
        <v>0</v>
      </c>
      <c r="AB167" s="4">
        <f t="shared" si="316"/>
        <v>473396</v>
      </c>
      <c r="AC167" s="4">
        <f t="shared" si="316"/>
        <v>0</v>
      </c>
      <c r="AD167" s="4">
        <f t="shared" si="316"/>
        <v>0</v>
      </c>
      <c r="AE167" s="4">
        <f t="shared" si="316"/>
        <v>0</v>
      </c>
      <c r="AF167" s="4">
        <f t="shared" si="316"/>
        <v>8162</v>
      </c>
      <c r="AG167" s="4">
        <f t="shared" si="316"/>
        <v>0</v>
      </c>
      <c r="AH167" s="4">
        <f t="shared" si="316"/>
        <v>0</v>
      </c>
      <c r="AI167" s="4">
        <f t="shared" si="316"/>
        <v>0</v>
      </c>
      <c r="AJ167" s="4">
        <f t="shared" si="316"/>
        <v>0</v>
      </c>
      <c r="AK167" s="4">
        <f t="shared" si="316"/>
        <v>0</v>
      </c>
      <c r="AL167" s="4">
        <f t="shared" si="316"/>
        <v>0</v>
      </c>
      <c r="AM167" s="4">
        <f t="shared" si="316"/>
        <v>0</v>
      </c>
      <c r="AN167" s="4">
        <f t="shared" si="316"/>
        <v>0</v>
      </c>
      <c r="AO167" s="4">
        <f t="shared" si="316"/>
        <v>12243</v>
      </c>
      <c r="AP167" s="4">
        <f t="shared" si="316"/>
        <v>2656731</v>
      </c>
      <c r="AQ167" s="4">
        <f t="shared" si="316"/>
        <v>0</v>
      </c>
      <c r="AR167" s="4">
        <f t="shared" si="316"/>
        <v>16348486</v>
      </c>
      <c r="AS167" s="4">
        <f t="shared" si="316"/>
        <v>0</v>
      </c>
      <c r="AT167" s="4">
        <f t="shared" si="316"/>
        <v>16324</v>
      </c>
      <c r="AU167" s="4">
        <f t="shared" si="316"/>
        <v>0</v>
      </c>
      <c r="AV167" s="4">
        <f t="shared" si="316"/>
        <v>0</v>
      </c>
      <c r="AW167" s="4">
        <f t="shared" si="316"/>
        <v>0</v>
      </c>
      <c r="AX167" s="4">
        <f t="shared" si="316"/>
        <v>0</v>
      </c>
      <c r="AY167" s="4">
        <f t="shared" si="316"/>
        <v>0</v>
      </c>
      <c r="AZ167" s="4">
        <f t="shared" si="316"/>
        <v>0</v>
      </c>
      <c r="BA167" s="4">
        <f t="shared" si="316"/>
        <v>65296</v>
      </c>
      <c r="BB167" s="4">
        <f t="shared" si="316"/>
        <v>8162</v>
      </c>
      <c r="BC167" s="4">
        <f t="shared" si="316"/>
        <v>2048662</v>
      </c>
      <c r="BD167" s="4">
        <f t="shared" si="316"/>
        <v>0</v>
      </c>
      <c r="BE167" s="4">
        <f t="shared" si="316"/>
        <v>0</v>
      </c>
      <c r="BF167" s="4">
        <f t="shared" si="316"/>
        <v>6309226</v>
      </c>
      <c r="BG167" s="4">
        <f t="shared" si="316"/>
        <v>0</v>
      </c>
      <c r="BH167" s="4">
        <f t="shared" si="316"/>
        <v>261184</v>
      </c>
      <c r="BI167" s="4">
        <f t="shared" si="316"/>
        <v>16324</v>
      </c>
      <c r="BJ167" s="4">
        <f t="shared" si="316"/>
        <v>20405</v>
      </c>
      <c r="BK167" s="4">
        <f t="shared" si="316"/>
        <v>58288923</v>
      </c>
      <c r="BL167" s="4">
        <f t="shared" si="316"/>
        <v>69377</v>
      </c>
      <c r="BM167" s="4">
        <f t="shared" si="316"/>
        <v>12243</v>
      </c>
      <c r="BN167" s="4">
        <f t="shared" si="316"/>
        <v>0</v>
      </c>
      <c r="BO167" s="4">
        <f t="shared" ref="BO167:DZ167" si="317">BO162+BO165</f>
        <v>0</v>
      </c>
      <c r="BP167" s="4">
        <f t="shared" si="317"/>
        <v>0</v>
      </c>
      <c r="BQ167" s="4">
        <f t="shared" si="317"/>
        <v>8162</v>
      </c>
      <c r="BR167" s="4">
        <f t="shared" si="317"/>
        <v>0</v>
      </c>
      <c r="BS167" s="4">
        <f t="shared" si="317"/>
        <v>0</v>
      </c>
      <c r="BT167" s="4">
        <f t="shared" si="317"/>
        <v>0</v>
      </c>
      <c r="BU167" s="4">
        <f t="shared" si="317"/>
        <v>0</v>
      </c>
      <c r="BV167" s="4">
        <f t="shared" si="317"/>
        <v>0</v>
      </c>
      <c r="BW167" s="4">
        <f t="shared" si="317"/>
        <v>0</v>
      </c>
      <c r="BX167" s="4">
        <f t="shared" si="317"/>
        <v>0</v>
      </c>
      <c r="BY167" s="4">
        <f t="shared" si="317"/>
        <v>0</v>
      </c>
      <c r="BZ167" s="4">
        <f t="shared" si="317"/>
        <v>0</v>
      </c>
      <c r="CA167" s="4">
        <f t="shared" si="317"/>
        <v>0</v>
      </c>
      <c r="CB167" s="4">
        <f t="shared" si="317"/>
        <v>2424114</v>
      </c>
      <c r="CC167" s="4">
        <f t="shared" si="317"/>
        <v>0</v>
      </c>
      <c r="CD167" s="4">
        <f t="shared" si="317"/>
        <v>0</v>
      </c>
      <c r="CE167" s="4">
        <f t="shared" si="317"/>
        <v>0</v>
      </c>
      <c r="CF167" s="4">
        <f t="shared" si="317"/>
        <v>0</v>
      </c>
      <c r="CG167" s="4">
        <f t="shared" si="317"/>
        <v>0</v>
      </c>
      <c r="CH167" s="4">
        <f t="shared" si="317"/>
        <v>0</v>
      </c>
      <c r="CI167" s="4">
        <f t="shared" si="317"/>
        <v>0</v>
      </c>
      <c r="CJ167" s="4">
        <f t="shared" si="317"/>
        <v>0</v>
      </c>
      <c r="CK167" s="4">
        <f t="shared" si="317"/>
        <v>5819506</v>
      </c>
      <c r="CL167" s="4">
        <f t="shared" si="317"/>
        <v>93863</v>
      </c>
      <c r="CM167" s="4">
        <f t="shared" si="317"/>
        <v>220374</v>
      </c>
      <c r="CN167" s="4">
        <f t="shared" si="317"/>
        <v>2244550</v>
      </c>
      <c r="CO167" s="4">
        <f t="shared" si="317"/>
        <v>236698</v>
      </c>
      <c r="CP167" s="4">
        <f t="shared" si="317"/>
        <v>0</v>
      </c>
      <c r="CQ167" s="4">
        <f t="shared" si="317"/>
        <v>0</v>
      </c>
      <c r="CR167" s="4">
        <f t="shared" si="317"/>
        <v>0</v>
      </c>
      <c r="CS167" s="4">
        <f t="shared" si="317"/>
        <v>0</v>
      </c>
      <c r="CT167" s="4">
        <f t="shared" si="317"/>
        <v>0</v>
      </c>
      <c r="CU167" s="4">
        <f t="shared" si="317"/>
        <v>3142370</v>
      </c>
      <c r="CV167" s="4">
        <f t="shared" si="317"/>
        <v>0</v>
      </c>
      <c r="CW167" s="4">
        <f t="shared" si="317"/>
        <v>0</v>
      </c>
      <c r="CX167" s="4">
        <f t="shared" si="317"/>
        <v>0</v>
      </c>
      <c r="CY167" s="4">
        <f t="shared" si="317"/>
        <v>0</v>
      </c>
      <c r="CZ167" s="4">
        <f t="shared" si="317"/>
        <v>0</v>
      </c>
      <c r="DA167" s="4">
        <f t="shared" si="317"/>
        <v>0</v>
      </c>
      <c r="DB167" s="4">
        <f t="shared" si="317"/>
        <v>0</v>
      </c>
      <c r="DC167" s="4">
        <f t="shared" si="317"/>
        <v>0</v>
      </c>
      <c r="DD167" s="4">
        <f t="shared" si="317"/>
        <v>0</v>
      </c>
      <c r="DE167" s="4">
        <f t="shared" si="317"/>
        <v>0</v>
      </c>
      <c r="DF167" s="4">
        <f t="shared" si="317"/>
        <v>163240</v>
      </c>
      <c r="DG167" s="4">
        <f t="shared" si="317"/>
        <v>0</v>
      </c>
      <c r="DH167" s="4">
        <f t="shared" si="317"/>
        <v>0</v>
      </c>
      <c r="DI167" s="4">
        <f t="shared" si="317"/>
        <v>44891</v>
      </c>
      <c r="DJ167" s="4">
        <f t="shared" si="317"/>
        <v>32648</v>
      </c>
      <c r="DK167" s="4">
        <f t="shared" si="317"/>
        <v>0</v>
      </c>
      <c r="DL167" s="4">
        <f t="shared" si="317"/>
        <v>0</v>
      </c>
      <c r="DM167" s="4">
        <f t="shared" si="317"/>
        <v>0</v>
      </c>
      <c r="DN167" s="4">
        <f t="shared" si="317"/>
        <v>0</v>
      </c>
      <c r="DO167" s="4">
        <f t="shared" si="317"/>
        <v>0</v>
      </c>
      <c r="DP167" s="4">
        <f t="shared" si="317"/>
        <v>0</v>
      </c>
      <c r="DQ167" s="4">
        <f t="shared" si="317"/>
        <v>0</v>
      </c>
      <c r="DR167" s="4">
        <f t="shared" si="317"/>
        <v>0</v>
      </c>
      <c r="DS167" s="4">
        <f t="shared" si="317"/>
        <v>0</v>
      </c>
      <c r="DT167" s="4">
        <f t="shared" si="317"/>
        <v>0</v>
      </c>
      <c r="DU167" s="4">
        <f t="shared" si="317"/>
        <v>0</v>
      </c>
      <c r="DV167" s="4">
        <f t="shared" si="317"/>
        <v>0</v>
      </c>
      <c r="DW167" s="4">
        <f t="shared" si="317"/>
        <v>0</v>
      </c>
      <c r="DX167" s="4">
        <f t="shared" si="317"/>
        <v>0</v>
      </c>
      <c r="DY167" s="4">
        <f t="shared" si="317"/>
        <v>0</v>
      </c>
      <c r="DZ167" s="4">
        <f t="shared" si="317"/>
        <v>8162</v>
      </c>
      <c r="EA167" s="4">
        <f t="shared" ref="EA167:FX167" si="318">EA162+EA165</f>
        <v>0</v>
      </c>
      <c r="EB167" s="4">
        <f t="shared" si="318"/>
        <v>0</v>
      </c>
      <c r="EC167" s="4">
        <f t="shared" si="318"/>
        <v>0</v>
      </c>
      <c r="ED167" s="4">
        <f t="shared" si="318"/>
        <v>0</v>
      </c>
      <c r="EE167" s="4">
        <f t="shared" si="318"/>
        <v>32648</v>
      </c>
      <c r="EF167" s="4">
        <f t="shared" si="318"/>
        <v>32648</v>
      </c>
      <c r="EG167" s="4">
        <f t="shared" si="318"/>
        <v>0</v>
      </c>
      <c r="EH167" s="4">
        <f t="shared" si="318"/>
        <v>16324</v>
      </c>
      <c r="EI167" s="4">
        <f t="shared" si="318"/>
        <v>32648</v>
      </c>
      <c r="EJ167" s="4">
        <f t="shared" si="318"/>
        <v>1660967</v>
      </c>
      <c r="EK167" s="4">
        <f t="shared" si="318"/>
        <v>0</v>
      </c>
      <c r="EL167" s="4">
        <f t="shared" si="318"/>
        <v>0</v>
      </c>
      <c r="EM167" s="4">
        <f t="shared" si="318"/>
        <v>0</v>
      </c>
      <c r="EN167" s="4">
        <f t="shared" si="318"/>
        <v>946792</v>
      </c>
      <c r="EO167" s="4">
        <f t="shared" si="318"/>
        <v>0</v>
      </c>
      <c r="EP167" s="4">
        <f t="shared" si="318"/>
        <v>0</v>
      </c>
      <c r="EQ167" s="4">
        <f t="shared" si="318"/>
        <v>0</v>
      </c>
      <c r="ER167" s="4">
        <f t="shared" si="318"/>
        <v>12243</v>
      </c>
      <c r="ES167" s="4">
        <f t="shared" si="318"/>
        <v>0</v>
      </c>
      <c r="ET167" s="4">
        <f t="shared" si="318"/>
        <v>8162</v>
      </c>
      <c r="EU167" s="4">
        <f t="shared" si="318"/>
        <v>0</v>
      </c>
      <c r="EV167" s="4">
        <f t="shared" si="318"/>
        <v>0</v>
      </c>
      <c r="EW167" s="4">
        <f t="shared" si="318"/>
        <v>0</v>
      </c>
      <c r="EX167" s="4">
        <f t="shared" si="318"/>
        <v>0</v>
      </c>
      <c r="EY167" s="4">
        <f t="shared" si="318"/>
        <v>2154768</v>
      </c>
      <c r="EZ167" s="4">
        <f t="shared" si="318"/>
        <v>0</v>
      </c>
      <c r="FA167" s="4">
        <f t="shared" si="318"/>
        <v>8162</v>
      </c>
      <c r="FB167" s="4">
        <f t="shared" si="318"/>
        <v>0</v>
      </c>
      <c r="FC167" s="4">
        <f t="shared" si="318"/>
        <v>8162</v>
      </c>
      <c r="FD167" s="4">
        <f t="shared" si="318"/>
        <v>0</v>
      </c>
      <c r="FE167" s="4">
        <f t="shared" si="318"/>
        <v>0</v>
      </c>
      <c r="FF167" s="4">
        <f t="shared" si="318"/>
        <v>0</v>
      </c>
      <c r="FG167" s="4">
        <f t="shared" si="318"/>
        <v>0</v>
      </c>
      <c r="FH167" s="4">
        <f t="shared" si="318"/>
        <v>0</v>
      </c>
      <c r="FI167" s="4">
        <f t="shared" si="318"/>
        <v>0</v>
      </c>
      <c r="FJ167" s="4">
        <f t="shared" si="318"/>
        <v>0</v>
      </c>
      <c r="FK167" s="4">
        <f t="shared" si="318"/>
        <v>0</v>
      </c>
      <c r="FL167" s="4">
        <f t="shared" si="318"/>
        <v>0</v>
      </c>
      <c r="FM167" s="4">
        <f t="shared" si="318"/>
        <v>0</v>
      </c>
      <c r="FN167" s="4">
        <f t="shared" si="318"/>
        <v>32648</v>
      </c>
      <c r="FO167" s="4">
        <f t="shared" si="318"/>
        <v>0</v>
      </c>
      <c r="FP167" s="4">
        <f t="shared" si="318"/>
        <v>0</v>
      </c>
      <c r="FQ167" s="4">
        <f t="shared" si="318"/>
        <v>0</v>
      </c>
      <c r="FR167" s="4">
        <f t="shared" si="318"/>
        <v>0</v>
      </c>
      <c r="FS167" s="4">
        <f t="shared" si="318"/>
        <v>0</v>
      </c>
      <c r="FT167" s="1">
        <f t="shared" si="318"/>
        <v>0</v>
      </c>
      <c r="FU167" s="4">
        <f t="shared" si="318"/>
        <v>0</v>
      </c>
      <c r="FV167" s="4">
        <f t="shared" si="318"/>
        <v>0</v>
      </c>
      <c r="FW167" s="4">
        <f t="shared" si="318"/>
        <v>0</v>
      </c>
      <c r="FX167" s="4">
        <f t="shared" si="318"/>
        <v>0</v>
      </c>
      <c r="FY167" s="4"/>
      <c r="FZ167" s="42">
        <f>FZ165+FZ162</f>
        <v>158861087</v>
      </c>
      <c r="GA167" s="42"/>
      <c r="GB167" s="43"/>
      <c r="GC167" s="42"/>
      <c r="GD167" s="42"/>
      <c r="GE167" s="4"/>
      <c r="GF167" s="1"/>
      <c r="GG167" s="1"/>
      <c r="GH167" s="1"/>
      <c r="GI167" s="1"/>
      <c r="GJ167" s="1"/>
      <c r="GK167" s="1"/>
      <c r="GL167" s="1"/>
      <c r="GM167" s="1"/>
    </row>
    <row r="168" spans="1:217" x14ac:dyDescent="0.2">
      <c r="A168" s="2"/>
      <c r="B168" s="11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1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/>
      <c r="FE168" s="4"/>
      <c r="FF168" s="4"/>
      <c r="FG168" s="4"/>
      <c r="FH168" s="4"/>
      <c r="FI168" s="4"/>
      <c r="FJ168" s="4"/>
      <c r="FK168" s="4"/>
      <c r="FL168" s="4"/>
      <c r="FM168" s="4"/>
      <c r="FN168" s="4"/>
      <c r="FO168" s="4"/>
      <c r="FP168" s="4"/>
      <c r="FQ168" s="4"/>
      <c r="FR168" s="4"/>
      <c r="FS168" s="4"/>
      <c r="FT168" s="1"/>
      <c r="FU168" s="4"/>
      <c r="FV168" s="4"/>
      <c r="FW168" s="4"/>
      <c r="FX168" s="4"/>
      <c r="FY168" s="4"/>
      <c r="FZ168" s="42"/>
      <c r="GA168" s="59"/>
      <c r="GB168" s="42"/>
      <c r="GC168" s="42"/>
      <c r="GD168" s="42"/>
      <c r="GE168" s="4"/>
      <c r="GF168" s="1"/>
      <c r="GG168" s="1"/>
      <c r="GH168" s="1"/>
      <c r="GI168" s="1"/>
      <c r="GJ168" s="1"/>
      <c r="GK168" s="1"/>
      <c r="GL168" s="1"/>
      <c r="GM168" s="1"/>
    </row>
    <row r="169" spans="1:217" ht="15.75" x14ac:dyDescent="0.25">
      <c r="A169" s="2" t="s">
        <v>412</v>
      </c>
      <c r="B169" s="41" t="s">
        <v>502</v>
      </c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3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  <c r="DB169" s="42"/>
      <c r="DC169" s="42"/>
      <c r="DD169" s="42"/>
      <c r="DE169" s="42"/>
      <c r="DF169" s="42"/>
      <c r="DG169" s="42"/>
      <c r="DH169" s="42"/>
      <c r="DI169" s="42"/>
      <c r="DJ169" s="42"/>
      <c r="DK169" s="42"/>
      <c r="DL169" s="42"/>
      <c r="DM169" s="42"/>
      <c r="DN169" s="42"/>
      <c r="DO169" s="42"/>
      <c r="DP169" s="42"/>
      <c r="DQ169" s="42"/>
      <c r="DR169" s="42"/>
      <c r="DS169" s="42"/>
      <c r="DT169" s="42"/>
      <c r="DU169" s="42"/>
      <c r="DV169" s="42"/>
      <c r="DW169" s="42"/>
      <c r="DX169" s="42"/>
      <c r="DY169" s="42"/>
      <c r="DZ169" s="42"/>
      <c r="EA169" s="42"/>
      <c r="EB169" s="42"/>
      <c r="EC169" s="42"/>
      <c r="ED169" s="42"/>
      <c r="EE169" s="42"/>
      <c r="EF169" s="42"/>
      <c r="EG169" s="42"/>
      <c r="EH169" s="42"/>
      <c r="EI169" s="42"/>
      <c r="EJ169" s="42"/>
      <c r="EK169" s="42"/>
      <c r="EL169" s="42"/>
      <c r="EM169" s="42"/>
      <c r="EN169" s="42"/>
      <c r="EO169" s="42"/>
      <c r="EP169" s="42"/>
      <c r="EQ169" s="42"/>
      <c r="ER169" s="42"/>
      <c r="ES169" s="42"/>
      <c r="ET169" s="42"/>
      <c r="EU169" s="42"/>
      <c r="EV169" s="42"/>
      <c r="EW169" s="42"/>
      <c r="EX169" s="42"/>
      <c r="EY169" s="42"/>
      <c r="EZ169" s="42"/>
      <c r="FA169" s="42"/>
      <c r="FB169" s="42"/>
      <c r="FC169" s="42"/>
      <c r="FD169" s="42"/>
      <c r="FE169" s="42"/>
      <c r="FF169" s="42"/>
      <c r="FG169" s="42"/>
      <c r="FH169" s="42"/>
      <c r="FI169" s="42"/>
      <c r="FJ169" s="42"/>
      <c r="FK169" s="42"/>
      <c r="FL169" s="42"/>
      <c r="FM169" s="42"/>
      <c r="FN169" s="42"/>
      <c r="FO169" s="42"/>
      <c r="FP169" s="42"/>
      <c r="FQ169" s="42"/>
      <c r="FR169" s="42"/>
      <c r="FS169" s="42"/>
      <c r="FT169" s="43"/>
      <c r="FU169" s="42"/>
      <c r="FV169" s="42"/>
      <c r="FW169" s="42"/>
      <c r="FX169" s="42"/>
      <c r="FY169" s="4"/>
      <c r="FZ169" s="42"/>
      <c r="GA169" s="42"/>
      <c r="GB169" s="42"/>
      <c r="GC169" s="42"/>
      <c r="GD169" s="42"/>
      <c r="GE169" s="4"/>
      <c r="GF169" s="1"/>
      <c r="GG169" s="1"/>
      <c r="GH169" s="1"/>
      <c r="GI169" s="1"/>
      <c r="GJ169" s="1"/>
      <c r="GK169" s="1"/>
      <c r="GL169" s="1"/>
      <c r="GM169" s="1"/>
      <c r="GN169" s="162"/>
      <c r="GO169" s="162"/>
      <c r="GP169" s="162"/>
      <c r="GQ169" s="162"/>
      <c r="GR169" s="162"/>
      <c r="GS169" s="162"/>
      <c r="GT169" s="162"/>
      <c r="GU169" s="162"/>
      <c r="GV169" s="162"/>
      <c r="GW169" s="162"/>
      <c r="GX169" s="162"/>
      <c r="GY169" s="162"/>
      <c r="GZ169" s="162"/>
      <c r="HA169" s="162"/>
      <c r="HB169" s="162"/>
      <c r="HC169" s="162"/>
      <c r="HD169" s="162"/>
      <c r="HE169" s="162"/>
      <c r="HF169" s="162"/>
      <c r="HG169" s="162"/>
      <c r="HH169" s="162"/>
      <c r="HI169" s="162"/>
    </row>
    <row r="170" spans="1:217" x14ac:dyDescent="0.2">
      <c r="A170" s="2" t="s">
        <v>503</v>
      </c>
      <c r="B170" s="11" t="s">
        <v>504</v>
      </c>
      <c r="C170" s="42">
        <f t="shared" ref="C170:AH170" si="319">IF(C96&lt;=459,1,0)</f>
        <v>0</v>
      </c>
      <c r="D170" s="42">
        <f t="shared" si="319"/>
        <v>0</v>
      </c>
      <c r="E170" s="42">
        <f t="shared" si="319"/>
        <v>0</v>
      </c>
      <c r="F170" s="42">
        <f t="shared" si="319"/>
        <v>0</v>
      </c>
      <c r="G170" s="42">
        <f t="shared" si="319"/>
        <v>0</v>
      </c>
      <c r="H170" s="42">
        <f t="shared" si="319"/>
        <v>0</v>
      </c>
      <c r="I170" s="42">
        <f t="shared" si="319"/>
        <v>0</v>
      </c>
      <c r="J170" s="42">
        <f t="shared" si="319"/>
        <v>0</v>
      </c>
      <c r="K170" s="42">
        <f t="shared" si="319"/>
        <v>1</v>
      </c>
      <c r="L170" s="42">
        <f t="shared" si="319"/>
        <v>0</v>
      </c>
      <c r="M170" s="42">
        <f t="shared" si="319"/>
        <v>0</v>
      </c>
      <c r="N170" s="42">
        <f t="shared" si="319"/>
        <v>0</v>
      </c>
      <c r="O170" s="42">
        <f t="shared" si="319"/>
        <v>0</v>
      </c>
      <c r="P170" s="42">
        <f t="shared" si="319"/>
        <v>1</v>
      </c>
      <c r="Q170" s="42">
        <f t="shared" si="319"/>
        <v>0</v>
      </c>
      <c r="R170" s="42">
        <f t="shared" si="319"/>
        <v>0</v>
      </c>
      <c r="S170" s="42">
        <f t="shared" si="319"/>
        <v>0</v>
      </c>
      <c r="T170" s="42">
        <f t="shared" si="319"/>
        <v>1</v>
      </c>
      <c r="U170" s="42">
        <f t="shared" si="319"/>
        <v>1</v>
      </c>
      <c r="V170" s="42">
        <f t="shared" si="319"/>
        <v>1</v>
      </c>
      <c r="W170" s="42">
        <f t="shared" si="319"/>
        <v>1</v>
      </c>
      <c r="X170" s="42">
        <f t="shared" si="319"/>
        <v>1</v>
      </c>
      <c r="Y170" s="42">
        <f t="shared" si="319"/>
        <v>0</v>
      </c>
      <c r="Z170" s="42">
        <f t="shared" si="319"/>
        <v>1</v>
      </c>
      <c r="AA170" s="42">
        <f t="shared" si="319"/>
        <v>0</v>
      </c>
      <c r="AB170" s="42">
        <f t="shared" si="319"/>
        <v>0</v>
      </c>
      <c r="AC170" s="42">
        <f t="shared" si="319"/>
        <v>0</v>
      </c>
      <c r="AD170" s="42">
        <f t="shared" si="319"/>
        <v>0</v>
      </c>
      <c r="AE170" s="42">
        <f t="shared" si="319"/>
        <v>1</v>
      </c>
      <c r="AF170" s="42">
        <f t="shared" si="319"/>
        <v>1</v>
      </c>
      <c r="AG170" s="42">
        <f t="shared" si="319"/>
        <v>0</v>
      </c>
      <c r="AH170" s="42">
        <f t="shared" si="319"/>
        <v>0</v>
      </c>
      <c r="AI170" s="42">
        <f t="shared" ref="AI170:BN170" si="320">IF(AI96&lt;=459,1,0)</f>
        <v>1</v>
      </c>
      <c r="AJ170" s="42">
        <f t="shared" si="320"/>
        <v>1</v>
      </c>
      <c r="AK170" s="42">
        <f t="shared" si="320"/>
        <v>1</v>
      </c>
      <c r="AL170" s="42">
        <f t="shared" si="320"/>
        <v>1</v>
      </c>
      <c r="AM170" s="42">
        <f t="shared" si="320"/>
        <v>1</v>
      </c>
      <c r="AN170" s="42">
        <f t="shared" si="320"/>
        <v>1</v>
      </c>
      <c r="AO170" s="42">
        <f t="shared" si="320"/>
        <v>0</v>
      </c>
      <c r="AP170" s="42">
        <f t="shared" si="320"/>
        <v>0</v>
      </c>
      <c r="AQ170" s="42">
        <f t="shared" si="320"/>
        <v>1</v>
      </c>
      <c r="AR170" s="42">
        <f t="shared" si="320"/>
        <v>0</v>
      </c>
      <c r="AS170" s="42">
        <f t="shared" si="320"/>
        <v>0</v>
      </c>
      <c r="AT170" s="42">
        <f t="shared" si="320"/>
        <v>0</v>
      </c>
      <c r="AU170" s="42">
        <f t="shared" si="320"/>
        <v>1</v>
      </c>
      <c r="AV170" s="42">
        <f t="shared" si="320"/>
        <v>1</v>
      </c>
      <c r="AW170" s="42">
        <f t="shared" si="320"/>
        <v>1</v>
      </c>
      <c r="AX170" s="42">
        <f t="shared" si="320"/>
        <v>1</v>
      </c>
      <c r="AY170" s="42">
        <f t="shared" si="320"/>
        <v>1</v>
      </c>
      <c r="AZ170" s="42">
        <f t="shared" si="320"/>
        <v>0</v>
      </c>
      <c r="BA170" s="42">
        <f t="shared" si="320"/>
        <v>0</v>
      </c>
      <c r="BB170" s="42">
        <f t="shared" si="320"/>
        <v>0</v>
      </c>
      <c r="BC170" s="42">
        <f t="shared" si="320"/>
        <v>0</v>
      </c>
      <c r="BD170" s="42">
        <f t="shared" si="320"/>
        <v>0</v>
      </c>
      <c r="BE170" s="42">
        <f t="shared" si="320"/>
        <v>0</v>
      </c>
      <c r="BF170" s="42">
        <f t="shared" si="320"/>
        <v>0</v>
      </c>
      <c r="BG170" s="42">
        <f t="shared" si="320"/>
        <v>0</v>
      </c>
      <c r="BH170" s="42">
        <f t="shared" si="320"/>
        <v>0</v>
      </c>
      <c r="BI170" s="42">
        <f t="shared" si="320"/>
        <v>1</v>
      </c>
      <c r="BJ170" s="42">
        <f t="shared" si="320"/>
        <v>0</v>
      </c>
      <c r="BK170" s="42">
        <f t="shared" si="320"/>
        <v>0</v>
      </c>
      <c r="BL170" s="42">
        <f t="shared" si="320"/>
        <v>1</v>
      </c>
      <c r="BM170" s="42">
        <f t="shared" si="320"/>
        <v>1</v>
      </c>
      <c r="BN170" s="42">
        <f t="shared" si="320"/>
        <v>0</v>
      </c>
      <c r="BO170" s="42">
        <f t="shared" ref="BO170:CT170" si="321">IF(BO96&lt;=459,1,0)</f>
        <v>0</v>
      </c>
      <c r="BP170" s="42">
        <f t="shared" si="321"/>
        <v>1</v>
      </c>
      <c r="BQ170" s="42">
        <f t="shared" si="321"/>
        <v>0</v>
      </c>
      <c r="BR170" s="42">
        <f t="shared" si="321"/>
        <v>0</v>
      </c>
      <c r="BS170" s="42">
        <f t="shared" si="321"/>
        <v>0</v>
      </c>
      <c r="BT170" s="42">
        <f t="shared" si="321"/>
        <v>1</v>
      </c>
      <c r="BU170" s="42">
        <f t="shared" si="321"/>
        <v>1</v>
      </c>
      <c r="BV170" s="42">
        <f t="shared" si="321"/>
        <v>0</v>
      </c>
      <c r="BW170" s="42">
        <f t="shared" si="321"/>
        <v>0</v>
      </c>
      <c r="BX170" s="42">
        <f t="shared" si="321"/>
        <v>1</v>
      </c>
      <c r="BY170" s="42">
        <f t="shared" si="321"/>
        <v>0</v>
      </c>
      <c r="BZ170" s="42">
        <f t="shared" si="321"/>
        <v>1</v>
      </c>
      <c r="CA170" s="42">
        <f t="shared" si="321"/>
        <v>1</v>
      </c>
      <c r="CB170" s="42">
        <f t="shared" si="321"/>
        <v>0</v>
      </c>
      <c r="CC170" s="42">
        <f t="shared" si="321"/>
        <v>1</v>
      </c>
      <c r="CD170" s="42">
        <f t="shared" si="321"/>
        <v>1</v>
      </c>
      <c r="CE170" s="42">
        <f t="shared" si="321"/>
        <v>1</v>
      </c>
      <c r="CF170" s="42">
        <f t="shared" si="321"/>
        <v>1</v>
      </c>
      <c r="CG170" s="42">
        <f t="shared" si="321"/>
        <v>1</v>
      </c>
      <c r="CH170" s="42">
        <f t="shared" si="321"/>
        <v>1</v>
      </c>
      <c r="CI170" s="42">
        <f t="shared" si="321"/>
        <v>0</v>
      </c>
      <c r="CJ170" s="42">
        <f t="shared" si="321"/>
        <v>0</v>
      </c>
      <c r="CK170" s="42">
        <f t="shared" si="321"/>
        <v>0</v>
      </c>
      <c r="CL170" s="42">
        <f t="shared" si="321"/>
        <v>0</v>
      </c>
      <c r="CM170" s="42">
        <f t="shared" si="321"/>
        <v>0</v>
      </c>
      <c r="CN170" s="42">
        <f t="shared" si="321"/>
        <v>0</v>
      </c>
      <c r="CO170" s="42">
        <f t="shared" si="321"/>
        <v>0</v>
      </c>
      <c r="CP170" s="42">
        <f t="shared" si="321"/>
        <v>0</v>
      </c>
      <c r="CQ170" s="42">
        <f t="shared" si="321"/>
        <v>0</v>
      </c>
      <c r="CR170" s="42">
        <f t="shared" si="321"/>
        <v>1</v>
      </c>
      <c r="CS170" s="42">
        <f t="shared" si="321"/>
        <v>1</v>
      </c>
      <c r="CT170" s="42">
        <f t="shared" si="321"/>
        <v>1</v>
      </c>
      <c r="CU170" s="42">
        <f t="shared" ref="CU170:DZ170" si="322">IF(CU96&lt;=459,1,0)</f>
        <v>1</v>
      </c>
      <c r="CV170" s="42">
        <f t="shared" si="322"/>
        <v>1</v>
      </c>
      <c r="CW170" s="42">
        <f t="shared" si="322"/>
        <v>1</v>
      </c>
      <c r="CX170" s="42">
        <f t="shared" si="322"/>
        <v>0</v>
      </c>
      <c r="CY170" s="42">
        <f t="shared" si="322"/>
        <v>1</v>
      </c>
      <c r="CZ170" s="42">
        <f t="shared" si="322"/>
        <v>0</v>
      </c>
      <c r="DA170" s="42">
        <f t="shared" si="322"/>
        <v>1</v>
      </c>
      <c r="DB170" s="42">
        <f t="shared" si="322"/>
        <v>1</v>
      </c>
      <c r="DC170" s="42">
        <f t="shared" si="322"/>
        <v>1</v>
      </c>
      <c r="DD170" s="42">
        <f t="shared" si="322"/>
        <v>1</v>
      </c>
      <c r="DE170" s="42">
        <f t="shared" si="322"/>
        <v>1</v>
      </c>
      <c r="DF170" s="42">
        <f t="shared" si="322"/>
        <v>0</v>
      </c>
      <c r="DG170" s="42">
        <f t="shared" si="322"/>
        <v>1</v>
      </c>
      <c r="DH170" s="42">
        <f t="shared" si="322"/>
        <v>0</v>
      </c>
      <c r="DI170" s="42">
        <f t="shared" si="322"/>
        <v>0</v>
      </c>
      <c r="DJ170" s="42">
        <f t="shared" si="322"/>
        <v>0</v>
      </c>
      <c r="DK170" s="42">
        <f t="shared" si="322"/>
        <v>1</v>
      </c>
      <c r="DL170" s="42">
        <f t="shared" si="322"/>
        <v>0</v>
      </c>
      <c r="DM170" s="42">
        <f t="shared" si="322"/>
        <v>1</v>
      </c>
      <c r="DN170" s="42">
        <f t="shared" si="322"/>
        <v>0</v>
      </c>
      <c r="DO170" s="42">
        <f t="shared" si="322"/>
        <v>0</v>
      </c>
      <c r="DP170" s="42">
        <f t="shared" si="322"/>
        <v>1</v>
      </c>
      <c r="DQ170" s="42">
        <f t="shared" si="322"/>
        <v>0</v>
      </c>
      <c r="DR170" s="42">
        <f t="shared" si="322"/>
        <v>0</v>
      </c>
      <c r="DS170" s="42">
        <f t="shared" si="322"/>
        <v>0</v>
      </c>
      <c r="DT170" s="42">
        <f t="shared" si="322"/>
        <v>1</v>
      </c>
      <c r="DU170" s="42">
        <f t="shared" si="322"/>
        <v>1</v>
      </c>
      <c r="DV170" s="42">
        <f t="shared" si="322"/>
        <v>1</v>
      </c>
      <c r="DW170" s="42">
        <f t="shared" si="322"/>
        <v>1</v>
      </c>
      <c r="DX170" s="42">
        <f t="shared" si="322"/>
        <v>1</v>
      </c>
      <c r="DY170" s="42">
        <f t="shared" si="322"/>
        <v>1</v>
      </c>
      <c r="DZ170" s="42">
        <f t="shared" si="322"/>
        <v>0</v>
      </c>
      <c r="EA170" s="42">
        <f t="shared" ref="EA170:FF170" si="323">IF(EA96&lt;=459,1,0)</f>
        <v>0</v>
      </c>
      <c r="EB170" s="42">
        <f t="shared" si="323"/>
        <v>0</v>
      </c>
      <c r="EC170" s="42">
        <f t="shared" si="323"/>
        <v>1</v>
      </c>
      <c r="ED170" s="42">
        <f t="shared" si="323"/>
        <v>0</v>
      </c>
      <c r="EE170" s="42">
        <f t="shared" si="323"/>
        <v>1</v>
      </c>
      <c r="EF170" s="42">
        <f t="shared" si="323"/>
        <v>0</v>
      </c>
      <c r="EG170" s="42">
        <f t="shared" si="323"/>
        <v>1</v>
      </c>
      <c r="EH170" s="42">
        <f t="shared" si="323"/>
        <v>1</v>
      </c>
      <c r="EI170" s="42">
        <f t="shared" si="323"/>
        <v>0</v>
      </c>
      <c r="EJ170" s="42">
        <f t="shared" si="323"/>
        <v>0</v>
      </c>
      <c r="EK170" s="42">
        <f t="shared" si="323"/>
        <v>0</v>
      </c>
      <c r="EL170" s="42">
        <f t="shared" si="323"/>
        <v>0</v>
      </c>
      <c r="EM170" s="42">
        <f t="shared" si="323"/>
        <v>1</v>
      </c>
      <c r="EN170" s="42">
        <f t="shared" si="323"/>
        <v>0</v>
      </c>
      <c r="EO170" s="42">
        <f t="shared" si="323"/>
        <v>1</v>
      </c>
      <c r="EP170" s="42">
        <f t="shared" si="323"/>
        <v>1</v>
      </c>
      <c r="EQ170" s="42">
        <f t="shared" si="323"/>
        <v>0</v>
      </c>
      <c r="ER170" s="42">
        <f t="shared" si="323"/>
        <v>1</v>
      </c>
      <c r="ES170" s="42">
        <f t="shared" si="323"/>
        <v>1</v>
      </c>
      <c r="ET170" s="42">
        <f t="shared" si="323"/>
        <v>1</v>
      </c>
      <c r="EU170" s="42">
        <f t="shared" si="323"/>
        <v>0</v>
      </c>
      <c r="EV170" s="42">
        <f t="shared" si="323"/>
        <v>1</v>
      </c>
      <c r="EW170" s="42">
        <f t="shared" si="323"/>
        <v>0</v>
      </c>
      <c r="EX170" s="42">
        <f t="shared" si="323"/>
        <v>1</v>
      </c>
      <c r="EY170" s="42">
        <f t="shared" si="323"/>
        <v>0</v>
      </c>
      <c r="EZ170" s="42">
        <f t="shared" si="323"/>
        <v>1</v>
      </c>
      <c r="FA170" s="42">
        <f t="shared" si="323"/>
        <v>0</v>
      </c>
      <c r="FB170" s="42">
        <f t="shared" si="323"/>
        <v>1</v>
      </c>
      <c r="FC170" s="42">
        <f t="shared" si="323"/>
        <v>0</v>
      </c>
      <c r="FD170" s="42">
        <f t="shared" si="323"/>
        <v>1</v>
      </c>
      <c r="FE170" s="42">
        <f t="shared" si="323"/>
        <v>1</v>
      </c>
      <c r="FF170" s="42">
        <f t="shared" si="323"/>
        <v>1</v>
      </c>
      <c r="FG170" s="42">
        <f t="shared" ref="FG170:FX170" si="324">IF(FG96&lt;=459,1,0)</f>
        <v>1</v>
      </c>
      <c r="FH170" s="42">
        <f t="shared" si="324"/>
        <v>1</v>
      </c>
      <c r="FI170" s="42">
        <f t="shared" si="324"/>
        <v>0</v>
      </c>
      <c r="FJ170" s="42">
        <f t="shared" si="324"/>
        <v>0</v>
      </c>
      <c r="FK170" s="42">
        <f t="shared" si="324"/>
        <v>0</v>
      </c>
      <c r="FL170" s="42">
        <f t="shared" si="324"/>
        <v>0</v>
      </c>
      <c r="FM170" s="42">
        <f t="shared" si="324"/>
        <v>0</v>
      </c>
      <c r="FN170" s="42">
        <f t="shared" si="324"/>
        <v>0</v>
      </c>
      <c r="FO170" s="42">
        <f t="shared" si="324"/>
        <v>0</v>
      </c>
      <c r="FP170" s="42">
        <f t="shared" si="324"/>
        <v>0</v>
      </c>
      <c r="FQ170" s="42">
        <f t="shared" si="324"/>
        <v>0</v>
      </c>
      <c r="FR170" s="42">
        <f t="shared" si="324"/>
        <v>1</v>
      </c>
      <c r="FS170" s="42">
        <f t="shared" si="324"/>
        <v>1</v>
      </c>
      <c r="FT170" s="43">
        <f t="shared" si="324"/>
        <v>1</v>
      </c>
      <c r="FU170" s="42">
        <f t="shared" si="324"/>
        <v>0</v>
      </c>
      <c r="FV170" s="42">
        <f t="shared" si="324"/>
        <v>0</v>
      </c>
      <c r="FW170" s="42">
        <f t="shared" si="324"/>
        <v>1</v>
      </c>
      <c r="FX170" s="42">
        <f t="shared" si="324"/>
        <v>1</v>
      </c>
      <c r="FY170" s="4"/>
      <c r="FZ170" s="42"/>
      <c r="GA170" s="87"/>
      <c r="GB170" s="42"/>
      <c r="GC170" s="42"/>
      <c r="GD170" s="42"/>
      <c r="GE170" s="4"/>
      <c r="GF170" s="1"/>
      <c r="GG170" s="1"/>
      <c r="GH170" s="1"/>
      <c r="GI170" s="1"/>
      <c r="GJ170" s="1"/>
      <c r="GK170" s="1"/>
      <c r="GL170" s="1"/>
      <c r="GM170" s="1"/>
    </row>
    <row r="171" spans="1:217" x14ac:dyDescent="0.2">
      <c r="A171" s="2" t="s">
        <v>505</v>
      </c>
      <c r="B171" s="11" t="s">
        <v>506</v>
      </c>
      <c r="C171" s="42">
        <f t="shared" ref="C171:AH171" si="325">IF(C133&lt;=C12,1,0)</f>
        <v>0</v>
      </c>
      <c r="D171" s="42">
        <f t="shared" si="325"/>
        <v>1</v>
      </c>
      <c r="E171" s="42">
        <f t="shared" si="325"/>
        <v>0</v>
      </c>
      <c r="F171" s="42">
        <f t="shared" si="325"/>
        <v>1</v>
      </c>
      <c r="G171" s="42">
        <f t="shared" si="325"/>
        <v>1</v>
      </c>
      <c r="H171" s="42">
        <f t="shared" si="325"/>
        <v>1</v>
      </c>
      <c r="I171" s="42">
        <f t="shared" si="325"/>
        <v>0</v>
      </c>
      <c r="J171" s="42">
        <f t="shared" si="325"/>
        <v>0</v>
      </c>
      <c r="K171" s="42">
        <f t="shared" si="325"/>
        <v>0</v>
      </c>
      <c r="L171" s="42">
        <f t="shared" si="325"/>
        <v>0</v>
      </c>
      <c r="M171" s="42">
        <f t="shared" si="325"/>
        <v>0</v>
      </c>
      <c r="N171" s="42">
        <f t="shared" si="325"/>
        <v>1</v>
      </c>
      <c r="O171" s="42">
        <f t="shared" si="325"/>
        <v>1</v>
      </c>
      <c r="P171" s="42">
        <f t="shared" si="325"/>
        <v>0</v>
      </c>
      <c r="Q171" s="42">
        <f t="shared" si="325"/>
        <v>0</v>
      </c>
      <c r="R171" s="42">
        <f t="shared" si="325"/>
        <v>1</v>
      </c>
      <c r="S171" s="42">
        <f t="shared" si="325"/>
        <v>0</v>
      </c>
      <c r="T171" s="42">
        <f t="shared" si="325"/>
        <v>0</v>
      </c>
      <c r="U171" s="42">
        <f t="shared" si="325"/>
        <v>0</v>
      </c>
      <c r="V171" s="42">
        <f t="shared" si="325"/>
        <v>0</v>
      </c>
      <c r="W171" s="42">
        <f t="shared" si="325"/>
        <v>0</v>
      </c>
      <c r="X171" s="42">
        <f t="shared" si="325"/>
        <v>0</v>
      </c>
      <c r="Y171" s="42">
        <f t="shared" si="325"/>
        <v>0</v>
      </c>
      <c r="Z171" s="42">
        <f t="shared" si="325"/>
        <v>0</v>
      </c>
      <c r="AA171" s="42">
        <f t="shared" si="325"/>
        <v>1</v>
      </c>
      <c r="AB171" s="42">
        <f t="shared" si="325"/>
        <v>1</v>
      </c>
      <c r="AC171" s="42">
        <f t="shared" si="325"/>
        <v>1</v>
      </c>
      <c r="AD171" s="42">
        <f t="shared" si="325"/>
        <v>1</v>
      </c>
      <c r="AE171" s="42">
        <f t="shared" si="325"/>
        <v>0</v>
      </c>
      <c r="AF171" s="42">
        <f t="shared" si="325"/>
        <v>0</v>
      </c>
      <c r="AG171" s="42">
        <f t="shared" si="325"/>
        <v>1</v>
      </c>
      <c r="AH171" s="42">
        <f t="shared" si="325"/>
        <v>0</v>
      </c>
      <c r="AI171" s="42">
        <f t="shared" ref="AI171:BN171" si="326">IF(AI133&lt;=AI12,1,0)</f>
        <v>0</v>
      </c>
      <c r="AJ171" s="42">
        <f t="shared" si="326"/>
        <v>0</v>
      </c>
      <c r="AK171" s="42">
        <f t="shared" si="326"/>
        <v>0</v>
      </c>
      <c r="AL171" s="42">
        <f t="shared" si="326"/>
        <v>0</v>
      </c>
      <c r="AM171" s="42">
        <f t="shared" si="326"/>
        <v>0</v>
      </c>
      <c r="AN171" s="42">
        <f t="shared" si="326"/>
        <v>0</v>
      </c>
      <c r="AO171" s="42">
        <f t="shared" si="326"/>
        <v>0</v>
      </c>
      <c r="AP171" s="42">
        <f t="shared" si="326"/>
        <v>0</v>
      </c>
      <c r="AQ171" s="42">
        <f t="shared" si="326"/>
        <v>0</v>
      </c>
      <c r="AR171" s="42">
        <f t="shared" si="326"/>
        <v>1</v>
      </c>
      <c r="AS171" s="42">
        <f t="shared" si="326"/>
        <v>1</v>
      </c>
      <c r="AT171" s="42">
        <f t="shared" si="326"/>
        <v>1</v>
      </c>
      <c r="AU171" s="42">
        <f t="shared" si="326"/>
        <v>1</v>
      </c>
      <c r="AV171" s="42">
        <f t="shared" si="326"/>
        <v>0</v>
      </c>
      <c r="AW171" s="42">
        <f t="shared" si="326"/>
        <v>1</v>
      </c>
      <c r="AX171" s="42">
        <f t="shared" si="326"/>
        <v>0</v>
      </c>
      <c r="AY171" s="42">
        <f t="shared" si="326"/>
        <v>0</v>
      </c>
      <c r="AZ171" s="42">
        <f t="shared" si="326"/>
        <v>0</v>
      </c>
      <c r="BA171" s="42">
        <f t="shared" si="326"/>
        <v>0</v>
      </c>
      <c r="BB171" s="42">
        <f t="shared" si="326"/>
        <v>0</v>
      </c>
      <c r="BC171" s="42">
        <f t="shared" si="326"/>
        <v>0</v>
      </c>
      <c r="BD171" s="42">
        <f t="shared" si="326"/>
        <v>1</v>
      </c>
      <c r="BE171" s="42">
        <f t="shared" si="326"/>
        <v>1</v>
      </c>
      <c r="BF171" s="42">
        <f t="shared" si="326"/>
        <v>1</v>
      </c>
      <c r="BG171" s="42">
        <f t="shared" si="326"/>
        <v>0</v>
      </c>
      <c r="BH171" s="42">
        <f t="shared" si="326"/>
        <v>1</v>
      </c>
      <c r="BI171" s="42">
        <f t="shared" si="326"/>
        <v>0</v>
      </c>
      <c r="BJ171" s="42">
        <f t="shared" si="326"/>
        <v>1</v>
      </c>
      <c r="BK171" s="42">
        <f t="shared" si="326"/>
        <v>1</v>
      </c>
      <c r="BL171" s="42">
        <f t="shared" si="326"/>
        <v>0</v>
      </c>
      <c r="BM171" s="42">
        <f t="shared" si="326"/>
        <v>0</v>
      </c>
      <c r="BN171" s="42">
        <f t="shared" si="326"/>
        <v>0</v>
      </c>
      <c r="BO171" s="42">
        <f t="shared" ref="BO171:CT171" si="327">IF(BO133&lt;=BO12,1,0)</f>
        <v>0</v>
      </c>
      <c r="BP171" s="42">
        <f t="shared" si="327"/>
        <v>0</v>
      </c>
      <c r="BQ171" s="42">
        <f t="shared" si="327"/>
        <v>1</v>
      </c>
      <c r="BR171" s="42">
        <f t="shared" si="327"/>
        <v>0</v>
      </c>
      <c r="BS171" s="42">
        <f t="shared" si="327"/>
        <v>0</v>
      </c>
      <c r="BT171" s="42">
        <f t="shared" si="327"/>
        <v>1</v>
      </c>
      <c r="BU171" s="42">
        <f t="shared" si="327"/>
        <v>1</v>
      </c>
      <c r="BV171" s="42">
        <f t="shared" si="327"/>
        <v>1</v>
      </c>
      <c r="BW171" s="42">
        <f t="shared" si="327"/>
        <v>1</v>
      </c>
      <c r="BX171" s="42">
        <f t="shared" si="327"/>
        <v>1</v>
      </c>
      <c r="BY171" s="42">
        <f t="shared" si="327"/>
        <v>0</v>
      </c>
      <c r="BZ171" s="42">
        <f t="shared" si="327"/>
        <v>0</v>
      </c>
      <c r="CA171" s="42">
        <f t="shared" si="327"/>
        <v>1</v>
      </c>
      <c r="CB171" s="42">
        <f t="shared" si="327"/>
        <v>1</v>
      </c>
      <c r="CC171" s="42">
        <f t="shared" si="327"/>
        <v>1</v>
      </c>
      <c r="CD171" s="42">
        <f t="shared" si="327"/>
        <v>0</v>
      </c>
      <c r="CE171" s="42">
        <f t="shared" si="327"/>
        <v>1</v>
      </c>
      <c r="CF171" s="42">
        <f t="shared" si="327"/>
        <v>0</v>
      </c>
      <c r="CG171" s="42">
        <f t="shared" si="327"/>
        <v>0</v>
      </c>
      <c r="CH171" s="42">
        <f t="shared" si="327"/>
        <v>0</v>
      </c>
      <c r="CI171" s="42">
        <f t="shared" si="327"/>
        <v>0</v>
      </c>
      <c r="CJ171" s="42">
        <f t="shared" si="327"/>
        <v>0</v>
      </c>
      <c r="CK171" s="42">
        <f t="shared" si="327"/>
        <v>1</v>
      </c>
      <c r="CL171" s="42">
        <f t="shared" si="327"/>
        <v>1</v>
      </c>
      <c r="CM171" s="42">
        <f t="shared" si="327"/>
        <v>0</v>
      </c>
      <c r="CN171" s="42">
        <f t="shared" si="327"/>
        <v>1</v>
      </c>
      <c r="CO171" s="42">
        <f t="shared" si="327"/>
        <v>1</v>
      </c>
      <c r="CP171" s="42">
        <f t="shared" si="327"/>
        <v>1</v>
      </c>
      <c r="CQ171" s="42">
        <f t="shared" si="327"/>
        <v>0</v>
      </c>
      <c r="CR171" s="42">
        <f t="shared" si="327"/>
        <v>0</v>
      </c>
      <c r="CS171" s="42">
        <f t="shared" si="327"/>
        <v>1</v>
      </c>
      <c r="CT171" s="42">
        <f t="shared" si="327"/>
        <v>0</v>
      </c>
      <c r="CU171" s="42">
        <f t="shared" ref="CU171:DZ171" si="328">IF(CU133&lt;=CU12,1,0)</f>
        <v>1</v>
      </c>
      <c r="CV171" s="42">
        <f t="shared" si="328"/>
        <v>0</v>
      </c>
      <c r="CW171" s="42">
        <f t="shared" si="328"/>
        <v>0</v>
      </c>
      <c r="CX171" s="42">
        <f t="shared" si="328"/>
        <v>0</v>
      </c>
      <c r="CY171" s="42">
        <f t="shared" si="328"/>
        <v>0</v>
      </c>
      <c r="CZ171" s="42">
        <f t="shared" si="328"/>
        <v>0</v>
      </c>
      <c r="DA171" s="42">
        <f t="shared" si="328"/>
        <v>1</v>
      </c>
      <c r="DB171" s="42">
        <f t="shared" si="328"/>
        <v>1</v>
      </c>
      <c r="DC171" s="42">
        <f t="shared" si="328"/>
        <v>1</v>
      </c>
      <c r="DD171" s="42">
        <f t="shared" si="328"/>
        <v>1</v>
      </c>
      <c r="DE171" s="42">
        <f t="shared" si="328"/>
        <v>1</v>
      </c>
      <c r="DF171" s="42">
        <f t="shared" si="328"/>
        <v>0</v>
      </c>
      <c r="DG171" s="42">
        <f t="shared" si="328"/>
        <v>1</v>
      </c>
      <c r="DH171" s="42">
        <f t="shared" si="328"/>
        <v>1</v>
      </c>
      <c r="DI171" s="42">
        <f t="shared" si="328"/>
        <v>0</v>
      </c>
      <c r="DJ171" s="42">
        <f t="shared" si="328"/>
        <v>0</v>
      </c>
      <c r="DK171" s="42">
        <f t="shared" si="328"/>
        <v>0</v>
      </c>
      <c r="DL171" s="42">
        <f t="shared" si="328"/>
        <v>0</v>
      </c>
      <c r="DM171" s="42">
        <f t="shared" si="328"/>
        <v>0</v>
      </c>
      <c r="DN171" s="42">
        <f t="shared" si="328"/>
        <v>0</v>
      </c>
      <c r="DO171" s="42">
        <f t="shared" si="328"/>
        <v>0</v>
      </c>
      <c r="DP171" s="42">
        <f t="shared" si="328"/>
        <v>1</v>
      </c>
      <c r="DQ171" s="42">
        <f t="shared" si="328"/>
        <v>1</v>
      </c>
      <c r="DR171" s="42">
        <f t="shared" si="328"/>
        <v>0</v>
      </c>
      <c r="DS171" s="42">
        <f t="shared" si="328"/>
        <v>0</v>
      </c>
      <c r="DT171" s="42">
        <f t="shared" si="328"/>
        <v>0</v>
      </c>
      <c r="DU171" s="42">
        <f t="shared" si="328"/>
        <v>0</v>
      </c>
      <c r="DV171" s="42">
        <f t="shared" si="328"/>
        <v>1</v>
      </c>
      <c r="DW171" s="42">
        <f t="shared" si="328"/>
        <v>1</v>
      </c>
      <c r="DX171" s="42">
        <f t="shared" si="328"/>
        <v>1</v>
      </c>
      <c r="DY171" s="42">
        <f t="shared" si="328"/>
        <v>1</v>
      </c>
      <c r="DZ171" s="42">
        <f t="shared" si="328"/>
        <v>1</v>
      </c>
      <c r="EA171" s="42">
        <f t="shared" ref="EA171:FF171" si="329">IF(EA133&lt;=EA12,1,0)</f>
        <v>1</v>
      </c>
      <c r="EB171" s="42">
        <f t="shared" si="329"/>
        <v>0</v>
      </c>
      <c r="EC171" s="42">
        <f t="shared" si="329"/>
        <v>1</v>
      </c>
      <c r="ED171" s="42">
        <f t="shared" si="329"/>
        <v>1</v>
      </c>
      <c r="EE171" s="42">
        <f t="shared" si="329"/>
        <v>0</v>
      </c>
      <c r="EF171" s="42">
        <f t="shared" si="329"/>
        <v>0</v>
      </c>
      <c r="EG171" s="42">
        <f t="shared" si="329"/>
        <v>0</v>
      </c>
      <c r="EH171" s="42">
        <f t="shared" si="329"/>
        <v>1</v>
      </c>
      <c r="EI171" s="42">
        <f t="shared" si="329"/>
        <v>0</v>
      </c>
      <c r="EJ171" s="42">
        <f t="shared" si="329"/>
        <v>1</v>
      </c>
      <c r="EK171" s="42">
        <f t="shared" si="329"/>
        <v>1</v>
      </c>
      <c r="EL171" s="42">
        <f t="shared" si="329"/>
        <v>1</v>
      </c>
      <c r="EM171" s="42">
        <f t="shared" si="329"/>
        <v>0</v>
      </c>
      <c r="EN171" s="42">
        <f t="shared" si="329"/>
        <v>0</v>
      </c>
      <c r="EO171" s="42">
        <f t="shared" si="329"/>
        <v>1</v>
      </c>
      <c r="EP171" s="42">
        <f t="shared" si="329"/>
        <v>1</v>
      </c>
      <c r="EQ171" s="42">
        <f t="shared" si="329"/>
        <v>1</v>
      </c>
      <c r="ER171" s="42">
        <f t="shared" si="329"/>
        <v>0</v>
      </c>
      <c r="ES171" s="42">
        <f t="shared" si="329"/>
        <v>0</v>
      </c>
      <c r="ET171" s="42">
        <f t="shared" si="329"/>
        <v>0</v>
      </c>
      <c r="EU171" s="42">
        <f t="shared" si="329"/>
        <v>0</v>
      </c>
      <c r="EV171" s="42">
        <f t="shared" si="329"/>
        <v>0</v>
      </c>
      <c r="EW171" s="42">
        <f t="shared" si="329"/>
        <v>1</v>
      </c>
      <c r="EX171" s="42">
        <f t="shared" si="329"/>
        <v>1</v>
      </c>
      <c r="EY171" s="42">
        <f t="shared" si="329"/>
        <v>0</v>
      </c>
      <c r="EZ171" s="42">
        <f t="shared" si="329"/>
        <v>0</v>
      </c>
      <c r="FA171" s="42">
        <f t="shared" si="329"/>
        <v>1</v>
      </c>
      <c r="FB171" s="42">
        <f t="shared" si="329"/>
        <v>0</v>
      </c>
      <c r="FC171" s="42">
        <f t="shared" si="329"/>
        <v>1</v>
      </c>
      <c r="FD171" s="42">
        <f t="shared" si="329"/>
        <v>0</v>
      </c>
      <c r="FE171" s="42">
        <f t="shared" si="329"/>
        <v>0</v>
      </c>
      <c r="FF171" s="42">
        <f t="shared" si="329"/>
        <v>0</v>
      </c>
      <c r="FG171" s="42">
        <f t="shared" ref="FG171:FX171" si="330">IF(FG133&lt;=FG12,1,0)</f>
        <v>1</v>
      </c>
      <c r="FH171" s="42">
        <f t="shared" si="330"/>
        <v>0</v>
      </c>
      <c r="FI171" s="42">
        <f t="shared" si="330"/>
        <v>0</v>
      </c>
      <c r="FJ171" s="42">
        <f t="shared" si="330"/>
        <v>1</v>
      </c>
      <c r="FK171" s="42">
        <f t="shared" si="330"/>
        <v>1</v>
      </c>
      <c r="FL171" s="42">
        <f t="shared" si="330"/>
        <v>1</v>
      </c>
      <c r="FM171" s="42">
        <f t="shared" si="330"/>
        <v>1</v>
      </c>
      <c r="FN171" s="42">
        <f t="shared" si="330"/>
        <v>0</v>
      </c>
      <c r="FO171" s="42">
        <f t="shared" si="330"/>
        <v>0</v>
      </c>
      <c r="FP171" s="42">
        <f t="shared" si="330"/>
        <v>0</v>
      </c>
      <c r="FQ171" s="42">
        <f t="shared" si="330"/>
        <v>0</v>
      </c>
      <c r="FR171" s="42">
        <f t="shared" si="330"/>
        <v>1</v>
      </c>
      <c r="FS171" s="42">
        <f t="shared" si="330"/>
        <v>1</v>
      </c>
      <c r="FT171" s="43">
        <f t="shared" si="330"/>
        <v>0</v>
      </c>
      <c r="FU171" s="42">
        <f t="shared" si="330"/>
        <v>0</v>
      </c>
      <c r="FV171" s="42">
        <f t="shared" si="330"/>
        <v>0</v>
      </c>
      <c r="FW171" s="42">
        <f t="shared" si="330"/>
        <v>0</v>
      </c>
      <c r="FX171" s="42">
        <f t="shared" si="330"/>
        <v>1</v>
      </c>
      <c r="FY171" s="42"/>
      <c r="FZ171" s="42"/>
      <c r="GA171" s="42"/>
      <c r="GB171" s="42"/>
      <c r="GC171" s="42"/>
      <c r="GD171" s="42"/>
      <c r="GE171" s="4"/>
      <c r="GF171" s="1"/>
      <c r="GG171" s="1"/>
      <c r="GH171" s="1"/>
      <c r="GI171" s="1"/>
      <c r="GJ171" s="1"/>
      <c r="GK171" s="1"/>
      <c r="GL171" s="1"/>
      <c r="GM171" s="1"/>
      <c r="GN171" s="162"/>
      <c r="GO171" s="162"/>
      <c r="GP171" s="162"/>
      <c r="GQ171" s="162"/>
      <c r="GR171" s="162"/>
      <c r="GS171" s="162"/>
      <c r="GT171" s="162"/>
      <c r="GU171" s="162"/>
      <c r="GV171" s="162"/>
      <c r="GW171" s="162"/>
      <c r="GX171" s="162"/>
      <c r="GY171" s="162"/>
    </row>
    <row r="172" spans="1:217" x14ac:dyDescent="0.2">
      <c r="A172" s="2" t="s">
        <v>507</v>
      </c>
      <c r="B172" s="11" t="s">
        <v>508</v>
      </c>
      <c r="C172" s="114">
        <f t="shared" ref="C172:AH172" si="331">ROUND(IF((OR(C170=1,C171=1))=TRUE(),0,C117/C106),8)</f>
        <v>8117.5151102</v>
      </c>
      <c r="D172" s="114">
        <f t="shared" si="331"/>
        <v>0</v>
      </c>
      <c r="E172" s="114">
        <f t="shared" si="331"/>
        <v>8050.8522019800002</v>
      </c>
      <c r="F172" s="114">
        <f t="shared" si="331"/>
        <v>0</v>
      </c>
      <c r="G172" s="114">
        <f t="shared" si="331"/>
        <v>0</v>
      </c>
      <c r="H172" s="114">
        <f t="shared" si="331"/>
        <v>0</v>
      </c>
      <c r="I172" s="114">
        <f t="shared" si="331"/>
        <v>8060.1903970699996</v>
      </c>
      <c r="J172" s="114">
        <f t="shared" si="331"/>
        <v>7534.3544383500002</v>
      </c>
      <c r="K172" s="114">
        <f t="shared" si="331"/>
        <v>0</v>
      </c>
      <c r="L172" s="114">
        <f t="shared" si="331"/>
        <v>8190.7092045899999</v>
      </c>
      <c r="M172" s="114">
        <f t="shared" si="331"/>
        <v>8171.3004334999996</v>
      </c>
      <c r="N172" s="114">
        <f t="shared" si="331"/>
        <v>0</v>
      </c>
      <c r="O172" s="114">
        <f t="shared" si="331"/>
        <v>0</v>
      </c>
      <c r="P172" s="114">
        <f t="shared" si="331"/>
        <v>0</v>
      </c>
      <c r="Q172" s="114">
        <f t="shared" si="331"/>
        <v>8257.3240545499993</v>
      </c>
      <c r="R172" s="114">
        <f t="shared" si="331"/>
        <v>0</v>
      </c>
      <c r="S172" s="114">
        <f t="shared" si="331"/>
        <v>7839.73561943</v>
      </c>
      <c r="T172" s="114">
        <f t="shared" si="331"/>
        <v>0</v>
      </c>
      <c r="U172" s="114">
        <f t="shared" si="331"/>
        <v>0</v>
      </c>
      <c r="V172" s="114">
        <f t="shared" si="331"/>
        <v>0</v>
      </c>
      <c r="W172" s="115">
        <f t="shared" si="331"/>
        <v>0</v>
      </c>
      <c r="X172" s="114">
        <f t="shared" si="331"/>
        <v>0</v>
      </c>
      <c r="Y172" s="114">
        <f t="shared" si="331"/>
        <v>7189.4030278600003</v>
      </c>
      <c r="Z172" s="114">
        <f t="shared" si="331"/>
        <v>0</v>
      </c>
      <c r="AA172" s="114">
        <f t="shared" si="331"/>
        <v>0</v>
      </c>
      <c r="AB172" s="114">
        <f t="shared" si="331"/>
        <v>0</v>
      </c>
      <c r="AC172" s="114">
        <f t="shared" si="331"/>
        <v>0</v>
      </c>
      <c r="AD172" s="114">
        <f t="shared" si="331"/>
        <v>0</v>
      </c>
      <c r="AE172" s="114">
        <f t="shared" si="331"/>
        <v>0</v>
      </c>
      <c r="AF172" s="114">
        <f t="shared" si="331"/>
        <v>0</v>
      </c>
      <c r="AG172" s="114">
        <f t="shared" si="331"/>
        <v>0</v>
      </c>
      <c r="AH172" s="114">
        <f t="shared" si="331"/>
        <v>7396.5124985700004</v>
      </c>
      <c r="AI172" s="114">
        <f t="shared" ref="AI172:BN172" si="332">ROUND(IF((OR(AI170=1,AI171=1))=TRUE(),0,AI117/AI106),8)</f>
        <v>0</v>
      </c>
      <c r="AJ172" s="114">
        <f t="shared" si="332"/>
        <v>0</v>
      </c>
      <c r="AK172" s="114">
        <f t="shared" si="332"/>
        <v>0</v>
      </c>
      <c r="AL172" s="114">
        <f t="shared" si="332"/>
        <v>0</v>
      </c>
      <c r="AM172" s="114">
        <f t="shared" si="332"/>
        <v>0</v>
      </c>
      <c r="AN172" s="114">
        <f t="shared" si="332"/>
        <v>0</v>
      </c>
      <c r="AO172" s="114">
        <f t="shared" si="332"/>
        <v>7911.8460337500001</v>
      </c>
      <c r="AP172" s="114">
        <f t="shared" si="332"/>
        <v>8269.5755282499995</v>
      </c>
      <c r="AQ172" s="114">
        <f t="shared" si="332"/>
        <v>0</v>
      </c>
      <c r="AR172" s="114">
        <f t="shared" si="332"/>
        <v>0</v>
      </c>
      <c r="AS172" s="114">
        <f t="shared" si="332"/>
        <v>0</v>
      </c>
      <c r="AT172" s="114">
        <f t="shared" si="332"/>
        <v>0</v>
      </c>
      <c r="AU172" s="114">
        <f t="shared" si="332"/>
        <v>0</v>
      </c>
      <c r="AV172" s="114">
        <f t="shared" si="332"/>
        <v>0</v>
      </c>
      <c r="AW172" s="114">
        <f t="shared" si="332"/>
        <v>0</v>
      </c>
      <c r="AX172" s="114">
        <f t="shared" si="332"/>
        <v>0</v>
      </c>
      <c r="AY172" s="114">
        <f t="shared" si="332"/>
        <v>0</v>
      </c>
      <c r="AZ172" s="114">
        <f t="shared" si="332"/>
        <v>8013.3985669399999</v>
      </c>
      <c r="BA172" s="114">
        <f t="shared" si="332"/>
        <v>7830.38185617</v>
      </c>
      <c r="BB172" s="114">
        <f t="shared" si="332"/>
        <v>7888.9675911499999</v>
      </c>
      <c r="BC172" s="114">
        <f t="shared" si="332"/>
        <v>8030.6717910999996</v>
      </c>
      <c r="BD172" s="114">
        <f t="shared" si="332"/>
        <v>0</v>
      </c>
      <c r="BE172" s="114">
        <f t="shared" si="332"/>
        <v>0</v>
      </c>
      <c r="BF172" s="114">
        <f t="shared" si="332"/>
        <v>0</v>
      </c>
      <c r="BG172" s="114">
        <f t="shared" si="332"/>
        <v>7869.9114729700004</v>
      </c>
      <c r="BH172" s="114">
        <f t="shared" si="332"/>
        <v>0</v>
      </c>
      <c r="BI172" s="114">
        <f t="shared" si="332"/>
        <v>0</v>
      </c>
      <c r="BJ172" s="114">
        <f t="shared" si="332"/>
        <v>0</v>
      </c>
      <c r="BK172" s="114">
        <f t="shared" si="332"/>
        <v>0</v>
      </c>
      <c r="BL172" s="114">
        <f t="shared" si="332"/>
        <v>0</v>
      </c>
      <c r="BM172" s="114">
        <f t="shared" si="332"/>
        <v>0</v>
      </c>
      <c r="BN172" s="114">
        <f t="shared" si="332"/>
        <v>7675.4413264799996</v>
      </c>
      <c r="BO172" s="114">
        <f t="shared" ref="BO172:CT172" si="333">ROUND(IF((OR(BO170=1,BO171=1))=TRUE(),0,BO117/BO106),8)</f>
        <v>7553.35708325</v>
      </c>
      <c r="BP172" s="114">
        <f t="shared" si="333"/>
        <v>0</v>
      </c>
      <c r="BQ172" s="114">
        <f t="shared" si="333"/>
        <v>0</v>
      </c>
      <c r="BR172" s="114">
        <f t="shared" si="333"/>
        <v>7989.2591024800004</v>
      </c>
      <c r="BS172" s="114">
        <f t="shared" si="333"/>
        <v>7989.9305644699998</v>
      </c>
      <c r="BT172" s="114">
        <f t="shared" si="333"/>
        <v>0</v>
      </c>
      <c r="BU172" s="114">
        <f t="shared" si="333"/>
        <v>0</v>
      </c>
      <c r="BV172" s="114">
        <f t="shared" si="333"/>
        <v>0</v>
      </c>
      <c r="BW172" s="114">
        <f t="shared" si="333"/>
        <v>0</v>
      </c>
      <c r="BX172" s="114">
        <f t="shared" si="333"/>
        <v>0</v>
      </c>
      <c r="BY172" s="114">
        <f t="shared" si="333"/>
        <v>7238.9260566900002</v>
      </c>
      <c r="BZ172" s="114">
        <f t="shared" si="333"/>
        <v>0</v>
      </c>
      <c r="CA172" s="114">
        <f t="shared" si="333"/>
        <v>0</v>
      </c>
      <c r="CB172" s="114">
        <f t="shared" si="333"/>
        <v>0</v>
      </c>
      <c r="CC172" s="114">
        <f t="shared" si="333"/>
        <v>0</v>
      </c>
      <c r="CD172" s="114">
        <f t="shared" si="333"/>
        <v>0</v>
      </c>
      <c r="CE172" s="114">
        <f t="shared" si="333"/>
        <v>0</v>
      </c>
      <c r="CF172" s="114">
        <f t="shared" si="333"/>
        <v>0</v>
      </c>
      <c r="CG172" s="114">
        <f t="shared" si="333"/>
        <v>0</v>
      </c>
      <c r="CH172" s="114">
        <f t="shared" si="333"/>
        <v>0</v>
      </c>
      <c r="CI172" s="114">
        <f t="shared" si="333"/>
        <v>7203.0299156199999</v>
      </c>
      <c r="CJ172" s="114">
        <f t="shared" si="333"/>
        <v>7827.8334142599997</v>
      </c>
      <c r="CK172" s="114">
        <f t="shared" si="333"/>
        <v>0</v>
      </c>
      <c r="CL172" s="114">
        <f t="shared" si="333"/>
        <v>0</v>
      </c>
      <c r="CM172" s="114">
        <f t="shared" si="333"/>
        <v>8043.1940156000001</v>
      </c>
      <c r="CN172" s="114">
        <f t="shared" si="333"/>
        <v>0</v>
      </c>
      <c r="CO172" s="114">
        <f t="shared" si="333"/>
        <v>0</v>
      </c>
      <c r="CP172" s="114">
        <f t="shared" si="333"/>
        <v>0</v>
      </c>
      <c r="CQ172" s="114">
        <f t="shared" si="333"/>
        <v>7692.8248815899997</v>
      </c>
      <c r="CR172" s="114">
        <f t="shared" si="333"/>
        <v>0</v>
      </c>
      <c r="CS172" s="114">
        <f t="shared" si="333"/>
        <v>0</v>
      </c>
      <c r="CT172" s="114">
        <f t="shared" si="333"/>
        <v>0</v>
      </c>
      <c r="CU172" s="114">
        <f t="shared" ref="CU172:DZ172" si="334">ROUND(IF((OR(CU170=1,CU171=1))=TRUE(),0,CU117/CU106),8)</f>
        <v>0</v>
      </c>
      <c r="CV172" s="114">
        <f t="shared" si="334"/>
        <v>0</v>
      </c>
      <c r="CW172" s="114">
        <f t="shared" si="334"/>
        <v>0</v>
      </c>
      <c r="CX172" s="114">
        <f t="shared" si="334"/>
        <v>7568.1867814500001</v>
      </c>
      <c r="CY172" s="114">
        <f t="shared" si="334"/>
        <v>0</v>
      </c>
      <c r="CZ172" s="114">
        <f t="shared" si="334"/>
        <v>7702.53535904</v>
      </c>
      <c r="DA172" s="114">
        <f t="shared" si="334"/>
        <v>0</v>
      </c>
      <c r="DB172" s="114">
        <f t="shared" si="334"/>
        <v>0</v>
      </c>
      <c r="DC172" s="114">
        <f t="shared" si="334"/>
        <v>0</v>
      </c>
      <c r="DD172" s="114">
        <f t="shared" si="334"/>
        <v>0</v>
      </c>
      <c r="DE172" s="114">
        <f t="shared" si="334"/>
        <v>0</v>
      </c>
      <c r="DF172" s="114">
        <f t="shared" si="334"/>
        <v>7649.8371002000004</v>
      </c>
      <c r="DG172" s="114">
        <f t="shared" si="334"/>
        <v>0</v>
      </c>
      <c r="DH172" s="114">
        <f t="shared" si="334"/>
        <v>0</v>
      </c>
      <c r="DI172" s="114">
        <f t="shared" si="334"/>
        <v>7635.4081132000001</v>
      </c>
      <c r="DJ172" s="114">
        <f t="shared" si="334"/>
        <v>7658.7793222500004</v>
      </c>
      <c r="DK172" s="114">
        <f t="shared" si="334"/>
        <v>0</v>
      </c>
      <c r="DL172" s="114">
        <f t="shared" si="334"/>
        <v>8116.3197454199999</v>
      </c>
      <c r="DM172" s="114">
        <f t="shared" si="334"/>
        <v>0</v>
      </c>
      <c r="DN172" s="114">
        <f t="shared" si="334"/>
        <v>7852.2605514400002</v>
      </c>
      <c r="DO172" s="114">
        <f t="shared" si="334"/>
        <v>7907.92014715</v>
      </c>
      <c r="DP172" s="114">
        <f t="shared" si="334"/>
        <v>0</v>
      </c>
      <c r="DQ172" s="114">
        <f t="shared" si="334"/>
        <v>0</v>
      </c>
      <c r="DR172" s="114">
        <f t="shared" si="334"/>
        <v>7596.2568706399998</v>
      </c>
      <c r="DS172" s="114">
        <f t="shared" si="334"/>
        <v>7515.1812204500002</v>
      </c>
      <c r="DT172" s="114">
        <f t="shared" si="334"/>
        <v>0</v>
      </c>
      <c r="DU172" s="114">
        <f t="shared" si="334"/>
        <v>0</v>
      </c>
      <c r="DV172" s="114">
        <f t="shared" si="334"/>
        <v>0</v>
      </c>
      <c r="DW172" s="114">
        <f t="shared" si="334"/>
        <v>0</v>
      </c>
      <c r="DX172" s="114">
        <f t="shared" si="334"/>
        <v>0</v>
      </c>
      <c r="DY172" s="114">
        <f t="shared" si="334"/>
        <v>0</v>
      </c>
      <c r="DZ172" s="114">
        <f t="shared" si="334"/>
        <v>0</v>
      </c>
      <c r="EA172" s="114">
        <f t="shared" ref="EA172:FF172" si="335">ROUND(IF((OR(EA170=1,EA171=1))=TRUE(),0,EA117/EA106),8)</f>
        <v>0</v>
      </c>
      <c r="EB172" s="114">
        <f t="shared" si="335"/>
        <v>7425.37250322</v>
      </c>
      <c r="EC172" s="114">
        <f t="shared" si="335"/>
        <v>0</v>
      </c>
      <c r="ED172" s="114">
        <f t="shared" si="335"/>
        <v>0</v>
      </c>
      <c r="EE172" s="114">
        <f t="shared" si="335"/>
        <v>0</v>
      </c>
      <c r="EF172" s="114">
        <f t="shared" si="335"/>
        <v>7534.4803374800003</v>
      </c>
      <c r="EG172" s="114">
        <f t="shared" si="335"/>
        <v>0</v>
      </c>
      <c r="EH172" s="114">
        <f t="shared" si="335"/>
        <v>0</v>
      </c>
      <c r="EI172" s="114">
        <f t="shared" si="335"/>
        <v>7826.3226248000001</v>
      </c>
      <c r="EJ172" s="114">
        <f t="shared" si="335"/>
        <v>0</v>
      </c>
      <c r="EK172" s="114">
        <f t="shared" si="335"/>
        <v>0</v>
      </c>
      <c r="EL172" s="114">
        <f t="shared" si="335"/>
        <v>0</v>
      </c>
      <c r="EM172" s="114">
        <f t="shared" si="335"/>
        <v>0</v>
      </c>
      <c r="EN172" s="114">
        <f t="shared" si="335"/>
        <v>7466.6450783</v>
      </c>
      <c r="EO172" s="114">
        <f t="shared" si="335"/>
        <v>0</v>
      </c>
      <c r="EP172" s="114">
        <f t="shared" si="335"/>
        <v>0</v>
      </c>
      <c r="EQ172" s="114">
        <f t="shared" si="335"/>
        <v>0</v>
      </c>
      <c r="ER172" s="114">
        <f t="shared" si="335"/>
        <v>0</v>
      </c>
      <c r="ES172" s="114">
        <f t="shared" si="335"/>
        <v>0</v>
      </c>
      <c r="ET172" s="114">
        <f t="shared" si="335"/>
        <v>0</v>
      </c>
      <c r="EU172" s="114">
        <f t="shared" si="335"/>
        <v>7280.6927519700002</v>
      </c>
      <c r="EV172" s="114">
        <f t="shared" si="335"/>
        <v>0</v>
      </c>
      <c r="EW172" s="114">
        <f t="shared" si="335"/>
        <v>0</v>
      </c>
      <c r="EX172" s="114">
        <f t="shared" si="335"/>
        <v>0</v>
      </c>
      <c r="EY172" s="114">
        <f t="shared" si="335"/>
        <v>7412.43602999</v>
      </c>
      <c r="EZ172" s="114">
        <f t="shared" si="335"/>
        <v>0</v>
      </c>
      <c r="FA172" s="114">
        <f t="shared" si="335"/>
        <v>0</v>
      </c>
      <c r="FB172" s="114">
        <f t="shared" si="335"/>
        <v>0</v>
      </c>
      <c r="FC172" s="114">
        <f t="shared" si="335"/>
        <v>0</v>
      </c>
      <c r="FD172" s="114">
        <f t="shared" si="335"/>
        <v>0</v>
      </c>
      <c r="FE172" s="114">
        <f t="shared" si="335"/>
        <v>0</v>
      </c>
      <c r="FF172" s="114">
        <f t="shared" si="335"/>
        <v>0</v>
      </c>
      <c r="FG172" s="114">
        <f t="shared" ref="FG172:FX172" si="336">ROUND(IF((OR(FG170=1,FG171=1))=TRUE(),0,FG117/FG106),8)</f>
        <v>0</v>
      </c>
      <c r="FH172" s="114">
        <f t="shared" si="336"/>
        <v>0</v>
      </c>
      <c r="FI172" s="114">
        <f t="shared" si="336"/>
        <v>7788.5359662800001</v>
      </c>
      <c r="FJ172" s="114">
        <f t="shared" si="336"/>
        <v>0</v>
      </c>
      <c r="FK172" s="114">
        <f t="shared" si="336"/>
        <v>0</v>
      </c>
      <c r="FL172" s="114">
        <f t="shared" si="336"/>
        <v>0</v>
      </c>
      <c r="FM172" s="114">
        <f t="shared" si="336"/>
        <v>0</v>
      </c>
      <c r="FN172" s="114">
        <f t="shared" si="336"/>
        <v>7886.6892231700003</v>
      </c>
      <c r="FO172" s="114">
        <f t="shared" si="336"/>
        <v>7770.4125845999997</v>
      </c>
      <c r="FP172" s="114">
        <f t="shared" si="336"/>
        <v>7966.5444641200002</v>
      </c>
      <c r="FQ172" s="114">
        <f t="shared" si="336"/>
        <v>7712.1578424700001</v>
      </c>
      <c r="FR172" s="114">
        <f t="shared" si="336"/>
        <v>0</v>
      </c>
      <c r="FS172" s="114">
        <f t="shared" si="336"/>
        <v>0</v>
      </c>
      <c r="FT172" s="115">
        <f t="shared" si="336"/>
        <v>0</v>
      </c>
      <c r="FU172" s="114">
        <f t="shared" si="336"/>
        <v>7866.03093713</v>
      </c>
      <c r="FV172" s="114">
        <f t="shared" si="336"/>
        <v>7585.2562656399996</v>
      </c>
      <c r="FW172" s="114">
        <f t="shared" si="336"/>
        <v>0</v>
      </c>
      <c r="FX172" s="114">
        <f t="shared" si="336"/>
        <v>0</v>
      </c>
      <c r="FY172" s="42"/>
      <c r="FZ172" s="59"/>
      <c r="GA172" s="14"/>
      <c r="GB172" s="42"/>
      <c r="GC172" s="42"/>
      <c r="GD172" s="42"/>
      <c r="GE172" s="4"/>
      <c r="GF172" s="1"/>
      <c r="GG172" s="1"/>
      <c r="GH172" s="1"/>
      <c r="GI172" s="1"/>
      <c r="GJ172" s="1"/>
      <c r="GK172" s="1"/>
      <c r="GL172" s="1"/>
      <c r="GM172" s="1"/>
      <c r="GN172" s="79"/>
      <c r="GO172" s="79"/>
      <c r="GP172" s="79"/>
      <c r="GQ172" s="79"/>
      <c r="GR172" s="79"/>
      <c r="GS172" s="79"/>
      <c r="GT172" s="79"/>
      <c r="GU172" s="79"/>
      <c r="GV172" s="79"/>
      <c r="GW172" s="79"/>
      <c r="GX172" s="79"/>
      <c r="GY172" s="79"/>
    </row>
    <row r="173" spans="1:217" x14ac:dyDescent="0.2">
      <c r="A173" s="5"/>
      <c r="B173" s="11" t="s">
        <v>509</v>
      </c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3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  <c r="DB173" s="42"/>
      <c r="DC173" s="42"/>
      <c r="DD173" s="42"/>
      <c r="DE173" s="42"/>
      <c r="DF173" s="42"/>
      <c r="DG173" s="42"/>
      <c r="DH173" s="42"/>
      <c r="DI173" s="42"/>
      <c r="DJ173" s="42"/>
      <c r="DK173" s="42"/>
      <c r="DL173" s="42"/>
      <c r="DM173" s="42"/>
      <c r="DN173" s="42"/>
      <c r="DO173" s="42"/>
      <c r="DP173" s="42"/>
      <c r="DQ173" s="42"/>
      <c r="DR173" s="42"/>
      <c r="DS173" s="42"/>
      <c r="DT173" s="42"/>
      <c r="DU173" s="42"/>
      <c r="DV173" s="42"/>
      <c r="DW173" s="42"/>
      <c r="DX173" s="42"/>
      <c r="DY173" s="42"/>
      <c r="DZ173" s="42"/>
      <c r="EA173" s="42"/>
      <c r="EB173" s="42"/>
      <c r="EC173" s="42"/>
      <c r="ED173" s="42"/>
      <c r="EE173" s="42"/>
      <c r="EF173" s="42"/>
      <c r="EG173" s="42"/>
      <c r="EH173" s="42"/>
      <c r="EI173" s="42"/>
      <c r="EJ173" s="42"/>
      <c r="EK173" s="42"/>
      <c r="EL173" s="42"/>
      <c r="EM173" s="42"/>
      <c r="EN173" s="42"/>
      <c r="EO173" s="42"/>
      <c r="EP173" s="42"/>
      <c r="EQ173" s="42"/>
      <c r="ER173" s="42"/>
      <c r="ES173" s="42"/>
      <c r="ET173" s="42"/>
      <c r="EU173" s="42"/>
      <c r="EV173" s="42"/>
      <c r="EW173" s="42"/>
      <c r="EX173" s="42"/>
      <c r="EY173" s="42"/>
      <c r="EZ173" s="42"/>
      <c r="FA173" s="42"/>
      <c r="FB173" s="42"/>
      <c r="FC173" s="42"/>
      <c r="FD173" s="42"/>
      <c r="FE173" s="42"/>
      <c r="FF173" s="42"/>
      <c r="FG173" s="42"/>
      <c r="FH173" s="42"/>
      <c r="FI173" s="42"/>
      <c r="FJ173" s="42"/>
      <c r="FK173" s="42"/>
      <c r="FL173" s="42"/>
      <c r="FM173" s="42"/>
      <c r="FN173" s="42"/>
      <c r="FO173" s="42"/>
      <c r="FP173" s="42"/>
      <c r="FQ173" s="42"/>
      <c r="FR173" s="42"/>
      <c r="FS173" s="42"/>
      <c r="FT173" s="43"/>
      <c r="FU173" s="42"/>
      <c r="FV173" s="42"/>
      <c r="FW173" s="42"/>
      <c r="FX173" s="42"/>
      <c r="FY173" s="42"/>
      <c r="FZ173" s="42"/>
      <c r="GA173" s="42"/>
      <c r="GB173" s="42"/>
      <c r="GC173" s="42"/>
      <c r="GD173" s="42"/>
      <c r="GE173" s="4"/>
      <c r="GF173" s="1"/>
      <c r="GG173" s="1"/>
      <c r="GH173" s="1"/>
      <c r="GI173" s="1"/>
      <c r="GJ173" s="1"/>
      <c r="GK173" s="1"/>
      <c r="GL173" s="1"/>
      <c r="GM173" s="1"/>
      <c r="GN173" s="162"/>
      <c r="GO173" s="162"/>
      <c r="GP173" s="162"/>
      <c r="GQ173" s="162"/>
      <c r="GR173" s="162"/>
      <c r="GS173" s="162"/>
      <c r="GT173" s="162"/>
      <c r="GU173" s="162"/>
      <c r="GV173" s="162"/>
      <c r="GW173" s="162"/>
      <c r="GX173" s="162"/>
      <c r="GY173" s="162"/>
    </row>
    <row r="174" spans="1:217" x14ac:dyDescent="0.2">
      <c r="A174" s="2" t="s">
        <v>510</v>
      </c>
      <c r="B174" s="11" t="s">
        <v>511</v>
      </c>
      <c r="C174" s="113">
        <f t="shared" ref="C174:BN174" si="337">ROUND(IF((OR(C170=1,C171=1))=TRUE(),0,((1027-459)*0.00020599)+1.1215),4)</f>
        <v>1.2384999999999999</v>
      </c>
      <c r="D174" s="113">
        <f t="shared" si="337"/>
        <v>0</v>
      </c>
      <c r="E174" s="113">
        <f t="shared" si="337"/>
        <v>1.2384999999999999</v>
      </c>
      <c r="F174" s="113">
        <f t="shared" si="337"/>
        <v>0</v>
      </c>
      <c r="G174" s="113">
        <f t="shared" si="337"/>
        <v>0</v>
      </c>
      <c r="H174" s="113">
        <f t="shared" si="337"/>
        <v>0</v>
      </c>
      <c r="I174" s="113">
        <f t="shared" si="337"/>
        <v>1.2384999999999999</v>
      </c>
      <c r="J174" s="113">
        <f t="shared" si="337"/>
        <v>1.2384999999999999</v>
      </c>
      <c r="K174" s="113">
        <f t="shared" si="337"/>
        <v>0</v>
      </c>
      <c r="L174" s="113">
        <f t="shared" si="337"/>
        <v>1.2384999999999999</v>
      </c>
      <c r="M174" s="113">
        <f t="shared" si="337"/>
        <v>1.2384999999999999</v>
      </c>
      <c r="N174" s="113">
        <f t="shared" si="337"/>
        <v>0</v>
      </c>
      <c r="O174" s="113">
        <f t="shared" si="337"/>
        <v>0</v>
      </c>
      <c r="P174" s="113">
        <f t="shared" si="337"/>
        <v>0</v>
      </c>
      <c r="Q174" s="113">
        <f t="shared" si="337"/>
        <v>1.2384999999999999</v>
      </c>
      <c r="R174" s="113">
        <f t="shared" si="337"/>
        <v>0</v>
      </c>
      <c r="S174" s="113">
        <f t="shared" si="337"/>
        <v>1.2384999999999999</v>
      </c>
      <c r="T174" s="113">
        <f t="shared" si="337"/>
        <v>0</v>
      </c>
      <c r="U174" s="113">
        <f t="shared" si="337"/>
        <v>0</v>
      </c>
      <c r="V174" s="113">
        <f t="shared" si="337"/>
        <v>0</v>
      </c>
      <c r="W174" s="113">
        <f t="shared" si="337"/>
        <v>0</v>
      </c>
      <c r="X174" s="113">
        <f t="shared" si="337"/>
        <v>0</v>
      </c>
      <c r="Y174" s="113">
        <f t="shared" si="337"/>
        <v>1.2384999999999999</v>
      </c>
      <c r="Z174" s="113">
        <f t="shared" si="337"/>
        <v>0</v>
      </c>
      <c r="AA174" s="113">
        <f t="shared" si="337"/>
        <v>0</v>
      </c>
      <c r="AB174" s="113">
        <f t="shared" si="337"/>
        <v>0</v>
      </c>
      <c r="AC174" s="113">
        <f t="shared" si="337"/>
        <v>0</v>
      </c>
      <c r="AD174" s="113">
        <f t="shared" si="337"/>
        <v>0</v>
      </c>
      <c r="AE174" s="113">
        <f t="shared" si="337"/>
        <v>0</v>
      </c>
      <c r="AF174" s="113">
        <f t="shared" si="337"/>
        <v>0</v>
      </c>
      <c r="AG174" s="113">
        <f t="shared" si="337"/>
        <v>0</v>
      </c>
      <c r="AH174" s="113">
        <f t="shared" si="337"/>
        <v>1.2384999999999999</v>
      </c>
      <c r="AI174" s="113">
        <f t="shared" si="337"/>
        <v>0</v>
      </c>
      <c r="AJ174" s="113">
        <f t="shared" si="337"/>
        <v>0</v>
      </c>
      <c r="AK174" s="113">
        <f t="shared" si="337"/>
        <v>0</v>
      </c>
      <c r="AL174" s="113">
        <f t="shared" si="337"/>
        <v>0</v>
      </c>
      <c r="AM174" s="113">
        <f t="shared" si="337"/>
        <v>0</v>
      </c>
      <c r="AN174" s="113">
        <f t="shared" si="337"/>
        <v>0</v>
      </c>
      <c r="AO174" s="113">
        <f t="shared" si="337"/>
        <v>1.2384999999999999</v>
      </c>
      <c r="AP174" s="113">
        <f t="shared" si="337"/>
        <v>1.2384999999999999</v>
      </c>
      <c r="AQ174" s="113">
        <f t="shared" si="337"/>
        <v>0</v>
      </c>
      <c r="AR174" s="113">
        <f t="shared" si="337"/>
        <v>0</v>
      </c>
      <c r="AS174" s="113">
        <f t="shared" si="337"/>
        <v>0</v>
      </c>
      <c r="AT174" s="113">
        <f t="shared" si="337"/>
        <v>0</v>
      </c>
      <c r="AU174" s="113">
        <f t="shared" si="337"/>
        <v>0</v>
      </c>
      <c r="AV174" s="113">
        <f t="shared" si="337"/>
        <v>0</v>
      </c>
      <c r="AW174" s="113">
        <f t="shared" si="337"/>
        <v>0</v>
      </c>
      <c r="AX174" s="113">
        <f t="shared" si="337"/>
        <v>0</v>
      </c>
      <c r="AY174" s="113">
        <f t="shared" si="337"/>
        <v>0</v>
      </c>
      <c r="AZ174" s="113">
        <f t="shared" si="337"/>
        <v>1.2384999999999999</v>
      </c>
      <c r="BA174" s="113">
        <f t="shared" si="337"/>
        <v>1.2384999999999999</v>
      </c>
      <c r="BB174" s="113">
        <f t="shared" si="337"/>
        <v>1.2384999999999999</v>
      </c>
      <c r="BC174" s="113">
        <f t="shared" si="337"/>
        <v>1.2384999999999999</v>
      </c>
      <c r="BD174" s="113">
        <f t="shared" si="337"/>
        <v>0</v>
      </c>
      <c r="BE174" s="113">
        <f t="shared" si="337"/>
        <v>0</v>
      </c>
      <c r="BF174" s="113">
        <f t="shared" si="337"/>
        <v>0</v>
      </c>
      <c r="BG174" s="113">
        <f t="shared" si="337"/>
        <v>1.2384999999999999</v>
      </c>
      <c r="BH174" s="113">
        <f t="shared" si="337"/>
        <v>0</v>
      </c>
      <c r="BI174" s="113">
        <f t="shared" si="337"/>
        <v>0</v>
      </c>
      <c r="BJ174" s="113">
        <f t="shared" si="337"/>
        <v>0</v>
      </c>
      <c r="BK174" s="113">
        <f t="shared" si="337"/>
        <v>0</v>
      </c>
      <c r="BL174" s="113">
        <f t="shared" si="337"/>
        <v>0</v>
      </c>
      <c r="BM174" s="113">
        <f t="shared" si="337"/>
        <v>0</v>
      </c>
      <c r="BN174" s="113">
        <f t="shared" si="337"/>
        <v>1.2384999999999999</v>
      </c>
      <c r="BO174" s="113">
        <f t="shared" ref="BO174:DZ174" si="338">ROUND(IF((OR(BO170=1,BO171=1))=TRUE(),0,((1027-459)*0.00020599)+1.1215),4)</f>
        <v>1.2384999999999999</v>
      </c>
      <c r="BP174" s="113">
        <f t="shared" si="338"/>
        <v>0</v>
      </c>
      <c r="BQ174" s="113">
        <f t="shared" si="338"/>
        <v>0</v>
      </c>
      <c r="BR174" s="113">
        <f t="shared" si="338"/>
        <v>1.2384999999999999</v>
      </c>
      <c r="BS174" s="113">
        <f t="shared" si="338"/>
        <v>1.2384999999999999</v>
      </c>
      <c r="BT174" s="113">
        <f t="shared" si="338"/>
        <v>0</v>
      </c>
      <c r="BU174" s="113">
        <f t="shared" si="338"/>
        <v>0</v>
      </c>
      <c r="BV174" s="113">
        <f t="shared" si="338"/>
        <v>0</v>
      </c>
      <c r="BW174" s="113">
        <f t="shared" si="338"/>
        <v>0</v>
      </c>
      <c r="BX174" s="113">
        <f t="shared" si="338"/>
        <v>0</v>
      </c>
      <c r="BY174" s="113">
        <f t="shared" si="338"/>
        <v>1.2384999999999999</v>
      </c>
      <c r="BZ174" s="113">
        <f t="shared" si="338"/>
        <v>0</v>
      </c>
      <c r="CA174" s="113">
        <f t="shared" si="338"/>
        <v>0</v>
      </c>
      <c r="CB174" s="113">
        <f t="shared" si="338"/>
        <v>0</v>
      </c>
      <c r="CC174" s="113">
        <f t="shared" si="338"/>
        <v>0</v>
      </c>
      <c r="CD174" s="113">
        <f t="shared" si="338"/>
        <v>0</v>
      </c>
      <c r="CE174" s="113">
        <f t="shared" si="338"/>
        <v>0</v>
      </c>
      <c r="CF174" s="113">
        <f t="shared" si="338"/>
        <v>0</v>
      </c>
      <c r="CG174" s="113">
        <f t="shared" si="338"/>
        <v>0</v>
      </c>
      <c r="CH174" s="113">
        <f t="shared" si="338"/>
        <v>0</v>
      </c>
      <c r="CI174" s="113">
        <f t="shared" si="338"/>
        <v>1.2384999999999999</v>
      </c>
      <c r="CJ174" s="113">
        <f t="shared" si="338"/>
        <v>1.2384999999999999</v>
      </c>
      <c r="CK174" s="113">
        <f t="shared" si="338"/>
        <v>0</v>
      </c>
      <c r="CL174" s="113">
        <f t="shared" si="338"/>
        <v>0</v>
      </c>
      <c r="CM174" s="113">
        <f t="shared" si="338"/>
        <v>1.2384999999999999</v>
      </c>
      <c r="CN174" s="113">
        <f t="shared" si="338"/>
        <v>0</v>
      </c>
      <c r="CO174" s="113">
        <f t="shared" si="338"/>
        <v>0</v>
      </c>
      <c r="CP174" s="113">
        <f t="shared" si="338"/>
        <v>0</v>
      </c>
      <c r="CQ174" s="113">
        <f t="shared" si="338"/>
        <v>1.2384999999999999</v>
      </c>
      <c r="CR174" s="113">
        <f t="shared" si="338"/>
        <v>0</v>
      </c>
      <c r="CS174" s="113">
        <f t="shared" si="338"/>
        <v>0</v>
      </c>
      <c r="CT174" s="113">
        <f t="shared" si="338"/>
        <v>0</v>
      </c>
      <c r="CU174" s="113">
        <f t="shared" si="338"/>
        <v>0</v>
      </c>
      <c r="CV174" s="113">
        <f t="shared" si="338"/>
        <v>0</v>
      </c>
      <c r="CW174" s="113">
        <f t="shared" si="338"/>
        <v>0</v>
      </c>
      <c r="CX174" s="113">
        <f t="shared" si="338"/>
        <v>1.2384999999999999</v>
      </c>
      <c r="CY174" s="113">
        <f t="shared" si="338"/>
        <v>0</v>
      </c>
      <c r="CZ174" s="113">
        <f t="shared" si="338"/>
        <v>1.2384999999999999</v>
      </c>
      <c r="DA174" s="113">
        <f t="shared" si="338"/>
        <v>0</v>
      </c>
      <c r="DB174" s="113">
        <f t="shared" si="338"/>
        <v>0</v>
      </c>
      <c r="DC174" s="113">
        <f t="shared" si="338"/>
        <v>0</v>
      </c>
      <c r="DD174" s="113">
        <f t="shared" si="338"/>
        <v>0</v>
      </c>
      <c r="DE174" s="113">
        <f t="shared" si="338"/>
        <v>0</v>
      </c>
      <c r="DF174" s="113">
        <f t="shared" si="338"/>
        <v>1.2384999999999999</v>
      </c>
      <c r="DG174" s="113">
        <f t="shared" si="338"/>
        <v>0</v>
      </c>
      <c r="DH174" s="113">
        <f t="shared" si="338"/>
        <v>0</v>
      </c>
      <c r="DI174" s="113">
        <f t="shared" si="338"/>
        <v>1.2384999999999999</v>
      </c>
      <c r="DJ174" s="113">
        <f t="shared" si="338"/>
        <v>1.2384999999999999</v>
      </c>
      <c r="DK174" s="113">
        <f t="shared" si="338"/>
        <v>0</v>
      </c>
      <c r="DL174" s="113">
        <f t="shared" si="338"/>
        <v>1.2384999999999999</v>
      </c>
      <c r="DM174" s="113">
        <f t="shared" si="338"/>
        <v>0</v>
      </c>
      <c r="DN174" s="113">
        <f t="shared" si="338"/>
        <v>1.2384999999999999</v>
      </c>
      <c r="DO174" s="113">
        <f t="shared" si="338"/>
        <v>1.2384999999999999</v>
      </c>
      <c r="DP174" s="113">
        <f t="shared" si="338"/>
        <v>0</v>
      </c>
      <c r="DQ174" s="113">
        <f t="shared" si="338"/>
        <v>0</v>
      </c>
      <c r="DR174" s="113">
        <f t="shared" si="338"/>
        <v>1.2384999999999999</v>
      </c>
      <c r="DS174" s="113">
        <f t="shared" si="338"/>
        <v>1.2384999999999999</v>
      </c>
      <c r="DT174" s="113">
        <f t="shared" si="338"/>
        <v>0</v>
      </c>
      <c r="DU174" s="113">
        <f t="shared" si="338"/>
        <v>0</v>
      </c>
      <c r="DV174" s="113">
        <f t="shared" si="338"/>
        <v>0</v>
      </c>
      <c r="DW174" s="113">
        <f t="shared" si="338"/>
        <v>0</v>
      </c>
      <c r="DX174" s="113">
        <f t="shared" si="338"/>
        <v>0</v>
      </c>
      <c r="DY174" s="113">
        <f t="shared" si="338"/>
        <v>0</v>
      </c>
      <c r="DZ174" s="113">
        <f t="shared" si="338"/>
        <v>0</v>
      </c>
      <c r="EA174" s="113">
        <f t="shared" ref="EA174:FX174" si="339">ROUND(IF((OR(EA170=1,EA171=1))=TRUE(),0,((1027-459)*0.00020599)+1.1215),4)</f>
        <v>0</v>
      </c>
      <c r="EB174" s="113">
        <f t="shared" si="339"/>
        <v>1.2384999999999999</v>
      </c>
      <c r="EC174" s="113">
        <f t="shared" si="339"/>
        <v>0</v>
      </c>
      <c r="ED174" s="113">
        <f t="shared" si="339"/>
        <v>0</v>
      </c>
      <c r="EE174" s="113">
        <f t="shared" si="339"/>
        <v>0</v>
      </c>
      <c r="EF174" s="113">
        <f t="shared" si="339"/>
        <v>1.2384999999999999</v>
      </c>
      <c r="EG174" s="113">
        <f t="shared" si="339"/>
        <v>0</v>
      </c>
      <c r="EH174" s="113">
        <f t="shared" si="339"/>
        <v>0</v>
      </c>
      <c r="EI174" s="113">
        <f t="shared" si="339"/>
        <v>1.2384999999999999</v>
      </c>
      <c r="EJ174" s="113">
        <f t="shared" si="339"/>
        <v>0</v>
      </c>
      <c r="EK174" s="113">
        <f t="shared" si="339"/>
        <v>0</v>
      </c>
      <c r="EL174" s="113">
        <f t="shared" si="339"/>
        <v>0</v>
      </c>
      <c r="EM174" s="113">
        <f t="shared" si="339"/>
        <v>0</v>
      </c>
      <c r="EN174" s="113">
        <f t="shared" si="339"/>
        <v>1.2384999999999999</v>
      </c>
      <c r="EO174" s="113">
        <f t="shared" si="339"/>
        <v>0</v>
      </c>
      <c r="EP174" s="113">
        <f t="shared" si="339"/>
        <v>0</v>
      </c>
      <c r="EQ174" s="113">
        <f t="shared" si="339"/>
        <v>0</v>
      </c>
      <c r="ER174" s="113">
        <f t="shared" si="339"/>
        <v>0</v>
      </c>
      <c r="ES174" s="113">
        <f t="shared" si="339"/>
        <v>0</v>
      </c>
      <c r="ET174" s="113">
        <f t="shared" si="339"/>
        <v>0</v>
      </c>
      <c r="EU174" s="113">
        <f t="shared" si="339"/>
        <v>1.2384999999999999</v>
      </c>
      <c r="EV174" s="113">
        <f t="shared" si="339"/>
        <v>0</v>
      </c>
      <c r="EW174" s="113">
        <f t="shared" si="339"/>
        <v>0</v>
      </c>
      <c r="EX174" s="113">
        <f t="shared" si="339"/>
        <v>0</v>
      </c>
      <c r="EY174" s="113">
        <f t="shared" si="339"/>
        <v>1.2384999999999999</v>
      </c>
      <c r="EZ174" s="113">
        <f t="shared" si="339"/>
        <v>0</v>
      </c>
      <c r="FA174" s="113">
        <f t="shared" si="339"/>
        <v>0</v>
      </c>
      <c r="FB174" s="113">
        <f t="shared" si="339"/>
        <v>0</v>
      </c>
      <c r="FC174" s="113">
        <f t="shared" si="339"/>
        <v>0</v>
      </c>
      <c r="FD174" s="113">
        <f t="shared" si="339"/>
        <v>0</v>
      </c>
      <c r="FE174" s="113">
        <f t="shared" si="339"/>
        <v>0</v>
      </c>
      <c r="FF174" s="113">
        <f t="shared" si="339"/>
        <v>0</v>
      </c>
      <c r="FG174" s="113">
        <f t="shared" si="339"/>
        <v>0</v>
      </c>
      <c r="FH174" s="113">
        <f t="shared" si="339"/>
        <v>0</v>
      </c>
      <c r="FI174" s="113">
        <f t="shared" si="339"/>
        <v>1.2384999999999999</v>
      </c>
      <c r="FJ174" s="113">
        <f t="shared" si="339"/>
        <v>0</v>
      </c>
      <c r="FK174" s="113">
        <f t="shared" si="339"/>
        <v>0</v>
      </c>
      <c r="FL174" s="113">
        <f t="shared" si="339"/>
        <v>0</v>
      </c>
      <c r="FM174" s="113">
        <f t="shared" si="339"/>
        <v>0</v>
      </c>
      <c r="FN174" s="113">
        <f t="shared" si="339"/>
        <v>1.2384999999999999</v>
      </c>
      <c r="FO174" s="113">
        <f t="shared" si="339"/>
        <v>1.2384999999999999</v>
      </c>
      <c r="FP174" s="113">
        <f t="shared" si="339"/>
        <v>1.2384999999999999</v>
      </c>
      <c r="FQ174" s="113">
        <f t="shared" si="339"/>
        <v>1.2384999999999999</v>
      </c>
      <c r="FR174" s="113">
        <f t="shared" si="339"/>
        <v>0</v>
      </c>
      <c r="FS174" s="113">
        <f t="shared" si="339"/>
        <v>0</v>
      </c>
      <c r="FT174" s="112">
        <f t="shared" si="339"/>
        <v>0</v>
      </c>
      <c r="FU174" s="113">
        <f t="shared" si="339"/>
        <v>1.2384999999999999</v>
      </c>
      <c r="FV174" s="113">
        <f t="shared" si="339"/>
        <v>1.2384999999999999</v>
      </c>
      <c r="FW174" s="113">
        <f t="shared" si="339"/>
        <v>0</v>
      </c>
      <c r="FX174" s="113">
        <f t="shared" si="339"/>
        <v>0</v>
      </c>
      <c r="FY174" s="114"/>
      <c r="FZ174" s="59"/>
      <c r="GA174" s="42"/>
      <c r="GB174" s="42"/>
      <c r="GC174" s="42"/>
      <c r="GD174" s="42"/>
      <c r="GE174" s="4"/>
      <c r="GF174" s="1"/>
      <c r="GG174" s="1"/>
      <c r="GH174" s="1"/>
      <c r="GI174" s="1"/>
      <c r="GJ174" s="1"/>
      <c r="GK174" s="1"/>
      <c r="GL174" s="1"/>
      <c r="GM174" s="1"/>
    </row>
    <row r="175" spans="1:217" x14ac:dyDescent="0.2">
      <c r="A175" s="5"/>
      <c r="B175" s="11" t="s">
        <v>512</v>
      </c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3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  <c r="DB175" s="42"/>
      <c r="DC175" s="42"/>
      <c r="DD175" s="42"/>
      <c r="DE175" s="42"/>
      <c r="DF175" s="42"/>
      <c r="DG175" s="42"/>
      <c r="DH175" s="42"/>
      <c r="DI175" s="42"/>
      <c r="DJ175" s="42"/>
      <c r="DK175" s="42"/>
      <c r="DL175" s="42"/>
      <c r="DM175" s="42"/>
      <c r="DN175" s="42"/>
      <c r="DO175" s="42"/>
      <c r="DP175" s="42"/>
      <c r="DQ175" s="42"/>
      <c r="DR175" s="42"/>
      <c r="DS175" s="42"/>
      <c r="DT175" s="42"/>
      <c r="DU175" s="42"/>
      <c r="DV175" s="42"/>
      <c r="DW175" s="42"/>
      <c r="DX175" s="42"/>
      <c r="DY175" s="42"/>
      <c r="DZ175" s="42"/>
      <c r="EA175" s="42"/>
      <c r="EB175" s="42"/>
      <c r="EC175" s="42"/>
      <c r="ED175" s="42"/>
      <c r="EE175" s="42"/>
      <c r="EF175" s="42"/>
      <c r="EG175" s="42"/>
      <c r="EH175" s="42"/>
      <c r="EI175" s="42"/>
      <c r="EJ175" s="42"/>
      <c r="EK175" s="42"/>
      <c r="EL175" s="42"/>
      <c r="EM175" s="42"/>
      <c r="EN175" s="42"/>
      <c r="EO175" s="42"/>
      <c r="EP175" s="42"/>
      <c r="EQ175" s="42"/>
      <c r="ER175" s="42"/>
      <c r="ES175" s="42"/>
      <c r="ET175" s="42"/>
      <c r="EU175" s="42"/>
      <c r="EV175" s="42"/>
      <c r="EW175" s="42"/>
      <c r="EX175" s="42"/>
      <c r="EY175" s="42"/>
      <c r="EZ175" s="42"/>
      <c r="FA175" s="42"/>
      <c r="FB175" s="42"/>
      <c r="FC175" s="42"/>
      <c r="FD175" s="42"/>
      <c r="FE175" s="42"/>
      <c r="FF175" s="42"/>
      <c r="FG175" s="42"/>
      <c r="FH175" s="42"/>
      <c r="FI175" s="42"/>
      <c r="FJ175" s="42"/>
      <c r="FK175" s="42"/>
      <c r="FL175" s="42"/>
      <c r="FM175" s="42"/>
      <c r="FN175" s="42"/>
      <c r="FO175" s="42"/>
      <c r="FP175" s="42"/>
      <c r="FQ175" s="42"/>
      <c r="FR175" s="42"/>
      <c r="FS175" s="42"/>
      <c r="FT175" s="43"/>
      <c r="FU175" s="42"/>
      <c r="FV175" s="42"/>
      <c r="FW175" s="42"/>
      <c r="FX175" s="42"/>
      <c r="FY175" s="42"/>
      <c r="FZ175" s="42"/>
      <c r="GA175" s="42"/>
      <c r="GB175" s="42"/>
      <c r="GC175" s="42"/>
      <c r="GD175" s="42"/>
      <c r="GE175" s="4"/>
      <c r="GF175" s="1"/>
      <c r="GG175" s="1"/>
      <c r="GH175" s="1"/>
      <c r="GI175" s="1"/>
      <c r="GJ175" s="1"/>
      <c r="GK175" s="1"/>
      <c r="GL175" s="1"/>
      <c r="GM175" s="1"/>
    </row>
    <row r="176" spans="1:217" x14ac:dyDescent="0.2">
      <c r="A176" s="2" t="s">
        <v>513</v>
      </c>
      <c r="B176" s="11" t="s">
        <v>514</v>
      </c>
      <c r="C176" s="59">
        <f t="shared" ref="C176:BN176" si="340">ROUND(IF((OR(C170=1,C171=1))=TRUE(),0,C172*C174),8)</f>
        <v>10053.54246398</v>
      </c>
      <c r="D176" s="59">
        <f t="shared" si="340"/>
        <v>0</v>
      </c>
      <c r="E176" s="59">
        <f t="shared" si="340"/>
        <v>9970.9804521499991</v>
      </c>
      <c r="F176" s="59">
        <f t="shared" si="340"/>
        <v>0</v>
      </c>
      <c r="G176" s="59">
        <f t="shared" si="340"/>
        <v>0</v>
      </c>
      <c r="H176" s="59">
        <f t="shared" si="340"/>
        <v>0</v>
      </c>
      <c r="I176" s="59">
        <f t="shared" si="340"/>
        <v>9982.5458067700001</v>
      </c>
      <c r="J176" s="59">
        <f t="shared" si="340"/>
        <v>9331.2979718999995</v>
      </c>
      <c r="K176" s="59">
        <f t="shared" si="340"/>
        <v>0</v>
      </c>
      <c r="L176" s="59">
        <f t="shared" si="340"/>
        <v>10144.193349880001</v>
      </c>
      <c r="M176" s="59">
        <f t="shared" si="340"/>
        <v>10120.15558689</v>
      </c>
      <c r="N176" s="59">
        <f t="shared" si="340"/>
        <v>0</v>
      </c>
      <c r="O176" s="59">
        <f t="shared" si="340"/>
        <v>0</v>
      </c>
      <c r="P176" s="59">
        <f t="shared" si="340"/>
        <v>0</v>
      </c>
      <c r="Q176" s="59">
        <f t="shared" si="340"/>
        <v>10226.69584156</v>
      </c>
      <c r="R176" s="59">
        <f t="shared" si="340"/>
        <v>0</v>
      </c>
      <c r="S176" s="59">
        <f t="shared" si="340"/>
        <v>9709.5125646600009</v>
      </c>
      <c r="T176" s="59">
        <f t="shared" si="340"/>
        <v>0</v>
      </c>
      <c r="U176" s="59">
        <f t="shared" si="340"/>
        <v>0</v>
      </c>
      <c r="V176" s="59">
        <f t="shared" si="340"/>
        <v>0</v>
      </c>
      <c r="W176" s="40">
        <f t="shared" si="340"/>
        <v>0</v>
      </c>
      <c r="X176" s="59">
        <f t="shared" si="340"/>
        <v>0</v>
      </c>
      <c r="Y176" s="59">
        <f t="shared" si="340"/>
        <v>8904.0756500000007</v>
      </c>
      <c r="Z176" s="59">
        <f t="shared" si="340"/>
        <v>0</v>
      </c>
      <c r="AA176" s="59">
        <f t="shared" si="340"/>
        <v>0</v>
      </c>
      <c r="AB176" s="59">
        <f t="shared" si="340"/>
        <v>0</v>
      </c>
      <c r="AC176" s="59">
        <f t="shared" si="340"/>
        <v>0</v>
      </c>
      <c r="AD176" s="59">
        <f t="shared" si="340"/>
        <v>0</v>
      </c>
      <c r="AE176" s="59">
        <f t="shared" si="340"/>
        <v>0</v>
      </c>
      <c r="AF176" s="59">
        <f t="shared" si="340"/>
        <v>0</v>
      </c>
      <c r="AG176" s="59">
        <f t="shared" si="340"/>
        <v>0</v>
      </c>
      <c r="AH176" s="59">
        <f t="shared" si="340"/>
        <v>9160.5807294799997</v>
      </c>
      <c r="AI176" s="59">
        <f t="shared" si="340"/>
        <v>0</v>
      </c>
      <c r="AJ176" s="59">
        <f t="shared" si="340"/>
        <v>0</v>
      </c>
      <c r="AK176" s="59">
        <f t="shared" si="340"/>
        <v>0</v>
      </c>
      <c r="AL176" s="59">
        <f t="shared" si="340"/>
        <v>0</v>
      </c>
      <c r="AM176" s="59">
        <f t="shared" si="340"/>
        <v>0</v>
      </c>
      <c r="AN176" s="59">
        <f t="shared" si="340"/>
        <v>0</v>
      </c>
      <c r="AO176" s="59">
        <f t="shared" si="340"/>
        <v>9798.8213128000007</v>
      </c>
      <c r="AP176" s="59">
        <f t="shared" si="340"/>
        <v>10241.86929174</v>
      </c>
      <c r="AQ176" s="59">
        <f t="shared" si="340"/>
        <v>0</v>
      </c>
      <c r="AR176" s="59">
        <f t="shared" si="340"/>
        <v>0</v>
      </c>
      <c r="AS176" s="59">
        <f t="shared" si="340"/>
        <v>0</v>
      </c>
      <c r="AT176" s="59">
        <f t="shared" si="340"/>
        <v>0</v>
      </c>
      <c r="AU176" s="59">
        <f t="shared" si="340"/>
        <v>0</v>
      </c>
      <c r="AV176" s="59">
        <f t="shared" si="340"/>
        <v>0</v>
      </c>
      <c r="AW176" s="59">
        <f t="shared" si="340"/>
        <v>0</v>
      </c>
      <c r="AX176" s="59">
        <f t="shared" si="340"/>
        <v>0</v>
      </c>
      <c r="AY176" s="59">
        <f t="shared" si="340"/>
        <v>0</v>
      </c>
      <c r="AZ176" s="59">
        <f t="shared" si="340"/>
        <v>9924.5941251599997</v>
      </c>
      <c r="BA176" s="59">
        <f t="shared" si="340"/>
        <v>9697.92792887</v>
      </c>
      <c r="BB176" s="59">
        <f t="shared" si="340"/>
        <v>9770.4863616399998</v>
      </c>
      <c r="BC176" s="59">
        <f t="shared" si="340"/>
        <v>9945.9870132800006</v>
      </c>
      <c r="BD176" s="59">
        <f t="shared" si="340"/>
        <v>0</v>
      </c>
      <c r="BE176" s="59">
        <f t="shared" si="340"/>
        <v>0</v>
      </c>
      <c r="BF176" s="59">
        <f t="shared" si="340"/>
        <v>0</v>
      </c>
      <c r="BG176" s="59">
        <f t="shared" si="340"/>
        <v>9746.8853592699998</v>
      </c>
      <c r="BH176" s="59">
        <f t="shared" si="340"/>
        <v>0</v>
      </c>
      <c r="BI176" s="59">
        <f t="shared" si="340"/>
        <v>0</v>
      </c>
      <c r="BJ176" s="59">
        <f t="shared" si="340"/>
        <v>0</v>
      </c>
      <c r="BK176" s="59">
        <f t="shared" si="340"/>
        <v>0</v>
      </c>
      <c r="BL176" s="59">
        <f t="shared" si="340"/>
        <v>0</v>
      </c>
      <c r="BM176" s="59">
        <f t="shared" si="340"/>
        <v>0</v>
      </c>
      <c r="BN176" s="59">
        <f t="shared" si="340"/>
        <v>9506.0340828499993</v>
      </c>
      <c r="BO176" s="59">
        <f t="shared" ref="BO176:DZ176" si="341">ROUND(IF((OR(BO170=1,BO171=1))=TRUE(),0,BO172*BO174),8)</f>
        <v>9354.8327476100003</v>
      </c>
      <c r="BP176" s="59">
        <f t="shared" si="341"/>
        <v>0</v>
      </c>
      <c r="BQ176" s="59">
        <f t="shared" si="341"/>
        <v>0</v>
      </c>
      <c r="BR176" s="59">
        <f t="shared" si="341"/>
        <v>9894.6973984199994</v>
      </c>
      <c r="BS176" s="59">
        <f t="shared" si="341"/>
        <v>9895.5290041000007</v>
      </c>
      <c r="BT176" s="59">
        <f t="shared" si="341"/>
        <v>0</v>
      </c>
      <c r="BU176" s="59">
        <f t="shared" si="341"/>
        <v>0</v>
      </c>
      <c r="BV176" s="59">
        <f t="shared" si="341"/>
        <v>0</v>
      </c>
      <c r="BW176" s="59">
        <f t="shared" si="341"/>
        <v>0</v>
      </c>
      <c r="BX176" s="59">
        <f t="shared" si="341"/>
        <v>0</v>
      </c>
      <c r="BY176" s="59">
        <f t="shared" si="341"/>
        <v>8965.4099212100009</v>
      </c>
      <c r="BZ176" s="59">
        <f t="shared" si="341"/>
        <v>0</v>
      </c>
      <c r="CA176" s="59">
        <f t="shared" si="341"/>
        <v>0</v>
      </c>
      <c r="CB176" s="59">
        <f t="shared" si="341"/>
        <v>0</v>
      </c>
      <c r="CC176" s="59">
        <f t="shared" si="341"/>
        <v>0</v>
      </c>
      <c r="CD176" s="59">
        <f t="shared" si="341"/>
        <v>0</v>
      </c>
      <c r="CE176" s="59">
        <f t="shared" si="341"/>
        <v>0</v>
      </c>
      <c r="CF176" s="59">
        <f t="shared" si="341"/>
        <v>0</v>
      </c>
      <c r="CG176" s="59">
        <f t="shared" si="341"/>
        <v>0</v>
      </c>
      <c r="CH176" s="59">
        <f t="shared" si="341"/>
        <v>0</v>
      </c>
      <c r="CI176" s="59">
        <f t="shared" si="341"/>
        <v>8920.9525505000001</v>
      </c>
      <c r="CJ176" s="59">
        <f t="shared" si="341"/>
        <v>9694.7716835600004</v>
      </c>
      <c r="CK176" s="59">
        <f t="shared" si="341"/>
        <v>0</v>
      </c>
      <c r="CL176" s="59">
        <f t="shared" si="341"/>
        <v>0</v>
      </c>
      <c r="CM176" s="59">
        <f t="shared" si="341"/>
        <v>9961.4957883200004</v>
      </c>
      <c r="CN176" s="59">
        <f t="shared" si="341"/>
        <v>0</v>
      </c>
      <c r="CO176" s="59">
        <f t="shared" si="341"/>
        <v>0</v>
      </c>
      <c r="CP176" s="59">
        <f t="shared" si="341"/>
        <v>0</v>
      </c>
      <c r="CQ176" s="59">
        <f t="shared" si="341"/>
        <v>9527.5636158500001</v>
      </c>
      <c r="CR176" s="59">
        <f t="shared" si="341"/>
        <v>0</v>
      </c>
      <c r="CS176" s="59">
        <f t="shared" si="341"/>
        <v>0</v>
      </c>
      <c r="CT176" s="59">
        <f t="shared" si="341"/>
        <v>0</v>
      </c>
      <c r="CU176" s="59">
        <f t="shared" si="341"/>
        <v>0</v>
      </c>
      <c r="CV176" s="59">
        <f t="shared" si="341"/>
        <v>0</v>
      </c>
      <c r="CW176" s="59">
        <f t="shared" si="341"/>
        <v>0</v>
      </c>
      <c r="CX176" s="59">
        <f t="shared" si="341"/>
        <v>9373.19932883</v>
      </c>
      <c r="CY176" s="59">
        <f t="shared" si="341"/>
        <v>0</v>
      </c>
      <c r="CZ176" s="59">
        <f t="shared" si="341"/>
        <v>9539.5900421700007</v>
      </c>
      <c r="DA176" s="59">
        <f t="shared" si="341"/>
        <v>0</v>
      </c>
      <c r="DB176" s="59">
        <f t="shared" si="341"/>
        <v>0</v>
      </c>
      <c r="DC176" s="59">
        <f t="shared" si="341"/>
        <v>0</v>
      </c>
      <c r="DD176" s="59">
        <f t="shared" si="341"/>
        <v>0</v>
      </c>
      <c r="DE176" s="59">
        <f t="shared" si="341"/>
        <v>0</v>
      </c>
      <c r="DF176" s="59">
        <f t="shared" si="341"/>
        <v>9474.3232485999997</v>
      </c>
      <c r="DG176" s="59">
        <f t="shared" si="341"/>
        <v>0</v>
      </c>
      <c r="DH176" s="59">
        <f t="shared" si="341"/>
        <v>0</v>
      </c>
      <c r="DI176" s="59">
        <f t="shared" si="341"/>
        <v>9456.4529481999998</v>
      </c>
      <c r="DJ176" s="59">
        <f t="shared" si="341"/>
        <v>9485.3981906099998</v>
      </c>
      <c r="DK176" s="59">
        <f t="shared" si="341"/>
        <v>0</v>
      </c>
      <c r="DL176" s="59">
        <f t="shared" si="341"/>
        <v>10052.062004699999</v>
      </c>
      <c r="DM176" s="59">
        <f t="shared" si="341"/>
        <v>0</v>
      </c>
      <c r="DN176" s="59">
        <f t="shared" si="341"/>
        <v>9725.0246929599998</v>
      </c>
      <c r="DO176" s="59">
        <f t="shared" si="341"/>
        <v>9793.9591022500008</v>
      </c>
      <c r="DP176" s="59">
        <f t="shared" si="341"/>
        <v>0</v>
      </c>
      <c r="DQ176" s="59">
        <f t="shared" si="341"/>
        <v>0</v>
      </c>
      <c r="DR176" s="59">
        <f t="shared" si="341"/>
        <v>9407.9641342899995</v>
      </c>
      <c r="DS176" s="59">
        <f t="shared" si="341"/>
        <v>9307.5519415300005</v>
      </c>
      <c r="DT176" s="59">
        <f t="shared" si="341"/>
        <v>0</v>
      </c>
      <c r="DU176" s="59">
        <f t="shared" si="341"/>
        <v>0</v>
      </c>
      <c r="DV176" s="59">
        <f t="shared" si="341"/>
        <v>0</v>
      </c>
      <c r="DW176" s="59">
        <f t="shared" si="341"/>
        <v>0</v>
      </c>
      <c r="DX176" s="59">
        <f t="shared" si="341"/>
        <v>0</v>
      </c>
      <c r="DY176" s="59">
        <f t="shared" si="341"/>
        <v>0</v>
      </c>
      <c r="DZ176" s="59">
        <f t="shared" si="341"/>
        <v>0</v>
      </c>
      <c r="EA176" s="59">
        <f t="shared" ref="EA176:FX176" si="342">ROUND(IF((OR(EA170=1,EA171=1))=TRUE(),0,EA172*EA174),8)</f>
        <v>0</v>
      </c>
      <c r="EB176" s="59">
        <f t="shared" si="342"/>
        <v>9196.3238452400001</v>
      </c>
      <c r="EC176" s="59">
        <f t="shared" si="342"/>
        <v>0</v>
      </c>
      <c r="ED176" s="59">
        <f t="shared" si="342"/>
        <v>0</v>
      </c>
      <c r="EE176" s="59">
        <f t="shared" si="342"/>
        <v>0</v>
      </c>
      <c r="EF176" s="59">
        <f t="shared" si="342"/>
        <v>9331.4538979699992</v>
      </c>
      <c r="EG176" s="59">
        <f t="shared" si="342"/>
        <v>0</v>
      </c>
      <c r="EH176" s="59">
        <f t="shared" si="342"/>
        <v>0</v>
      </c>
      <c r="EI176" s="59">
        <f t="shared" si="342"/>
        <v>9692.9005708099994</v>
      </c>
      <c r="EJ176" s="59">
        <f t="shared" si="342"/>
        <v>0</v>
      </c>
      <c r="EK176" s="59">
        <f t="shared" si="342"/>
        <v>0</v>
      </c>
      <c r="EL176" s="59">
        <f t="shared" si="342"/>
        <v>0</v>
      </c>
      <c r="EM176" s="59">
        <f t="shared" si="342"/>
        <v>0</v>
      </c>
      <c r="EN176" s="59">
        <f t="shared" si="342"/>
        <v>9247.4399294699997</v>
      </c>
      <c r="EO176" s="59">
        <f t="shared" si="342"/>
        <v>0</v>
      </c>
      <c r="EP176" s="59">
        <f t="shared" si="342"/>
        <v>0</v>
      </c>
      <c r="EQ176" s="59">
        <f t="shared" si="342"/>
        <v>0</v>
      </c>
      <c r="ER176" s="59">
        <f t="shared" si="342"/>
        <v>0</v>
      </c>
      <c r="ES176" s="59">
        <f t="shared" si="342"/>
        <v>0</v>
      </c>
      <c r="ET176" s="59">
        <f t="shared" si="342"/>
        <v>0</v>
      </c>
      <c r="EU176" s="59">
        <f t="shared" si="342"/>
        <v>9017.1379733100002</v>
      </c>
      <c r="EV176" s="59">
        <f t="shared" si="342"/>
        <v>0</v>
      </c>
      <c r="EW176" s="59">
        <f t="shared" si="342"/>
        <v>0</v>
      </c>
      <c r="EX176" s="59">
        <f t="shared" si="342"/>
        <v>0</v>
      </c>
      <c r="EY176" s="59">
        <f t="shared" si="342"/>
        <v>9180.3020231400005</v>
      </c>
      <c r="EZ176" s="59">
        <f t="shared" si="342"/>
        <v>0</v>
      </c>
      <c r="FA176" s="59">
        <f t="shared" si="342"/>
        <v>0</v>
      </c>
      <c r="FB176" s="59">
        <f t="shared" si="342"/>
        <v>0</v>
      </c>
      <c r="FC176" s="59">
        <f t="shared" si="342"/>
        <v>0</v>
      </c>
      <c r="FD176" s="59">
        <f t="shared" si="342"/>
        <v>0</v>
      </c>
      <c r="FE176" s="59">
        <f t="shared" si="342"/>
        <v>0</v>
      </c>
      <c r="FF176" s="59">
        <f t="shared" si="342"/>
        <v>0</v>
      </c>
      <c r="FG176" s="59">
        <f t="shared" si="342"/>
        <v>0</v>
      </c>
      <c r="FH176" s="59">
        <f t="shared" si="342"/>
        <v>0</v>
      </c>
      <c r="FI176" s="59">
        <f t="shared" si="342"/>
        <v>9646.1017942399994</v>
      </c>
      <c r="FJ176" s="59">
        <f t="shared" si="342"/>
        <v>0</v>
      </c>
      <c r="FK176" s="59">
        <f t="shared" si="342"/>
        <v>0</v>
      </c>
      <c r="FL176" s="59">
        <f t="shared" si="342"/>
        <v>0</v>
      </c>
      <c r="FM176" s="59">
        <f t="shared" si="342"/>
        <v>0</v>
      </c>
      <c r="FN176" s="59">
        <f t="shared" si="342"/>
        <v>9767.6646029000003</v>
      </c>
      <c r="FO176" s="59">
        <f t="shared" si="342"/>
        <v>9623.6559860300003</v>
      </c>
      <c r="FP176" s="59">
        <f t="shared" si="342"/>
        <v>9866.5653188100005</v>
      </c>
      <c r="FQ176" s="59">
        <f t="shared" si="342"/>
        <v>9551.5074879000003</v>
      </c>
      <c r="FR176" s="59">
        <f t="shared" si="342"/>
        <v>0</v>
      </c>
      <c r="FS176" s="59">
        <f t="shared" si="342"/>
        <v>0</v>
      </c>
      <c r="FT176" s="40">
        <f t="shared" si="342"/>
        <v>0</v>
      </c>
      <c r="FU176" s="59">
        <f t="shared" si="342"/>
        <v>9742.0793156399995</v>
      </c>
      <c r="FV176" s="59">
        <f t="shared" si="342"/>
        <v>9394.3398849999994</v>
      </c>
      <c r="FW176" s="59">
        <f t="shared" si="342"/>
        <v>0</v>
      </c>
      <c r="FX176" s="59">
        <f t="shared" si="342"/>
        <v>0</v>
      </c>
      <c r="FY176" s="113"/>
      <c r="FZ176" s="59"/>
      <c r="GA176" s="42"/>
      <c r="GB176" s="59"/>
      <c r="GC176" s="59"/>
      <c r="GD176" s="59"/>
      <c r="GE176" s="59"/>
      <c r="GF176" s="40"/>
      <c r="GG176" s="1"/>
      <c r="GH176" s="40"/>
      <c r="GI176" s="40"/>
      <c r="GJ176" s="40"/>
      <c r="GK176" s="40"/>
      <c r="GL176" s="40"/>
      <c r="GM176" s="40"/>
    </row>
    <row r="177" spans="1:256" x14ac:dyDescent="0.2">
      <c r="A177" s="5"/>
      <c r="B177" s="11" t="s">
        <v>515</v>
      </c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3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  <c r="DB177" s="42"/>
      <c r="DC177" s="42"/>
      <c r="DD177" s="42"/>
      <c r="DE177" s="42"/>
      <c r="DF177" s="42"/>
      <c r="DG177" s="42"/>
      <c r="DH177" s="42"/>
      <c r="DI177" s="42"/>
      <c r="DJ177" s="42"/>
      <c r="DK177" s="42"/>
      <c r="DL177" s="42"/>
      <c r="DM177" s="42"/>
      <c r="DN177" s="42"/>
      <c r="DO177" s="42"/>
      <c r="DP177" s="42"/>
      <c r="DQ177" s="42"/>
      <c r="DR177" s="42"/>
      <c r="DS177" s="42"/>
      <c r="DT177" s="42"/>
      <c r="DU177" s="42"/>
      <c r="DV177" s="42"/>
      <c r="DW177" s="42"/>
      <c r="DX177" s="42"/>
      <c r="DY177" s="42"/>
      <c r="DZ177" s="42"/>
      <c r="EA177" s="42"/>
      <c r="EB177" s="42"/>
      <c r="EC177" s="42"/>
      <c r="ED177" s="42"/>
      <c r="EE177" s="42"/>
      <c r="EF177" s="42"/>
      <c r="EG177" s="42"/>
      <c r="EH177" s="42"/>
      <c r="EI177" s="42"/>
      <c r="EJ177" s="42"/>
      <c r="EK177" s="42"/>
      <c r="EL177" s="42"/>
      <c r="EM177" s="42"/>
      <c r="EN177" s="42"/>
      <c r="EO177" s="42"/>
      <c r="EP177" s="42"/>
      <c r="EQ177" s="42"/>
      <c r="ER177" s="42"/>
      <c r="ES177" s="42"/>
      <c r="ET177" s="42"/>
      <c r="EU177" s="42"/>
      <c r="EV177" s="42"/>
      <c r="EW177" s="42"/>
      <c r="EX177" s="42"/>
      <c r="EY177" s="42"/>
      <c r="EZ177" s="42"/>
      <c r="FA177" s="42"/>
      <c r="FB177" s="42"/>
      <c r="FC177" s="42"/>
      <c r="FD177" s="42"/>
      <c r="FE177" s="42"/>
      <c r="FF177" s="42"/>
      <c r="FG177" s="42"/>
      <c r="FH177" s="42"/>
      <c r="FI177" s="42"/>
      <c r="FJ177" s="42"/>
      <c r="FK177" s="42"/>
      <c r="FL177" s="42"/>
      <c r="FM177" s="42"/>
      <c r="FN177" s="42"/>
      <c r="FO177" s="42"/>
      <c r="FP177" s="42"/>
      <c r="FQ177" s="42"/>
      <c r="FR177" s="42"/>
      <c r="FS177" s="42"/>
      <c r="FT177" s="43"/>
      <c r="FU177" s="42"/>
      <c r="FV177" s="42"/>
      <c r="FW177" s="42"/>
      <c r="FX177" s="42"/>
      <c r="FY177" s="42"/>
      <c r="FZ177" s="42"/>
      <c r="GA177" s="42"/>
      <c r="GB177" s="42"/>
      <c r="GC177" s="42"/>
      <c r="GD177" s="42"/>
      <c r="GE177" s="5"/>
      <c r="GF177" s="11"/>
      <c r="GG177" s="1"/>
      <c r="GH177" s="43"/>
      <c r="GI177" s="43"/>
      <c r="GJ177" s="43"/>
      <c r="GK177" s="43"/>
      <c r="GL177" s="43"/>
      <c r="GM177" s="43"/>
    </row>
    <row r="178" spans="1:256" x14ac:dyDescent="0.2">
      <c r="A178" s="2" t="s">
        <v>516</v>
      </c>
      <c r="B178" s="11" t="s">
        <v>517</v>
      </c>
      <c r="C178" s="42">
        <f t="shared" ref="C178:AH178" si="343">ROUND(IF((OR(C170=1,C171=1))=TRUE(),0,(C176*459)+(C35*C176*C131)),2)</f>
        <v>9503010.4800000004</v>
      </c>
      <c r="D178" s="42">
        <f t="shared" si="343"/>
        <v>0</v>
      </c>
      <c r="E178" s="42">
        <f t="shared" si="343"/>
        <v>10674253.65</v>
      </c>
      <c r="F178" s="42">
        <f t="shared" si="343"/>
        <v>0</v>
      </c>
      <c r="G178" s="42">
        <f t="shared" si="343"/>
        <v>0</v>
      </c>
      <c r="H178" s="42">
        <f t="shared" si="343"/>
        <v>0</v>
      </c>
      <c r="I178" s="42">
        <f t="shared" si="343"/>
        <v>12029486.789999999</v>
      </c>
      <c r="J178" s="42">
        <f t="shared" si="343"/>
        <v>5863601.0199999996</v>
      </c>
      <c r="K178" s="42">
        <f t="shared" si="343"/>
        <v>0</v>
      </c>
      <c r="L178" s="42">
        <f t="shared" si="343"/>
        <v>6231740.2800000003</v>
      </c>
      <c r="M178" s="42">
        <f t="shared" si="343"/>
        <v>5897581.3899999997</v>
      </c>
      <c r="N178" s="42">
        <f t="shared" si="343"/>
        <v>0</v>
      </c>
      <c r="O178" s="42">
        <f t="shared" si="343"/>
        <v>0</v>
      </c>
      <c r="P178" s="42">
        <f t="shared" si="343"/>
        <v>0</v>
      </c>
      <c r="Q178" s="42">
        <f t="shared" si="343"/>
        <v>33355882.039999999</v>
      </c>
      <c r="R178" s="42">
        <f t="shared" si="343"/>
        <v>0</v>
      </c>
      <c r="S178" s="42">
        <f t="shared" si="343"/>
        <v>5295568.1500000004</v>
      </c>
      <c r="T178" s="42">
        <f t="shared" si="343"/>
        <v>0</v>
      </c>
      <c r="U178" s="42">
        <f t="shared" si="343"/>
        <v>0</v>
      </c>
      <c r="V178" s="42">
        <f t="shared" si="343"/>
        <v>0</v>
      </c>
      <c r="W178" s="43">
        <f t="shared" si="343"/>
        <v>0</v>
      </c>
      <c r="X178" s="42">
        <f t="shared" si="343"/>
        <v>0</v>
      </c>
      <c r="Y178" s="42">
        <f t="shared" si="343"/>
        <v>5862265.3300000001</v>
      </c>
      <c r="Z178" s="42">
        <f t="shared" si="343"/>
        <v>0</v>
      </c>
      <c r="AA178" s="42">
        <f t="shared" si="343"/>
        <v>0</v>
      </c>
      <c r="AB178" s="42">
        <f t="shared" si="343"/>
        <v>0</v>
      </c>
      <c r="AC178" s="42">
        <f t="shared" si="343"/>
        <v>0</v>
      </c>
      <c r="AD178" s="42">
        <f t="shared" si="343"/>
        <v>0</v>
      </c>
      <c r="AE178" s="42">
        <f t="shared" si="343"/>
        <v>0</v>
      </c>
      <c r="AF178" s="42">
        <f t="shared" si="343"/>
        <v>0</v>
      </c>
      <c r="AG178" s="42">
        <f t="shared" si="343"/>
        <v>0</v>
      </c>
      <c r="AH178" s="42">
        <f t="shared" si="343"/>
        <v>4759727.82</v>
      </c>
      <c r="AI178" s="42">
        <f t="shared" ref="AI178:BN178" si="344">ROUND(IF((OR(AI170=1,AI171=1))=TRUE(),0,(AI176*459)+(AI35*AI176*AI131)),2)</f>
        <v>0</v>
      </c>
      <c r="AJ178" s="42">
        <f t="shared" si="344"/>
        <v>0</v>
      </c>
      <c r="AK178" s="42">
        <f t="shared" si="344"/>
        <v>0</v>
      </c>
      <c r="AL178" s="42">
        <f t="shared" si="344"/>
        <v>0</v>
      </c>
      <c r="AM178" s="42">
        <f t="shared" si="344"/>
        <v>0</v>
      </c>
      <c r="AN178" s="42">
        <f t="shared" si="344"/>
        <v>0</v>
      </c>
      <c r="AO178" s="42">
        <f t="shared" si="344"/>
        <v>6856196.0800000001</v>
      </c>
      <c r="AP178" s="42">
        <f t="shared" si="344"/>
        <v>63331254.25</v>
      </c>
      <c r="AQ178" s="42">
        <f t="shared" si="344"/>
        <v>0</v>
      </c>
      <c r="AR178" s="42">
        <f t="shared" si="344"/>
        <v>0</v>
      </c>
      <c r="AS178" s="42">
        <f t="shared" si="344"/>
        <v>0</v>
      </c>
      <c r="AT178" s="42">
        <f t="shared" si="344"/>
        <v>0</v>
      </c>
      <c r="AU178" s="42">
        <f t="shared" si="344"/>
        <v>0</v>
      </c>
      <c r="AV178" s="42">
        <f t="shared" si="344"/>
        <v>0</v>
      </c>
      <c r="AW178" s="42">
        <f t="shared" si="344"/>
        <v>0</v>
      </c>
      <c r="AX178" s="42">
        <f t="shared" si="344"/>
        <v>0</v>
      </c>
      <c r="AY178" s="42">
        <f t="shared" si="344"/>
        <v>0</v>
      </c>
      <c r="AZ178" s="42">
        <f t="shared" si="344"/>
        <v>13024362.460000001</v>
      </c>
      <c r="BA178" s="42">
        <f t="shared" si="344"/>
        <v>8052228.3499999996</v>
      </c>
      <c r="BB178" s="42">
        <f t="shared" si="344"/>
        <v>7549459.4000000004</v>
      </c>
      <c r="BC178" s="42">
        <f t="shared" si="344"/>
        <v>21161798.079999998</v>
      </c>
      <c r="BD178" s="42">
        <f t="shared" si="344"/>
        <v>0</v>
      </c>
      <c r="BE178" s="42">
        <f t="shared" si="344"/>
        <v>0</v>
      </c>
      <c r="BF178" s="42">
        <f t="shared" si="344"/>
        <v>0</v>
      </c>
      <c r="BG178" s="42">
        <f t="shared" si="344"/>
        <v>5000737</v>
      </c>
      <c r="BH178" s="42">
        <f t="shared" si="344"/>
        <v>0</v>
      </c>
      <c r="BI178" s="42">
        <f t="shared" si="344"/>
        <v>0</v>
      </c>
      <c r="BJ178" s="42">
        <f t="shared" si="344"/>
        <v>0</v>
      </c>
      <c r="BK178" s="42">
        <f t="shared" si="344"/>
        <v>0</v>
      </c>
      <c r="BL178" s="42">
        <f t="shared" si="344"/>
        <v>0</v>
      </c>
      <c r="BM178" s="42">
        <f t="shared" si="344"/>
        <v>0</v>
      </c>
      <c r="BN178" s="42">
        <f t="shared" si="344"/>
        <v>6226072.0800000001</v>
      </c>
      <c r="BO178" s="42">
        <f t="shared" ref="BO178:CT178" si="345">ROUND(IF((OR(BO170=1,BO171=1))=TRUE(),0,(BO176*459)+(BO35*BO176*BO131)),2)</f>
        <v>4979764.57</v>
      </c>
      <c r="BP178" s="42">
        <f t="shared" si="345"/>
        <v>0</v>
      </c>
      <c r="BQ178" s="42">
        <f t="shared" si="345"/>
        <v>0</v>
      </c>
      <c r="BR178" s="42">
        <f t="shared" si="345"/>
        <v>6514114.6600000001</v>
      </c>
      <c r="BS178" s="42">
        <f t="shared" si="345"/>
        <v>5111911.54</v>
      </c>
      <c r="BT178" s="42">
        <f t="shared" si="345"/>
        <v>0</v>
      </c>
      <c r="BU178" s="42">
        <f t="shared" si="345"/>
        <v>0</v>
      </c>
      <c r="BV178" s="42">
        <f t="shared" si="345"/>
        <v>0</v>
      </c>
      <c r="BW178" s="42">
        <f t="shared" si="345"/>
        <v>0</v>
      </c>
      <c r="BX178" s="42">
        <f t="shared" si="345"/>
        <v>0</v>
      </c>
      <c r="BY178" s="42">
        <f t="shared" si="345"/>
        <v>4506839.84</v>
      </c>
      <c r="BZ178" s="42">
        <f t="shared" si="345"/>
        <v>0</v>
      </c>
      <c r="CA178" s="42">
        <f t="shared" si="345"/>
        <v>0</v>
      </c>
      <c r="CB178" s="42">
        <f t="shared" si="345"/>
        <v>0</v>
      </c>
      <c r="CC178" s="42">
        <f t="shared" si="345"/>
        <v>0</v>
      </c>
      <c r="CD178" s="42">
        <f t="shared" si="345"/>
        <v>0</v>
      </c>
      <c r="CE178" s="42">
        <f t="shared" si="345"/>
        <v>0</v>
      </c>
      <c r="CF178" s="42">
        <f t="shared" si="345"/>
        <v>0</v>
      </c>
      <c r="CG178" s="42">
        <f t="shared" si="345"/>
        <v>0</v>
      </c>
      <c r="CH178" s="42">
        <f t="shared" si="345"/>
        <v>0</v>
      </c>
      <c r="CI178" s="42">
        <f t="shared" si="345"/>
        <v>4520139.6100000003</v>
      </c>
      <c r="CJ178" s="42">
        <f t="shared" si="345"/>
        <v>4918739.3600000003</v>
      </c>
      <c r="CK178" s="42">
        <f t="shared" si="345"/>
        <v>0</v>
      </c>
      <c r="CL178" s="42">
        <f t="shared" si="345"/>
        <v>0</v>
      </c>
      <c r="CM178" s="42">
        <f t="shared" si="345"/>
        <v>5097217.7</v>
      </c>
      <c r="CN178" s="42">
        <f t="shared" si="345"/>
        <v>0</v>
      </c>
      <c r="CO178" s="42">
        <f t="shared" si="345"/>
        <v>0</v>
      </c>
      <c r="CP178" s="42">
        <f t="shared" si="345"/>
        <v>0</v>
      </c>
      <c r="CQ178" s="42">
        <f t="shared" si="345"/>
        <v>5048160.53</v>
      </c>
      <c r="CR178" s="42">
        <f t="shared" si="345"/>
        <v>0</v>
      </c>
      <c r="CS178" s="42">
        <f t="shared" si="345"/>
        <v>0</v>
      </c>
      <c r="CT178" s="42">
        <f t="shared" si="345"/>
        <v>0</v>
      </c>
      <c r="CU178" s="42">
        <f t="shared" ref="CU178:DZ178" si="346">ROUND(IF((OR(CU170=1,CU171=1))=TRUE(),0,(CU176*459)+(CU35*CU176*CU131)),2)</f>
        <v>0</v>
      </c>
      <c r="CV178" s="42">
        <f t="shared" si="346"/>
        <v>0</v>
      </c>
      <c r="CW178" s="42">
        <f t="shared" si="346"/>
        <v>0</v>
      </c>
      <c r="CX178" s="42">
        <f t="shared" si="346"/>
        <v>4528492.54</v>
      </c>
      <c r="CY178" s="42">
        <f t="shared" si="346"/>
        <v>0</v>
      </c>
      <c r="CZ178" s="42">
        <f t="shared" si="346"/>
        <v>5419479.2599999998</v>
      </c>
      <c r="DA178" s="42">
        <f t="shared" si="346"/>
        <v>0</v>
      </c>
      <c r="DB178" s="42">
        <f t="shared" si="346"/>
        <v>0</v>
      </c>
      <c r="DC178" s="42">
        <f t="shared" si="346"/>
        <v>0</v>
      </c>
      <c r="DD178" s="42">
        <f t="shared" si="346"/>
        <v>0</v>
      </c>
      <c r="DE178" s="42">
        <f t="shared" si="346"/>
        <v>0</v>
      </c>
      <c r="DF178" s="42">
        <f t="shared" si="346"/>
        <v>14294821.02</v>
      </c>
      <c r="DG178" s="42">
        <f t="shared" si="346"/>
        <v>0</v>
      </c>
      <c r="DH178" s="42">
        <f t="shared" si="346"/>
        <v>0</v>
      </c>
      <c r="DI178" s="42">
        <f t="shared" si="346"/>
        <v>5979920.4100000001</v>
      </c>
      <c r="DJ178" s="42">
        <f t="shared" si="346"/>
        <v>4656799.33</v>
      </c>
      <c r="DK178" s="42">
        <f t="shared" si="346"/>
        <v>0</v>
      </c>
      <c r="DL178" s="42">
        <f t="shared" si="346"/>
        <v>7937108.1600000001</v>
      </c>
      <c r="DM178" s="42">
        <f t="shared" si="346"/>
        <v>0</v>
      </c>
      <c r="DN178" s="42">
        <f t="shared" si="346"/>
        <v>5278004.3</v>
      </c>
      <c r="DO178" s="42">
        <f t="shared" si="346"/>
        <v>6666983.0199999996</v>
      </c>
      <c r="DP178" s="42">
        <f t="shared" si="346"/>
        <v>0</v>
      </c>
      <c r="DQ178" s="42">
        <f t="shared" si="346"/>
        <v>0</v>
      </c>
      <c r="DR178" s="42">
        <f t="shared" si="346"/>
        <v>5380602.8499999996</v>
      </c>
      <c r="DS178" s="42">
        <f t="shared" si="346"/>
        <v>4867253.9800000004</v>
      </c>
      <c r="DT178" s="42">
        <f t="shared" si="346"/>
        <v>0</v>
      </c>
      <c r="DU178" s="42">
        <f t="shared" si="346"/>
        <v>0</v>
      </c>
      <c r="DV178" s="42">
        <f t="shared" si="346"/>
        <v>0</v>
      </c>
      <c r="DW178" s="42">
        <f t="shared" si="346"/>
        <v>0</v>
      </c>
      <c r="DX178" s="42">
        <f t="shared" si="346"/>
        <v>0</v>
      </c>
      <c r="DY178" s="42">
        <f t="shared" si="346"/>
        <v>0</v>
      </c>
      <c r="DZ178" s="42">
        <f t="shared" si="346"/>
        <v>0</v>
      </c>
      <c r="EA178" s="42">
        <f t="shared" ref="EA178:FF178" si="347">ROUND(IF((OR(EA170=1,EA171=1))=TRUE(),0,(EA176*459)+(EA35*EA176*EA131)),2)</f>
        <v>0</v>
      </c>
      <c r="EB178" s="42">
        <f t="shared" si="347"/>
        <v>4474710.47</v>
      </c>
      <c r="EC178" s="42">
        <f t="shared" si="347"/>
        <v>0</v>
      </c>
      <c r="ED178" s="42">
        <f t="shared" si="347"/>
        <v>0</v>
      </c>
      <c r="EE178" s="42">
        <f t="shared" si="347"/>
        <v>0</v>
      </c>
      <c r="EF178" s="42">
        <f t="shared" si="347"/>
        <v>5203815.91</v>
      </c>
      <c r="EG178" s="42">
        <f t="shared" si="347"/>
        <v>0</v>
      </c>
      <c r="EH178" s="42">
        <f t="shared" si="347"/>
        <v>0</v>
      </c>
      <c r="EI178" s="42">
        <f t="shared" si="347"/>
        <v>18150227.719999999</v>
      </c>
      <c r="EJ178" s="42">
        <f t="shared" si="347"/>
        <v>0</v>
      </c>
      <c r="EK178" s="42">
        <f t="shared" si="347"/>
        <v>0</v>
      </c>
      <c r="EL178" s="42">
        <f t="shared" si="347"/>
        <v>0</v>
      </c>
      <c r="EM178" s="42">
        <f t="shared" si="347"/>
        <v>0</v>
      </c>
      <c r="EN178" s="42">
        <f t="shared" si="347"/>
        <v>4931252.83</v>
      </c>
      <c r="EO178" s="42">
        <f t="shared" si="347"/>
        <v>0</v>
      </c>
      <c r="EP178" s="42">
        <f t="shared" si="347"/>
        <v>0</v>
      </c>
      <c r="EQ178" s="42">
        <f t="shared" si="347"/>
        <v>0</v>
      </c>
      <c r="ER178" s="42">
        <f t="shared" si="347"/>
        <v>0</v>
      </c>
      <c r="ES178" s="42">
        <f t="shared" si="347"/>
        <v>0</v>
      </c>
      <c r="ET178" s="42">
        <f t="shared" si="347"/>
        <v>0</v>
      </c>
      <c r="EU178" s="42">
        <f t="shared" si="347"/>
        <v>4643429.3</v>
      </c>
      <c r="EV178" s="42">
        <f t="shared" si="347"/>
        <v>0</v>
      </c>
      <c r="EW178" s="42">
        <f t="shared" si="347"/>
        <v>0</v>
      </c>
      <c r="EX178" s="42">
        <f t="shared" si="347"/>
        <v>0</v>
      </c>
      <c r="EY178" s="42">
        <f t="shared" si="347"/>
        <v>4459313.3499999996</v>
      </c>
      <c r="EZ178" s="42">
        <f t="shared" si="347"/>
        <v>0</v>
      </c>
      <c r="FA178" s="42">
        <f t="shared" si="347"/>
        <v>0</v>
      </c>
      <c r="FB178" s="42">
        <f t="shared" si="347"/>
        <v>0</v>
      </c>
      <c r="FC178" s="42">
        <f t="shared" si="347"/>
        <v>0</v>
      </c>
      <c r="FD178" s="42">
        <f t="shared" si="347"/>
        <v>0</v>
      </c>
      <c r="FE178" s="42">
        <f t="shared" si="347"/>
        <v>0</v>
      </c>
      <c r="FF178" s="42">
        <f t="shared" si="347"/>
        <v>0</v>
      </c>
      <c r="FG178" s="42">
        <f t="shared" ref="FG178:FX178" si="348">ROUND(IF((OR(FG170=1,FG171=1))=TRUE(),0,(FG176*459)+(FG35*FG176*FG131)),2)</f>
        <v>0</v>
      </c>
      <c r="FH178" s="42">
        <f t="shared" si="348"/>
        <v>0</v>
      </c>
      <c r="FI178" s="42">
        <f t="shared" si="348"/>
        <v>5230540.82</v>
      </c>
      <c r="FJ178" s="42">
        <f t="shared" si="348"/>
        <v>0</v>
      </c>
      <c r="FK178" s="42">
        <f t="shared" si="348"/>
        <v>0</v>
      </c>
      <c r="FL178" s="42">
        <f t="shared" si="348"/>
        <v>0</v>
      </c>
      <c r="FM178" s="42">
        <f t="shared" si="348"/>
        <v>0</v>
      </c>
      <c r="FN178" s="42">
        <f t="shared" si="348"/>
        <v>18218960.579999998</v>
      </c>
      <c r="FO178" s="42">
        <f t="shared" si="348"/>
        <v>4907371.6500000004</v>
      </c>
      <c r="FP178" s="42">
        <f t="shared" si="348"/>
        <v>6064267.3099999996</v>
      </c>
      <c r="FQ178" s="42">
        <f t="shared" si="348"/>
        <v>4754129.13</v>
      </c>
      <c r="FR178" s="42">
        <f t="shared" si="348"/>
        <v>0</v>
      </c>
      <c r="FS178" s="42">
        <f t="shared" si="348"/>
        <v>0</v>
      </c>
      <c r="FT178" s="43">
        <f t="shared" si="348"/>
        <v>0</v>
      </c>
      <c r="FU178" s="42">
        <f t="shared" si="348"/>
        <v>4962498.3</v>
      </c>
      <c r="FV178" s="42">
        <f t="shared" si="348"/>
        <v>4617956.87</v>
      </c>
      <c r="FW178" s="42">
        <f t="shared" si="348"/>
        <v>0</v>
      </c>
      <c r="FX178" s="42">
        <f t="shared" si="348"/>
        <v>0</v>
      </c>
      <c r="FY178" s="59"/>
      <c r="FZ178" s="87"/>
      <c r="GA178" s="42"/>
      <c r="GB178" s="59"/>
      <c r="GC178" s="59"/>
      <c r="GD178" s="59"/>
      <c r="GE178" s="59"/>
      <c r="GF178" s="40"/>
      <c r="GG178" s="1"/>
      <c r="GH178" s="40"/>
      <c r="GI178" s="40"/>
      <c r="GJ178" s="40"/>
      <c r="GK178" s="40"/>
      <c r="GL178" s="40"/>
      <c r="GM178" s="40"/>
    </row>
    <row r="179" spans="1:256" x14ac:dyDescent="0.2">
      <c r="A179" s="5"/>
      <c r="B179" s="11" t="s">
        <v>518</v>
      </c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3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  <c r="DB179" s="42"/>
      <c r="DC179" s="42"/>
      <c r="DD179" s="42"/>
      <c r="DE179" s="42"/>
      <c r="DF179" s="42"/>
      <c r="DG179" s="42"/>
      <c r="DH179" s="42"/>
      <c r="DI179" s="42"/>
      <c r="DJ179" s="42"/>
      <c r="DK179" s="42"/>
      <c r="DL179" s="42"/>
      <c r="DM179" s="42"/>
      <c r="DN179" s="42"/>
      <c r="DO179" s="42"/>
      <c r="DP179" s="42"/>
      <c r="DQ179" s="42"/>
      <c r="DR179" s="42"/>
      <c r="DS179" s="42"/>
      <c r="DT179" s="42"/>
      <c r="DU179" s="42"/>
      <c r="DV179" s="42"/>
      <c r="DW179" s="42"/>
      <c r="DX179" s="42"/>
      <c r="DY179" s="42"/>
      <c r="DZ179" s="42"/>
      <c r="EA179" s="42"/>
      <c r="EB179" s="42"/>
      <c r="EC179" s="42"/>
      <c r="ED179" s="42"/>
      <c r="EE179" s="42"/>
      <c r="EF179" s="42"/>
      <c r="EG179" s="42"/>
      <c r="EH179" s="42"/>
      <c r="EI179" s="42"/>
      <c r="EJ179" s="42"/>
      <c r="EK179" s="42"/>
      <c r="EL179" s="42"/>
      <c r="EM179" s="42"/>
      <c r="EN179" s="42"/>
      <c r="EO179" s="42"/>
      <c r="EP179" s="42"/>
      <c r="EQ179" s="42"/>
      <c r="ER179" s="42"/>
      <c r="ES179" s="42"/>
      <c r="ET179" s="42"/>
      <c r="EU179" s="42"/>
      <c r="EV179" s="42"/>
      <c r="EW179" s="42"/>
      <c r="EX179" s="42"/>
      <c r="EY179" s="42"/>
      <c r="EZ179" s="42"/>
      <c r="FA179" s="42"/>
      <c r="FB179" s="42"/>
      <c r="FC179" s="42"/>
      <c r="FD179" s="42"/>
      <c r="FE179" s="42"/>
      <c r="FF179" s="42"/>
      <c r="FG179" s="42"/>
      <c r="FH179" s="42"/>
      <c r="FI179" s="42"/>
      <c r="FJ179" s="42"/>
      <c r="FK179" s="42"/>
      <c r="FL179" s="42"/>
      <c r="FM179" s="42"/>
      <c r="FN179" s="42"/>
      <c r="FO179" s="42"/>
      <c r="FP179" s="42"/>
      <c r="FQ179" s="42"/>
      <c r="FR179" s="42"/>
      <c r="FS179" s="42"/>
      <c r="FT179" s="43"/>
      <c r="FU179" s="42"/>
      <c r="FV179" s="42"/>
      <c r="FW179" s="42"/>
      <c r="FX179" s="42"/>
      <c r="FY179" s="42"/>
      <c r="FZ179" s="42"/>
      <c r="GA179" s="42"/>
      <c r="GB179" s="42"/>
      <c r="GC179" s="42"/>
      <c r="GD179" s="42"/>
      <c r="GE179" s="5"/>
      <c r="GF179" s="11"/>
      <c r="GG179" s="1"/>
      <c r="GH179" s="43"/>
      <c r="GI179" s="43"/>
      <c r="GJ179" s="43"/>
      <c r="GK179" s="43"/>
      <c r="GL179" s="43"/>
      <c r="GM179" s="43"/>
    </row>
    <row r="180" spans="1:256" x14ac:dyDescent="0.2">
      <c r="A180" s="2" t="s">
        <v>519</v>
      </c>
      <c r="B180" s="11" t="s">
        <v>520</v>
      </c>
      <c r="C180" s="14">
        <f t="shared" ref="C180:AH180" si="349">IF((OR(C170=1,C171=1))=TRUE(),0,C91)</f>
        <v>6213.9</v>
      </c>
      <c r="D180" s="14">
        <f t="shared" si="349"/>
        <v>0</v>
      </c>
      <c r="E180" s="14">
        <f t="shared" si="349"/>
        <v>7866.5</v>
      </c>
      <c r="F180" s="14">
        <f t="shared" si="349"/>
        <v>0</v>
      </c>
      <c r="G180" s="14">
        <f t="shared" si="349"/>
        <v>0</v>
      </c>
      <c r="H180" s="14">
        <f t="shared" si="349"/>
        <v>0</v>
      </c>
      <c r="I180" s="14">
        <f t="shared" si="349"/>
        <v>10387.799999999999</v>
      </c>
      <c r="J180" s="14">
        <f t="shared" si="349"/>
        <v>2366.1999999999998</v>
      </c>
      <c r="K180" s="14">
        <f t="shared" si="349"/>
        <v>0</v>
      </c>
      <c r="L180" s="14">
        <f t="shared" si="349"/>
        <v>2590.4</v>
      </c>
      <c r="M180" s="14">
        <f t="shared" si="349"/>
        <v>1347.5</v>
      </c>
      <c r="N180" s="14">
        <f t="shared" si="349"/>
        <v>0</v>
      </c>
      <c r="O180" s="14">
        <f t="shared" si="349"/>
        <v>0</v>
      </c>
      <c r="P180" s="14">
        <f t="shared" si="349"/>
        <v>0</v>
      </c>
      <c r="Q180" s="14">
        <f t="shared" si="349"/>
        <v>39511</v>
      </c>
      <c r="R180" s="14">
        <f t="shared" si="349"/>
        <v>0</v>
      </c>
      <c r="S180" s="14">
        <f t="shared" si="349"/>
        <v>1651.5</v>
      </c>
      <c r="T180" s="14">
        <f t="shared" si="349"/>
        <v>0</v>
      </c>
      <c r="U180" s="14">
        <f t="shared" si="349"/>
        <v>0</v>
      </c>
      <c r="V180" s="14">
        <f t="shared" si="349"/>
        <v>0</v>
      </c>
      <c r="W180" s="17">
        <f t="shared" si="349"/>
        <v>0</v>
      </c>
      <c r="X180" s="14">
        <f t="shared" si="349"/>
        <v>0</v>
      </c>
      <c r="Y180" s="14">
        <f t="shared" si="349"/>
        <v>488.5</v>
      </c>
      <c r="Z180" s="14">
        <f t="shared" si="349"/>
        <v>0</v>
      </c>
      <c r="AA180" s="14">
        <f t="shared" si="349"/>
        <v>0</v>
      </c>
      <c r="AB180" s="14">
        <f t="shared" si="349"/>
        <v>0</v>
      </c>
      <c r="AC180" s="14">
        <f t="shared" si="349"/>
        <v>0</v>
      </c>
      <c r="AD180" s="14">
        <f t="shared" si="349"/>
        <v>0</v>
      </c>
      <c r="AE180" s="14">
        <f t="shared" si="349"/>
        <v>0</v>
      </c>
      <c r="AF180" s="14">
        <f t="shared" si="349"/>
        <v>0</v>
      </c>
      <c r="AG180" s="14">
        <f t="shared" si="349"/>
        <v>0</v>
      </c>
      <c r="AH180" s="14">
        <f t="shared" si="349"/>
        <v>1037.8</v>
      </c>
      <c r="AI180" s="14">
        <f t="shared" ref="AI180:BN180" si="350">IF((OR(AI170=1,AI171=1))=TRUE(),0,AI91)</f>
        <v>0</v>
      </c>
      <c r="AJ180" s="14">
        <f t="shared" si="350"/>
        <v>0</v>
      </c>
      <c r="AK180" s="14">
        <f t="shared" si="350"/>
        <v>0</v>
      </c>
      <c r="AL180" s="14">
        <f t="shared" si="350"/>
        <v>0</v>
      </c>
      <c r="AM180" s="14">
        <f t="shared" si="350"/>
        <v>0</v>
      </c>
      <c r="AN180" s="14">
        <f t="shared" si="350"/>
        <v>0</v>
      </c>
      <c r="AO180" s="14">
        <f t="shared" si="350"/>
        <v>4679.2000000000007</v>
      </c>
      <c r="AP180" s="14">
        <f t="shared" si="350"/>
        <v>87318.2</v>
      </c>
      <c r="AQ180" s="14">
        <f t="shared" si="350"/>
        <v>0</v>
      </c>
      <c r="AR180" s="14">
        <f t="shared" si="350"/>
        <v>0</v>
      </c>
      <c r="AS180" s="14">
        <f t="shared" si="350"/>
        <v>0</v>
      </c>
      <c r="AT180" s="14">
        <f t="shared" si="350"/>
        <v>0</v>
      </c>
      <c r="AU180" s="14">
        <f t="shared" si="350"/>
        <v>0</v>
      </c>
      <c r="AV180" s="14">
        <f t="shared" si="350"/>
        <v>0</v>
      </c>
      <c r="AW180" s="14">
        <f t="shared" si="350"/>
        <v>0</v>
      </c>
      <c r="AX180" s="14">
        <f t="shared" si="350"/>
        <v>0</v>
      </c>
      <c r="AY180" s="14">
        <f t="shared" si="350"/>
        <v>0</v>
      </c>
      <c r="AZ180" s="14">
        <f t="shared" si="350"/>
        <v>11449.3</v>
      </c>
      <c r="BA180" s="14">
        <f t="shared" si="350"/>
        <v>9009.5</v>
      </c>
      <c r="BB180" s="14">
        <f t="shared" si="350"/>
        <v>7806</v>
      </c>
      <c r="BC180" s="29">
        <f t="shared" si="350"/>
        <v>29758.399999999998</v>
      </c>
      <c r="BD180" s="14">
        <f t="shared" si="350"/>
        <v>0</v>
      </c>
      <c r="BE180" s="14">
        <f t="shared" si="350"/>
        <v>0</v>
      </c>
      <c r="BF180" s="14">
        <f t="shared" si="350"/>
        <v>0</v>
      </c>
      <c r="BG180" s="14">
        <f t="shared" si="350"/>
        <v>1032.4000000000001</v>
      </c>
      <c r="BH180" s="14">
        <f t="shared" si="350"/>
        <v>0</v>
      </c>
      <c r="BI180" s="14">
        <f t="shared" si="350"/>
        <v>0</v>
      </c>
      <c r="BJ180" s="14">
        <f t="shared" si="350"/>
        <v>0</v>
      </c>
      <c r="BK180" s="14">
        <f t="shared" si="350"/>
        <v>0</v>
      </c>
      <c r="BL180" s="14">
        <f t="shared" si="350"/>
        <v>0</v>
      </c>
      <c r="BM180" s="14">
        <f t="shared" si="350"/>
        <v>0</v>
      </c>
      <c r="BN180" s="14">
        <f t="shared" si="350"/>
        <v>3649.2999999999997</v>
      </c>
      <c r="BO180" s="14">
        <f t="shared" ref="BO180:CT180" si="351">IF((OR(BO170=1,BO171=1))=TRUE(),0,BO91)</f>
        <v>1336.3</v>
      </c>
      <c r="BP180" s="14">
        <f t="shared" si="351"/>
        <v>0</v>
      </c>
      <c r="BQ180" s="14">
        <f t="shared" si="351"/>
        <v>0</v>
      </c>
      <c r="BR180" s="14">
        <f t="shared" si="351"/>
        <v>4740.8</v>
      </c>
      <c r="BS180" s="14">
        <f t="shared" si="351"/>
        <v>1163.4000000000001</v>
      </c>
      <c r="BT180" s="14">
        <f t="shared" si="351"/>
        <v>0</v>
      </c>
      <c r="BU180" s="14">
        <f t="shared" si="351"/>
        <v>0</v>
      </c>
      <c r="BV180" s="14">
        <f t="shared" si="351"/>
        <v>0</v>
      </c>
      <c r="BW180" s="14">
        <f t="shared" si="351"/>
        <v>0</v>
      </c>
      <c r="BX180" s="14">
        <f t="shared" si="351"/>
        <v>0</v>
      </c>
      <c r="BY180" s="14">
        <f t="shared" si="351"/>
        <v>517</v>
      </c>
      <c r="BZ180" s="14">
        <f t="shared" si="351"/>
        <v>0</v>
      </c>
      <c r="CA180" s="14">
        <f t="shared" si="351"/>
        <v>0</v>
      </c>
      <c r="CB180" s="14">
        <f t="shared" si="351"/>
        <v>0</v>
      </c>
      <c r="CC180" s="14">
        <f t="shared" si="351"/>
        <v>0</v>
      </c>
      <c r="CD180" s="14">
        <f t="shared" si="351"/>
        <v>0</v>
      </c>
      <c r="CE180" s="14">
        <f t="shared" si="351"/>
        <v>0</v>
      </c>
      <c r="CF180" s="14">
        <f t="shared" si="351"/>
        <v>0</v>
      </c>
      <c r="CG180" s="14">
        <f t="shared" si="351"/>
        <v>0</v>
      </c>
      <c r="CH180" s="14">
        <f t="shared" si="351"/>
        <v>0</v>
      </c>
      <c r="CI180" s="14">
        <f t="shared" si="351"/>
        <v>720.19999999999993</v>
      </c>
      <c r="CJ180" s="14">
        <f t="shared" si="351"/>
        <v>978</v>
      </c>
      <c r="CK180" s="14">
        <f t="shared" si="351"/>
        <v>0</v>
      </c>
      <c r="CL180" s="14">
        <f t="shared" si="351"/>
        <v>0</v>
      </c>
      <c r="CM180" s="14">
        <f t="shared" si="351"/>
        <v>808.8</v>
      </c>
      <c r="CN180" s="14">
        <f t="shared" si="351"/>
        <v>0</v>
      </c>
      <c r="CO180" s="14">
        <f t="shared" si="351"/>
        <v>0</v>
      </c>
      <c r="CP180" s="14">
        <f t="shared" si="351"/>
        <v>0</v>
      </c>
      <c r="CQ180" s="14">
        <f t="shared" si="351"/>
        <v>1025.3</v>
      </c>
      <c r="CR180" s="14">
        <f t="shared" si="351"/>
        <v>0</v>
      </c>
      <c r="CS180" s="14">
        <f t="shared" si="351"/>
        <v>0</v>
      </c>
      <c r="CT180" s="14">
        <f t="shared" si="351"/>
        <v>0</v>
      </c>
      <c r="CU180" s="14">
        <f t="shared" ref="CU180:DZ180" si="352">IF((OR(CU170=1,CU171=1))=TRUE(),0,CU91)</f>
        <v>0</v>
      </c>
      <c r="CV180" s="14">
        <f t="shared" si="352"/>
        <v>0</v>
      </c>
      <c r="CW180" s="14">
        <f t="shared" si="352"/>
        <v>0</v>
      </c>
      <c r="CX180" s="14">
        <f t="shared" si="352"/>
        <v>482.1</v>
      </c>
      <c r="CY180" s="14">
        <f t="shared" si="352"/>
        <v>0</v>
      </c>
      <c r="CZ180" s="14">
        <f t="shared" si="352"/>
        <v>2120.6</v>
      </c>
      <c r="DA180" s="14">
        <f t="shared" si="352"/>
        <v>0</v>
      </c>
      <c r="DB180" s="14">
        <f t="shared" si="352"/>
        <v>0</v>
      </c>
      <c r="DC180" s="14">
        <f t="shared" si="352"/>
        <v>0</v>
      </c>
      <c r="DD180" s="14">
        <f t="shared" si="352"/>
        <v>0</v>
      </c>
      <c r="DE180" s="14">
        <f t="shared" si="352"/>
        <v>0</v>
      </c>
      <c r="DF180" s="14">
        <f t="shared" si="352"/>
        <v>21897</v>
      </c>
      <c r="DG180" s="14">
        <f t="shared" si="352"/>
        <v>0</v>
      </c>
      <c r="DH180" s="14">
        <f t="shared" si="352"/>
        <v>0</v>
      </c>
      <c r="DI180" s="14">
        <f t="shared" si="352"/>
        <v>2693</v>
      </c>
      <c r="DJ180" s="14">
        <f t="shared" si="352"/>
        <v>682.30000000000007</v>
      </c>
      <c r="DK180" s="14">
        <f t="shared" si="352"/>
        <v>0</v>
      </c>
      <c r="DL180" s="14">
        <f t="shared" si="352"/>
        <v>5868.1</v>
      </c>
      <c r="DM180" s="14">
        <f t="shared" si="352"/>
        <v>0</v>
      </c>
      <c r="DN180" s="14">
        <f t="shared" si="352"/>
        <v>1453.5</v>
      </c>
      <c r="DO180" s="14">
        <f t="shared" si="352"/>
        <v>3180</v>
      </c>
      <c r="DP180" s="14">
        <f t="shared" si="352"/>
        <v>0</v>
      </c>
      <c r="DQ180" s="14">
        <f t="shared" si="352"/>
        <v>0</v>
      </c>
      <c r="DR180" s="14">
        <f t="shared" si="352"/>
        <v>1418.7</v>
      </c>
      <c r="DS180" s="14">
        <f t="shared" si="352"/>
        <v>789.8</v>
      </c>
      <c r="DT180" s="14">
        <f t="shared" si="352"/>
        <v>0</v>
      </c>
      <c r="DU180" s="14">
        <f t="shared" si="352"/>
        <v>0</v>
      </c>
      <c r="DV180" s="14">
        <f t="shared" si="352"/>
        <v>0</v>
      </c>
      <c r="DW180" s="14">
        <f t="shared" si="352"/>
        <v>0</v>
      </c>
      <c r="DX180" s="14">
        <f t="shared" si="352"/>
        <v>0</v>
      </c>
      <c r="DY180" s="14">
        <f t="shared" si="352"/>
        <v>0</v>
      </c>
      <c r="DZ180" s="14">
        <f t="shared" si="352"/>
        <v>0</v>
      </c>
      <c r="EA180" s="14">
        <f t="shared" ref="EA180:FF180" si="353">IF((OR(EA170=1,EA171=1))=TRUE(),0,EA91)</f>
        <v>0</v>
      </c>
      <c r="EB180" s="14">
        <f t="shared" si="353"/>
        <v>585.4</v>
      </c>
      <c r="EC180" s="14">
        <f t="shared" si="353"/>
        <v>0</v>
      </c>
      <c r="ED180" s="14">
        <f t="shared" si="353"/>
        <v>0</v>
      </c>
      <c r="EE180" s="14">
        <f t="shared" si="353"/>
        <v>0</v>
      </c>
      <c r="EF180" s="14">
        <f t="shared" si="353"/>
        <v>1483.4</v>
      </c>
      <c r="EG180" s="14">
        <f t="shared" si="353"/>
        <v>0</v>
      </c>
      <c r="EH180" s="14">
        <f t="shared" si="353"/>
        <v>0</v>
      </c>
      <c r="EI180" s="14">
        <f t="shared" si="353"/>
        <v>16411.8</v>
      </c>
      <c r="EJ180" s="14">
        <f t="shared" si="353"/>
        <v>0</v>
      </c>
      <c r="EK180" s="14">
        <f t="shared" si="353"/>
        <v>0</v>
      </c>
      <c r="EL180" s="14">
        <f t="shared" si="353"/>
        <v>0</v>
      </c>
      <c r="EM180" s="14">
        <f t="shared" si="353"/>
        <v>0</v>
      </c>
      <c r="EN180" s="14">
        <f t="shared" si="353"/>
        <v>987.2</v>
      </c>
      <c r="EO180" s="14">
        <f t="shared" si="353"/>
        <v>0</v>
      </c>
      <c r="EP180" s="14">
        <f t="shared" si="353"/>
        <v>0</v>
      </c>
      <c r="EQ180" s="14">
        <f t="shared" si="353"/>
        <v>0</v>
      </c>
      <c r="ER180" s="14">
        <f t="shared" si="353"/>
        <v>0</v>
      </c>
      <c r="ES180" s="14">
        <f t="shared" si="353"/>
        <v>0</v>
      </c>
      <c r="ET180" s="14">
        <f t="shared" si="353"/>
        <v>0</v>
      </c>
      <c r="EU180" s="14">
        <f t="shared" si="353"/>
        <v>652</v>
      </c>
      <c r="EV180" s="14">
        <f t="shared" si="353"/>
        <v>0</v>
      </c>
      <c r="EW180" s="14">
        <f t="shared" si="353"/>
        <v>0</v>
      </c>
      <c r="EX180" s="14">
        <f t="shared" si="353"/>
        <v>0</v>
      </c>
      <c r="EY180" s="14">
        <f t="shared" si="353"/>
        <v>252.3</v>
      </c>
      <c r="EZ180" s="14">
        <f t="shared" si="353"/>
        <v>0</v>
      </c>
      <c r="FA180" s="14">
        <f t="shared" si="353"/>
        <v>0</v>
      </c>
      <c r="FB180" s="14">
        <f t="shared" si="353"/>
        <v>0</v>
      </c>
      <c r="FC180" s="14">
        <f t="shared" si="353"/>
        <v>0</v>
      </c>
      <c r="FD180" s="14">
        <f t="shared" si="353"/>
        <v>0</v>
      </c>
      <c r="FE180" s="14">
        <f t="shared" si="353"/>
        <v>0</v>
      </c>
      <c r="FF180" s="14">
        <f t="shared" si="353"/>
        <v>0</v>
      </c>
      <c r="FG180" s="14">
        <f t="shared" ref="FG180:FX180" si="354">IF((OR(FG170=1,FG171=1))=TRUE(),0,FG91)</f>
        <v>0</v>
      </c>
      <c r="FH180" s="14">
        <f t="shared" si="354"/>
        <v>0</v>
      </c>
      <c r="FI180" s="14">
        <f t="shared" si="354"/>
        <v>1857.6999999999998</v>
      </c>
      <c r="FJ180" s="14">
        <f t="shared" si="354"/>
        <v>0</v>
      </c>
      <c r="FK180" s="14">
        <f t="shared" si="354"/>
        <v>0</v>
      </c>
      <c r="FL180" s="14">
        <f t="shared" si="354"/>
        <v>0</v>
      </c>
      <c r="FM180" s="14">
        <f t="shared" si="354"/>
        <v>0</v>
      </c>
      <c r="FN180" s="14">
        <f t="shared" si="354"/>
        <v>21747.4</v>
      </c>
      <c r="FO180" s="14">
        <f t="shared" si="354"/>
        <v>1118.3000000000002</v>
      </c>
      <c r="FP180" s="14">
        <f t="shared" si="354"/>
        <v>2325.5</v>
      </c>
      <c r="FQ180" s="14">
        <f t="shared" si="354"/>
        <v>924.4</v>
      </c>
      <c r="FR180" s="14">
        <f t="shared" si="354"/>
        <v>0</v>
      </c>
      <c r="FS180" s="14">
        <f t="shared" si="354"/>
        <v>0</v>
      </c>
      <c r="FT180" s="17">
        <f t="shared" si="354"/>
        <v>0</v>
      </c>
      <c r="FU180" s="14">
        <f t="shared" si="354"/>
        <v>797.2</v>
      </c>
      <c r="FV180" s="14">
        <f t="shared" si="354"/>
        <v>677.6</v>
      </c>
      <c r="FW180" s="14">
        <f t="shared" si="354"/>
        <v>0</v>
      </c>
      <c r="FX180" s="14">
        <f t="shared" si="354"/>
        <v>0</v>
      </c>
      <c r="FY180" s="42"/>
      <c r="FZ180" s="14"/>
      <c r="GA180" s="42"/>
      <c r="GB180" s="59"/>
      <c r="GC180" s="59"/>
      <c r="GD180" s="59"/>
      <c r="GE180" s="59"/>
      <c r="GF180" s="40"/>
      <c r="GG180" s="1"/>
      <c r="GH180" s="40"/>
      <c r="GI180" s="40"/>
      <c r="GJ180" s="40"/>
      <c r="GK180" s="40"/>
      <c r="GL180" s="40"/>
      <c r="GM180" s="40"/>
      <c r="GN180" s="79"/>
      <c r="GO180" s="79"/>
      <c r="GP180" s="79"/>
      <c r="GQ180" s="79"/>
      <c r="GR180" s="79"/>
      <c r="GS180" s="79"/>
      <c r="GT180" s="79"/>
      <c r="GU180" s="79"/>
      <c r="GV180" s="79"/>
      <c r="GW180" s="79"/>
      <c r="GX180" s="79"/>
      <c r="GY180" s="79"/>
      <c r="GZ180" s="79"/>
      <c r="HA180" s="79"/>
      <c r="HB180" s="79"/>
      <c r="HC180" s="79"/>
      <c r="HD180" s="79"/>
      <c r="HE180" s="79"/>
      <c r="HF180" s="79"/>
      <c r="HG180" s="79"/>
      <c r="HH180" s="79"/>
      <c r="HI180" s="79"/>
      <c r="HJ180" s="79"/>
      <c r="HK180" s="79"/>
      <c r="HL180" s="79"/>
      <c r="HM180" s="79"/>
      <c r="HN180" s="79"/>
      <c r="HO180" s="79"/>
      <c r="HP180" s="79"/>
      <c r="HQ180" s="79"/>
      <c r="HR180" s="79"/>
      <c r="HS180" s="79"/>
      <c r="HT180" s="79"/>
      <c r="HU180" s="79"/>
      <c r="HV180" s="79"/>
      <c r="HW180" s="79"/>
      <c r="HX180" s="79"/>
      <c r="HY180" s="79"/>
      <c r="HZ180" s="79"/>
      <c r="IA180" s="79"/>
      <c r="IB180" s="79"/>
      <c r="IC180" s="79"/>
      <c r="ID180" s="79"/>
      <c r="IE180" s="79"/>
      <c r="IF180" s="79"/>
      <c r="IG180" s="79"/>
      <c r="IH180" s="79"/>
      <c r="II180" s="79"/>
      <c r="IJ180" s="79"/>
      <c r="IK180" s="79"/>
      <c r="IL180" s="79"/>
      <c r="IM180" s="79"/>
      <c r="IN180" s="79"/>
      <c r="IO180" s="79"/>
      <c r="IP180" s="79"/>
      <c r="IQ180" s="79"/>
      <c r="IR180" s="79"/>
      <c r="IS180" s="79"/>
      <c r="IT180" s="79"/>
      <c r="IU180" s="79"/>
      <c r="IV180" s="79"/>
    </row>
    <row r="181" spans="1:256" x14ac:dyDescent="0.2">
      <c r="A181" s="2" t="s">
        <v>521</v>
      </c>
      <c r="B181" s="11" t="s">
        <v>522</v>
      </c>
      <c r="C181" s="43">
        <f t="shared" ref="C181:BN181" si="355">ROUND(IF((OR(C170=1,C171=1))=TRUE(),0,(C178/459*C180)+C167),2)</f>
        <v>146848065.31999999</v>
      </c>
      <c r="D181" s="43">
        <f t="shared" si="355"/>
        <v>0</v>
      </c>
      <c r="E181" s="43">
        <f t="shared" si="355"/>
        <v>182939033.41999999</v>
      </c>
      <c r="F181" s="43">
        <f t="shared" si="355"/>
        <v>0</v>
      </c>
      <c r="G181" s="43">
        <f t="shared" si="355"/>
        <v>0</v>
      </c>
      <c r="H181" s="43">
        <f t="shared" si="355"/>
        <v>0</v>
      </c>
      <c r="I181" s="43">
        <f t="shared" si="355"/>
        <v>272296850.12</v>
      </c>
      <c r="J181" s="43">
        <f t="shared" si="355"/>
        <v>30239808.870000001</v>
      </c>
      <c r="K181" s="43">
        <f t="shared" si="355"/>
        <v>0</v>
      </c>
      <c r="L181" s="43">
        <f t="shared" si="355"/>
        <v>35169281.090000004</v>
      </c>
      <c r="M181" s="43">
        <f t="shared" si="355"/>
        <v>17313705.710000001</v>
      </c>
      <c r="N181" s="43">
        <f t="shared" si="355"/>
        <v>0</v>
      </c>
      <c r="O181" s="43">
        <f t="shared" si="355"/>
        <v>0</v>
      </c>
      <c r="P181" s="43">
        <f t="shared" si="355"/>
        <v>0</v>
      </c>
      <c r="Q181" s="43">
        <f t="shared" si="355"/>
        <v>2872457758.8200002</v>
      </c>
      <c r="R181" s="43">
        <f t="shared" si="355"/>
        <v>0</v>
      </c>
      <c r="S181" s="43">
        <f t="shared" si="355"/>
        <v>19061823.870000001</v>
      </c>
      <c r="T181" s="43">
        <f t="shared" si="355"/>
        <v>0</v>
      </c>
      <c r="U181" s="43">
        <f t="shared" si="355"/>
        <v>0</v>
      </c>
      <c r="V181" s="43">
        <f t="shared" si="355"/>
        <v>0</v>
      </c>
      <c r="W181" s="43">
        <f t="shared" si="355"/>
        <v>0</v>
      </c>
      <c r="X181" s="43">
        <f t="shared" si="355"/>
        <v>0</v>
      </c>
      <c r="Y181" s="43">
        <f t="shared" si="355"/>
        <v>20963282.02</v>
      </c>
      <c r="Z181" s="43">
        <f t="shared" si="355"/>
        <v>0</v>
      </c>
      <c r="AA181" s="43">
        <f t="shared" si="355"/>
        <v>0</v>
      </c>
      <c r="AB181" s="43">
        <f t="shared" si="355"/>
        <v>0</v>
      </c>
      <c r="AC181" s="43">
        <f t="shared" si="355"/>
        <v>0</v>
      </c>
      <c r="AD181" s="43">
        <f t="shared" si="355"/>
        <v>0</v>
      </c>
      <c r="AE181" s="43">
        <f t="shared" si="355"/>
        <v>0</v>
      </c>
      <c r="AF181" s="43">
        <f t="shared" si="355"/>
        <v>0</v>
      </c>
      <c r="AG181" s="43">
        <f t="shared" si="355"/>
        <v>0</v>
      </c>
      <c r="AH181" s="43">
        <f t="shared" si="355"/>
        <v>10761754.970000001</v>
      </c>
      <c r="AI181" s="43">
        <f t="shared" si="355"/>
        <v>0</v>
      </c>
      <c r="AJ181" s="43">
        <f t="shared" si="355"/>
        <v>0</v>
      </c>
      <c r="AK181" s="43">
        <f t="shared" si="355"/>
        <v>0</v>
      </c>
      <c r="AL181" s="43">
        <f t="shared" si="355"/>
        <v>0</v>
      </c>
      <c r="AM181" s="43">
        <f t="shared" si="355"/>
        <v>0</v>
      </c>
      <c r="AN181" s="43">
        <f t="shared" si="355"/>
        <v>0</v>
      </c>
      <c r="AO181" s="43">
        <f t="shared" si="355"/>
        <v>69906606.180000007</v>
      </c>
      <c r="AP181" s="43">
        <f t="shared" si="355"/>
        <v>12050524105.41</v>
      </c>
      <c r="AQ181" s="43">
        <f t="shared" si="355"/>
        <v>0</v>
      </c>
      <c r="AR181" s="43">
        <f t="shared" si="355"/>
        <v>0</v>
      </c>
      <c r="AS181" s="43">
        <f t="shared" si="355"/>
        <v>0</v>
      </c>
      <c r="AT181" s="43">
        <f t="shared" si="355"/>
        <v>0</v>
      </c>
      <c r="AU181" s="43">
        <f t="shared" si="355"/>
        <v>0</v>
      </c>
      <c r="AV181" s="43">
        <f t="shared" si="355"/>
        <v>0</v>
      </c>
      <c r="AW181" s="43">
        <f t="shared" si="355"/>
        <v>0</v>
      </c>
      <c r="AX181" s="43">
        <f t="shared" si="355"/>
        <v>0</v>
      </c>
      <c r="AY181" s="43">
        <f t="shared" si="355"/>
        <v>0</v>
      </c>
      <c r="AZ181" s="43">
        <f t="shared" si="355"/>
        <v>324879810.69999999</v>
      </c>
      <c r="BA181" s="43">
        <f t="shared" si="355"/>
        <v>158118784.71000001</v>
      </c>
      <c r="BB181" s="43">
        <f t="shared" si="355"/>
        <v>128398314.67</v>
      </c>
      <c r="BC181" s="43">
        <f t="shared" si="355"/>
        <v>1374033960.4400001</v>
      </c>
      <c r="BD181" s="43">
        <f t="shared" si="355"/>
        <v>0</v>
      </c>
      <c r="BE181" s="43">
        <f t="shared" si="355"/>
        <v>0</v>
      </c>
      <c r="BF181" s="43">
        <f t="shared" si="355"/>
        <v>0</v>
      </c>
      <c r="BG181" s="43">
        <f t="shared" si="355"/>
        <v>11247845.050000001</v>
      </c>
      <c r="BH181" s="43">
        <f t="shared" si="355"/>
        <v>0</v>
      </c>
      <c r="BI181" s="43">
        <f t="shared" si="355"/>
        <v>0</v>
      </c>
      <c r="BJ181" s="43">
        <f t="shared" si="355"/>
        <v>0</v>
      </c>
      <c r="BK181" s="43">
        <f t="shared" si="355"/>
        <v>0</v>
      </c>
      <c r="BL181" s="43">
        <f t="shared" si="355"/>
        <v>0</v>
      </c>
      <c r="BM181" s="43">
        <f t="shared" si="355"/>
        <v>0</v>
      </c>
      <c r="BN181" s="43">
        <f t="shared" si="355"/>
        <v>49500664.140000001</v>
      </c>
      <c r="BO181" s="43">
        <f t="shared" ref="BO181:DZ181" si="356">ROUND(IF((OR(BO170=1,BO171=1))=TRUE(),0,(BO178/459*BO180)+BO167),2)</f>
        <v>14497732.890000001</v>
      </c>
      <c r="BP181" s="43">
        <f t="shared" si="356"/>
        <v>0</v>
      </c>
      <c r="BQ181" s="43">
        <f t="shared" si="356"/>
        <v>0</v>
      </c>
      <c r="BR181" s="43">
        <f t="shared" si="356"/>
        <v>67281295.819999993</v>
      </c>
      <c r="BS181" s="43">
        <f t="shared" si="356"/>
        <v>12956858.140000001</v>
      </c>
      <c r="BT181" s="43">
        <f t="shared" si="356"/>
        <v>0</v>
      </c>
      <c r="BU181" s="43">
        <f t="shared" si="356"/>
        <v>0</v>
      </c>
      <c r="BV181" s="43">
        <f t="shared" si="356"/>
        <v>0</v>
      </c>
      <c r="BW181" s="43">
        <f t="shared" si="356"/>
        <v>0</v>
      </c>
      <c r="BX181" s="43">
        <f t="shared" si="356"/>
        <v>0</v>
      </c>
      <c r="BY181" s="43">
        <f t="shared" si="356"/>
        <v>5076331.58</v>
      </c>
      <c r="BZ181" s="43">
        <f t="shared" si="356"/>
        <v>0</v>
      </c>
      <c r="CA181" s="43">
        <f t="shared" si="356"/>
        <v>0</v>
      </c>
      <c r="CB181" s="43">
        <f t="shared" si="356"/>
        <v>0</v>
      </c>
      <c r="CC181" s="43">
        <f t="shared" si="356"/>
        <v>0</v>
      </c>
      <c r="CD181" s="43">
        <f t="shared" si="356"/>
        <v>0</v>
      </c>
      <c r="CE181" s="43">
        <f t="shared" si="356"/>
        <v>0</v>
      </c>
      <c r="CF181" s="43">
        <f t="shared" si="356"/>
        <v>0</v>
      </c>
      <c r="CG181" s="43">
        <f t="shared" si="356"/>
        <v>0</v>
      </c>
      <c r="CH181" s="43">
        <f t="shared" si="356"/>
        <v>0</v>
      </c>
      <c r="CI181" s="43">
        <f t="shared" si="356"/>
        <v>7092384.6299999999</v>
      </c>
      <c r="CJ181" s="43">
        <f t="shared" si="356"/>
        <v>10480451.189999999</v>
      </c>
      <c r="CK181" s="43">
        <f t="shared" si="356"/>
        <v>0</v>
      </c>
      <c r="CL181" s="43">
        <f t="shared" si="356"/>
        <v>0</v>
      </c>
      <c r="CM181" s="43">
        <f t="shared" si="356"/>
        <v>9202138</v>
      </c>
      <c r="CN181" s="43">
        <f t="shared" si="356"/>
        <v>0</v>
      </c>
      <c r="CO181" s="43">
        <f t="shared" si="356"/>
        <v>0</v>
      </c>
      <c r="CP181" s="43">
        <f t="shared" si="356"/>
        <v>0</v>
      </c>
      <c r="CQ181" s="43">
        <f t="shared" si="356"/>
        <v>11276424.82</v>
      </c>
      <c r="CR181" s="43">
        <f t="shared" si="356"/>
        <v>0</v>
      </c>
      <c r="CS181" s="43">
        <f t="shared" si="356"/>
        <v>0</v>
      </c>
      <c r="CT181" s="43">
        <f t="shared" si="356"/>
        <v>0</v>
      </c>
      <c r="CU181" s="43">
        <f t="shared" si="356"/>
        <v>0</v>
      </c>
      <c r="CV181" s="43">
        <f t="shared" si="356"/>
        <v>0</v>
      </c>
      <c r="CW181" s="43">
        <f t="shared" si="356"/>
        <v>0</v>
      </c>
      <c r="CX181" s="43">
        <f t="shared" si="356"/>
        <v>4756397.07</v>
      </c>
      <c r="CY181" s="43">
        <f t="shared" si="356"/>
        <v>0</v>
      </c>
      <c r="CZ181" s="43">
        <f t="shared" si="356"/>
        <v>25038230.32</v>
      </c>
      <c r="DA181" s="43">
        <f t="shared" si="356"/>
        <v>0</v>
      </c>
      <c r="DB181" s="43">
        <f t="shared" si="356"/>
        <v>0</v>
      </c>
      <c r="DC181" s="43">
        <f t="shared" si="356"/>
        <v>0</v>
      </c>
      <c r="DD181" s="43">
        <f t="shared" si="356"/>
        <v>0</v>
      </c>
      <c r="DE181" s="43">
        <f t="shared" si="356"/>
        <v>0</v>
      </c>
      <c r="DF181" s="43">
        <f t="shared" si="356"/>
        <v>682110289.84000003</v>
      </c>
      <c r="DG181" s="43">
        <f t="shared" si="356"/>
        <v>0</v>
      </c>
      <c r="DH181" s="43">
        <f t="shared" si="356"/>
        <v>0</v>
      </c>
      <c r="DI181" s="43">
        <f t="shared" si="356"/>
        <v>35129696.369999997</v>
      </c>
      <c r="DJ181" s="43">
        <f t="shared" si="356"/>
        <v>6954944.6900000004</v>
      </c>
      <c r="DK181" s="43">
        <f t="shared" si="356"/>
        <v>0</v>
      </c>
      <c r="DL181" s="43">
        <f t="shared" si="356"/>
        <v>101472210.01000001</v>
      </c>
      <c r="DM181" s="43">
        <f t="shared" si="356"/>
        <v>0</v>
      </c>
      <c r="DN181" s="43">
        <f t="shared" si="356"/>
        <v>16713680.279999999</v>
      </c>
      <c r="DO181" s="43">
        <f t="shared" si="356"/>
        <v>46189555.560000002</v>
      </c>
      <c r="DP181" s="43">
        <f t="shared" si="356"/>
        <v>0</v>
      </c>
      <c r="DQ181" s="43">
        <f t="shared" si="356"/>
        <v>0</v>
      </c>
      <c r="DR181" s="43">
        <f t="shared" si="356"/>
        <v>16630634.560000001</v>
      </c>
      <c r="DS181" s="43">
        <f t="shared" si="356"/>
        <v>8375070.1399999997</v>
      </c>
      <c r="DT181" s="43">
        <f t="shared" si="356"/>
        <v>0</v>
      </c>
      <c r="DU181" s="43">
        <f t="shared" si="356"/>
        <v>0</v>
      </c>
      <c r="DV181" s="43">
        <f t="shared" si="356"/>
        <v>0</v>
      </c>
      <c r="DW181" s="43">
        <f t="shared" si="356"/>
        <v>0</v>
      </c>
      <c r="DX181" s="43">
        <f t="shared" si="356"/>
        <v>0</v>
      </c>
      <c r="DY181" s="43">
        <f t="shared" si="356"/>
        <v>0</v>
      </c>
      <c r="DZ181" s="43">
        <f t="shared" si="356"/>
        <v>0</v>
      </c>
      <c r="EA181" s="43">
        <f t="shared" ref="EA181:FX181" si="357">ROUND(IF((OR(EA170=1,EA171=1))=TRUE(),0,(EA178/459*EA180)+EA167),2)</f>
        <v>0</v>
      </c>
      <c r="EB181" s="43">
        <f t="shared" si="357"/>
        <v>5706961.8899999997</v>
      </c>
      <c r="EC181" s="43">
        <f t="shared" si="357"/>
        <v>0</v>
      </c>
      <c r="ED181" s="43">
        <f t="shared" si="357"/>
        <v>0</v>
      </c>
      <c r="EE181" s="43">
        <f t="shared" si="357"/>
        <v>0</v>
      </c>
      <c r="EF181" s="43">
        <f t="shared" si="357"/>
        <v>16850383.34</v>
      </c>
      <c r="EG181" s="43">
        <f t="shared" si="357"/>
        <v>0</v>
      </c>
      <c r="EH181" s="43">
        <f t="shared" si="357"/>
        <v>0</v>
      </c>
      <c r="EI181" s="43">
        <f t="shared" si="357"/>
        <v>649004123.59000003</v>
      </c>
      <c r="EJ181" s="43">
        <f t="shared" si="357"/>
        <v>0</v>
      </c>
      <c r="EK181" s="43">
        <f t="shared" si="357"/>
        <v>0</v>
      </c>
      <c r="EL181" s="43">
        <f t="shared" si="357"/>
        <v>0</v>
      </c>
      <c r="EM181" s="43">
        <f t="shared" si="357"/>
        <v>0</v>
      </c>
      <c r="EN181" s="43">
        <f t="shared" si="357"/>
        <v>11552745.800000001</v>
      </c>
      <c r="EO181" s="43">
        <f t="shared" si="357"/>
        <v>0</v>
      </c>
      <c r="EP181" s="43">
        <f t="shared" si="357"/>
        <v>0</v>
      </c>
      <c r="EQ181" s="43">
        <f t="shared" si="357"/>
        <v>0</v>
      </c>
      <c r="ER181" s="43">
        <f t="shared" si="357"/>
        <v>0</v>
      </c>
      <c r="ES181" s="43">
        <f t="shared" si="357"/>
        <v>0</v>
      </c>
      <c r="ET181" s="43">
        <f t="shared" si="357"/>
        <v>0</v>
      </c>
      <c r="EU181" s="43">
        <f t="shared" si="357"/>
        <v>6595895.21</v>
      </c>
      <c r="EV181" s="43">
        <f t="shared" si="357"/>
        <v>0</v>
      </c>
      <c r="EW181" s="43">
        <f t="shared" si="357"/>
        <v>0</v>
      </c>
      <c r="EX181" s="43">
        <f t="shared" si="357"/>
        <v>0</v>
      </c>
      <c r="EY181" s="43">
        <f t="shared" si="357"/>
        <v>4605933.05</v>
      </c>
      <c r="EZ181" s="43">
        <f t="shared" si="357"/>
        <v>0</v>
      </c>
      <c r="FA181" s="43">
        <f t="shared" si="357"/>
        <v>0</v>
      </c>
      <c r="FB181" s="43">
        <f t="shared" si="357"/>
        <v>0</v>
      </c>
      <c r="FC181" s="43">
        <f t="shared" si="357"/>
        <v>0</v>
      </c>
      <c r="FD181" s="43">
        <f t="shared" si="357"/>
        <v>0</v>
      </c>
      <c r="FE181" s="43">
        <f t="shared" si="357"/>
        <v>0</v>
      </c>
      <c r="FF181" s="43">
        <f t="shared" si="357"/>
        <v>0</v>
      </c>
      <c r="FG181" s="43">
        <f t="shared" si="357"/>
        <v>0</v>
      </c>
      <c r="FH181" s="43">
        <f t="shared" si="357"/>
        <v>0</v>
      </c>
      <c r="FI181" s="43">
        <f t="shared" si="357"/>
        <v>21169445.93</v>
      </c>
      <c r="FJ181" s="43">
        <f t="shared" si="357"/>
        <v>0</v>
      </c>
      <c r="FK181" s="43">
        <f t="shared" si="357"/>
        <v>0</v>
      </c>
      <c r="FL181" s="43">
        <f t="shared" si="357"/>
        <v>0</v>
      </c>
      <c r="FM181" s="43">
        <f t="shared" si="357"/>
        <v>0</v>
      </c>
      <c r="FN181" s="43">
        <f t="shared" si="357"/>
        <v>863246206.42999995</v>
      </c>
      <c r="FO181" s="43">
        <f t="shared" si="357"/>
        <v>11956239.029999999</v>
      </c>
      <c r="FP181" s="43">
        <f t="shared" si="357"/>
        <v>30724299.850000001</v>
      </c>
      <c r="FQ181" s="43">
        <f t="shared" si="357"/>
        <v>9574546.7699999996</v>
      </c>
      <c r="FR181" s="43">
        <f t="shared" si="357"/>
        <v>0</v>
      </c>
      <c r="FS181" s="43">
        <f t="shared" si="357"/>
        <v>0</v>
      </c>
      <c r="FT181" s="43">
        <f t="shared" si="357"/>
        <v>0</v>
      </c>
      <c r="FU181" s="43">
        <f t="shared" si="357"/>
        <v>8618962.1899999995</v>
      </c>
      <c r="FV181" s="43">
        <f t="shared" si="357"/>
        <v>6817271.4100000001</v>
      </c>
      <c r="FW181" s="43">
        <f t="shared" si="357"/>
        <v>0</v>
      </c>
      <c r="FX181" s="43">
        <f t="shared" si="357"/>
        <v>0</v>
      </c>
      <c r="FY181" s="42"/>
      <c r="FZ181" s="42">
        <f>SUM(C181:FX181)</f>
        <v>20502318795.909988</v>
      </c>
      <c r="GA181" s="42"/>
      <c r="GB181" s="42"/>
      <c r="GC181" s="42"/>
      <c r="GD181" s="42"/>
      <c r="GE181" s="5"/>
      <c r="GF181" s="11"/>
      <c r="GG181" s="1"/>
      <c r="GH181" s="43"/>
      <c r="GI181" s="43"/>
      <c r="GJ181" s="43"/>
      <c r="GK181" s="43"/>
      <c r="GL181" s="1"/>
      <c r="GM181" s="1"/>
    </row>
    <row r="182" spans="1:256" x14ac:dyDescent="0.2">
      <c r="A182" s="5"/>
      <c r="B182" s="11" t="s">
        <v>523</v>
      </c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3"/>
      <c r="X182" s="42"/>
      <c r="Y182" s="42">
        <f>Y178/459*Y180+Y167</f>
        <v>20963282.016786493</v>
      </c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  <c r="DB182" s="42"/>
      <c r="DC182" s="42"/>
      <c r="DD182" s="42"/>
      <c r="DE182" s="42"/>
      <c r="DF182" s="42"/>
      <c r="DG182" s="42"/>
      <c r="DH182" s="42"/>
      <c r="DI182" s="42"/>
      <c r="DJ182" s="42"/>
      <c r="DK182" s="42"/>
      <c r="DL182" s="42"/>
      <c r="DM182" s="42"/>
      <c r="DN182" s="42"/>
      <c r="DO182" s="42"/>
      <c r="DP182" s="42"/>
      <c r="DQ182" s="42"/>
      <c r="DR182" s="42"/>
      <c r="DS182" s="42"/>
      <c r="DT182" s="42"/>
      <c r="DU182" s="42"/>
      <c r="DV182" s="42"/>
      <c r="DW182" s="42"/>
      <c r="DX182" s="42"/>
      <c r="DY182" s="42"/>
      <c r="DZ182" s="42"/>
      <c r="EA182" s="42"/>
      <c r="EB182" s="42"/>
      <c r="EC182" s="42"/>
      <c r="ED182" s="42"/>
      <c r="EE182" s="42"/>
      <c r="EF182" s="42"/>
      <c r="EG182" s="42"/>
      <c r="EH182" s="42"/>
      <c r="EI182" s="42"/>
      <c r="EJ182" s="42"/>
      <c r="EK182" s="42"/>
      <c r="EL182" s="42"/>
      <c r="EM182" s="42"/>
      <c r="EN182" s="42"/>
      <c r="EO182" s="42"/>
      <c r="EP182" s="42"/>
      <c r="EQ182" s="42"/>
      <c r="ER182" s="42"/>
      <c r="ES182" s="42"/>
      <c r="ET182" s="42"/>
      <c r="EU182" s="42"/>
      <c r="EV182" s="42"/>
      <c r="EW182" s="42"/>
      <c r="EX182" s="42"/>
      <c r="EY182" s="42"/>
      <c r="EZ182" s="42"/>
      <c r="FA182" s="42"/>
      <c r="FB182" s="42"/>
      <c r="FC182" s="42"/>
      <c r="FD182" s="42"/>
      <c r="FE182" s="42"/>
      <c r="FF182" s="42"/>
      <c r="FG182" s="42"/>
      <c r="FH182" s="42"/>
      <c r="FI182" s="42"/>
      <c r="FJ182" s="42"/>
      <c r="FK182" s="42"/>
      <c r="FL182" s="42"/>
      <c r="FM182" s="42"/>
      <c r="FN182" s="42"/>
      <c r="FO182" s="42"/>
      <c r="FP182" s="42"/>
      <c r="FQ182" s="42"/>
      <c r="FR182" s="42"/>
      <c r="FS182" s="42"/>
      <c r="FT182" s="43"/>
      <c r="FU182" s="42"/>
      <c r="FV182" s="42"/>
      <c r="FW182" s="42"/>
      <c r="FX182" s="42"/>
      <c r="FY182" s="14"/>
      <c r="FZ182" s="42"/>
      <c r="GA182" s="42"/>
      <c r="GB182" s="87"/>
      <c r="GC182" s="87"/>
      <c r="GD182" s="87"/>
      <c r="GE182" s="87"/>
      <c r="GF182" s="89"/>
      <c r="GG182" s="1"/>
      <c r="GH182" s="89"/>
      <c r="GI182" s="89"/>
      <c r="GJ182" s="89"/>
      <c r="GK182" s="89"/>
      <c r="GL182" s="1"/>
      <c r="GM182" s="1"/>
    </row>
    <row r="183" spans="1:256" x14ac:dyDescent="0.2">
      <c r="A183" s="2" t="s">
        <v>412</v>
      </c>
      <c r="B183" s="11" t="s">
        <v>412</v>
      </c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3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  <c r="DB183" s="42"/>
      <c r="DC183" s="42"/>
      <c r="DD183" s="42"/>
      <c r="DE183" s="42"/>
      <c r="DF183" s="42"/>
      <c r="DG183" s="42"/>
      <c r="DH183" s="42"/>
      <c r="DI183" s="42"/>
      <c r="DJ183" s="42"/>
      <c r="DK183" s="42"/>
      <c r="DL183" s="42"/>
      <c r="DM183" s="42"/>
      <c r="DN183" s="42"/>
      <c r="DO183" s="42"/>
      <c r="DP183" s="42"/>
      <c r="DQ183" s="42"/>
      <c r="DR183" s="42"/>
      <c r="DS183" s="42"/>
      <c r="DT183" s="42"/>
      <c r="DU183" s="42"/>
      <c r="DV183" s="42"/>
      <c r="DW183" s="42"/>
      <c r="DX183" s="42"/>
      <c r="DY183" s="42"/>
      <c r="DZ183" s="42"/>
      <c r="EA183" s="42"/>
      <c r="EB183" s="42"/>
      <c r="EC183" s="42"/>
      <c r="ED183" s="42"/>
      <c r="EE183" s="42"/>
      <c r="EF183" s="42"/>
      <c r="EG183" s="42"/>
      <c r="EH183" s="42"/>
      <c r="EI183" s="42"/>
      <c r="EJ183" s="42"/>
      <c r="EK183" s="42"/>
      <c r="EL183" s="42"/>
      <c r="EM183" s="42"/>
      <c r="EN183" s="42"/>
      <c r="EO183" s="42"/>
      <c r="EP183" s="42"/>
      <c r="EQ183" s="42"/>
      <c r="ER183" s="42"/>
      <c r="ES183" s="42"/>
      <c r="ET183" s="42"/>
      <c r="EU183" s="42"/>
      <c r="EV183" s="42"/>
      <c r="EW183" s="42"/>
      <c r="EX183" s="42"/>
      <c r="EY183" s="42"/>
      <c r="EZ183" s="42"/>
      <c r="FA183" s="42"/>
      <c r="FB183" s="42"/>
      <c r="FC183" s="42"/>
      <c r="FD183" s="42"/>
      <c r="FE183" s="42"/>
      <c r="FF183" s="42"/>
      <c r="FG183" s="42"/>
      <c r="FH183" s="42"/>
      <c r="FI183" s="42"/>
      <c r="FJ183" s="42"/>
      <c r="FK183" s="42"/>
      <c r="FL183" s="42"/>
      <c r="FM183" s="42"/>
      <c r="FN183" s="42"/>
      <c r="FO183" s="42"/>
      <c r="FP183" s="42"/>
      <c r="FQ183" s="42"/>
      <c r="FR183" s="42"/>
      <c r="FS183" s="42"/>
      <c r="FT183" s="43"/>
      <c r="FU183" s="42"/>
      <c r="FV183" s="42"/>
      <c r="FW183" s="42"/>
      <c r="FX183" s="42"/>
      <c r="FY183" s="42"/>
      <c r="FZ183" s="42"/>
      <c r="GA183" s="42"/>
      <c r="GB183" s="42"/>
      <c r="GC183" s="42"/>
      <c r="GD183" s="42"/>
      <c r="GE183" s="4"/>
      <c r="GF183" s="1"/>
      <c r="GG183" s="1"/>
      <c r="GH183" s="1"/>
      <c r="GI183" s="1"/>
      <c r="GJ183" s="1"/>
      <c r="GK183" s="1"/>
      <c r="GL183" s="1"/>
      <c r="GM183" s="1"/>
    </row>
    <row r="184" spans="1:256" ht="15.75" x14ac:dyDescent="0.25">
      <c r="A184" s="2" t="s">
        <v>412</v>
      </c>
      <c r="B184" s="41" t="s">
        <v>524</v>
      </c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3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  <c r="DB184" s="42"/>
      <c r="DC184" s="42"/>
      <c r="DD184" s="42"/>
      <c r="DE184" s="42"/>
      <c r="DF184" s="42"/>
      <c r="DG184" s="42"/>
      <c r="DH184" s="42"/>
      <c r="DI184" s="42"/>
      <c r="DJ184" s="42"/>
      <c r="DK184" s="42"/>
      <c r="DL184" s="42"/>
      <c r="DM184" s="42"/>
      <c r="DN184" s="42"/>
      <c r="DO184" s="42"/>
      <c r="DP184" s="42"/>
      <c r="DQ184" s="42"/>
      <c r="DR184" s="42"/>
      <c r="DS184" s="42"/>
      <c r="DT184" s="42"/>
      <c r="DU184" s="42"/>
      <c r="DV184" s="42"/>
      <c r="DW184" s="42"/>
      <c r="DX184" s="42"/>
      <c r="DY184" s="42"/>
      <c r="DZ184" s="42"/>
      <c r="EA184" s="42"/>
      <c r="EB184" s="42"/>
      <c r="EC184" s="42"/>
      <c r="ED184" s="42"/>
      <c r="EE184" s="42"/>
      <c r="EF184" s="42"/>
      <c r="EG184" s="42"/>
      <c r="EH184" s="42"/>
      <c r="EI184" s="42"/>
      <c r="EJ184" s="42"/>
      <c r="EK184" s="42"/>
      <c r="EL184" s="42"/>
      <c r="EM184" s="42"/>
      <c r="EN184" s="42"/>
      <c r="EO184" s="42"/>
      <c r="EP184" s="42"/>
      <c r="EQ184" s="42"/>
      <c r="ER184" s="42"/>
      <c r="ES184" s="42"/>
      <c r="ET184" s="42"/>
      <c r="EU184" s="42"/>
      <c r="EV184" s="42"/>
      <c r="EW184" s="42"/>
      <c r="EX184" s="42"/>
      <c r="EY184" s="42"/>
      <c r="EZ184" s="42"/>
      <c r="FA184" s="42"/>
      <c r="FB184" s="42"/>
      <c r="FC184" s="42"/>
      <c r="FD184" s="42"/>
      <c r="FE184" s="42"/>
      <c r="FF184" s="42"/>
      <c r="FG184" s="42"/>
      <c r="FH184" s="42"/>
      <c r="FI184" s="42"/>
      <c r="FJ184" s="42"/>
      <c r="FK184" s="42"/>
      <c r="FL184" s="42"/>
      <c r="FM184" s="42"/>
      <c r="FN184" s="42"/>
      <c r="FO184" s="42"/>
      <c r="FP184" s="42"/>
      <c r="FQ184" s="42"/>
      <c r="FR184" s="42"/>
      <c r="FS184" s="42"/>
      <c r="FT184" s="43"/>
      <c r="FU184" s="42"/>
      <c r="FV184" s="42"/>
      <c r="FW184" s="42"/>
      <c r="FX184" s="42"/>
      <c r="FY184" s="42"/>
      <c r="FZ184" s="42"/>
      <c r="GA184" s="42"/>
      <c r="GB184" s="14"/>
      <c r="GC184" s="14"/>
      <c r="GD184" s="14"/>
      <c r="GE184" s="37"/>
      <c r="GF184" s="36"/>
      <c r="GG184" s="1"/>
      <c r="GH184" s="1"/>
      <c r="GI184" s="1"/>
      <c r="GJ184" s="1"/>
      <c r="GK184" s="1"/>
      <c r="GL184" s="1"/>
      <c r="GM184" s="1"/>
    </row>
    <row r="185" spans="1:256" x14ac:dyDescent="0.2">
      <c r="A185" s="2" t="s">
        <v>525</v>
      </c>
      <c r="B185" s="11" t="s">
        <v>526</v>
      </c>
      <c r="C185" s="42">
        <f t="shared" ref="C185:AH185" si="358">+C45</f>
        <v>72480084.909999996</v>
      </c>
      <c r="D185" s="42">
        <f t="shared" si="358"/>
        <v>353421544.51999998</v>
      </c>
      <c r="E185" s="42">
        <f t="shared" si="358"/>
        <v>72479846.149999991</v>
      </c>
      <c r="F185" s="42">
        <f t="shared" si="358"/>
        <v>147977295.91</v>
      </c>
      <c r="G185" s="42">
        <f t="shared" si="358"/>
        <v>9359432.0099999998</v>
      </c>
      <c r="H185" s="42">
        <f t="shared" si="358"/>
        <v>8509792.379999999</v>
      </c>
      <c r="I185" s="42">
        <f t="shared" si="358"/>
        <v>94174472.569999993</v>
      </c>
      <c r="J185" s="42">
        <f t="shared" si="358"/>
        <v>19176430.338</v>
      </c>
      <c r="K185" s="42">
        <f t="shared" si="358"/>
        <v>3377902.64</v>
      </c>
      <c r="L185" s="42">
        <f t="shared" si="358"/>
        <v>23640416.710000001</v>
      </c>
      <c r="M185" s="42">
        <f t="shared" si="358"/>
        <v>13581365.049999999</v>
      </c>
      <c r="N185" s="42">
        <f t="shared" si="358"/>
        <v>452214334.69</v>
      </c>
      <c r="O185" s="42">
        <f t="shared" si="358"/>
        <v>121860174.67999999</v>
      </c>
      <c r="P185" s="42">
        <f t="shared" si="358"/>
        <v>2799302.1</v>
      </c>
      <c r="Q185" s="42">
        <f t="shared" si="358"/>
        <v>358052828.80000001</v>
      </c>
      <c r="R185" s="42">
        <f t="shared" si="358"/>
        <v>22686944.370000001</v>
      </c>
      <c r="S185" s="42">
        <f t="shared" si="358"/>
        <v>14056814.35</v>
      </c>
      <c r="T185" s="42">
        <f t="shared" si="358"/>
        <v>2144964.84</v>
      </c>
      <c r="U185" s="42">
        <f t="shared" si="358"/>
        <v>882104.29999999993</v>
      </c>
      <c r="V185" s="42">
        <f t="shared" si="358"/>
        <v>3357635.6</v>
      </c>
      <c r="W185" s="43">
        <f t="shared" si="358"/>
        <v>891864.14</v>
      </c>
      <c r="X185" s="42">
        <f t="shared" si="358"/>
        <v>857156.5</v>
      </c>
      <c r="Y185" s="42">
        <f t="shared" si="358"/>
        <v>15204395.42</v>
      </c>
      <c r="Z185" s="42">
        <f t="shared" si="358"/>
        <v>2921414.9</v>
      </c>
      <c r="AA185" s="42">
        <f t="shared" si="358"/>
        <v>252917425.71000001</v>
      </c>
      <c r="AB185" s="42">
        <f t="shared" si="358"/>
        <v>254158879.38</v>
      </c>
      <c r="AC185" s="42">
        <f t="shared" si="358"/>
        <v>8474448.5700000003</v>
      </c>
      <c r="AD185" s="42">
        <f t="shared" si="358"/>
        <v>10885892.52</v>
      </c>
      <c r="AE185" s="42">
        <f t="shared" si="358"/>
        <v>1712156.93</v>
      </c>
      <c r="AF185" s="42">
        <f t="shared" si="358"/>
        <v>2479512.75</v>
      </c>
      <c r="AG185" s="42">
        <f t="shared" si="358"/>
        <v>7402449.3999999994</v>
      </c>
      <c r="AH185" s="42">
        <f t="shared" si="358"/>
        <v>8836697.1800000016</v>
      </c>
      <c r="AI185" s="42">
        <f t="shared" ref="AI185:BN185" si="359">+AI45</f>
        <v>3798460.23</v>
      </c>
      <c r="AJ185" s="42">
        <f t="shared" si="359"/>
        <v>2805852.22</v>
      </c>
      <c r="AK185" s="42">
        <f t="shared" si="359"/>
        <v>2925730.6</v>
      </c>
      <c r="AL185" s="42">
        <f t="shared" si="359"/>
        <v>3333413.9299999997</v>
      </c>
      <c r="AM185" s="42">
        <f t="shared" si="359"/>
        <v>4274969.66</v>
      </c>
      <c r="AN185" s="42">
        <f t="shared" si="359"/>
        <v>3892046.54</v>
      </c>
      <c r="AO185" s="42">
        <f t="shared" si="359"/>
        <v>39361716.280000001</v>
      </c>
      <c r="AP185" s="42">
        <f t="shared" si="359"/>
        <v>776068934.45999992</v>
      </c>
      <c r="AQ185" s="42">
        <f t="shared" si="359"/>
        <v>3240854.81</v>
      </c>
      <c r="AR185" s="42">
        <f t="shared" si="359"/>
        <v>536296975.74000001</v>
      </c>
      <c r="AS185" s="42">
        <f t="shared" si="359"/>
        <v>61575335.579999998</v>
      </c>
      <c r="AT185" s="42">
        <f t="shared" si="359"/>
        <v>19850863.09</v>
      </c>
      <c r="AU185" s="42">
        <f t="shared" si="359"/>
        <v>3336098.7</v>
      </c>
      <c r="AV185" s="42">
        <f t="shared" si="359"/>
        <v>3609067.4</v>
      </c>
      <c r="AW185" s="42">
        <f t="shared" si="359"/>
        <v>2952238.9000000004</v>
      </c>
      <c r="AX185" s="42">
        <f t="shared" si="359"/>
        <v>913155.55999999994</v>
      </c>
      <c r="AY185" s="42">
        <f t="shared" si="359"/>
        <v>4682627.3800000008</v>
      </c>
      <c r="AZ185" s="42">
        <f t="shared" si="359"/>
        <v>100416779.83000001</v>
      </c>
      <c r="BA185" s="42">
        <f t="shared" si="359"/>
        <v>74027124.444000006</v>
      </c>
      <c r="BB185" s="42">
        <f t="shared" si="359"/>
        <v>64031883.630000003</v>
      </c>
      <c r="BC185" s="42">
        <f t="shared" si="359"/>
        <v>256152062.92000002</v>
      </c>
      <c r="BD185" s="42">
        <f t="shared" si="359"/>
        <v>40464485.177999996</v>
      </c>
      <c r="BE185" s="42">
        <f t="shared" si="359"/>
        <v>12265923.229999999</v>
      </c>
      <c r="BF185" s="42">
        <f t="shared" si="359"/>
        <v>198855220.382</v>
      </c>
      <c r="BG185" s="42">
        <f t="shared" si="359"/>
        <v>8940099.2300000004</v>
      </c>
      <c r="BH185" s="42">
        <f t="shared" si="359"/>
        <v>5958337.9800000004</v>
      </c>
      <c r="BI185" s="42">
        <f t="shared" si="359"/>
        <v>3311248.1</v>
      </c>
      <c r="BJ185" s="42">
        <f t="shared" si="359"/>
        <v>51551945.562000006</v>
      </c>
      <c r="BK185" s="42">
        <f t="shared" si="359"/>
        <v>184463667.34</v>
      </c>
      <c r="BL185" s="42">
        <f t="shared" si="359"/>
        <v>2788512.66</v>
      </c>
      <c r="BM185" s="42">
        <f t="shared" si="359"/>
        <v>3376076.8899999997</v>
      </c>
      <c r="BN185" s="42">
        <f t="shared" si="359"/>
        <v>30027447.684</v>
      </c>
      <c r="BO185" s="42">
        <f t="shared" ref="BO185:CT185" si="360">+BO45</f>
        <v>11599167.5</v>
      </c>
      <c r="BP185" s="42">
        <f t="shared" si="360"/>
        <v>2780887.1900000004</v>
      </c>
      <c r="BQ185" s="42">
        <f t="shared" si="360"/>
        <v>53873805.909999996</v>
      </c>
      <c r="BR185" s="42">
        <f t="shared" si="360"/>
        <v>39188001.280000001</v>
      </c>
      <c r="BS185" s="42">
        <f t="shared" si="360"/>
        <v>10139244.800000001</v>
      </c>
      <c r="BT185" s="42">
        <f t="shared" si="360"/>
        <v>4515408.5900000008</v>
      </c>
      <c r="BU185" s="42">
        <f t="shared" si="360"/>
        <v>4485126.13</v>
      </c>
      <c r="BV185" s="42">
        <f t="shared" si="360"/>
        <v>10859674.08</v>
      </c>
      <c r="BW185" s="42">
        <f t="shared" si="360"/>
        <v>16703024.33</v>
      </c>
      <c r="BX185" s="42">
        <f t="shared" si="360"/>
        <v>1619852.9500000002</v>
      </c>
      <c r="BY185" s="42">
        <f t="shared" si="360"/>
        <v>5026355.72</v>
      </c>
      <c r="BZ185" s="42">
        <f t="shared" si="360"/>
        <v>2781434.0500000003</v>
      </c>
      <c r="CA185" s="42">
        <f t="shared" si="360"/>
        <v>2586765.2200000002</v>
      </c>
      <c r="CB185" s="42">
        <f t="shared" si="360"/>
        <v>680894228.81000006</v>
      </c>
      <c r="CC185" s="42">
        <f t="shared" si="360"/>
        <v>2370468.0100000002</v>
      </c>
      <c r="CD185" s="42">
        <f t="shared" si="360"/>
        <v>992485.16999999993</v>
      </c>
      <c r="CE185" s="42">
        <f t="shared" si="360"/>
        <v>2364295.4200000004</v>
      </c>
      <c r="CF185" s="42">
        <f t="shared" si="360"/>
        <v>1556612.3900000001</v>
      </c>
      <c r="CG185" s="42">
        <f t="shared" si="360"/>
        <v>2672154.46</v>
      </c>
      <c r="CH185" s="42">
        <f t="shared" si="360"/>
        <v>1778143.9</v>
      </c>
      <c r="CI185" s="42">
        <f t="shared" si="360"/>
        <v>6379759.4399999995</v>
      </c>
      <c r="CJ185" s="42">
        <f t="shared" si="360"/>
        <v>8755352.2599999998</v>
      </c>
      <c r="CK185" s="42">
        <f t="shared" si="360"/>
        <v>46603358.280000001</v>
      </c>
      <c r="CL185" s="42">
        <f t="shared" si="360"/>
        <v>11810244.710000001</v>
      </c>
      <c r="CM185" s="42">
        <f t="shared" si="360"/>
        <v>8034311.96</v>
      </c>
      <c r="CN185" s="42">
        <f t="shared" si="360"/>
        <v>244424143.34999999</v>
      </c>
      <c r="CO185" s="42">
        <f t="shared" si="360"/>
        <v>124596117.164</v>
      </c>
      <c r="CP185" s="42">
        <f t="shared" si="360"/>
        <v>9716159.2299999986</v>
      </c>
      <c r="CQ185" s="42">
        <f t="shared" si="360"/>
        <v>9639127.1199999992</v>
      </c>
      <c r="CR185" s="42">
        <f t="shared" si="360"/>
        <v>2611704.9899999998</v>
      </c>
      <c r="CS185" s="42">
        <f t="shared" si="360"/>
        <v>3719620.8</v>
      </c>
      <c r="CT185" s="42">
        <f t="shared" si="360"/>
        <v>1795962.2</v>
      </c>
      <c r="CU185" s="42">
        <f t="shared" ref="CU185:DZ185" si="361">+CU45</f>
        <v>3647417.91</v>
      </c>
      <c r="CV185" s="42">
        <f t="shared" si="361"/>
        <v>843898.67999999993</v>
      </c>
      <c r="CW185" s="42">
        <f t="shared" si="361"/>
        <v>2400571.63</v>
      </c>
      <c r="CX185" s="42">
        <f t="shared" si="361"/>
        <v>4592730.96</v>
      </c>
      <c r="CY185" s="42">
        <f t="shared" si="361"/>
        <v>877614.41</v>
      </c>
      <c r="CZ185" s="42">
        <f t="shared" si="361"/>
        <v>17670959.490000002</v>
      </c>
      <c r="DA185" s="42">
        <f t="shared" si="361"/>
        <v>2572880.4</v>
      </c>
      <c r="DB185" s="42">
        <f t="shared" si="361"/>
        <v>3487315.06</v>
      </c>
      <c r="DC185" s="42">
        <f t="shared" si="361"/>
        <v>2366658.2799999998</v>
      </c>
      <c r="DD185" s="42">
        <f t="shared" si="361"/>
        <v>2377591.92</v>
      </c>
      <c r="DE185" s="42">
        <f t="shared" si="361"/>
        <v>4292005.12</v>
      </c>
      <c r="DF185" s="42">
        <f t="shared" si="361"/>
        <v>179396904.60800001</v>
      </c>
      <c r="DG185" s="42">
        <f t="shared" si="361"/>
        <v>1393097.98</v>
      </c>
      <c r="DH185" s="42">
        <f t="shared" si="361"/>
        <v>16931448.690000001</v>
      </c>
      <c r="DI185" s="42">
        <f t="shared" si="361"/>
        <v>22550233.789999999</v>
      </c>
      <c r="DJ185" s="42">
        <f t="shared" si="361"/>
        <v>6364777.04</v>
      </c>
      <c r="DK185" s="42">
        <f t="shared" si="361"/>
        <v>4432493.87</v>
      </c>
      <c r="DL185" s="42">
        <f t="shared" si="361"/>
        <v>49946993.699999996</v>
      </c>
      <c r="DM185" s="42">
        <f t="shared" si="361"/>
        <v>3890584.8299999996</v>
      </c>
      <c r="DN185" s="42">
        <f t="shared" si="361"/>
        <v>13028829.459999999</v>
      </c>
      <c r="DO185" s="42">
        <f t="shared" si="361"/>
        <v>26983559.029999997</v>
      </c>
      <c r="DP185" s="42">
        <f t="shared" si="361"/>
        <v>2928740.66</v>
      </c>
      <c r="DQ185" s="42">
        <f t="shared" si="361"/>
        <v>5376529.75</v>
      </c>
      <c r="DR185" s="42">
        <f t="shared" si="361"/>
        <v>12869076.369999999</v>
      </c>
      <c r="DS185" s="42">
        <f t="shared" si="361"/>
        <v>7589372.1399999997</v>
      </c>
      <c r="DT185" s="42">
        <f t="shared" si="361"/>
        <v>2153739.1199999996</v>
      </c>
      <c r="DU185" s="42">
        <f t="shared" si="361"/>
        <v>4043363.88</v>
      </c>
      <c r="DV185" s="42">
        <f t="shared" si="361"/>
        <v>2737298.62</v>
      </c>
      <c r="DW185" s="42">
        <f t="shared" si="361"/>
        <v>3820428.53</v>
      </c>
      <c r="DX185" s="42">
        <f t="shared" si="361"/>
        <v>2789984.63</v>
      </c>
      <c r="DY185" s="42">
        <f t="shared" si="361"/>
        <v>3941984.8000000003</v>
      </c>
      <c r="DZ185" s="42">
        <f t="shared" si="361"/>
        <v>8484446.209999999</v>
      </c>
      <c r="EA185" s="42">
        <f t="shared" ref="EA185:FF185" si="362">+EA45</f>
        <v>6378682.5499999998</v>
      </c>
      <c r="EB185" s="42">
        <f t="shared" si="362"/>
        <v>5332986.5200000005</v>
      </c>
      <c r="EC185" s="42">
        <f t="shared" si="362"/>
        <v>3293319.5599999996</v>
      </c>
      <c r="ED185" s="42">
        <f t="shared" si="362"/>
        <v>18481576.960000001</v>
      </c>
      <c r="EE185" s="42">
        <f t="shared" si="362"/>
        <v>2627048.44</v>
      </c>
      <c r="EF185" s="42">
        <f t="shared" si="362"/>
        <v>12804420.27</v>
      </c>
      <c r="EG185" s="42">
        <f t="shared" si="362"/>
        <v>3167748.5300000003</v>
      </c>
      <c r="EH185" s="42">
        <f t="shared" si="362"/>
        <v>2895255.64</v>
      </c>
      <c r="EI185" s="42">
        <f t="shared" si="362"/>
        <v>148337156.97</v>
      </c>
      <c r="EJ185" s="42">
        <f t="shared" si="362"/>
        <v>77152449.596000001</v>
      </c>
      <c r="EK185" s="42">
        <f t="shared" si="362"/>
        <v>6171476.5699999994</v>
      </c>
      <c r="EL185" s="42">
        <f t="shared" si="362"/>
        <v>4429601.26</v>
      </c>
      <c r="EM185" s="42">
        <f t="shared" si="362"/>
        <v>4259507.74</v>
      </c>
      <c r="EN185" s="42">
        <f t="shared" si="362"/>
        <v>9685107.9100000001</v>
      </c>
      <c r="EO185" s="42">
        <f t="shared" si="362"/>
        <v>3989313.31</v>
      </c>
      <c r="EP185" s="42">
        <f t="shared" si="362"/>
        <v>4351949.1899999995</v>
      </c>
      <c r="EQ185" s="42">
        <f t="shared" si="362"/>
        <v>23305554</v>
      </c>
      <c r="ER185" s="42">
        <f t="shared" si="362"/>
        <v>4043512.6999999997</v>
      </c>
      <c r="ES185" s="42">
        <f t="shared" si="362"/>
        <v>1968692.12</v>
      </c>
      <c r="ET185" s="42">
        <f t="shared" si="362"/>
        <v>3303031.04</v>
      </c>
      <c r="EU185" s="42">
        <v>6427408.3500000006</v>
      </c>
      <c r="EV185" s="42">
        <f t="shared" si="362"/>
        <v>1225148.45</v>
      </c>
      <c r="EW185" s="42">
        <f t="shared" si="362"/>
        <v>10332738.220000001</v>
      </c>
      <c r="EX185" s="42">
        <f t="shared" si="362"/>
        <v>3279227.01</v>
      </c>
      <c r="EY185" s="42">
        <f t="shared" si="362"/>
        <v>4345456.21</v>
      </c>
      <c r="EZ185" s="42">
        <f t="shared" si="362"/>
        <v>1984011.72</v>
      </c>
      <c r="FA185" s="42">
        <f t="shared" si="362"/>
        <v>30229008.579999998</v>
      </c>
      <c r="FB185" s="42">
        <f t="shared" si="362"/>
        <v>3852502.4899999998</v>
      </c>
      <c r="FC185" s="42">
        <f t="shared" si="362"/>
        <v>19406246.960000001</v>
      </c>
      <c r="FD185" s="42">
        <f t="shared" si="362"/>
        <v>3876684.4099999997</v>
      </c>
      <c r="FE185" s="42">
        <f t="shared" si="362"/>
        <v>1669119.06</v>
      </c>
      <c r="FF185" s="42">
        <f t="shared" si="362"/>
        <v>3015930.52</v>
      </c>
      <c r="FG185" s="42">
        <f t="shared" ref="FG185:FX185" si="363">+FG45</f>
        <v>1886270.1199999999</v>
      </c>
      <c r="FH185" s="42">
        <f t="shared" si="363"/>
        <v>1593746.2300000002</v>
      </c>
      <c r="FI185" s="42">
        <f t="shared" si="363"/>
        <v>15825542.9</v>
      </c>
      <c r="FJ185" s="42">
        <f t="shared" si="363"/>
        <v>15765189.949999999</v>
      </c>
      <c r="FK185" s="42">
        <f t="shared" si="363"/>
        <v>18878143.18</v>
      </c>
      <c r="FL185" s="42">
        <f t="shared" si="363"/>
        <v>48802988.439999998</v>
      </c>
      <c r="FM185" s="42">
        <f t="shared" si="363"/>
        <v>30299070.828000002</v>
      </c>
      <c r="FN185" s="42">
        <f t="shared" si="363"/>
        <v>183612381.71000001</v>
      </c>
      <c r="FO185" s="42">
        <f t="shared" si="363"/>
        <v>9715247.3099999987</v>
      </c>
      <c r="FP185" s="42">
        <f t="shared" si="363"/>
        <v>19912413.23</v>
      </c>
      <c r="FQ185" s="42">
        <f t="shared" si="363"/>
        <v>8023943.29</v>
      </c>
      <c r="FR185" s="42">
        <f t="shared" si="363"/>
        <v>2475336.8000000003</v>
      </c>
      <c r="FS185" s="42">
        <f t="shared" si="363"/>
        <v>2707651.14</v>
      </c>
      <c r="FT185" s="43">
        <f t="shared" si="363"/>
        <v>1401925.73</v>
      </c>
      <c r="FU185" s="42">
        <f t="shared" si="363"/>
        <v>7389588.8899999997</v>
      </c>
      <c r="FV185" s="42">
        <f t="shared" si="363"/>
        <v>6181662.4699999997</v>
      </c>
      <c r="FW185" s="42">
        <f t="shared" si="363"/>
        <v>2835238.3400000003</v>
      </c>
      <c r="FX185" s="42">
        <f t="shared" si="363"/>
        <v>1167734.9400000002</v>
      </c>
      <c r="FY185" s="42"/>
      <c r="FZ185" s="42"/>
      <c r="GA185" s="42"/>
      <c r="GB185" s="42"/>
      <c r="GC185" s="42"/>
      <c r="GD185" s="42"/>
      <c r="GE185" s="4"/>
      <c r="GF185" s="1"/>
      <c r="GG185" s="1"/>
      <c r="GH185" s="1"/>
      <c r="GI185" s="1"/>
      <c r="GJ185" s="1"/>
      <c r="GK185" s="1"/>
      <c r="GL185" s="1"/>
      <c r="GM185" s="1"/>
    </row>
    <row r="186" spans="1:256" x14ac:dyDescent="0.2">
      <c r="A186" s="2" t="s">
        <v>527</v>
      </c>
      <c r="B186" s="11" t="s">
        <v>528</v>
      </c>
      <c r="C186" s="46">
        <f t="shared" ref="C186:AH186" si="364">C60</f>
        <v>3.4000000000000002E-2</v>
      </c>
      <c r="D186" s="46">
        <f t="shared" si="364"/>
        <v>3.4000000000000002E-2</v>
      </c>
      <c r="E186" s="46">
        <f t="shared" si="364"/>
        <v>3.4000000000000002E-2</v>
      </c>
      <c r="F186" s="46">
        <f t="shared" si="364"/>
        <v>3.4000000000000002E-2</v>
      </c>
      <c r="G186" s="46">
        <f t="shared" si="364"/>
        <v>3.4000000000000002E-2</v>
      </c>
      <c r="H186" s="46">
        <f t="shared" si="364"/>
        <v>3.4000000000000002E-2</v>
      </c>
      <c r="I186" s="46">
        <f t="shared" si="364"/>
        <v>3.4000000000000002E-2</v>
      </c>
      <c r="J186" s="46">
        <f t="shared" si="364"/>
        <v>3.4000000000000002E-2</v>
      </c>
      <c r="K186" s="46">
        <f t="shared" si="364"/>
        <v>3.4000000000000002E-2</v>
      </c>
      <c r="L186" s="46">
        <f t="shared" si="364"/>
        <v>3.4000000000000002E-2</v>
      </c>
      <c r="M186" s="46">
        <f t="shared" si="364"/>
        <v>3.4000000000000002E-2</v>
      </c>
      <c r="N186" s="46">
        <f t="shared" si="364"/>
        <v>3.4000000000000002E-2</v>
      </c>
      <c r="O186" s="46">
        <f t="shared" si="364"/>
        <v>3.4000000000000002E-2</v>
      </c>
      <c r="P186" s="46">
        <f t="shared" si="364"/>
        <v>3.4000000000000002E-2</v>
      </c>
      <c r="Q186" s="46">
        <f t="shared" si="364"/>
        <v>3.4000000000000002E-2</v>
      </c>
      <c r="R186" s="46">
        <f t="shared" si="364"/>
        <v>3.4000000000000002E-2</v>
      </c>
      <c r="S186" s="46">
        <f t="shared" si="364"/>
        <v>3.4000000000000002E-2</v>
      </c>
      <c r="T186" s="46">
        <f t="shared" si="364"/>
        <v>3.4000000000000002E-2</v>
      </c>
      <c r="U186" s="46">
        <f t="shared" si="364"/>
        <v>3.4000000000000002E-2</v>
      </c>
      <c r="V186" s="46">
        <f t="shared" si="364"/>
        <v>3.4000000000000002E-2</v>
      </c>
      <c r="W186" s="47">
        <f t="shared" si="364"/>
        <v>3.4000000000000002E-2</v>
      </c>
      <c r="X186" s="46">
        <f t="shared" si="364"/>
        <v>3.4000000000000002E-2</v>
      </c>
      <c r="Y186" s="46">
        <f t="shared" si="364"/>
        <v>3.4000000000000002E-2</v>
      </c>
      <c r="Z186" s="46">
        <f t="shared" si="364"/>
        <v>3.4000000000000002E-2</v>
      </c>
      <c r="AA186" s="46">
        <f t="shared" si="364"/>
        <v>3.4000000000000002E-2</v>
      </c>
      <c r="AB186" s="46">
        <f t="shared" si="364"/>
        <v>3.4000000000000002E-2</v>
      </c>
      <c r="AC186" s="46">
        <f t="shared" si="364"/>
        <v>3.4000000000000002E-2</v>
      </c>
      <c r="AD186" s="46">
        <f t="shared" si="364"/>
        <v>3.4000000000000002E-2</v>
      </c>
      <c r="AE186" s="46">
        <f t="shared" si="364"/>
        <v>3.4000000000000002E-2</v>
      </c>
      <c r="AF186" s="46">
        <f t="shared" si="364"/>
        <v>3.4000000000000002E-2</v>
      </c>
      <c r="AG186" s="46">
        <f t="shared" si="364"/>
        <v>3.4000000000000002E-2</v>
      </c>
      <c r="AH186" s="46">
        <f t="shared" si="364"/>
        <v>3.4000000000000002E-2</v>
      </c>
      <c r="AI186" s="46">
        <f t="shared" ref="AI186:BN186" si="365">AI60</f>
        <v>3.4000000000000002E-2</v>
      </c>
      <c r="AJ186" s="46">
        <f t="shared" si="365"/>
        <v>3.4000000000000002E-2</v>
      </c>
      <c r="AK186" s="46">
        <f t="shared" si="365"/>
        <v>3.4000000000000002E-2</v>
      </c>
      <c r="AL186" s="46">
        <f t="shared" si="365"/>
        <v>3.4000000000000002E-2</v>
      </c>
      <c r="AM186" s="46">
        <f t="shared" si="365"/>
        <v>3.4000000000000002E-2</v>
      </c>
      <c r="AN186" s="46">
        <f t="shared" si="365"/>
        <v>3.4000000000000002E-2</v>
      </c>
      <c r="AO186" s="46">
        <f t="shared" si="365"/>
        <v>3.4000000000000002E-2</v>
      </c>
      <c r="AP186" s="46">
        <f t="shared" si="365"/>
        <v>3.4000000000000002E-2</v>
      </c>
      <c r="AQ186" s="46">
        <f t="shared" si="365"/>
        <v>3.4000000000000002E-2</v>
      </c>
      <c r="AR186" s="46">
        <f t="shared" si="365"/>
        <v>3.4000000000000002E-2</v>
      </c>
      <c r="AS186" s="46">
        <f t="shared" si="365"/>
        <v>3.4000000000000002E-2</v>
      </c>
      <c r="AT186" s="46">
        <f t="shared" si="365"/>
        <v>3.4000000000000002E-2</v>
      </c>
      <c r="AU186" s="46">
        <f t="shared" si="365"/>
        <v>3.4000000000000002E-2</v>
      </c>
      <c r="AV186" s="46">
        <f t="shared" si="365"/>
        <v>3.4000000000000002E-2</v>
      </c>
      <c r="AW186" s="46">
        <f t="shared" si="365"/>
        <v>3.4000000000000002E-2</v>
      </c>
      <c r="AX186" s="46">
        <f t="shared" si="365"/>
        <v>3.4000000000000002E-2</v>
      </c>
      <c r="AY186" s="46">
        <f t="shared" si="365"/>
        <v>3.4000000000000002E-2</v>
      </c>
      <c r="AZ186" s="46">
        <f t="shared" si="365"/>
        <v>3.4000000000000002E-2</v>
      </c>
      <c r="BA186" s="46">
        <f t="shared" si="365"/>
        <v>3.4000000000000002E-2</v>
      </c>
      <c r="BB186" s="46">
        <f t="shared" si="365"/>
        <v>3.4000000000000002E-2</v>
      </c>
      <c r="BC186" s="46">
        <f t="shared" si="365"/>
        <v>3.4000000000000002E-2</v>
      </c>
      <c r="BD186" s="46">
        <f t="shared" si="365"/>
        <v>3.4000000000000002E-2</v>
      </c>
      <c r="BE186" s="46">
        <f t="shared" si="365"/>
        <v>3.4000000000000002E-2</v>
      </c>
      <c r="BF186" s="46">
        <f t="shared" si="365"/>
        <v>3.4000000000000002E-2</v>
      </c>
      <c r="BG186" s="46">
        <f t="shared" si="365"/>
        <v>3.4000000000000002E-2</v>
      </c>
      <c r="BH186" s="46">
        <f t="shared" si="365"/>
        <v>3.4000000000000002E-2</v>
      </c>
      <c r="BI186" s="46">
        <f t="shared" si="365"/>
        <v>3.4000000000000002E-2</v>
      </c>
      <c r="BJ186" s="46">
        <f t="shared" si="365"/>
        <v>3.4000000000000002E-2</v>
      </c>
      <c r="BK186" s="46">
        <f t="shared" si="365"/>
        <v>3.4000000000000002E-2</v>
      </c>
      <c r="BL186" s="46">
        <f t="shared" si="365"/>
        <v>3.4000000000000002E-2</v>
      </c>
      <c r="BM186" s="46">
        <f t="shared" si="365"/>
        <v>3.4000000000000002E-2</v>
      </c>
      <c r="BN186" s="46">
        <f t="shared" si="365"/>
        <v>3.4000000000000002E-2</v>
      </c>
      <c r="BO186" s="46">
        <f t="shared" ref="BO186:CT186" si="366">BO60</f>
        <v>3.4000000000000002E-2</v>
      </c>
      <c r="BP186" s="46">
        <f t="shared" si="366"/>
        <v>3.4000000000000002E-2</v>
      </c>
      <c r="BQ186" s="46">
        <f t="shared" si="366"/>
        <v>3.4000000000000002E-2</v>
      </c>
      <c r="BR186" s="46">
        <f t="shared" si="366"/>
        <v>3.4000000000000002E-2</v>
      </c>
      <c r="BS186" s="46">
        <f t="shared" si="366"/>
        <v>3.4000000000000002E-2</v>
      </c>
      <c r="BT186" s="46">
        <f t="shared" si="366"/>
        <v>3.4000000000000002E-2</v>
      </c>
      <c r="BU186" s="46">
        <f t="shared" si="366"/>
        <v>3.4000000000000002E-2</v>
      </c>
      <c r="BV186" s="46">
        <f t="shared" si="366"/>
        <v>3.4000000000000002E-2</v>
      </c>
      <c r="BW186" s="46">
        <f t="shared" si="366"/>
        <v>3.4000000000000002E-2</v>
      </c>
      <c r="BX186" s="46">
        <f t="shared" si="366"/>
        <v>3.4000000000000002E-2</v>
      </c>
      <c r="BY186" s="46">
        <f t="shared" si="366"/>
        <v>3.4000000000000002E-2</v>
      </c>
      <c r="BZ186" s="46">
        <f t="shared" si="366"/>
        <v>3.4000000000000002E-2</v>
      </c>
      <c r="CA186" s="46">
        <f t="shared" si="366"/>
        <v>3.4000000000000002E-2</v>
      </c>
      <c r="CB186" s="46">
        <f t="shared" si="366"/>
        <v>3.4000000000000002E-2</v>
      </c>
      <c r="CC186" s="46">
        <f t="shared" si="366"/>
        <v>3.4000000000000002E-2</v>
      </c>
      <c r="CD186" s="46">
        <f t="shared" si="366"/>
        <v>3.4000000000000002E-2</v>
      </c>
      <c r="CE186" s="46">
        <f t="shared" si="366"/>
        <v>3.4000000000000002E-2</v>
      </c>
      <c r="CF186" s="46">
        <f t="shared" si="366"/>
        <v>3.4000000000000002E-2</v>
      </c>
      <c r="CG186" s="46">
        <f t="shared" si="366"/>
        <v>3.4000000000000002E-2</v>
      </c>
      <c r="CH186" s="46">
        <f t="shared" si="366"/>
        <v>3.4000000000000002E-2</v>
      </c>
      <c r="CI186" s="46">
        <f t="shared" si="366"/>
        <v>3.4000000000000002E-2</v>
      </c>
      <c r="CJ186" s="46">
        <f t="shared" si="366"/>
        <v>3.4000000000000002E-2</v>
      </c>
      <c r="CK186" s="46">
        <f t="shared" si="366"/>
        <v>3.4000000000000002E-2</v>
      </c>
      <c r="CL186" s="46">
        <f t="shared" si="366"/>
        <v>3.4000000000000002E-2</v>
      </c>
      <c r="CM186" s="46">
        <f t="shared" si="366"/>
        <v>3.4000000000000002E-2</v>
      </c>
      <c r="CN186" s="46">
        <f t="shared" si="366"/>
        <v>3.4000000000000002E-2</v>
      </c>
      <c r="CO186" s="46">
        <f t="shared" si="366"/>
        <v>3.4000000000000002E-2</v>
      </c>
      <c r="CP186" s="46">
        <f t="shared" si="366"/>
        <v>3.4000000000000002E-2</v>
      </c>
      <c r="CQ186" s="46">
        <f t="shared" si="366"/>
        <v>3.4000000000000002E-2</v>
      </c>
      <c r="CR186" s="46">
        <f t="shared" si="366"/>
        <v>3.4000000000000002E-2</v>
      </c>
      <c r="CS186" s="46">
        <f t="shared" si="366"/>
        <v>3.4000000000000002E-2</v>
      </c>
      <c r="CT186" s="46">
        <f t="shared" si="366"/>
        <v>3.4000000000000002E-2</v>
      </c>
      <c r="CU186" s="46">
        <f t="shared" ref="CU186:DZ186" si="367">CU60</f>
        <v>3.4000000000000002E-2</v>
      </c>
      <c r="CV186" s="46">
        <f t="shared" si="367"/>
        <v>3.4000000000000002E-2</v>
      </c>
      <c r="CW186" s="46">
        <f t="shared" si="367"/>
        <v>3.4000000000000002E-2</v>
      </c>
      <c r="CX186" s="46">
        <f t="shared" si="367"/>
        <v>3.4000000000000002E-2</v>
      </c>
      <c r="CY186" s="46">
        <f t="shared" si="367"/>
        <v>3.4000000000000002E-2</v>
      </c>
      <c r="CZ186" s="46">
        <f t="shared" si="367"/>
        <v>3.4000000000000002E-2</v>
      </c>
      <c r="DA186" s="46">
        <f t="shared" si="367"/>
        <v>3.4000000000000002E-2</v>
      </c>
      <c r="DB186" s="46">
        <f t="shared" si="367"/>
        <v>3.4000000000000002E-2</v>
      </c>
      <c r="DC186" s="46">
        <f t="shared" si="367"/>
        <v>3.4000000000000002E-2</v>
      </c>
      <c r="DD186" s="46">
        <f t="shared" si="367"/>
        <v>3.4000000000000002E-2</v>
      </c>
      <c r="DE186" s="46">
        <f t="shared" si="367"/>
        <v>3.4000000000000002E-2</v>
      </c>
      <c r="DF186" s="46">
        <f t="shared" si="367"/>
        <v>3.4000000000000002E-2</v>
      </c>
      <c r="DG186" s="46">
        <f t="shared" si="367"/>
        <v>3.4000000000000002E-2</v>
      </c>
      <c r="DH186" s="46">
        <f t="shared" si="367"/>
        <v>3.4000000000000002E-2</v>
      </c>
      <c r="DI186" s="46">
        <f t="shared" si="367"/>
        <v>3.4000000000000002E-2</v>
      </c>
      <c r="DJ186" s="46">
        <f t="shared" si="367"/>
        <v>3.4000000000000002E-2</v>
      </c>
      <c r="DK186" s="46">
        <f t="shared" si="367"/>
        <v>3.4000000000000002E-2</v>
      </c>
      <c r="DL186" s="46">
        <f t="shared" si="367"/>
        <v>3.4000000000000002E-2</v>
      </c>
      <c r="DM186" s="46">
        <f t="shared" si="367"/>
        <v>3.4000000000000002E-2</v>
      </c>
      <c r="DN186" s="46">
        <f t="shared" si="367"/>
        <v>3.4000000000000002E-2</v>
      </c>
      <c r="DO186" s="46">
        <f t="shared" si="367"/>
        <v>3.4000000000000002E-2</v>
      </c>
      <c r="DP186" s="46">
        <f t="shared" si="367"/>
        <v>3.4000000000000002E-2</v>
      </c>
      <c r="DQ186" s="46">
        <f t="shared" si="367"/>
        <v>3.4000000000000002E-2</v>
      </c>
      <c r="DR186" s="46">
        <f t="shared" si="367"/>
        <v>3.4000000000000002E-2</v>
      </c>
      <c r="DS186" s="46">
        <f t="shared" si="367"/>
        <v>3.4000000000000002E-2</v>
      </c>
      <c r="DT186" s="46">
        <f t="shared" si="367"/>
        <v>3.4000000000000002E-2</v>
      </c>
      <c r="DU186" s="46">
        <f t="shared" si="367"/>
        <v>3.4000000000000002E-2</v>
      </c>
      <c r="DV186" s="46">
        <f t="shared" si="367"/>
        <v>3.4000000000000002E-2</v>
      </c>
      <c r="DW186" s="46">
        <f t="shared" si="367"/>
        <v>3.4000000000000002E-2</v>
      </c>
      <c r="DX186" s="46">
        <f t="shared" si="367"/>
        <v>3.4000000000000002E-2</v>
      </c>
      <c r="DY186" s="46">
        <f t="shared" si="367"/>
        <v>3.4000000000000002E-2</v>
      </c>
      <c r="DZ186" s="46">
        <f t="shared" si="367"/>
        <v>3.4000000000000002E-2</v>
      </c>
      <c r="EA186" s="46">
        <f t="shared" ref="EA186:FF186" si="368">EA60</f>
        <v>3.4000000000000002E-2</v>
      </c>
      <c r="EB186" s="46">
        <f t="shared" si="368"/>
        <v>3.4000000000000002E-2</v>
      </c>
      <c r="EC186" s="46">
        <f t="shared" si="368"/>
        <v>3.4000000000000002E-2</v>
      </c>
      <c r="ED186" s="46">
        <f t="shared" si="368"/>
        <v>3.4000000000000002E-2</v>
      </c>
      <c r="EE186" s="46">
        <f t="shared" si="368"/>
        <v>3.4000000000000002E-2</v>
      </c>
      <c r="EF186" s="46">
        <f t="shared" si="368"/>
        <v>3.4000000000000002E-2</v>
      </c>
      <c r="EG186" s="46">
        <f t="shared" si="368"/>
        <v>3.4000000000000002E-2</v>
      </c>
      <c r="EH186" s="46">
        <f t="shared" si="368"/>
        <v>3.4000000000000002E-2</v>
      </c>
      <c r="EI186" s="46">
        <f t="shared" si="368"/>
        <v>3.4000000000000002E-2</v>
      </c>
      <c r="EJ186" s="46">
        <f t="shared" si="368"/>
        <v>3.4000000000000002E-2</v>
      </c>
      <c r="EK186" s="46">
        <f t="shared" si="368"/>
        <v>3.4000000000000002E-2</v>
      </c>
      <c r="EL186" s="46">
        <f t="shared" si="368"/>
        <v>3.4000000000000002E-2</v>
      </c>
      <c r="EM186" s="46">
        <f t="shared" si="368"/>
        <v>3.4000000000000002E-2</v>
      </c>
      <c r="EN186" s="46">
        <f t="shared" si="368"/>
        <v>3.4000000000000002E-2</v>
      </c>
      <c r="EO186" s="46">
        <f t="shared" si="368"/>
        <v>3.4000000000000002E-2</v>
      </c>
      <c r="EP186" s="46">
        <f t="shared" si="368"/>
        <v>3.4000000000000002E-2</v>
      </c>
      <c r="EQ186" s="46">
        <f t="shared" si="368"/>
        <v>3.4000000000000002E-2</v>
      </c>
      <c r="ER186" s="46">
        <f t="shared" si="368"/>
        <v>3.4000000000000002E-2</v>
      </c>
      <c r="ES186" s="46">
        <f t="shared" si="368"/>
        <v>3.4000000000000002E-2</v>
      </c>
      <c r="ET186" s="46">
        <f t="shared" si="368"/>
        <v>3.4000000000000002E-2</v>
      </c>
      <c r="EU186" s="46">
        <f t="shared" si="368"/>
        <v>3.4000000000000002E-2</v>
      </c>
      <c r="EV186" s="46">
        <f t="shared" si="368"/>
        <v>3.4000000000000002E-2</v>
      </c>
      <c r="EW186" s="46">
        <f t="shared" si="368"/>
        <v>3.4000000000000002E-2</v>
      </c>
      <c r="EX186" s="46">
        <f t="shared" si="368"/>
        <v>3.4000000000000002E-2</v>
      </c>
      <c r="EY186" s="46">
        <f t="shared" si="368"/>
        <v>3.4000000000000002E-2</v>
      </c>
      <c r="EZ186" s="46">
        <f t="shared" si="368"/>
        <v>3.4000000000000002E-2</v>
      </c>
      <c r="FA186" s="46">
        <f t="shared" si="368"/>
        <v>3.4000000000000002E-2</v>
      </c>
      <c r="FB186" s="46">
        <f t="shared" si="368"/>
        <v>3.4000000000000002E-2</v>
      </c>
      <c r="FC186" s="46">
        <f t="shared" si="368"/>
        <v>3.4000000000000002E-2</v>
      </c>
      <c r="FD186" s="46">
        <f t="shared" si="368"/>
        <v>3.4000000000000002E-2</v>
      </c>
      <c r="FE186" s="46">
        <f t="shared" si="368"/>
        <v>3.4000000000000002E-2</v>
      </c>
      <c r="FF186" s="46">
        <f t="shared" si="368"/>
        <v>3.4000000000000002E-2</v>
      </c>
      <c r="FG186" s="46">
        <f t="shared" ref="FG186:FX186" si="369">FG60</f>
        <v>3.4000000000000002E-2</v>
      </c>
      <c r="FH186" s="46">
        <f t="shared" si="369"/>
        <v>3.4000000000000002E-2</v>
      </c>
      <c r="FI186" s="46">
        <f t="shared" si="369"/>
        <v>3.4000000000000002E-2</v>
      </c>
      <c r="FJ186" s="46">
        <f t="shared" si="369"/>
        <v>3.4000000000000002E-2</v>
      </c>
      <c r="FK186" s="46">
        <f t="shared" si="369"/>
        <v>3.4000000000000002E-2</v>
      </c>
      <c r="FL186" s="46">
        <f t="shared" si="369"/>
        <v>3.4000000000000002E-2</v>
      </c>
      <c r="FM186" s="46">
        <f t="shared" si="369"/>
        <v>3.4000000000000002E-2</v>
      </c>
      <c r="FN186" s="46">
        <f t="shared" si="369"/>
        <v>3.4000000000000002E-2</v>
      </c>
      <c r="FO186" s="46">
        <f t="shared" si="369"/>
        <v>3.4000000000000002E-2</v>
      </c>
      <c r="FP186" s="46">
        <f t="shared" si="369"/>
        <v>3.4000000000000002E-2</v>
      </c>
      <c r="FQ186" s="46">
        <f t="shared" si="369"/>
        <v>3.4000000000000002E-2</v>
      </c>
      <c r="FR186" s="46">
        <f t="shared" si="369"/>
        <v>3.4000000000000002E-2</v>
      </c>
      <c r="FS186" s="46">
        <f t="shared" si="369"/>
        <v>3.4000000000000002E-2</v>
      </c>
      <c r="FT186" s="47">
        <f t="shared" si="369"/>
        <v>3.4000000000000002E-2</v>
      </c>
      <c r="FU186" s="46">
        <f t="shared" si="369"/>
        <v>3.4000000000000002E-2</v>
      </c>
      <c r="FV186" s="46">
        <f t="shared" si="369"/>
        <v>3.4000000000000002E-2</v>
      </c>
      <c r="FW186" s="46">
        <f t="shared" si="369"/>
        <v>3.4000000000000002E-2</v>
      </c>
      <c r="FX186" s="46">
        <f t="shared" si="369"/>
        <v>3.4000000000000002E-2</v>
      </c>
      <c r="FY186" s="42"/>
      <c r="FZ186" s="42"/>
      <c r="GA186" s="42"/>
      <c r="GB186" s="42"/>
      <c r="GC186" s="42"/>
      <c r="GD186" s="42"/>
      <c r="GE186" s="4"/>
      <c r="GF186" s="1"/>
      <c r="GG186" s="1"/>
      <c r="GH186" s="1"/>
      <c r="GI186" s="1"/>
      <c r="GJ186" s="1"/>
      <c r="GK186" s="1"/>
      <c r="GL186" s="1"/>
      <c r="GM186" s="1"/>
    </row>
    <row r="187" spans="1:256" x14ac:dyDescent="0.2">
      <c r="A187" s="2" t="s">
        <v>529</v>
      </c>
      <c r="B187" s="11" t="s">
        <v>530</v>
      </c>
      <c r="C187" s="29">
        <f t="shared" ref="C187:AH187" si="370">ROUND((C96-C16)/C16,4)</f>
        <v>-2.3999999999999998E-3</v>
      </c>
      <c r="D187" s="29">
        <f t="shared" si="370"/>
        <v>-6.9999999999999999E-4</v>
      </c>
      <c r="E187" s="29">
        <f t="shared" si="370"/>
        <v>-2.2499999999999999E-2</v>
      </c>
      <c r="F187" s="29">
        <f t="shared" si="370"/>
        <v>4.41E-2</v>
      </c>
      <c r="G187" s="29">
        <f t="shared" si="370"/>
        <v>-1.49E-2</v>
      </c>
      <c r="H187" s="29">
        <f t="shared" si="370"/>
        <v>2.1100000000000001E-2</v>
      </c>
      <c r="I187" s="29">
        <f t="shared" si="370"/>
        <v>0</v>
      </c>
      <c r="J187" s="29">
        <f t="shared" si="370"/>
        <v>1.0200000000000001E-2</v>
      </c>
      <c r="K187" s="29">
        <f t="shared" si="370"/>
        <v>-3.3999999999999998E-3</v>
      </c>
      <c r="L187" s="29">
        <f t="shared" si="370"/>
        <v>-1.8700000000000001E-2</v>
      </c>
      <c r="M187" s="29">
        <f t="shared" si="370"/>
        <v>-7.9000000000000008E-3</v>
      </c>
      <c r="N187" s="29">
        <f t="shared" si="370"/>
        <v>2.8E-3</v>
      </c>
      <c r="O187" s="29">
        <f t="shared" si="370"/>
        <v>-4.1000000000000003E-3</v>
      </c>
      <c r="P187" s="29">
        <f t="shared" si="370"/>
        <v>-3.8999999999999998E-3</v>
      </c>
      <c r="Q187" s="29">
        <f t="shared" si="370"/>
        <v>-6.6E-3</v>
      </c>
      <c r="R187" s="29">
        <f t="shared" si="370"/>
        <v>1.7600000000000001E-2</v>
      </c>
      <c r="S187" s="29">
        <f t="shared" si="370"/>
        <v>2.0299999999999999E-2</v>
      </c>
      <c r="T187" s="29">
        <f t="shared" si="370"/>
        <v>5.6099999999999997E-2</v>
      </c>
      <c r="U187" s="29">
        <f t="shared" si="370"/>
        <v>0.03</v>
      </c>
      <c r="V187" s="29">
        <f t="shared" si="370"/>
        <v>-2.9600000000000001E-2</v>
      </c>
      <c r="W187" s="30">
        <f t="shared" si="370"/>
        <v>0</v>
      </c>
      <c r="X187" s="29">
        <f t="shared" si="370"/>
        <v>0</v>
      </c>
      <c r="Y187" s="29">
        <f t="shared" si="370"/>
        <v>0.37169999999999997</v>
      </c>
      <c r="Z187" s="29">
        <f t="shared" si="370"/>
        <v>-4.0000000000000002E-4</v>
      </c>
      <c r="AA187" s="29">
        <f t="shared" si="370"/>
        <v>5.1999999999999998E-3</v>
      </c>
      <c r="AB187" s="29">
        <f t="shared" si="370"/>
        <v>-8.9999999999999998E-4</v>
      </c>
      <c r="AC187" s="29">
        <f t="shared" si="370"/>
        <v>3.9399999999999998E-2</v>
      </c>
      <c r="AD187" s="29">
        <f t="shared" si="370"/>
        <v>6.8999999999999999E-3</v>
      </c>
      <c r="AE187" s="29">
        <f t="shared" si="370"/>
        <v>-5.7500000000000002E-2</v>
      </c>
      <c r="AF187" s="29">
        <f t="shared" si="370"/>
        <v>-4.1000000000000003E-3</v>
      </c>
      <c r="AG187" s="29">
        <f t="shared" si="370"/>
        <v>-4.2000000000000003E-2</v>
      </c>
      <c r="AH187" s="29">
        <f t="shared" si="370"/>
        <v>3.0999999999999999E-3</v>
      </c>
      <c r="AI187" s="29">
        <f t="shared" ref="AI187:BN187" si="371">ROUND((AI96-AI16)/AI16,4)</f>
        <v>-2.12E-2</v>
      </c>
      <c r="AJ187" s="29">
        <f t="shared" si="371"/>
        <v>-4.6699999999999998E-2</v>
      </c>
      <c r="AK187" s="29">
        <f t="shared" si="371"/>
        <v>-1.4E-3</v>
      </c>
      <c r="AL187" s="29">
        <f t="shared" si="371"/>
        <v>-7.1000000000000004E-3</v>
      </c>
      <c r="AM187" s="29">
        <f t="shared" si="371"/>
        <v>-8.6999999999999994E-3</v>
      </c>
      <c r="AN187" s="29">
        <f t="shared" si="371"/>
        <v>-3.0000000000000001E-3</v>
      </c>
      <c r="AO187" s="29">
        <f t="shared" si="371"/>
        <v>-5.1999999999999998E-3</v>
      </c>
      <c r="AP187" s="29">
        <f t="shared" si="371"/>
        <v>5.5999999999999999E-3</v>
      </c>
      <c r="AQ187" s="29">
        <f t="shared" si="371"/>
        <v>-0.1641</v>
      </c>
      <c r="AR187" s="29">
        <f t="shared" si="371"/>
        <v>2.9999999999999997E-4</v>
      </c>
      <c r="AS187" s="29">
        <f t="shared" si="371"/>
        <v>1.2999999999999999E-3</v>
      </c>
      <c r="AT187" s="29">
        <f t="shared" si="371"/>
        <v>-2.29E-2</v>
      </c>
      <c r="AU187" s="29">
        <f t="shared" si="371"/>
        <v>-5.5800000000000002E-2</v>
      </c>
      <c r="AV187" s="29">
        <f t="shared" si="371"/>
        <v>-8.3000000000000001E-3</v>
      </c>
      <c r="AW187" s="29">
        <f t="shared" si="371"/>
        <v>5.4300000000000001E-2</v>
      </c>
      <c r="AX187" s="29">
        <f t="shared" si="371"/>
        <v>0</v>
      </c>
      <c r="AY187" s="29">
        <f t="shared" si="371"/>
        <v>-3.2899999999999999E-2</v>
      </c>
      <c r="AZ187" s="29">
        <f t="shared" si="371"/>
        <v>-2.0000000000000001E-4</v>
      </c>
      <c r="BA187" s="29">
        <f t="shared" si="371"/>
        <v>-3.2000000000000002E-3</v>
      </c>
      <c r="BB187" s="29">
        <f t="shared" si="371"/>
        <v>-2.5000000000000001E-3</v>
      </c>
      <c r="BC187" s="29">
        <f t="shared" si="371"/>
        <v>-4.1000000000000003E-3</v>
      </c>
      <c r="BD187" s="29">
        <f t="shared" si="371"/>
        <v>0.01</v>
      </c>
      <c r="BE187" s="29">
        <f t="shared" si="371"/>
        <v>1.8599999999999998E-2</v>
      </c>
      <c r="BF187" s="29">
        <f t="shared" si="371"/>
        <v>1.38E-2</v>
      </c>
      <c r="BG187" s="29">
        <f t="shared" si="371"/>
        <v>5.7200000000000001E-2</v>
      </c>
      <c r="BH187" s="29">
        <f t="shared" si="371"/>
        <v>-1.8700000000000001E-2</v>
      </c>
      <c r="BI187" s="29">
        <f t="shared" si="371"/>
        <v>-5.2499999999999998E-2</v>
      </c>
      <c r="BJ187" s="29">
        <f t="shared" si="371"/>
        <v>2.5899999999999999E-2</v>
      </c>
      <c r="BK187" s="29">
        <f t="shared" si="371"/>
        <v>5.1700000000000003E-2</v>
      </c>
      <c r="BL187" s="29">
        <f t="shared" si="371"/>
        <v>3.0999999999999999E-3</v>
      </c>
      <c r="BM187" s="29">
        <f t="shared" si="371"/>
        <v>2.0999999999999999E-3</v>
      </c>
      <c r="BN187" s="29">
        <f t="shared" si="371"/>
        <v>-6.7000000000000002E-3</v>
      </c>
      <c r="BO187" s="29">
        <f t="shared" ref="BO187:CT187" si="372">ROUND((BO96-BO16)/BO16,4)</f>
        <v>-1.34E-2</v>
      </c>
      <c r="BP187" s="29">
        <f t="shared" si="372"/>
        <v>2.7E-2</v>
      </c>
      <c r="BQ187" s="29">
        <f t="shared" si="372"/>
        <v>1.2699999999999999E-2</v>
      </c>
      <c r="BR187" s="29">
        <f t="shared" si="372"/>
        <v>5.4999999999999997E-3</v>
      </c>
      <c r="BS187" s="29">
        <f t="shared" si="372"/>
        <v>5.4399999999999997E-2</v>
      </c>
      <c r="BT187" s="29">
        <f t="shared" si="372"/>
        <v>3.5999999999999999E-3</v>
      </c>
      <c r="BU187" s="29">
        <f t="shared" si="372"/>
        <v>-1.7100000000000001E-2</v>
      </c>
      <c r="BV187" s="29">
        <f t="shared" si="372"/>
        <v>3.5900000000000001E-2</v>
      </c>
      <c r="BW187" s="29">
        <f t="shared" si="372"/>
        <v>1.4500000000000001E-2</v>
      </c>
      <c r="BX187" s="29">
        <f t="shared" si="372"/>
        <v>-5.7200000000000001E-2</v>
      </c>
      <c r="BY187" s="29">
        <f t="shared" si="372"/>
        <v>-1.6899999999999998E-2</v>
      </c>
      <c r="BZ187" s="29">
        <f t="shared" si="372"/>
        <v>-7.0000000000000001E-3</v>
      </c>
      <c r="CA187" s="29">
        <f t="shared" si="372"/>
        <v>-2.9700000000000001E-2</v>
      </c>
      <c r="CB187" s="29">
        <f t="shared" si="372"/>
        <v>3.7000000000000002E-3</v>
      </c>
      <c r="CC187" s="29">
        <f t="shared" si="372"/>
        <v>3.9100000000000003E-2</v>
      </c>
      <c r="CD187" s="29">
        <f t="shared" si="372"/>
        <v>-5.3800000000000001E-2</v>
      </c>
      <c r="CE187" s="29">
        <f t="shared" si="372"/>
        <v>-3.5299999999999998E-2</v>
      </c>
      <c r="CF187" s="29">
        <f t="shared" si="372"/>
        <v>0.15140000000000001</v>
      </c>
      <c r="CG187" s="29">
        <f t="shared" si="372"/>
        <v>6.6199999999999995E-2</v>
      </c>
      <c r="CH187" s="29">
        <f t="shared" si="372"/>
        <v>-5.0500000000000003E-2</v>
      </c>
      <c r="CI187" s="29">
        <f t="shared" si="372"/>
        <v>1.6999999999999999E-3</v>
      </c>
      <c r="CJ187" s="29">
        <f t="shared" si="372"/>
        <v>5.5999999999999999E-3</v>
      </c>
      <c r="CK187" s="29">
        <f t="shared" si="372"/>
        <v>3.0700000000000002E-2</v>
      </c>
      <c r="CL187" s="29">
        <f t="shared" si="372"/>
        <v>2.64E-2</v>
      </c>
      <c r="CM187" s="29">
        <f t="shared" si="372"/>
        <v>1.49E-2</v>
      </c>
      <c r="CN187" s="29">
        <f t="shared" si="372"/>
        <v>1.9599999999999999E-2</v>
      </c>
      <c r="CO187" s="29">
        <f t="shared" si="372"/>
        <v>-2.3E-3</v>
      </c>
      <c r="CP187" s="29">
        <f t="shared" si="372"/>
        <v>-7.1000000000000004E-3</v>
      </c>
      <c r="CQ187" s="29">
        <f t="shared" si="372"/>
        <v>-1.8499999999999999E-2</v>
      </c>
      <c r="CR187" s="29">
        <f t="shared" si="372"/>
        <v>-4.4000000000000003E-3</v>
      </c>
      <c r="CS187" s="29">
        <f t="shared" si="372"/>
        <v>3.8800000000000001E-2</v>
      </c>
      <c r="CT187" s="29">
        <f t="shared" si="372"/>
        <v>-1.1599999999999999E-2</v>
      </c>
      <c r="CU187" s="29">
        <f t="shared" ref="CU187:DZ187" si="373">ROUND((CU96-CU16)/CU16,4)</f>
        <v>2.3400000000000001E-2</v>
      </c>
      <c r="CV187" s="29">
        <f t="shared" si="373"/>
        <v>-3.2899999999999999E-2</v>
      </c>
      <c r="CW187" s="29">
        <f t="shared" si="373"/>
        <v>0.1139</v>
      </c>
      <c r="CX187" s="29">
        <f t="shared" si="373"/>
        <v>-6.0000000000000001E-3</v>
      </c>
      <c r="CY187" s="29">
        <f t="shared" si="373"/>
        <v>0</v>
      </c>
      <c r="CZ187" s="29">
        <f t="shared" si="373"/>
        <v>-2.5999999999999999E-3</v>
      </c>
      <c r="DA187" s="29">
        <f t="shared" si="373"/>
        <v>-7.1000000000000004E-3</v>
      </c>
      <c r="DB187" s="29">
        <f t="shared" si="373"/>
        <v>-1.01E-2</v>
      </c>
      <c r="DC187" s="29">
        <f t="shared" si="373"/>
        <v>-3.7900000000000003E-2</v>
      </c>
      <c r="DD187" s="29">
        <f t="shared" si="373"/>
        <v>3.0999999999999999E-3</v>
      </c>
      <c r="DE187" s="29">
        <f t="shared" si="373"/>
        <v>-1.24E-2</v>
      </c>
      <c r="DF187" s="29">
        <f t="shared" si="373"/>
        <v>-5.0000000000000001E-4</v>
      </c>
      <c r="DG187" s="29">
        <f t="shared" si="373"/>
        <v>0.15379999999999999</v>
      </c>
      <c r="DH187" s="29">
        <f t="shared" si="373"/>
        <v>1.77E-2</v>
      </c>
      <c r="DI187" s="29">
        <f t="shared" si="373"/>
        <v>-2.5999999999999999E-3</v>
      </c>
      <c r="DJ187" s="29">
        <f t="shared" si="373"/>
        <v>-1.38E-2</v>
      </c>
      <c r="DK187" s="29">
        <f t="shared" si="373"/>
        <v>-1.06E-2</v>
      </c>
      <c r="DL187" s="29">
        <f t="shared" si="373"/>
        <v>-4.0000000000000002E-4</v>
      </c>
      <c r="DM187" s="29">
        <f t="shared" si="373"/>
        <v>-4.36E-2</v>
      </c>
      <c r="DN187" s="29">
        <f t="shared" si="373"/>
        <v>-1.2200000000000001E-2</v>
      </c>
      <c r="DO187" s="29">
        <f t="shared" si="373"/>
        <v>2.2499999999999999E-2</v>
      </c>
      <c r="DP187" s="29">
        <f t="shared" si="373"/>
        <v>-2.1999999999999999E-2</v>
      </c>
      <c r="DQ187" s="29">
        <f t="shared" si="373"/>
        <v>0.1106</v>
      </c>
      <c r="DR187" s="29">
        <f t="shared" si="373"/>
        <v>-7.4000000000000003E-3</v>
      </c>
      <c r="DS187" s="29">
        <f t="shared" si="373"/>
        <v>-1.0200000000000001E-2</v>
      </c>
      <c r="DT187" s="29">
        <f t="shared" si="373"/>
        <v>3.0800000000000001E-2</v>
      </c>
      <c r="DU187" s="29">
        <f t="shared" si="373"/>
        <v>-1.2699999999999999E-2</v>
      </c>
      <c r="DV187" s="29">
        <f t="shared" si="373"/>
        <v>5.3800000000000001E-2</v>
      </c>
      <c r="DW187" s="29">
        <f t="shared" si="373"/>
        <v>-2.1000000000000001E-2</v>
      </c>
      <c r="DX187" s="29">
        <f t="shared" si="373"/>
        <v>-1.9300000000000001E-2</v>
      </c>
      <c r="DY187" s="29">
        <f t="shared" si="373"/>
        <v>2.0899999999999998E-2</v>
      </c>
      <c r="DZ187" s="29">
        <f t="shared" si="373"/>
        <v>-2.2700000000000001E-2</v>
      </c>
      <c r="EA187" s="29">
        <f t="shared" ref="EA187:FF187" si="374">ROUND((EA96-EA16)/EA16,4)</f>
        <v>-2.4799999999999999E-2</v>
      </c>
      <c r="EB187" s="29">
        <f t="shared" si="374"/>
        <v>-3.3999999999999998E-3</v>
      </c>
      <c r="EC187" s="29">
        <f t="shared" si="374"/>
        <v>3.5700000000000003E-2</v>
      </c>
      <c r="ED187" s="29">
        <f t="shared" si="374"/>
        <v>-3.5999999999999999E-3</v>
      </c>
      <c r="EE187" s="29">
        <f t="shared" si="374"/>
        <v>9.7999999999999997E-3</v>
      </c>
      <c r="EF187" s="29">
        <f t="shared" si="374"/>
        <v>2.7000000000000001E-3</v>
      </c>
      <c r="EG187" s="29">
        <f t="shared" si="374"/>
        <v>-5.1999999999999998E-3</v>
      </c>
      <c r="EH187" s="29">
        <f t="shared" si="374"/>
        <v>-1.8499999999999999E-2</v>
      </c>
      <c r="EI187" s="29">
        <f t="shared" si="374"/>
        <v>-1.9699999999999999E-2</v>
      </c>
      <c r="EJ187" s="29">
        <f t="shared" si="374"/>
        <v>1.5699999999999999E-2</v>
      </c>
      <c r="EK187" s="29">
        <f t="shared" si="374"/>
        <v>1.37E-2</v>
      </c>
      <c r="EL187" s="29">
        <f t="shared" si="374"/>
        <v>-8.6E-3</v>
      </c>
      <c r="EM187" s="29">
        <f t="shared" si="374"/>
        <v>-1.55E-2</v>
      </c>
      <c r="EN187" s="29">
        <f t="shared" si="374"/>
        <v>-9.7000000000000003E-3</v>
      </c>
      <c r="EO187" s="29">
        <f t="shared" si="374"/>
        <v>-4.7399999999999998E-2</v>
      </c>
      <c r="EP187" s="29">
        <f t="shared" si="374"/>
        <v>-8.9999999999999993E-3</v>
      </c>
      <c r="EQ187" s="29">
        <f t="shared" si="374"/>
        <v>4.7999999999999996E-3</v>
      </c>
      <c r="ER187" s="29">
        <f t="shared" si="374"/>
        <v>-3.3300000000000003E-2</v>
      </c>
      <c r="ES187" s="29">
        <f t="shared" si="374"/>
        <v>6.5799999999999997E-2</v>
      </c>
      <c r="ET187" s="29">
        <f t="shared" si="374"/>
        <v>5.0000000000000001E-4</v>
      </c>
      <c r="EU187" s="29">
        <f t="shared" si="374"/>
        <v>7.6E-3</v>
      </c>
      <c r="EV187" s="29">
        <f t="shared" si="374"/>
        <v>-1.6400000000000001E-2</v>
      </c>
      <c r="EW187" s="29">
        <f t="shared" si="374"/>
        <v>1.1299999999999999E-2</v>
      </c>
      <c r="EX187" s="29">
        <f t="shared" si="374"/>
        <v>-5.6399999999999999E-2</v>
      </c>
      <c r="EY187" s="29">
        <f t="shared" si="374"/>
        <v>3.5900000000000001E-2</v>
      </c>
      <c r="EZ187" s="29">
        <f t="shared" si="374"/>
        <v>9.3299999999999994E-2</v>
      </c>
      <c r="FA187" s="29">
        <f t="shared" si="374"/>
        <v>8.0000000000000004E-4</v>
      </c>
      <c r="FB187" s="29">
        <f t="shared" si="374"/>
        <v>3.2599999999999997E-2</v>
      </c>
      <c r="FC187" s="29">
        <f t="shared" si="374"/>
        <v>-1.9900000000000001E-2</v>
      </c>
      <c r="FD187" s="29">
        <f t="shared" si="374"/>
        <v>1.9699999999999999E-2</v>
      </c>
      <c r="FE187" s="29">
        <f t="shared" si="374"/>
        <v>4.87E-2</v>
      </c>
      <c r="FF187" s="29">
        <f t="shared" si="374"/>
        <v>-2.3300000000000001E-2</v>
      </c>
      <c r="FG187" s="29">
        <f t="shared" ref="FG187:FX187" si="375">ROUND((FG96-FG16)/FG16,4)</f>
        <v>9.4000000000000004E-3</v>
      </c>
      <c r="FH187" s="29">
        <f t="shared" si="375"/>
        <v>-1.1000000000000001E-3</v>
      </c>
      <c r="FI187" s="29">
        <f t="shared" si="375"/>
        <v>-3.2000000000000002E-3</v>
      </c>
      <c r="FJ187" s="29">
        <f t="shared" si="375"/>
        <v>4.7999999999999996E-3</v>
      </c>
      <c r="FK187" s="29">
        <f t="shared" si="375"/>
        <v>2.7900000000000001E-2</v>
      </c>
      <c r="FL187" s="29">
        <f t="shared" si="375"/>
        <v>7.7899999999999997E-2</v>
      </c>
      <c r="FM187" s="29">
        <f t="shared" si="375"/>
        <v>2.3400000000000001E-2</v>
      </c>
      <c r="FN187" s="29">
        <f t="shared" si="375"/>
        <v>4.1999999999999997E-3</v>
      </c>
      <c r="FO187" s="29">
        <f t="shared" si="375"/>
        <v>-3.0999999999999999E-3</v>
      </c>
      <c r="FP187" s="29">
        <f t="shared" si="375"/>
        <v>2.9000000000000001E-2</v>
      </c>
      <c r="FQ187" s="29">
        <f t="shared" si="375"/>
        <v>2.3900000000000001E-2</v>
      </c>
      <c r="FR187" s="29">
        <f t="shared" si="375"/>
        <v>8.9999999999999993E-3</v>
      </c>
      <c r="FS187" s="29">
        <f t="shared" si="375"/>
        <v>-1.72E-2</v>
      </c>
      <c r="FT187" s="30">
        <f t="shared" si="375"/>
        <v>-2.3599999999999999E-2</v>
      </c>
      <c r="FU187" s="29">
        <f t="shared" si="375"/>
        <v>3.4700000000000002E-2</v>
      </c>
      <c r="FV187" s="29">
        <f t="shared" si="375"/>
        <v>1.18E-2</v>
      </c>
      <c r="FW187" s="29">
        <f t="shared" si="375"/>
        <v>-2.4500000000000001E-2</v>
      </c>
      <c r="FX187" s="29">
        <f t="shared" si="375"/>
        <v>-2.1600000000000001E-2</v>
      </c>
      <c r="FY187" s="42"/>
      <c r="FZ187" s="42"/>
      <c r="GA187" s="42"/>
      <c r="GB187" s="42"/>
      <c r="GC187" s="42"/>
      <c r="GD187" s="42"/>
      <c r="GE187" s="5"/>
      <c r="GF187" s="11"/>
      <c r="GG187" s="43"/>
      <c r="GH187" s="43"/>
      <c r="GI187" s="43"/>
      <c r="GJ187" s="43"/>
      <c r="GK187" s="43"/>
      <c r="GL187" s="43"/>
      <c r="GM187" s="43"/>
    </row>
    <row r="188" spans="1:256" x14ac:dyDescent="0.2">
      <c r="A188" s="5"/>
      <c r="B188" s="11" t="s">
        <v>531</v>
      </c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3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  <c r="DB188" s="42"/>
      <c r="DC188" s="42"/>
      <c r="DD188" s="42"/>
      <c r="DE188" s="42"/>
      <c r="DF188" s="42"/>
      <c r="DG188" s="42"/>
      <c r="DH188" s="42"/>
      <c r="DI188" s="42"/>
      <c r="DJ188" s="42"/>
      <c r="DK188" s="42"/>
      <c r="DL188" s="42"/>
      <c r="DM188" s="42"/>
      <c r="DN188" s="42"/>
      <c r="DO188" s="42"/>
      <c r="DP188" s="42"/>
      <c r="DQ188" s="42"/>
      <c r="DR188" s="42"/>
      <c r="DS188" s="42"/>
      <c r="DT188" s="42"/>
      <c r="DU188" s="42"/>
      <c r="DV188" s="42"/>
      <c r="DW188" s="42"/>
      <c r="DX188" s="42"/>
      <c r="DY188" s="42"/>
      <c r="DZ188" s="42"/>
      <c r="EA188" s="42"/>
      <c r="EB188" s="42"/>
      <c r="EC188" s="42"/>
      <c r="ED188" s="42"/>
      <c r="EE188" s="42"/>
      <c r="EF188" s="42"/>
      <c r="EG188" s="42"/>
      <c r="EH188" s="42"/>
      <c r="EI188" s="42"/>
      <c r="EJ188" s="42"/>
      <c r="EK188" s="42"/>
      <c r="EL188" s="42"/>
      <c r="EM188" s="42"/>
      <c r="EN188" s="42"/>
      <c r="EO188" s="42"/>
      <c r="EP188" s="42"/>
      <c r="EQ188" s="42"/>
      <c r="ER188" s="42"/>
      <c r="ES188" s="42"/>
      <c r="ET188" s="42"/>
      <c r="EU188" s="42"/>
      <c r="EV188" s="42"/>
      <c r="EW188" s="42"/>
      <c r="EX188" s="42"/>
      <c r="EY188" s="42"/>
      <c r="EZ188" s="42"/>
      <c r="FA188" s="42"/>
      <c r="FB188" s="42"/>
      <c r="FC188" s="42"/>
      <c r="FD188" s="42"/>
      <c r="FE188" s="42"/>
      <c r="FF188" s="42"/>
      <c r="FG188" s="42"/>
      <c r="FH188" s="42"/>
      <c r="FI188" s="42"/>
      <c r="FJ188" s="42"/>
      <c r="FK188" s="42"/>
      <c r="FL188" s="42"/>
      <c r="FM188" s="42"/>
      <c r="FN188" s="42"/>
      <c r="FO188" s="42"/>
      <c r="FP188" s="42"/>
      <c r="FQ188" s="42"/>
      <c r="FR188" s="42"/>
      <c r="FS188" s="42"/>
      <c r="FT188" s="43"/>
      <c r="FU188" s="42"/>
      <c r="FV188" s="42"/>
      <c r="FW188" s="42"/>
      <c r="FX188" s="42"/>
      <c r="FY188" s="46"/>
      <c r="FZ188" s="42"/>
      <c r="GA188" s="42"/>
      <c r="GB188" s="42"/>
      <c r="GC188" s="42"/>
      <c r="GD188" s="42"/>
      <c r="GE188" s="4"/>
      <c r="GF188" s="1"/>
      <c r="GG188" s="1"/>
      <c r="GH188" s="1"/>
      <c r="GI188" s="1"/>
      <c r="GJ188" s="1"/>
      <c r="GK188" s="1"/>
      <c r="GL188" s="1"/>
      <c r="GM188" s="1"/>
    </row>
    <row r="189" spans="1:256" x14ac:dyDescent="0.2">
      <c r="A189" s="2" t="s">
        <v>532</v>
      </c>
      <c r="B189" s="11" t="s">
        <v>533</v>
      </c>
      <c r="C189" s="42">
        <f t="shared" ref="C189:BN189" si="376">ROUND((C185)*(1+C186+C187),2)</f>
        <v>74770455.590000004</v>
      </c>
      <c r="D189" s="42">
        <f t="shared" si="376"/>
        <v>365190481.94999999</v>
      </c>
      <c r="E189" s="42">
        <f t="shared" si="376"/>
        <v>73313364.379999995</v>
      </c>
      <c r="F189" s="42">
        <f t="shared" si="376"/>
        <v>159534322.72</v>
      </c>
      <c r="G189" s="42">
        <f t="shared" si="376"/>
        <v>9538197.1600000001</v>
      </c>
      <c r="H189" s="42">
        <f t="shared" si="376"/>
        <v>8978681.9399999995</v>
      </c>
      <c r="I189" s="42">
        <f t="shared" si="376"/>
        <v>97376404.640000001</v>
      </c>
      <c r="J189" s="42">
        <f t="shared" si="376"/>
        <v>20024028.559999999</v>
      </c>
      <c r="K189" s="42">
        <f t="shared" si="376"/>
        <v>3481266.46</v>
      </c>
      <c r="L189" s="42">
        <f t="shared" si="376"/>
        <v>24002115.09</v>
      </c>
      <c r="M189" s="42">
        <f t="shared" si="376"/>
        <v>13935838.68</v>
      </c>
      <c r="N189" s="42">
        <f t="shared" si="376"/>
        <v>468855822.20999998</v>
      </c>
      <c r="O189" s="42">
        <f t="shared" si="376"/>
        <v>125503793.90000001</v>
      </c>
      <c r="P189" s="42">
        <f t="shared" si="376"/>
        <v>2883561.09</v>
      </c>
      <c r="Q189" s="42">
        <f t="shared" si="376"/>
        <v>367863476.31</v>
      </c>
      <c r="R189" s="42">
        <f t="shared" si="376"/>
        <v>23857590.699999999</v>
      </c>
      <c r="S189" s="42">
        <f t="shared" si="376"/>
        <v>14820099.369999999</v>
      </c>
      <c r="T189" s="42">
        <f t="shared" si="376"/>
        <v>2338226.17</v>
      </c>
      <c r="U189" s="42">
        <f t="shared" si="376"/>
        <v>938558.98</v>
      </c>
      <c r="V189" s="42">
        <f t="shared" si="376"/>
        <v>3372409.2</v>
      </c>
      <c r="W189" s="43">
        <f t="shared" si="376"/>
        <v>922187.52</v>
      </c>
      <c r="X189" s="42">
        <f t="shared" si="376"/>
        <v>886299.82</v>
      </c>
      <c r="Y189" s="42">
        <f t="shared" si="376"/>
        <v>21372818.640000001</v>
      </c>
      <c r="Z189" s="42">
        <f t="shared" si="376"/>
        <v>3019574.44</v>
      </c>
      <c r="AA189" s="42">
        <f t="shared" si="376"/>
        <v>262831788.80000001</v>
      </c>
      <c r="AB189" s="42">
        <f t="shared" si="376"/>
        <v>262571538.28999999</v>
      </c>
      <c r="AC189" s="42">
        <f t="shared" si="376"/>
        <v>9096473.0999999996</v>
      </c>
      <c r="AD189" s="42">
        <f t="shared" si="376"/>
        <v>11331125.52</v>
      </c>
      <c r="AE189" s="42">
        <f t="shared" si="376"/>
        <v>1671921.24</v>
      </c>
      <c r="AF189" s="42">
        <f t="shared" si="376"/>
        <v>2553650.1800000002</v>
      </c>
      <c r="AG189" s="42">
        <f t="shared" si="376"/>
        <v>7343229.7999999998</v>
      </c>
      <c r="AH189" s="42">
        <f t="shared" si="376"/>
        <v>9164538.6500000004</v>
      </c>
      <c r="AI189" s="42">
        <f t="shared" si="376"/>
        <v>3847080.52</v>
      </c>
      <c r="AJ189" s="42">
        <f t="shared" si="376"/>
        <v>2770217.9</v>
      </c>
      <c r="AK189" s="42">
        <f t="shared" si="376"/>
        <v>3021109.42</v>
      </c>
      <c r="AL189" s="42">
        <f t="shared" si="376"/>
        <v>3423082.76</v>
      </c>
      <c r="AM189" s="42">
        <f t="shared" si="376"/>
        <v>4383126.3899999997</v>
      </c>
      <c r="AN189" s="42">
        <f t="shared" si="376"/>
        <v>4012699.98</v>
      </c>
      <c r="AO189" s="42">
        <f t="shared" si="376"/>
        <v>40495333.710000001</v>
      </c>
      <c r="AP189" s="42">
        <f t="shared" si="376"/>
        <v>806801264.25999999</v>
      </c>
      <c r="AQ189" s="42">
        <f t="shared" si="376"/>
        <v>2819219.6</v>
      </c>
      <c r="AR189" s="42">
        <f t="shared" si="376"/>
        <v>554691962.00999999</v>
      </c>
      <c r="AS189" s="42">
        <f t="shared" si="376"/>
        <v>63748944.93</v>
      </c>
      <c r="AT189" s="42">
        <f t="shared" si="376"/>
        <v>20071207.670000002</v>
      </c>
      <c r="AU189" s="42">
        <f t="shared" si="376"/>
        <v>3263371.75</v>
      </c>
      <c r="AV189" s="42">
        <f t="shared" si="376"/>
        <v>3701820.43</v>
      </c>
      <c r="AW189" s="42">
        <f t="shared" si="376"/>
        <v>3212921.59</v>
      </c>
      <c r="AX189" s="42">
        <f t="shared" si="376"/>
        <v>944202.85</v>
      </c>
      <c r="AY189" s="42">
        <f t="shared" si="376"/>
        <v>4687778.2699999996</v>
      </c>
      <c r="AZ189" s="42">
        <f t="shared" si="376"/>
        <v>103810866.98999999</v>
      </c>
      <c r="BA189" s="42">
        <f t="shared" si="376"/>
        <v>76307159.879999995</v>
      </c>
      <c r="BB189" s="42">
        <f t="shared" si="376"/>
        <v>66048887.960000001</v>
      </c>
      <c r="BC189" s="42">
        <f t="shared" si="376"/>
        <v>263811009.59999999</v>
      </c>
      <c r="BD189" s="42">
        <f t="shared" si="376"/>
        <v>42244922.530000001</v>
      </c>
      <c r="BE189" s="42">
        <f t="shared" si="376"/>
        <v>12911110.789999999</v>
      </c>
      <c r="BF189" s="42">
        <f t="shared" si="376"/>
        <v>208360499.91999999</v>
      </c>
      <c r="BG189" s="42">
        <f t="shared" si="376"/>
        <v>9755436.2799999993</v>
      </c>
      <c r="BH189" s="42">
        <f t="shared" si="376"/>
        <v>6049500.5499999998</v>
      </c>
      <c r="BI189" s="42">
        <f t="shared" si="376"/>
        <v>3249990.01</v>
      </c>
      <c r="BJ189" s="42">
        <f t="shared" si="376"/>
        <v>54639907.100000001</v>
      </c>
      <c r="BK189" s="42">
        <f t="shared" si="376"/>
        <v>200272203.63</v>
      </c>
      <c r="BL189" s="42">
        <f t="shared" si="376"/>
        <v>2891966.48</v>
      </c>
      <c r="BM189" s="42">
        <f t="shared" si="376"/>
        <v>3497953.27</v>
      </c>
      <c r="BN189" s="42">
        <f t="shared" si="376"/>
        <v>30847197.010000002</v>
      </c>
      <c r="BO189" s="42">
        <f t="shared" ref="BO189:DZ189" si="377">ROUND((BO185)*(1+BO186+BO187),2)</f>
        <v>11838110.35</v>
      </c>
      <c r="BP189" s="42">
        <f t="shared" si="377"/>
        <v>2950521.31</v>
      </c>
      <c r="BQ189" s="42">
        <f t="shared" si="377"/>
        <v>56389712.649999999</v>
      </c>
      <c r="BR189" s="42">
        <f t="shared" si="377"/>
        <v>40735927.329999998</v>
      </c>
      <c r="BS189" s="42">
        <f t="shared" si="377"/>
        <v>11035554.039999999</v>
      </c>
      <c r="BT189" s="42">
        <f t="shared" si="377"/>
        <v>4685187.95</v>
      </c>
      <c r="BU189" s="42">
        <f t="shared" si="377"/>
        <v>4560924.76</v>
      </c>
      <c r="BV189" s="42">
        <f t="shared" si="377"/>
        <v>11618765.300000001</v>
      </c>
      <c r="BW189" s="42">
        <f t="shared" si="377"/>
        <v>17513121.010000002</v>
      </c>
      <c r="BX189" s="42">
        <f t="shared" si="377"/>
        <v>1582272.36</v>
      </c>
      <c r="BY189" s="42">
        <f t="shared" si="377"/>
        <v>5112306.4000000004</v>
      </c>
      <c r="BZ189" s="42">
        <f t="shared" si="377"/>
        <v>2856532.77</v>
      </c>
      <c r="CA189" s="42">
        <f t="shared" si="377"/>
        <v>2597888.31</v>
      </c>
      <c r="CB189" s="42">
        <f t="shared" si="377"/>
        <v>706563941.24000001</v>
      </c>
      <c r="CC189" s="42">
        <f t="shared" si="377"/>
        <v>2543749.2200000002</v>
      </c>
      <c r="CD189" s="42">
        <f t="shared" si="377"/>
        <v>972833.96</v>
      </c>
      <c r="CE189" s="42">
        <f t="shared" si="377"/>
        <v>2361221.84</v>
      </c>
      <c r="CF189" s="42">
        <f t="shared" si="377"/>
        <v>1845208.33</v>
      </c>
      <c r="CG189" s="42">
        <f t="shared" si="377"/>
        <v>2939904.34</v>
      </c>
      <c r="CH189" s="42">
        <f t="shared" si="377"/>
        <v>1748804.53</v>
      </c>
      <c r="CI189" s="42">
        <f t="shared" si="377"/>
        <v>6607516.8499999996</v>
      </c>
      <c r="CJ189" s="42">
        <f t="shared" si="377"/>
        <v>9102064.2100000009</v>
      </c>
      <c r="CK189" s="42">
        <f t="shared" si="377"/>
        <v>49618595.560000002</v>
      </c>
      <c r="CL189" s="42">
        <f t="shared" si="377"/>
        <v>12523583.49</v>
      </c>
      <c r="CM189" s="42">
        <f t="shared" si="377"/>
        <v>8427189.8100000005</v>
      </c>
      <c r="CN189" s="42">
        <f t="shared" si="377"/>
        <v>257525277.43000001</v>
      </c>
      <c r="CO189" s="42">
        <f t="shared" si="377"/>
        <v>128545814.08</v>
      </c>
      <c r="CP189" s="42">
        <f t="shared" si="377"/>
        <v>9977523.9100000001</v>
      </c>
      <c r="CQ189" s="42">
        <f t="shared" si="377"/>
        <v>9788533.5899999999</v>
      </c>
      <c r="CR189" s="42">
        <f t="shared" si="377"/>
        <v>2689011.46</v>
      </c>
      <c r="CS189" s="42">
        <f t="shared" si="377"/>
        <v>3990409.19</v>
      </c>
      <c r="CT189" s="42">
        <f t="shared" si="377"/>
        <v>1836191.75</v>
      </c>
      <c r="CU189" s="42">
        <f t="shared" si="377"/>
        <v>3856779.7</v>
      </c>
      <c r="CV189" s="42">
        <f t="shared" si="377"/>
        <v>844826.97</v>
      </c>
      <c r="CW189" s="42">
        <f t="shared" si="377"/>
        <v>2755616.17</v>
      </c>
      <c r="CX189" s="42">
        <f t="shared" si="377"/>
        <v>4721327.43</v>
      </c>
      <c r="CY189" s="42">
        <f t="shared" si="377"/>
        <v>907453.3</v>
      </c>
      <c r="CZ189" s="42">
        <f t="shared" si="377"/>
        <v>18225827.620000001</v>
      </c>
      <c r="DA189" s="42">
        <f t="shared" si="377"/>
        <v>2642090.88</v>
      </c>
      <c r="DB189" s="42">
        <f t="shared" si="377"/>
        <v>3570661.89</v>
      </c>
      <c r="DC189" s="42">
        <f t="shared" si="377"/>
        <v>2357428.31</v>
      </c>
      <c r="DD189" s="42">
        <f t="shared" si="377"/>
        <v>2465800.58</v>
      </c>
      <c r="DE189" s="42">
        <f t="shared" si="377"/>
        <v>4384712.43</v>
      </c>
      <c r="DF189" s="42">
        <f t="shared" si="377"/>
        <v>185406700.91</v>
      </c>
      <c r="DG189" s="42">
        <f t="shared" si="377"/>
        <v>1654721.78</v>
      </c>
      <c r="DH189" s="42">
        <f t="shared" si="377"/>
        <v>17806804.59</v>
      </c>
      <c r="DI189" s="42">
        <f t="shared" si="377"/>
        <v>23258311.129999999</v>
      </c>
      <c r="DJ189" s="42">
        <f t="shared" si="377"/>
        <v>6493345.54</v>
      </c>
      <c r="DK189" s="42">
        <f t="shared" si="377"/>
        <v>4536214.2300000004</v>
      </c>
      <c r="DL189" s="42">
        <f t="shared" si="377"/>
        <v>51625212.689999998</v>
      </c>
      <c r="DM189" s="42">
        <f t="shared" si="377"/>
        <v>3853235.22</v>
      </c>
      <c r="DN189" s="42">
        <f t="shared" si="377"/>
        <v>13312857.939999999</v>
      </c>
      <c r="DO189" s="42">
        <f t="shared" si="377"/>
        <v>28508130.120000001</v>
      </c>
      <c r="DP189" s="42">
        <f t="shared" si="377"/>
        <v>2963885.55</v>
      </c>
      <c r="DQ189" s="42">
        <f t="shared" si="377"/>
        <v>6153975.9500000002</v>
      </c>
      <c r="DR189" s="42">
        <f t="shared" si="377"/>
        <v>13211393.800000001</v>
      </c>
      <c r="DS189" s="42">
        <f t="shared" si="377"/>
        <v>7769999.2000000002</v>
      </c>
      <c r="DT189" s="42">
        <f t="shared" si="377"/>
        <v>2293301.41</v>
      </c>
      <c r="DU189" s="42">
        <f t="shared" si="377"/>
        <v>4129487.53</v>
      </c>
      <c r="DV189" s="42">
        <f t="shared" si="377"/>
        <v>2977633.44</v>
      </c>
      <c r="DW189" s="42">
        <f t="shared" si="377"/>
        <v>3870094.1</v>
      </c>
      <c r="DX189" s="42">
        <f t="shared" si="377"/>
        <v>2830997.4</v>
      </c>
      <c r="DY189" s="42">
        <f t="shared" si="377"/>
        <v>4158399.77</v>
      </c>
      <c r="DZ189" s="42">
        <f t="shared" si="377"/>
        <v>8580320.4499999993</v>
      </c>
      <c r="EA189" s="42">
        <f t="shared" ref="EA189:FX189" si="378">ROUND((EA185)*(1+EA186+EA187),2)</f>
        <v>6437366.4299999997</v>
      </c>
      <c r="EB189" s="42">
        <f t="shared" si="378"/>
        <v>5496175.9100000001</v>
      </c>
      <c r="EC189" s="42">
        <f t="shared" si="378"/>
        <v>3522863.93</v>
      </c>
      <c r="ED189" s="42">
        <f t="shared" si="378"/>
        <v>19043416.899999999</v>
      </c>
      <c r="EE189" s="42">
        <f t="shared" si="378"/>
        <v>2742113.16</v>
      </c>
      <c r="EF189" s="42">
        <f t="shared" si="378"/>
        <v>13274342.49</v>
      </c>
      <c r="EG189" s="42">
        <f t="shared" si="378"/>
        <v>3258979.69</v>
      </c>
      <c r="EH189" s="42">
        <f t="shared" si="378"/>
        <v>2940132.1</v>
      </c>
      <c r="EI189" s="42">
        <f t="shared" si="378"/>
        <v>150458378.31</v>
      </c>
      <c r="EJ189" s="42">
        <f t="shared" si="378"/>
        <v>80986926.340000004</v>
      </c>
      <c r="EK189" s="42">
        <f t="shared" si="378"/>
        <v>6465856</v>
      </c>
      <c r="EL189" s="42">
        <f t="shared" si="378"/>
        <v>4542113.13</v>
      </c>
      <c r="EM189" s="42">
        <f t="shared" si="378"/>
        <v>4338308.63</v>
      </c>
      <c r="EN189" s="42">
        <f t="shared" si="378"/>
        <v>9920456.0299999993</v>
      </c>
      <c r="EO189" s="42">
        <f t="shared" si="378"/>
        <v>3935856.51</v>
      </c>
      <c r="EP189" s="42">
        <f t="shared" si="378"/>
        <v>4460747.92</v>
      </c>
      <c r="EQ189" s="42">
        <f t="shared" si="378"/>
        <v>24209809.5</v>
      </c>
      <c r="ER189" s="42">
        <f t="shared" si="378"/>
        <v>4046343.16</v>
      </c>
      <c r="ES189" s="42">
        <f t="shared" si="378"/>
        <v>2165167.59</v>
      </c>
      <c r="ET189" s="42">
        <f t="shared" si="378"/>
        <v>3416985.61</v>
      </c>
      <c r="EU189" s="42">
        <f t="shared" si="378"/>
        <v>6694788.54</v>
      </c>
      <c r="EV189" s="42">
        <f t="shared" si="378"/>
        <v>1246711.06</v>
      </c>
      <c r="EW189" s="42">
        <f t="shared" si="378"/>
        <v>10800811.26</v>
      </c>
      <c r="EX189" s="42">
        <f t="shared" si="378"/>
        <v>3205772.32</v>
      </c>
      <c r="EY189" s="42">
        <f t="shared" si="378"/>
        <v>4649203.5999999996</v>
      </c>
      <c r="EZ189" s="42">
        <f t="shared" si="378"/>
        <v>2236576.41</v>
      </c>
      <c r="FA189" s="42">
        <f t="shared" si="378"/>
        <v>31280978.079999998</v>
      </c>
      <c r="FB189" s="42">
        <f t="shared" si="378"/>
        <v>4109079.16</v>
      </c>
      <c r="FC189" s="42">
        <f t="shared" si="378"/>
        <v>19679875.039999999</v>
      </c>
      <c r="FD189" s="42">
        <f t="shared" si="378"/>
        <v>4084862.36</v>
      </c>
      <c r="FE189" s="42">
        <f t="shared" si="378"/>
        <v>1807155.21</v>
      </c>
      <c r="FF189" s="42">
        <f t="shared" si="378"/>
        <v>3048200.98</v>
      </c>
      <c r="FG189" s="42">
        <f t="shared" si="378"/>
        <v>1968134.24</v>
      </c>
      <c r="FH189" s="42">
        <f t="shared" si="378"/>
        <v>1646180.48</v>
      </c>
      <c r="FI189" s="42">
        <f t="shared" si="378"/>
        <v>16312969.619999999</v>
      </c>
      <c r="FJ189" s="42">
        <f t="shared" si="378"/>
        <v>16376879.32</v>
      </c>
      <c r="FK189" s="42">
        <f t="shared" si="378"/>
        <v>20046700.239999998</v>
      </c>
      <c r="FL189" s="42">
        <f t="shared" si="378"/>
        <v>54264042.850000001</v>
      </c>
      <c r="FM189" s="42">
        <f t="shared" si="378"/>
        <v>32038237.489999998</v>
      </c>
      <c r="FN189" s="42">
        <f t="shared" si="378"/>
        <v>190626374.69</v>
      </c>
      <c r="FO189" s="42">
        <f t="shared" si="378"/>
        <v>10015448.449999999</v>
      </c>
      <c r="FP189" s="42">
        <f t="shared" si="378"/>
        <v>21166895.260000002</v>
      </c>
      <c r="FQ189" s="42">
        <f t="shared" si="378"/>
        <v>8488529.6099999994</v>
      </c>
      <c r="FR189" s="42">
        <f t="shared" si="378"/>
        <v>2581776.2799999998</v>
      </c>
      <c r="FS189" s="42">
        <f t="shared" si="378"/>
        <v>2753139.68</v>
      </c>
      <c r="FT189" s="43">
        <f t="shared" si="378"/>
        <v>1416505.76</v>
      </c>
      <c r="FU189" s="42">
        <f t="shared" si="378"/>
        <v>7897253.6500000004</v>
      </c>
      <c r="FV189" s="42">
        <f t="shared" si="378"/>
        <v>6464782.6100000003</v>
      </c>
      <c r="FW189" s="42">
        <f t="shared" si="378"/>
        <v>2862173.1</v>
      </c>
      <c r="FX189" s="42">
        <f t="shared" si="378"/>
        <v>1182214.8500000001</v>
      </c>
      <c r="FY189" s="29"/>
      <c r="FZ189" s="42">
        <f>SUM(C189:FX189)</f>
        <v>7745764136.04</v>
      </c>
      <c r="GA189" s="42"/>
      <c r="GB189" s="42"/>
      <c r="GC189" s="42"/>
      <c r="GD189" s="42"/>
      <c r="GE189" s="4"/>
      <c r="GF189" s="1"/>
      <c r="GG189" s="1"/>
      <c r="GH189" s="1"/>
      <c r="GI189" s="1"/>
      <c r="GJ189" s="1"/>
      <c r="GK189" s="1"/>
      <c r="GL189" s="1"/>
      <c r="GM189" s="1"/>
    </row>
    <row r="190" spans="1:256" x14ac:dyDescent="0.2">
      <c r="A190" s="5"/>
      <c r="B190" s="11" t="s">
        <v>534</v>
      </c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3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  <c r="DB190" s="42"/>
      <c r="DC190" s="42"/>
      <c r="DD190" s="42"/>
      <c r="DE190" s="42"/>
      <c r="DF190" s="42"/>
      <c r="DG190" s="42"/>
      <c r="DH190" s="42"/>
      <c r="DI190" s="42"/>
      <c r="DJ190" s="42"/>
      <c r="DK190" s="42"/>
      <c r="DL190" s="42"/>
      <c r="DM190" s="42"/>
      <c r="DN190" s="42"/>
      <c r="DO190" s="42"/>
      <c r="DP190" s="42"/>
      <c r="DQ190" s="42"/>
      <c r="DR190" s="42"/>
      <c r="DS190" s="42"/>
      <c r="DT190" s="42"/>
      <c r="DU190" s="42"/>
      <c r="DV190" s="42"/>
      <c r="DW190" s="42"/>
      <c r="DX190" s="42"/>
      <c r="DY190" s="42"/>
      <c r="DZ190" s="42"/>
      <c r="EA190" s="42"/>
      <c r="EB190" s="42"/>
      <c r="EC190" s="42"/>
      <c r="ED190" s="42"/>
      <c r="EE190" s="42"/>
      <c r="EF190" s="42"/>
      <c r="EG190" s="42"/>
      <c r="EH190" s="42"/>
      <c r="EI190" s="42"/>
      <c r="EJ190" s="42"/>
      <c r="EK190" s="42"/>
      <c r="EL190" s="42"/>
      <c r="EM190" s="42"/>
      <c r="EN190" s="42"/>
      <c r="EO190" s="42"/>
      <c r="EP190" s="42"/>
      <c r="EQ190" s="42"/>
      <c r="ER190" s="42"/>
      <c r="ES190" s="42"/>
      <c r="ET190" s="42"/>
      <c r="EU190" s="42"/>
      <c r="EV190" s="42"/>
      <c r="EW190" s="42"/>
      <c r="EX190" s="42"/>
      <c r="EY190" s="42"/>
      <c r="EZ190" s="42"/>
      <c r="FA190" s="42"/>
      <c r="FB190" s="42"/>
      <c r="FC190" s="42"/>
      <c r="FD190" s="42"/>
      <c r="FE190" s="42"/>
      <c r="FF190" s="42"/>
      <c r="FG190" s="42"/>
      <c r="FH190" s="42"/>
      <c r="FI190" s="42"/>
      <c r="FJ190" s="42"/>
      <c r="FK190" s="42"/>
      <c r="FL190" s="42"/>
      <c r="FM190" s="42"/>
      <c r="FN190" s="42"/>
      <c r="FO190" s="42"/>
      <c r="FP190" s="42"/>
      <c r="FQ190" s="42"/>
      <c r="FR190" s="42"/>
      <c r="FS190" s="42"/>
      <c r="FT190" s="43"/>
      <c r="FU190" s="42"/>
      <c r="FV190" s="42"/>
      <c r="FW190" s="42"/>
      <c r="FX190" s="42"/>
      <c r="FY190" s="42"/>
      <c r="FZ190" s="42"/>
      <c r="GA190" s="42"/>
      <c r="GB190" s="46"/>
      <c r="GC190" s="46"/>
      <c r="GD190" s="46"/>
      <c r="GE190" s="69"/>
      <c r="GF190" s="156"/>
      <c r="GG190" s="1"/>
      <c r="GH190" s="1"/>
      <c r="GI190" s="1"/>
      <c r="GJ190" s="1"/>
      <c r="GK190" s="1"/>
      <c r="GL190" s="1"/>
      <c r="GM190" s="1"/>
    </row>
    <row r="191" spans="1:256" x14ac:dyDescent="0.2">
      <c r="A191" s="5"/>
      <c r="B191" s="11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3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  <c r="DB191" s="42"/>
      <c r="DC191" s="42"/>
      <c r="DD191" s="42"/>
      <c r="DE191" s="42"/>
      <c r="DF191" s="42"/>
      <c r="DG191" s="42"/>
      <c r="DH191" s="42"/>
      <c r="DI191" s="42"/>
      <c r="DJ191" s="42"/>
      <c r="DK191" s="42"/>
      <c r="DL191" s="42"/>
      <c r="DM191" s="42"/>
      <c r="DN191" s="42"/>
      <c r="DO191" s="42"/>
      <c r="DP191" s="42"/>
      <c r="DQ191" s="42"/>
      <c r="DR191" s="42"/>
      <c r="DS191" s="42"/>
      <c r="DT191" s="42"/>
      <c r="DU191" s="42"/>
      <c r="DV191" s="42"/>
      <c r="DW191" s="42"/>
      <c r="DX191" s="42"/>
      <c r="DY191" s="42"/>
      <c r="DZ191" s="42"/>
      <c r="EA191" s="42"/>
      <c r="EB191" s="42"/>
      <c r="EC191" s="42"/>
      <c r="ED191" s="42"/>
      <c r="EE191" s="42"/>
      <c r="EF191" s="42"/>
      <c r="EG191" s="42"/>
      <c r="EH191" s="42"/>
      <c r="EI191" s="42"/>
      <c r="EJ191" s="42"/>
      <c r="EK191" s="42"/>
      <c r="EL191" s="42"/>
      <c r="EM191" s="42"/>
      <c r="EN191" s="42"/>
      <c r="EO191" s="42"/>
      <c r="EP191" s="42"/>
      <c r="EQ191" s="42"/>
      <c r="ER191" s="42"/>
      <c r="ES191" s="42"/>
      <c r="ET191" s="42"/>
      <c r="EU191" s="42"/>
      <c r="EV191" s="42"/>
      <c r="EW191" s="42"/>
      <c r="EX191" s="42"/>
      <c r="EY191" s="42"/>
      <c r="EZ191" s="42"/>
      <c r="FA191" s="42"/>
      <c r="FB191" s="42"/>
      <c r="FC191" s="42"/>
      <c r="FD191" s="42"/>
      <c r="FE191" s="42"/>
      <c r="FF191" s="42"/>
      <c r="FG191" s="42"/>
      <c r="FH191" s="42"/>
      <c r="FI191" s="42"/>
      <c r="FJ191" s="42"/>
      <c r="FK191" s="42"/>
      <c r="FL191" s="42"/>
      <c r="FM191" s="42"/>
      <c r="FN191" s="42"/>
      <c r="FO191" s="42"/>
      <c r="FP191" s="42"/>
      <c r="FQ191" s="42"/>
      <c r="FR191" s="42"/>
      <c r="FS191" s="42"/>
      <c r="FT191" s="43"/>
      <c r="FU191" s="42"/>
      <c r="FV191" s="42"/>
      <c r="FW191" s="42"/>
      <c r="FX191" s="42"/>
      <c r="FY191" s="42"/>
      <c r="FZ191" s="42"/>
      <c r="GA191" s="42"/>
      <c r="GB191" s="42"/>
      <c r="GC191" s="42"/>
      <c r="GD191" s="42"/>
      <c r="GE191" s="4"/>
      <c r="GF191" s="1"/>
      <c r="GG191" s="1"/>
      <c r="GH191" s="1"/>
      <c r="GI191" s="1"/>
      <c r="GJ191" s="1"/>
      <c r="GK191" s="1"/>
      <c r="GL191" s="1"/>
      <c r="GM191" s="1"/>
    </row>
    <row r="192" spans="1:256" ht="15.75" x14ac:dyDescent="0.25">
      <c r="A192" s="5"/>
      <c r="B192" s="41" t="s">
        <v>535</v>
      </c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3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  <c r="DB192" s="42"/>
      <c r="DC192" s="42"/>
      <c r="DD192" s="42"/>
      <c r="DE192" s="42"/>
      <c r="DF192" s="42"/>
      <c r="DG192" s="42"/>
      <c r="DH192" s="42"/>
      <c r="DI192" s="42"/>
      <c r="DJ192" s="42"/>
      <c r="DK192" s="42"/>
      <c r="DL192" s="42"/>
      <c r="DM192" s="42"/>
      <c r="DN192" s="42"/>
      <c r="DO192" s="42"/>
      <c r="DP192" s="42"/>
      <c r="DQ192" s="42"/>
      <c r="DR192" s="42"/>
      <c r="DS192" s="42"/>
      <c r="DT192" s="42"/>
      <c r="DU192" s="42"/>
      <c r="DV192" s="42"/>
      <c r="DW192" s="42"/>
      <c r="DX192" s="42"/>
      <c r="DY192" s="42"/>
      <c r="DZ192" s="42"/>
      <c r="EA192" s="42"/>
      <c r="EB192" s="42"/>
      <c r="EC192" s="42"/>
      <c r="ED192" s="42"/>
      <c r="EE192" s="42"/>
      <c r="EF192" s="42"/>
      <c r="EG192" s="42"/>
      <c r="EH192" s="42"/>
      <c r="EI192" s="42"/>
      <c r="EJ192" s="42"/>
      <c r="EK192" s="42"/>
      <c r="EL192" s="42"/>
      <c r="EM192" s="42"/>
      <c r="EN192" s="42"/>
      <c r="EO192" s="42"/>
      <c r="EP192" s="42"/>
      <c r="EQ192" s="42"/>
      <c r="ER192" s="42"/>
      <c r="ES192" s="42"/>
      <c r="ET192" s="42"/>
      <c r="EU192" s="42"/>
      <c r="EV192" s="42"/>
      <c r="EW192" s="42"/>
      <c r="EX192" s="42"/>
      <c r="EY192" s="42"/>
      <c r="EZ192" s="42"/>
      <c r="FA192" s="42"/>
      <c r="FB192" s="42"/>
      <c r="FC192" s="42"/>
      <c r="FD192" s="42"/>
      <c r="FE192" s="42"/>
      <c r="FF192" s="42"/>
      <c r="FG192" s="42"/>
      <c r="FH192" s="42"/>
      <c r="FI192" s="42"/>
      <c r="FJ192" s="42"/>
      <c r="FK192" s="42"/>
      <c r="FL192" s="42"/>
      <c r="FM192" s="42"/>
      <c r="FN192" s="42"/>
      <c r="FO192" s="42"/>
      <c r="FP192" s="42"/>
      <c r="FQ192" s="42"/>
      <c r="FR192" s="42"/>
      <c r="FS192" s="42"/>
      <c r="FT192" s="43"/>
      <c r="FU192" s="42"/>
      <c r="FV192" s="42"/>
      <c r="FW192" s="42"/>
      <c r="FX192" s="42"/>
      <c r="FY192" s="42"/>
      <c r="FZ192" s="42"/>
      <c r="GA192" s="42"/>
      <c r="GB192" s="42"/>
      <c r="GC192" s="42"/>
      <c r="GD192" s="42"/>
      <c r="GE192" s="4"/>
      <c r="GF192" s="1"/>
      <c r="GG192" s="1"/>
      <c r="GH192" s="1"/>
      <c r="GI192" s="1"/>
      <c r="GJ192" s="1"/>
      <c r="GK192" s="1"/>
      <c r="GL192" s="1"/>
      <c r="GM192" s="1"/>
    </row>
    <row r="193" spans="1:195" x14ac:dyDescent="0.2">
      <c r="A193" s="2" t="s">
        <v>536</v>
      </c>
      <c r="B193" s="11" t="s">
        <v>537</v>
      </c>
      <c r="C193" s="42">
        <f t="shared" ref="C193:AH193" si="379">(C32)</f>
        <v>8452.24</v>
      </c>
      <c r="D193" s="42">
        <f t="shared" si="379"/>
        <v>8452.24</v>
      </c>
      <c r="E193" s="42">
        <f t="shared" si="379"/>
        <v>8452.24</v>
      </c>
      <c r="F193" s="42">
        <f t="shared" si="379"/>
        <v>8452.24</v>
      </c>
      <c r="G193" s="42">
        <f t="shared" si="379"/>
        <v>8452.24</v>
      </c>
      <c r="H193" s="42">
        <f t="shared" si="379"/>
        <v>8452.24</v>
      </c>
      <c r="I193" s="42">
        <f t="shared" si="379"/>
        <v>8452.24</v>
      </c>
      <c r="J193" s="42">
        <f t="shared" si="379"/>
        <v>8452.24</v>
      </c>
      <c r="K193" s="42">
        <f t="shared" si="379"/>
        <v>8452.24</v>
      </c>
      <c r="L193" s="42">
        <f t="shared" si="379"/>
        <v>8452.24</v>
      </c>
      <c r="M193" s="42">
        <f t="shared" si="379"/>
        <v>8452.24</v>
      </c>
      <c r="N193" s="42">
        <f t="shared" si="379"/>
        <v>8452.24</v>
      </c>
      <c r="O193" s="42">
        <f t="shared" si="379"/>
        <v>8452.24</v>
      </c>
      <c r="P193" s="42">
        <f t="shared" si="379"/>
        <v>8452.24</v>
      </c>
      <c r="Q193" s="42">
        <f t="shared" si="379"/>
        <v>8452.24</v>
      </c>
      <c r="R193" s="42">
        <f t="shared" si="379"/>
        <v>8452.24</v>
      </c>
      <c r="S193" s="42">
        <f t="shared" si="379"/>
        <v>8452.24</v>
      </c>
      <c r="T193" s="42">
        <f t="shared" si="379"/>
        <v>8452.24</v>
      </c>
      <c r="U193" s="42">
        <f t="shared" si="379"/>
        <v>8452.24</v>
      </c>
      <c r="V193" s="42">
        <f t="shared" si="379"/>
        <v>8452.24</v>
      </c>
      <c r="W193" s="42">
        <f t="shared" si="379"/>
        <v>8452.24</v>
      </c>
      <c r="X193" s="42">
        <f t="shared" si="379"/>
        <v>8452.24</v>
      </c>
      <c r="Y193" s="42">
        <f t="shared" si="379"/>
        <v>8452.24</v>
      </c>
      <c r="Z193" s="42">
        <f t="shared" si="379"/>
        <v>8452.24</v>
      </c>
      <c r="AA193" s="42">
        <f t="shared" si="379"/>
        <v>8452.24</v>
      </c>
      <c r="AB193" s="42">
        <f t="shared" si="379"/>
        <v>8452.24</v>
      </c>
      <c r="AC193" s="42">
        <f t="shared" si="379"/>
        <v>8452.24</v>
      </c>
      <c r="AD193" s="42">
        <f t="shared" si="379"/>
        <v>8452.24</v>
      </c>
      <c r="AE193" s="42">
        <f t="shared" si="379"/>
        <v>8452.24</v>
      </c>
      <c r="AF193" s="42">
        <f t="shared" si="379"/>
        <v>8452.24</v>
      </c>
      <c r="AG193" s="42">
        <f t="shared" si="379"/>
        <v>8452.24</v>
      </c>
      <c r="AH193" s="42">
        <f t="shared" si="379"/>
        <v>8452.24</v>
      </c>
      <c r="AI193" s="42">
        <f t="shared" ref="AI193:BN193" si="380">(AI32)</f>
        <v>8452.24</v>
      </c>
      <c r="AJ193" s="42">
        <f t="shared" si="380"/>
        <v>8452.24</v>
      </c>
      <c r="AK193" s="42">
        <f t="shared" si="380"/>
        <v>8452.24</v>
      </c>
      <c r="AL193" s="42">
        <f t="shared" si="380"/>
        <v>8452.24</v>
      </c>
      <c r="AM193" s="42">
        <f t="shared" si="380"/>
        <v>8452.24</v>
      </c>
      <c r="AN193" s="42">
        <f t="shared" si="380"/>
        <v>8452.24</v>
      </c>
      <c r="AO193" s="42">
        <f t="shared" si="380"/>
        <v>8452.24</v>
      </c>
      <c r="AP193" s="42">
        <f t="shared" si="380"/>
        <v>8452.24</v>
      </c>
      <c r="AQ193" s="42">
        <f t="shared" si="380"/>
        <v>8452.24</v>
      </c>
      <c r="AR193" s="42">
        <f t="shared" si="380"/>
        <v>8452.24</v>
      </c>
      <c r="AS193" s="42">
        <f t="shared" si="380"/>
        <v>8452.24</v>
      </c>
      <c r="AT193" s="42">
        <f t="shared" si="380"/>
        <v>8452.24</v>
      </c>
      <c r="AU193" s="42">
        <f t="shared" si="380"/>
        <v>8452.24</v>
      </c>
      <c r="AV193" s="42">
        <f t="shared" si="380"/>
        <v>8452.24</v>
      </c>
      <c r="AW193" s="42">
        <f t="shared" si="380"/>
        <v>8452.24</v>
      </c>
      <c r="AX193" s="42">
        <f t="shared" si="380"/>
        <v>8452.24</v>
      </c>
      <c r="AY193" s="42">
        <f t="shared" si="380"/>
        <v>8452.24</v>
      </c>
      <c r="AZ193" s="42">
        <f t="shared" si="380"/>
        <v>8452.24</v>
      </c>
      <c r="BA193" s="42">
        <f t="shared" si="380"/>
        <v>8452.24</v>
      </c>
      <c r="BB193" s="42">
        <f t="shared" si="380"/>
        <v>8452.24</v>
      </c>
      <c r="BC193" s="42">
        <f t="shared" si="380"/>
        <v>8452.24</v>
      </c>
      <c r="BD193" s="42">
        <f t="shared" si="380"/>
        <v>8452.24</v>
      </c>
      <c r="BE193" s="42">
        <f t="shared" si="380"/>
        <v>8452.24</v>
      </c>
      <c r="BF193" s="42">
        <f t="shared" si="380"/>
        <v>8452.24</v>
      </c>
      <c r="BG193" s="42">
        <f t="shared" si="380"/>
        <v>8452.24</v>
      </c>
      <c r="BH193" s="42">
        <f t="shared" si="380"/>
        <v>8452.24</v>
      </c>
      <c r="BI193" s="42">
        <f t="shared" si="380"/>
        <v>8452.24</v>
      </c>
      <c r="BJ193" s="42">
        <f t="shared" si="380"/>
        <v>8452.24</v>
      </c>
      <c r="BK193" s="42">
        <f t="shared" si="380"/>
        <v>8452.24</v>
      </c>
      <c r="BL193" s="42">
        <f t="shared" si="380"/>
        <v>8452.24</v>
      </c>
      <c r="BM193" s="42">
        <f t="shared" si="380"/>
        <v>8452.24</v>
      </c>
      <c r="BN193" s="42">
        <f t="shared" si="380"/>
        <v>8452.24</v>
      </c>
      <c r="BO193" s="42">
        <f t="shared" ref="BO193:CT193" si="381">(BO32)</f>
        <v>8452.24</v>
      </c>
      <c r="BP193" s="42">
        <f t="shared" si="381"/>
        <v>8452.24</v>
      </c>
      <c r="BQ193" s="42">
        <f t="shared" si="381"/>
        <v>8452.24</v>
      </c>
      <c r="BR193" s="42">
        <f t="shared" si="381"/>
        <v>8452.24</v>
      </c>
      <c r="BS193" s="42">
        <f t="shared" si="381"/>
        <v>8452.24</v>
      </c>
      <c r="BT193" s="42">
        <f t="shared" si="381"/>
        <v>8452.24</v>
      </c>
      <c r="BU193" s="42">
        <f t="shared" si="381"/>
        <v>8452.24</v>
      </c>
      <c r="BV193" s="42">
        <f t="shared" si="381"/>
        <v>8452.24</v>
      </c>
      <c r="BW193" s="42">
        <f t="shared" si="381"/>
        <v>8452.24</v>
      </c>
      <c r="BX193" s="42">
        <f t="shared" si="381"/>
        <v>8452.24</v>
      </c>
      <c r="BY193" s="42">
        <f t="shared" si="381"/>
        <v>8452.24</v>
      </c>
      <c r="BZ193" s="42">
        <f t="shared" si="381"/>
        <v>8452.24</v>
      </c>
      <c r="CA193" s="42">
        <f t="shared" si="381"/>
        <v>8452.24</v>
      </c>
      <c r="CB193" s="42">
        <f t="shared" si="381"/>
        <v>8452.24</v>
      </c>
      <c r="CC193" s="42">
        <f t="shared" si="381"/>
        <v>8452.24</v>
      </c>
      <c r="CD193" s="42">
        <f t="shared" si="381"/>
        <v>8452.24</v>
      </c>
      <c r="CE193" s="42">
        <f t="shared" si="381"/>
        <v>8452.24</v>
      </c>
      <c r="CF193" s="42">
        <f t="shared" si="381"/>
        <v>8452.24</v>
      </c>
      <c r="CG193" s="42">
        <f t="shared" si="381"/>
        <v>8452.24</v>
      </c>
      <c r="CH193" s="42">
        <f t="shared" si="381"/>
        <v>8452.24</v>
      </c>
      <c r="CI193" s="42">
        <f t="shared" si="381"/>
        <v>8452.24</v>
      </c>
      <c r="CJ193" s="42">
        <f t="shared" si="381"/>
        <v>8452.24</v>
      </c>
      <c r="CK193" s="42">
        <f t="shared" si="381"/>
        <v>8452.24</v>
      </c>
      <c r="CL193" s="42">
        <f t="shared" si="381"/>
        <v>8452.24</v>
      </c>
      <c r="CM193" s="42">
        <f t="shared" si="381"/>
        <v>8452.24</v>
      </c>
      <c r="CN193" s="42">
        <f t="shared" si="381"/>
        <v>8452.24</v>
      </c>
      <c r="CO193" s="42">
        <f t="shared" si="381"/>
        <v>8452.24</v>
      </c>
      <c r="CP193" s="42">
        <f t="shared" si="381"/>
        <v>8452.24</v>
      </c>
      <c r="CQ193" s="42">
        <f t="shared" si="381"/>
        <v>8452.24</v>
      </c>
      <c r="CR193" s="42">
        <f t="shared" si="381"/>
        <v>8452.24</v>
      </c>
      <c r="CS193" s="42">
        <f t="shared" si="381"/>
        <v>8452.24</v>
      </c>
      <c r="CT193" s="42">
        <f t="shared" si="381"/>
        <v>8452.24</v>
      </c>
      <c r="CU193" s="42">
        <f t="shared" ref="CU193:DZ193" si="382">(CU32)</f>
        <v>8452.24</v>
      </c>
      <c r="CV193" s="42">
        <f t="shared" si="382"/>
        <v>8452.24</v>
      </c>
      <c r="CW193" s="42">
        <f t="shared" si="382"/>
        <v>8452.24</v>
      </c>
      <c r="CX193" s="42">
        <f t="shared" si="382"/>
        <v>8452.24</v>
      </c>
      <c r="CY193" s="42">
        <f t="shared" si="382"/>
        <v>8452.24</v>
      </c>
      <c r="CZ193" s="42">
        <f t="shared" si="382"/>
        <v>8452.24</v>
      </c>
      <c r="DA193" s="42">
        <f t="shared" si="382"/>
        <v>8452.24</v>
      </c>
      <c r="DB193" s="42">
        <f t="shared" si="382"/>
        <v>8452.24</v>
      </c>
      <c r="DC193" s="42">
        <f t="shared" si="382"/>
        <v>8452.24</v>
      </c>
      <c r="DD193" s="42">
        <f t="shared" si="382"/>
        <v>8452.24</v>
      </c>
      <c r="DE193" s="42">
        <f t="shared" si="382"/>
        <v>8452.24</v>
      </c>
      <c r="DF193" s="42">
        <f t="shared" si="382"/>
        <v>8452.24</v>
      </c>
      <c r="DG193" s="42">
        <f t="shared" si="382"/>
        <v>8452.24</v>
      </c>
      <c r="DH193" s="42">
        <f t="shared" si="382"/>
        <v>8452.24</v>
      </c>
      <c r="DI193" s="42">
        <f t="shared" si="382"/>
        <v>8452.24</v>
      </c>
      <c r="DJ193" s="42">
        <f t="shared" si="382"/>
        <v>8452.24</v>
      </c>
      <c r="DK193" s="42">
        <f t="shared" si="382"/>
        <v>8452.24</v>
      </c>
      <c r="DL193" s="42">
        <f t="shared" si="382"/>
        <v>8452.24</v>
      </c>
      <c r="DM193" s="42">
        <f t="shared" si="382"/>
        <v>8452.24</v>
      </c>
      <c r="DN193" s="42">
        <f t="shared" si="382"/>
        <v>8452.24</v>
      </c>
      <c r="DO193" s="42">
        <f t="shared" si="382"/>
        <v>8452.24</v>
      </c>
      <c r="DP193" s="42">
        <f t="shared" si="382"/>
        <v>8452.24</v>
      </c>
      <c r="DQ193" s="42">
        <f t="shared" si="382"/>
        <v>8452.24</v>
      </c>
      <c r="DR193" s="42">
        <f t="shared" si="382"/>
        <v>8452.24</v>
      </c>
      <c r="DS193" s="42">
        <f t="shared" si="382"/>
        <v>8452.24</v>
      </c>
      <c r="DT193" s="42">
        <f t="shared" si="382"/>
        <v>8452.24</v>
      </c>
      <c r="DU193" s="42">
        <f t="shared" si="382"/>
        <v>8452.24</v>
      </c>
      <c r="DV193" s="42">
        <f t="shared" si="382"/>
        <v>8452.24</v>
      </c>
      <c r="DW193" s="42">
        <f t="shared" si="382"/>
        <v>8452.24</v>
      </c>
      <c r="DX193" s="42">
        <f t="shared" si="382"/>
        <v>8452.24</v>
      </c>
      <c r="DY193" s="42">
        <f t="shared" si="382"/>
        <v>8452.24</v>
      </c>
      <c r="DZ193" s="42">
        <f t="shared" si="382"/>
        <v>8452.24</v>
      </c>
      <c r="EA193" s="42">
        <f t="shared" ref="EA193:FF193" si="383">(EA32)</f>
        <v>8452.24</v>
      </c>
      <c r="EB193" s="42">
        <f t="shared" si="383"/>
        <v>8452.24</v>
      </c>
      <c r="EC193" s="42">
        <f t="shared" si="383"/>
        <v>8452.24</v>
      </c>
      <c r="ED193" s="42">
        <f t="shared" si="383"/>
        <v>8452.24</v>
      </c>
      <c r="EE193" s="42">
        <f t="shared" si="383"/>
        <v>8452.24</v>
      </c>
      <c r="EF193" s="42">
        <f t="shared" si="383"/>
        <v>8452.24</v>
      </c>
      <c r="EG193" s="42">
        <f t="shared" si="383"/>
        <v>8452.24</v>
      </c>
      <c r="EH193" s="42">
        <f t="shared" si="383"/>
        <v>8452.24</v>
      </c>
      <c r="EI193" s="42">
        <f t="shared" si="383"/>
        <v>8452.24</v>
      </c>
      <c r="EJ193" s="42">
        <f t="shared" si="383"/>
        <v>8452.24</v>
      </c>
      <c r="EK193" s="42">
        <f t="shared" si="383"/>
        <v>8452.24</v>
      </c>
      <c r="EL193" s="42">
        <f t="shared" si="383"/>
        <v>8452.24</v>
      </c>
      <c r="EM193" s="42">
        <f t="shared" si="383"/>
        <v>8452.24</v>
      </c>
      <c r="EN193" s="42">
        <f t="shared" si="383"/>
        <v>8452.24</v>
      </c>
      <c r="EO193" s="42">
        <f t="shared" si="383"/>
        <v>8452.24</v>
      </c>
      <c r="EP193" s="42">
        <f t="shared" si="383"/>
        <v>8452.24</v>
      </c>
      <c r="EQ193" s="42">
        <f t="shared" si="383"/>
        <v>8452.24</v>
      </c>
      <c r="ER193" s="42">
        <f t="shared" si="383"/>
        <v>8452.24</v>
      </c>
      <c r="ES193" s="42">
        <f t="shared" si="383"/>
        <v>8452.24</v>
      </c>
      <c r="ET193" s="42">
        <f t="shared" si="383"/>
        <v>8452.24</v>
      </c>
      <c r="EU193" s="42">
        <f t="shared" si="383"/>
        <v>8452.24</v>
      </c>
      <c r="EV193" s="42">
        <f t="shared" si="383"/>
        <v>8452.24</v>
      </c>
      <c r="EW193" s="42">
        <f t="shared" si="383"/>
        <v>8452.24</v>
      </c>
      <c r="EX193" s="42">
        <f t="shared" si="383"/>
        <v>8452.24</v>
      </c>
      <c r="EY193" s="42">
        <f t="shared" si="383"/>
        <v>8452.24</v>
      </c>
      <c r="EZ193" s="42">
        <f t="shared" si="383"/>
        <v>8452.24</v>
      </c>
      <c r="FA193" s="42">
        <f t="shared" si="383"/>
        <v>8452.24</v>
      </c>
      <c r="FB193" s="42">
        <f t="shared" si="383"/>
        <v>8452.24</v>
      </c>
      <c r="FC193" s="42">
        <f t="shared" si="383"/>
        <v>8452.24</v>
      </c>
      <c r="FD193" s="42">
        <f t="shared" si="383"/>
        <v>8452.24</v>
      </c>
      <c r="FE193" s="42">
        <f t="shared" si="383"/>
        <v>8452.24</v>
      </c>
      <c r="FF193" s="42">
        <f t="shared" si="383"/>
        <v>8452.24</v>
      </c>
      <c r="FG193" s="42">
        <f t="shared" ref="FG193:FX193" si="384">(FG32)</f>
        <v>8452.24</v>
      </c>
      <c r="FH193" s="42">
        <f t="shared" si="384"/>
        <v>8452.24</v>
      </c>
      <c r="FI193" s="42">
        <f t="shared" si="384"/>
        <v>8452.24</v>
      </c>
      <c r="FJ193" s="42">
        <f t="shared" si="384"/>
        <v>8452.24</v>
      </c>
      <c r="FK193" s="42">
        <f t="shared" si="384"/>
        <v>8452.24</v>
      </c>
      <c r="FL193" s="42">
        <f t="shared" si="384"/>
        <v>8452.24</v>
      </c>
      <c r="FM193" s="42">
        <f t="shared" si="384"/>
        <v>8452.24</v>
      </c>
      <c r="FN193" s="42">
        <f t="shared" si="384"/>
        <v>8452.24</v>
      </c>
      <c r="FO193" s="42">
        <f t="shared" si="384"/>
        <v>8452.24</v>
      </c>
      <c r="FP193" s="42">
        <f t="shared" si="384"/>
        <v>8452.24</v>
      </c>
      <c r="FQ193" s="42">
        <f t="shared" si="384"/>
        <v>8452.24</v>
      </c>
      <c r="FR193" s="42">
        <f t="shared" si="384"/>
        <v>8452.24</v>
      </c>
      <c r="FS193" s="42">
        <f t="shared" si="384"/>
        <v>8452.24</v>
      </c>
      <c r="FT193" s="43">
        <f t="shared" si="384"/>
        <v>8452.24</v>
      </c>
      <c r="FU193" s="42">
        <f t="shared" si="384"/>
        <v>8452.24</v>
      </c>
      <c r="FV193" s="42">
        <f t="shared" si="384"/>
        <v>8452.24</v>
      </c>
      <c r="FW193" s="42">
        <f t="shared" si="384"/>
        <v>8452.24</v>
      </c>
      <c r="FX193" s="42">
        <f t="shared" si="384"/>
        <v>8452.24</v>
      </c>
      <c r="FY193" s="42"/>
      <c r="FZ193" s="42"/>
      <c r="GA193" s="42"/>
      <c r="GB193" s="42"/>
      <c r="GC193" s="42"/>
      <c r="GD193" s="42"/>
      <c r="GE193" s="4"/>
      <c r="GF193" s="1"/>
      <c r="GG193" s="1"/>
      <c r="GH193" s="1"/>
      <c r="GI193" s="1"/>
      <c r="GJ193" s="1"/>
      <c r="GK193" s="1"/>
      <c r="GL193" s="1"/>
      <c r="GM193" s="1"/>
    </row>
    <row r="194" spans="1:195" x14ac:dyDescent="0.2">
      <c r="A194" s="2" t="s">
        <v>538</v>
      </c>
      <c r="B194" s="11" t="s">
        <v>539</v>
      </c>
      <c r="C194" s="14">
        <f t="shared" ref="C194:AH194" si="385">(C91)</f>
        <v>6213.9</v>
      </c>
      <c r="D194" s="14">
        <f t="shared" si="385"/>
        <v>41882.300000000003</v>
      </c>
      <c r="E194" s="14">
        <f t="shared" si="385"/>
        <v>7866.5</v>
      </c>
      <c r="F194" s="14">
        <f t="shared" si="385"/>
        <v>18591.399999999998</v>
      </c>
      <c r="G194" s="14">
        <f t="shared" si="385"/>
        <v>1030.8</v>
      </c>
      <c r="H194" s="14">
        <f t="shared" si="385"/>
        <v>976.9</v>
      </c>
      <c r="I194" s="14">
        <f t="shared" si="385"/>
        <v>10387.799999999999</v>
      </c>
      <c r="J194" s="14">
        <f t="shared" si="385"/>
        <v>2366.1999999999998</v>
      </c>
      <c r="K194" s="14">
        <f t="shared" si="385"/>
        <v>296.40000000000003</v>
      </c>
      <c r="L194" s="14">
        <f t="shared" si="385"/>
        <v>2590.4</v>
      </c>
      <c r="M194" s="14">
        <f t="shared" si="385"/>
        <v>1347.5</v>
      </c>
      <c r="N194" s="14">
        <f t="shared" si="385"/>
        <v>52853.2</v>
      </c>
      <c r="O194" s="14">
        <f t="shared" si="385"/>
        <v>14642.699999999999</v>
      </c>
      <c r="P194" s="14">
        <f t="shared" si="385"/>
        <v>180</v>
      </c>
      <c r="Q194" s="14">
        <f t="shared" si="385"/>
        <v>39511</v>
      </c>
      <c r="R194" s="14">
        <f t="shared" si="385"/>
        <v>498.5</v>
      </c>
      <c r="S194" s="14">
        <f t="shared" si="385"/>
        <v>1651.5</v>
      </c>
      <c r="T194" s="14">
        <f t="shared" si="385"/>
        <v>150.6</v>
      </c>
      <c r="U194" s="14">
        <f t="shared" si="385"/>
        <v>51.5</v>
      </c>
      <c r="V194" s="14">
        <f t="shared" si="385"/>
        <v>291.7</v>
      </c>
      <c r="W194" s="14">
        <f t="shared" si="385"/>
        <v>50</v>
      </c>
      <c r="X194" s="14">
        <f t="shared" si="385"/>
        <v>50</v>
      </c>
      <c r="Y194" s="14">
        <f t="shared" si="385"/>
        <v>488.5</v>
      </c>
      <c r="Z194" s="14">
        <f t="shared" si="385"/>
        <v>243.5</v>
      </c>
      <c r="AA194" s="14">
        <f t="shared" si="385"/>
        <v>30188.5</v>
      </c>
      <c r="AB194" s="29">
        <f t="shared" si="385"/>
        <v>29736.2</v>
      </c>
      <c r="AC194" s="14">
        <f t="shared" si="385"/>
        <v>1002.5</v>
      </c>
      <c r="AD194" s="14">
        <f t="shared" si="385"/>
        <v>1289</v>
      </c>
      <c r="AE194" s="14">
        <f t="shared" si="385"/>
        <v>105</v>
      </c>
      <c r="AF194" s="14">
        <f t="shared" si="385"/>
        <v>167.4</v>
      </c>
      <c r="AG194" s="14">
        <f t="shared" si="385"/>
        <v>765.69999999999993</v>
      </c>
      <c r="AH194" s="14">
        <f t="shared" si="385"/>
        <v>1037.8</v>
      </c>
      <c r="AI194" s="14">
        <f t="shared" ref="AI194:BN194" si="386">(AI91)</f>
        <v>359.8</v>
      </c>
      <c r="AJ194" s="14">
        <f t="shared" si="386"/>
        <v>193.79999999999998</v>
      </c>
      <c r="AK194" s="14">
        <f t="shared" si="386"/>
        <v>216.9</v>
      </c>
      <c r="AL194" s="14">
        <f t="shared" si="386"/>
        <v>278</v>
      </c>
      <c r="AM194" s="14">
        <f t="shared" si="386"/>
        <v>445.59999999999997</v>
      </c>
      <c r="AN194" s="14">
        <f t="shared" si="386"/>
        <v>360.1</v>
      </c>
      <c r="AO194" s="14">
        <f t="shared" si="386"/>
        <v>4679.2000000000007</v>
      </c>
      <c r="AP194" s="14">
        <f t="shared" si="386"/>
        <v>87318.2</v>
      </c>
      <c r="AQ194" s="14">
        <f t="shared" si="386"/>
        <v>237.4</v>
      </c>
      <c r="AR194" s="14">
        <f t="shared" si="386"/>
        <v>62510.8</v>
      </c>
      <c r="AS194" s="14">
        <f t="shared" si="386"/>
        <v>6902</v>
      </c>
      <c r="AT194" s="14">
        <f t="shared" si="386"/>
        <v>2281.7000000000003</v>
      </c>
      <c r="AU194" s="14">
        <f t="shared" si="386"/>
        <v>248.8</v>
      </c>
      <c r="AV194" s="14">
        <f t="shared" si="386"/>
        <v>299.60000000000002</v>
      </c>
      <c r="AW194" s="14">
        <f t="shared" si="386"/>
        <v>223.4</v>
      </c>
      <c r="AX194" s="14">
        <f t="shared" si="386"/>
        <v>50</v>
      </c>
      <c r="AY194" s="14">
        <f t="shared" si="386"/>
        <v>458.7</v>
      </c>
      <c r="AZ194" s="14">
        <f t="shared" si="386"/>
        <v>11449.3</v>
      </c>
      <c r="BA194" s="14">
        <f t="shared" si="386"/>
        <v>9009.5</v>
      </c>
      <c r="BB194" s="14">
        <f t="shared" si="386"/>
        <v>7806</v>
      </c>
      <c r="BC194" s="14">
        <f t="shared" si="386"/>
        <v>29758.399999999998</v>
      </c>
      <c r="BD194" s="14">
        <f t="shared" si="386"/>
        <v>4995.3</v>
      </c>
      <c r="BE194" s="14">
        <f t="shared" si="386"/>
        <v>1431.5</v>
      </c>
      <c r="BF194" s="14">
        <f t="shared" si="386"/>
        <v>23894.2</v>
      </c>
      <c r="BG194" s="14">
        <f t="shared" si="386"/>
        <v>1032.4000000000001</v>
      </c>
      <c r="BH194" s="14">
        <f t="shared" si="386"/>
        <v>592.80000000000007</v>
      </c>
      <c r="BI194" s="14">
        <f t="shared" si="386"/>
        <v>241.70000000000002</v>
      </c>
      <c r="BJ194" s="14">
        <f t="shared" si="386"/>
        <v>6461.5</v>
      </c>
      <c r="BK194" s="14">
        <f t="shared" si="386"/>
        <v>16522.599999999999</v>
      </c>
      <c r="BL194" s="14">
        <f t="shared" si="386"/>
        <v>186.7</v>
      </c>
      <c r="BM194" s="14">
        <f t="shared" si="386"/>
        <v>281.5</v>
      </c>
      <c r="BN194" s="14">
        <f t="shared" si="386"/>
        <v>3649.2999999999997</v>
      </c>
      <c r="BO194" s="14">
        <f t="shared" ref="BO194:CT194" si="387">(BO91)</f>
        <v>1336.3</v>
      </c>
      <c r="BP194" s="14">
        <f t="shared" si="387"/>
        <v>205.3</v>
      </c>
      <c r="BQ194" s="14">
        <f t="shared" si="387"/>
        <v>6132.3</v>
      </c>
      <c r="BR194" s="14">
        <f t="shared" si="387"/>
        <v>4740.8</v>
      </c>
      <c r="BS194" s="14">
        <f t="shared" si="387"/>
        <v>1163.4000000000001</v>
      </c>
      <c r="BT194" s="14">
        <f t="shared" si="387"/>
        <v>441.6</v>
      </c>
      <c r="BU194" s="14">
        <f t="shared" si="387"/>
        <v>420.8</v>
      </c>
      <c r="BV194" s="14">
        <f t="shared" si="387"/>
        <v>1302.5</v>
      </c>
      <c r="BW194" s="14">
        <f t="shared" si="387"/>
        <v>1987.7</v>
      </c>
      <c r="BX194" s="14">
        <f t="shared" si="387"/>
        <v>87.3</v>
      </c>
      <c r="BY194" s="14">
        <f t="shared" si="387"/>
        <v>517</v>
      </c>
      <c r="BZ194" s="14">
        <f t="shared" si="387"/>
        <v>212.70000000000002</v>
      </c>
      <c r="CA194" s="14">
        <f t="shared" si="387"/>
        <v>169.8</v>
      </c>
      <c r="CB194" s="14">
        <f t="shared" si="387"/>
        <v>80997.7</v>
      </c>
      <c r="CC194" s="14">
        <f t="shared" si="387"/>
        <v>175.5</v>
      </c>
      <c r="CD194" s="14">
        <f t="shared" si="387"/>
        <v>56.3</v>
      </c>
      <c r="CE194" s="14">
        <f t="shared" si="387"/>
        <v>161.1</v>
      </c>
      <c r="CF194" s="14">
        <f t="shared" si="387"/>
        <v>115.6</v>
      </c>
      <c r="CG194" s="14">
        <f t="shared" si="387"/>
        <v>215.9</v>
      </c>
      <c r="CH194" s="14">
        <f t="shared" si="387"/>
        <v>105.39999999999999</v>
      </c>
      <c r="CI194" s="14">
        <f t="shared" si="387"/>
        <v>720.19999999999993</v>
      </c>
      <c r="CJ194" s="14">
        <f t="shared" si="387"/>
        <v>978</v>
      </c>
      <c r="CK194" s="14">
        <f t="shared" si="387"/>
        <v>4958.3</v>
      </c>
      <c r="CL194" s="14">
        <f t="shared" si="387"/>
        <v>1347.1</v>
      </c>
      <c r="CM194" s="14">
        <f t="shared" si="387"/>
        <v>808.8</v>
      </c>
      <c r="CN194" s="14">
        <f t="shared" si="387"/>
        <v>30194.5</v>
      </c>
      <c r="CO194" s="14">
        <f t="shared" si="387"/>
        <v>15165.5</v>
      </c>
      <c r="CP194" s="14">
        <f t="shared" si="387"/>
        <v>1064.3</v>
      </c>
      <c r="CQ194" s="14">
        <f t="shared" si="387"/>
        <v>1025.3</v>
      </c>
      <c r="CR194" s="14">
        <f t="shared" si="387"/>
        <v>180.7</v>
      </c>
      <c r="CS194" s="14">
        <f t="shared" si="387"/>
        <v>367</v>
      </c>
      <c r="CT194" s="14">
        <f t="shared" si="387"/>
        <v>110.7</v>
      </c>
      <c r="CU194" s="14">
        <f t="shared" ref="CU194:DZ194" si="388">(CU91)</f>
        <v>73.899999999999991</v>
      </c>
      <c r="CV194" s="14">
        <f t="shared" si="388"/>
        <v>50</v>
      </c>
      <c r="CW194" s="14">
        <f t="shared" si="388"/>
        <v>184.9</v>
      </c>
      <c r="CX194" s="14">
        <f t="shared" si="388"/>
        <v>482.1</v>
      </c>
      <c r="CY194" s="14">
        <f t="shared" si="388"/>
        <v>50</v>
      </c>
      <c r="CZ194" s="14">
        <f t="shared" si="388"/>
        <v>2120.6</v>
      </c>
      <c r="DA194" s="14">
        <f t="shared" si="388"/>
        <v>182.3</v>
      </c>
      <c r="DB194" s="14">
        <f t="shared" si="388"/>
        <v>303.09999999999997</v>
      </c>
      <c r="DC194" s="14">
        <f t="shared" si="388"/>
        <v>154.79999999999998</v>
      </c>
      <c r="DD194" s="14">
        <f t="shared" si="388"/>
        <v>162.5</v>
      </c>
      <c r="DE194" s="14">
        <f t="shared" si="388"/>
        <v>437.7</v>
      </c>
      <c r="DF194" s="14">
        <f t="shared" si="388"/>
        <v>21897</v>
      </c>
      <c r="DG194" s="14">
        <f t="shared" si="388"/>
        <v>93</v>
      </c>
      <c r="DH194" s="14">
        <f t="shared" si="388"/>
        <v>2106.1</v>
      </c>
      <c r="DI194" s="14">
        <f t="shared" si="388"/>
        <v>2693</v>
      </c>
      <c r="DJ194" s="14">
        <f t="shared" si="388"/>
        <v>682.30000000000007</v>
      </c>
      <c r="DK194" s="14">
        <f t="shared" si="388"/>
        <v>457.5</v>
      </c>
      <c r="DL194" s="14">
        <f t="shared" si="388"/>
        <v>5868.1</v>
      </c>
      <c r="DM194" s="14">
        <f t="shared" si="388"/>
        <v>267.89999999999998</v>
      </c>
      <c r="DN194" s="14">
        <f t="shared" si="388"/>
        <v>1453.5</v>
      </c>
      <c r="DO194" s="14">
        <f t="shared" si="388"/>
        <v>3180</v>
      </c>
      <c r="DP194" s="14">
        <f t="shared" si="388"/>
        <v>209.3</v>
      </c>
      <c r="DQ194" s="14">
        <f t="shared" si="388"/>
        <v>637.70000000000005</v>
      </c>
      <c r="DR194" s="14">
        <f t="shared" si="388"/>
        <v>1418.7</v>
      </c>
      <c r="DS194" s="14">
        <f t="shared" si="388"/>
        <v>789.8</v>
      </c>
      <c r="DT194" s="14">
        <f t="shared" si="388"/>
        <v>137.30000000000001</v>
      </c>
      <c r="DU194" s="14">
        <f t="shared" si="388"/>
        <v>389</v>
      </c>
      <c r="DV194" s="14">
        <f t="shared" si="388"/>
        <v>209.5</v>
      </c>
      <c r="DW194" s="14">
        <f t="shared" si="388"/>
        <v>353.7</v>
      </c>
      <c r="DX194" s="14">
        <f t="shared" si="388"/>
        <v>167.70000000000002</v>
      </c>
      <c r="DY194" s="14">
        <f t="shared" si="388"/>
        <v>331.8</v>
      </c>
      <c r="DZ194" s="14">
        <f t="shared" si="388"/>
        <v>901.7</v>
      </c>
      <c r="EA194" s="14">
        <f t="shared" ref="EA194:FF194" si="389">(EA91)</f>
        <v>647.70000000000005</v>
      </c>
      <c r="EB194" s="14">
        <f t="shared" si="389"/>
        <v>585.4</v>
      </c>
      <c r="EC194" s="14">
        <f t="shared" si="389"/>
        <v>322.10000000000002</v>
      </c>
      <c r="ED194" s="14">
        <f t="shared" si="389"/>
        <v>1652.4</v>
      </c>
      <c r="EE194" s="14">
        <f t="shared" si="389"/>
        <v>191.3</v>
      </c>
      <c r="EF194" s="14">
        <f t="shared" si="389"/>
        <v>1483.4</v>
      </c>
      <c r="EG194" s="14">
        <f t="shared" si="389"/>
        <v>286.3</v>
      </c>
      <c r="EH194" s="14">
        <f t="shared" si="389"/>
        <v>231.20000000000002</v>
      </c>
      <c r="EI194" s="14">
        <f t="shared" si="389"/>
        <v>16411.8</v>
      </c>
      <c r="EJ194" s="14">
        <f t="shared" si="389"/>
        <v>9375.1</v>
      </c>
      <c r="EK194" s="14">
        <f t="shared" si="389"/>
        <v>700.7</v>
      </c>
      <c r="EL194" s="14">
        <f t="shared" si="389"/>
        <v>483.7</v>
      </c>
      <c r="EM194" s="14">
        <f t="shared" si="389"/>
        <v>432.1</v>
      </c>
      <c r="EN194" s="14">
        <f t="shared" si="389"/>
        <v>987.2</v>
      </c>
      <c r="EO194" s="14">
        <f t="shared" si="389"/>
        <v>387.5</v>
      </c>
      <c r="EP194" s="14">
        <f t="shared" si="389"/>
        <v>398.2</v>
      </c>
      <c r="EQ194" s="14">
        <f t="shared" si="389"/>
        <v>2725.8</v>
      </c>
      <c r="ER194" s="14">
        <f t="shared" si="389"/>
        <v>329</v>
      </c>
      <c r="ES194" s="14">
        <f t="shared" si="389"/>
        <v>131.19999999999999</v>
      </c>
      <c r="ET194" s="14">
        <f t="shared" si="389"/>
        <v>219</v>
      </c>
      <c r="EU194" s="14">
        <f t="shared" si="389"/>
        <v>652</v>
      </c>
      <c r="EV194" s="14">
        <f t="shared" si="389"/>
        <v>66.099999999999994</v>
      </c>
      <c r="EW194" s="14">
        <f t="shared" si="389"/>
        <v>910.4</v>
      </c>
      <c r="EX194" s="14">
        <f t="shared" si="389"/>
        <v>230.8</v>
      </c>
      <c r="EY194" s="14">
        <f t="shared" si="389"/>
        <v>252.3</v>
      </c>
      <c r="EZ194" s="14">
        <f t="shared" si="389"/>
        <v>139.4</v>
      </c>
      <c r="FA194" s="14">
        <f t="shared" si="389"/>
        <v>3396.5</v>
      </c>
      <c r="FB194" s="14">
        <f t="shared" si="389"/>
        <v>357.9</v>
      </c>
      <c r="FC194" s="14">
        <f t="shared" si="389"/>
        <v>2300</v>
      </c>
      <c r="FD194" s="14">
        <f t="shared" si="389"/>
        <v>362.9</v>
      </c>
      <c r="FE194" s="14">
        <f t="shared" si="389"/>
        <v>105.6</v>
      </c>
      <c r="FF194" s="14">
        <f t="shared" si="389"/>
        <v>226.3</v>
      </c>
      <c r="FG194" s="14">
        <f t="shared" ref="FG194:FX194" si="390">(FG91)</f>
        <v>117.6</v>
      </c>
      <c r="FH194" s="14">
        <f t="shared" si="390"/>
        <v>93.5</v>
      </c>
      <c r="FI194" s="14">
        <f t="shared" si="390"/>
        <v>1857.6999999999998</v>
      </c>
      <c r="FJ194" s="14">
        <f t="shared" si="390"/>
        <v>1911.4</v>
      </c>
      <c r="FK194" s="14">
        <f t="shared" si="390"/>
        <v>2347</v>
      </c>
      <c r="FL194" s="14">
        <f t="shared" si="390"/>
        <v>6430</v>
      </c>
      <c r="FM194" s="14">
        <f t="shared" si="390"/>
        <v>3789.9</v>
      </c>
      <c r="FN194" s="14">
        <f t="shared" si="390"/>
        <v>21747.4</v>
      </c>
      <c r="FO194" s="14">
        <f t="shared" si="390"/>
        <v>1118.3000000000002</v>
      </c>
      <c r="FP194" s="14">
        <f t="shared" si="390"/>
        <v>2325.5</v>
      </c>
      <c r="FQ194" s="14">
        <f t="shared" si="390"/>
        <v>924.4</v>
      </c>
      <c r="FR194" s="14">
        <f t="shared" si="390"/>
        <v>167.5</v>
      </c>
      <c r="FS194" s="14">
        <f t="shared" si="390"/>
        <v>194.20000000000002</v>
      </c>
      <c r="FT194" s="17">
        <f t="shared" si="390"/>
        <v>78.7</v>
      </c>
      <c r="FU194" s="14">
        <f t="shared" si="390"/>
        <v>797.2</v>
      </c>
      <c r="FV194" s="14">
        <f t="shared" si="390"/>
        <v>677.6</v>
      </c>
      <c r="FW194" s="14">
        <f t="shared" si="390"/>
        <v>198.8</v>
      </c>
      <c r="FX194" s="14">
        <f t="shared" si="390"/>
        <v>63.3</v>
      </c>
      <c r="FY194" s="42"/>
      <c r="FZ194" s="42"/>
      <c r="GA194" s="42"/>
      <c r="GB194" s="42"/>
      <c r="GC194" s="42"/>
      <c r="GD194" s="42"/>
      <c r="GE194" s="4"/>
      <c r="GF194" s="1"/>
      <c r="GG194" s="1"/>
      <c r="GH194" s="1"/>
      <c r="GI194" s="1"/>
      <c r="GJ194" s="1"/>
      <c r="GK194" s="1"/>
      <c r="GL194" s="1"/>
      <c r="GM194" s="1"/>
    </row>
    <row r="195" spans="1:195" x14ac:dyDescent="0.2">
      <c r="A195" s="2" t="s">
        <v>540</v>
      </c>
      <c r="B195" s="11" t="s">
        <v>541</v>
      </c>
      <c r="C195" s="14">
        <f t="shared" ref="C195:AH195" si="391">C33</f>
        <v>8162</v>
      </c>
      <c r="D195" s="14">
        <f t="shared" si="391"/>
        <v>8162</v>
      </c>
      <c r="E195" s="14">
        <f t="shared" si="391"/>
        <v>8162</v>
      </c>
      <c r="F195" s="14">
        <f t="shared" si="391"/>
        <v>8162</v>
      </c>
      <c r="G195" s="14">
        <f t="shared" si="391"/>
        <v>8162</v>
      </c>
      <c r="H195" s="14">
        <f t="shared" si="391"/>
        <v>8162</v>
      </c>
      <c r="I195" s="14">
        <f t="shared" si="391"/>
        <v>8162</v>
      </c>
      <c r="J195" s="14">
        <f t="shared" si="391"/>
        <v>8162</v>
      </c>
      <c r="K195" s="14">
        <f t="shared" si="391"/>
        <v>8162</v>
      </c>
      <c r="L195" s="14">
        <f t="shared" si="391"/>
        <v>8162</v>
      </c>
      <c r="M195" s="14">
        <f t="shared" si="391"/>
        <v>8162</v>
      </c>
      <c r="N195" s="14">
        <f t="shared" si="391"/>
        <v>8162</v>
      </c>
      <c r="O195" s="14">
        <f t="shared" si="391"/>
        <v>8162</v>
      </c>
      <c r="P195" s="14">
        <f t="shared" si="391"/>
        <v>8162</v>
      </c>
      <c r="Q195" s="14">
        <f t="shared" si="391"/>
        <v>8162</v>
      </c>
      <c r="R195" s="14">
        <f t="shared" si="391"/>
        <v>8162</v>
      </c>
      <c r="S195" s="14">
        <f t="shared" si="391"/>
        <v>8162</v>
      </c>
      <c r="T195" s="14">
        <f t="shared" si="391"/>
        <v>8162</v>
      </c>
      <c r="U195" s="14">
        <f t="shared" si="391"/>
        <v>8162</v>
      </c>
      <c r="V195" s="14">
        <f t="shared" si="391"/>
        <v>8162</v>
      </c>
      <c r="W195" s="14">
        <f t="shared" si="391"/>
        <v>8162</v>
      </c>
      <c r="X195" s="14">
        <f t="shared" si="391"/>
        <v>8162</v>
      </c>
      <c r="Y195" s="14">
        <f t="shared" si="391"/>
        <v>8162</v>
      </c>
      <c r="Z195" s="14">
        <f t="shared" si="391"/>
        <v>8162</v>
      </c>
      <c r="AA195" s="14">
        <f t="shared" si="391"/>
        <v>8162</v>
      </c>
      <c r="AB195" s="14">
        <f t="shared" si="391"/>
        <v>8162</v>
      </c>
      <c r="AC195" s="14">
        <f t="shared" si="391"/>
        <v>8162</v>
      </c>
      <c r="AD195" s="14">
        <f t="shared" si="391"/>
        <v>8162</v>
      </c>
      <c r="AE195" s="14">
        <f t="shared" si="391"/>
        <v>8162</v>
      </c>
      <c r="AF195" s="14">
        <f t="shared" si="391"/>
        <v>8162</v>
      </c>
      <c r="AG195" s="14">
        <f t="shared" si="391"/>
        <v>8162</v>
      </c>
      <c r="AH195" s="14">
        <f t="shared" si="391"/>
        <v>8162</v>
      </c>
      <c r="AI195" s="14">
        <f t="shared" ref="AI195:BN195" si="392">AI33</f>
        <v>8162</v>
      </c>
      <c r="AJ195" s="14">
        <f t="shared" si="392"/>
        <v>8162</v>
      </c>
      <c r="AK195" s="14">
        <f t="shared" si="392"/>
        <v>8162</v>
      </c>
      <c r="AL195" s="14">
        <f t="shared" si="392"/>
        <v>8162</v>
      </c>
      <c r="AM195" s="14">
        <f t="shared" si="392"/>
        <v>8162</v>
      </c>
      <c r="AN195" s="14">
        <f t="shared" si="392"/>
        <v>8162</v>
      </c>
      <c r="AO195" s="14">
        <f t="shared" si="392"/>
        <v>8162</v>
      </c>
      <c r="AP195" s="14">
        <f t="shared" si="392"/>
        <v>8162</v>
      </c>
      <c r="AQ195" s="14">
        <f t="shared" si="392"/>
        <v>8162</v>
      </c>
      <c r="AR195" s="14">
        <f t="shared" si="392"/>
        <v>8162</v>
      </c>
      <c r="AS195" s="14">
        <f t="shared" si="392"/>
        <v>8162</v>
      </c>
      <c r="AT195" s="14">
        <f t="shared" si="392"/>
        <v>8162</v>
      </c>
      <c r="AU195" s="14">
        <f t="shared" si="392"/>
        <v>8162</v>
      </c>
      <c r="AV195" s="14">
        <f t="shared" si="392"/>
        <v>8162</v>
      </c>
      <c r="AW195" s="14">
        <f t="shared" si="392"/>
        <v>8162</v>
      </c>
      <c r="AX195" s="14">
        <f t="shared" si="392"/>
        <v>8162</v>
      </c>
      <c r="AY195" s="14">
        <f t="shared" si="392"/>
        <v>8162</v>
      </c>
      <c r="AZ195" s="14">
        <f t="shared" si="392"/>
        <v>8162</v>
      </c>
      <c r="BA195" s="14">
        <f t="shared" si="392"/>
        <v>8162</v>
      </c>
      <c r="BB195" s="14">
        <f t="shared" si="392"/>
        <v>8162</v>
      </c>
      <c r="BC195" s="14">
        <f t="shared" si="392"/>
        <v>8162</v>
      </c>
      <c r="BD195" s="14">
        <f t="shared" si="392"/>
        <v>8162</v>
      </c>
      <c r="BE195" s="14">
        <f t="shared" si="392"/>
        <v>8162</v>
      </c>
      <c r="BF195" s="14">
        <f t="shared" si="392"/>
        <v>8162</v>
      </c>
      <c r="BG195" s="14">
        <f t="shared" si="392"/>
        <v>8162</v>
      </c>
      <c r="BH195" s="14">
        <f t="shared" si="392"/>
        <v>8162</v>
      </c>
      <c r="BI195" s="14">
        <f t="shared" si="392"/>
        <v>8162</v>
      </c>
      <c r="BJ195" s="14">
        <f t="shared" si="392"/>
        <v>8162</v>
      </c>
      <c r="BK195" s="14">
        <f t="shared" si="392"/>
        <v>8162</v>
      </c>
      <c r="BL195" s="14">
        <f t="shared" si="392"/>
        <v>8162</v>
      </c>
      <c r="BM195" s="14">
        <f t="shared" si="392"/>
        <v>8162</v>
      </c>
      <c r="BN195" s="14">
        <f t="shared" si="392"/>
        <v>8162</v>
      </c>
      <c r="BO195" s="14">
        <f t="shared" ref="BO195:CT195" si="393">BO33</f>
        <v>8162</v>
      </c>
      <c r="BP195" s="14">
        <f t="shared" si="393"/>
        <v>8162</v>
      </c>
      <c r="BQ195" s="14">
        <f t="shared" si="393"/>
        <v>8162</v>
      </c>
      <c r="BR195" s="14">
        <f t="shared" si="393"/>
        <v>8162</v>
      </c>
      <c r="BS195" s="14">
        <f t="shared" si="393"/>
        <v>8162</v>
      </c>
      <c r="BT195" s="14">
        <f t="shared" si="393"/>
        <v>8162</v>
      </c>
      <c r="BU195" s="14">
        <f t="shared" si="393"/>
        <v>8162</v>
      </c>
      <c r="BV195" s="14">
        <f t="shared" si="393"/>
        <v>8162</v>
      </c>
      <c r="BW195" s="14">
        <f t="shared" si="393"/>
        <v>8162</v>
      </c>
      <c r="BX195" s="14">
        <f t="shared" si="393"/>
        <v>8162</v>
      </c>
      <c r="BY195" s="14">
        <f t="shared" si="393"/>
        <v>8162</v>
      </c>
      <c r="BZ195" s="14">
        <f t="shared" si="393"/>
        <v>8162</v>
      </c>
      <c r="CA195" s="14">
        <f t="shared" si="393"/>
        <v>8162</v>
      </c>
      <c r="CB195" s="14">
        <f t="shared" si="393"/>
        <v>8162</v>
      </c>
      <c r="CC195" s="14">
        <f t="shared" si="393"/>
        <v>8162</v>
      </c>
      <c r="CD195" s="14">
        <f t="shared" si="393"/>
        <v>8162</v>
      </c>
      <c r="CE195" s="14">
        <f t="shared" si="393"/>
        <v>8162</v>
      </c>
      <c r="CF195" s="14">
        <f t="shared" si="393"/>
        <v>8162</v>
      </c>
      <c r="CG195" s="14">
        <f t="shared" si="393"/>
        <v>8162</v>
      </c>
      <c r="CH195" s="14">
        <f t="shared" si="393"/>
        <v>8162</v>
      </c>
      <c r="CI195" s="14">
        <f t="shared" si="393"/>
        <v>8162</v>
      </c>
      <c r="CJ195" s="14">
        <f t="shared" si="393"/>
        <v>8162</v>
      </c>
      <c r="CK195" s="14">
        <f t="shared" si="393"/>
        <v>8162</v>
      </c>
      <c r="CL195" s="14">
        <f t="shared" si="393"/>
        <v>8162</v>
      </c>
      <c r="CM195" s="14">
        <f t="shared" si="393"/>
        <v>8162</v>
      </c>
      <c r="CN195" s="14">
        <f t="shared" si="393"/>
        <v>8162</v>
      </c>
      <c r="CO195" s="14">
        <f t="shared" si="393"/>
        <v>8162</v>
      </c>
      <c r="CP195" s="14">
        <f t="shared" si="393"/>
        <v>8162</v>
      </c>
      <c r="CQ195" s="14">
        <f t="shared" si="393"/>
        <v>8162</v>
      </c>
      <c r="CR195" s="14">
        <f t="shared" si="393"/>
        <v>8162</v>
      </c>
      <c r="CS195" s="14">
        <f t="shared" si="393"/>
        <v>8162</v>
      </c>
      <c r="CT195" s="14">
        <f t="shared" si="393"/>
        <v>8162</v>
      </c>
      <c r="CU195" s="14">
        <f t="shared" ref="CU195:DZ195" si="394">CU33</f>
        <v>8162</v>
      </c>
      <c r="CV195" s="14">
        <f t="shared" si="394"/>
        <v>8162</v>
      </c>
      <c r="CW195" s="14">
        <f t="shared" si="394"/>
        <v>8162</v>
      </c>
      <c r="CX195" s="14">
        <f t="shared" si="394"/>
        <v>8162</v>
      </c>
      <c r="CY195" s="14">
        <f t="shared" si="394"/>
        <v>8162</v>
      </c>
      <c r="CZ195" s="14">
        <f t="shared" si="394"/>
        <v>8162</v>
      </c>
      <c r="DA195" s="14">
        <f t="shared" si="394"/>
        <v>8162</v>
      </c>
      <c r="DB195" s="14">
        <f t="shared" si="394"/>
        <v>8162</v>
      </c>
      <c r="DC195" s="14">
        <f t="shared" si="394"/>
        <v>8162</v>
      </c>
      <c r="DD195" s="14">
        <f t="shared" si="394"/>
        <v>8162</v>
      </c>
      <c r="DE195" s="14">
        <f t="shared" si="394"/>
        <v>8162</v>
      </c>
      <c r="DF195" s="14">
        <f t="shared" si="394"/>
        <v>8162</v>
      </c>
      <c r="DG195" s="14">
        <f t="shared" si="394"/>
        <v>8162</v>
      </c>
      <c r="DH195" s="14">
        <f t="shared" si="394"/>
        <v>8162</v>
      </c>
      <c r="DI195" s="14">
        <f t="shared" si="394"/>
        <v>8162</v>
      </c>
      <c r="DJ195" s="14">
        <f t="shared" si="394"/>
        <v>8162</v>
      </c>
      <c r="DK195" s="14">
        <f t="shared" si="394"/>
        <v>8162</v>
      </c>
      <c r="DL195" s="14">
        <f t="shared" si="394"/>
        <v>8162</v>
      </c>
      <c r="DM195" s="14">
        <f t="shared" si="394"/>
        <v>8162</v>
      </c>
      <c r="DN195" s="14">
        <f t="shared" si="394"/>
        <v>8162</v>
      </c>
      <c r="DO195" s="14">
        <f t="shared" si="394"/>
        <v>8162</v>
      </c>
      <c r="DP195" s="14">
        <f t="shared" si="394"/>
        <v>8162</v>
      </c>
      <c r="DQ195" s="14">
        <f t="shared" si="394"/>
        <v>8162</v>
      </c>
      <c r="DR195" s="14">
        <f t="shared" si="394"/>
        <v>8162</v>
      </c>
      <c r="DS195" s="14">
        <f t="shared" si="394"/>
        <v>8162</v>
      </c>
      <c r="DT195" s="14">
        <f t="shared" si="394"/>
        <v>8162</v>
      </c>
      <c r="DU195" s="14">
        <f t="shared" si="394"/>
        <v>8162</v>
      </c>
      <c r="DV195" s="14">
        <f t="shared" si="394"/>
        <v>8162</v>
      </c>
      <c r="DW195" s="14">
        <f t="shared" si="394"/>
        <v>8162</v>
      </c>
      <c r="DX195" s="14">
        <f t="shared" si="394"/>
        <v>8162</v>
      </c>
      <c r="DY195" s="14">
        <f t="shared" si="394"/>
        <v>8162</v>
      </c>
      <c r="DZ195" s="14">
        <f t="shared" si="394"/>
        <v>8162</v>
      </c>
      <c r="EA195" s="14">
        <f t="shared" ref="EA195:FF195" si="395">EA33</f>
        <v>8162</v>
      </c>
      <c r="EB195" s="14">
        <f t="shared" si="395"/>
        <v>8162</v>
      </c>
      <c r="EC195" s="14">
        <f t="shared" si="395"/>
        <v>8162</v>
      </c>
      <c r="ED195" s="14">
        <f t="shared" si="395"/>
        <v>8162</v>
      </c>
      <c r="EE195" s="14">
        <f t="shared" si="395"/>
        <v>8162</v>
      </c>
      <c r="EF195" s="14">
        <f t="shared" si="395"/>
        <v>8162</v>
      </c>
      <c r="EG195" s="14">
        <f t="shared" si="395"/>
        <v>8162</v>
      </c>
      <c r="EH195" s="14">
        <f t="shared" si="395"/>
        <v>8162</v>
      </c>
      <c r="EI195" s="14">
        <f t="shared" si="395"/>
        <v>8162</v>
      </c>
      <c r="EJ195" s="14">
        <f t="shared" si="395"/>
        <v>8162</v>
      </c>
      <c r="EK195" s="14">
        <f t="shared" si="395"/>
        <v>8162</v>
      </c>
      <c r="EL195" s="14">
        <f t="shared" si="395"/>
        <v>8162</v>
      </c>
      <c r="EM195" s="14">
        <f t="shared" si="395"/>
        <v>8162</v>
      </c>
      <c r="EN195" s="14">
        <f t="shared" si="395"/>
        <v>8162</v>
      </c>
      <c r="EO195" s="14">
        <f t="shared" si="395"/>
        <v>8162</v>
      </c>
      <c r="EP195" s="14">
        <f t="shared" si="395"/>
        <v>8162</v>
      </c>
      <c r="EQ195" s="14">
        <f t="shared" si="395"/>
        <v>8162</v>
      </c>
      <c r="ER195" s="14">
        <f t="shared" si="395"/>
        <v>8162</v>
      </c>
      <c r="ES195" s="14">
        <f t="shared" si="395"/>
        <v>8162</v>
      </c>
      <c r="ET195" s="14">
        <f t="shared" si="395"/>
        <v>8162</v>
      </c>
      <c r="EU195" s="14">
        <f t="shared" si="395"/>
        <v>8162</v>
      </c>
      <c r="EV195" s="14">
        <f t="shared" si="395"/>
        <v>8162</v>
      </c>
      <c r="EW195" s="14">
        <f t="shared" si="395"/>
        <v>8162</v>
      </c>
      <c r="EX195" s="14">
        <f t="shared" si="395"/>
        <v>8162</v>
      </c>
      <c r="EY195" s="14">
        <f t="shared" si="395"/>
        <v>8162</v>
      </c>
      <c r="EZ195" s="14">
        <f t="shared" si="395"/>
        <v>8162</v>
      </c>
      <c r="FA195" s="14">
        <f t="shared" si="395"/>
        <v>8162</v>
      </c>
      <c r="FB195" s="14">
        <f t="shared" si="395"/>
        <v>8162</v>
      </c>
      <c r="FC195" s="14">
        <f t="shared" si="395"/>
        <v>8162</v>
      </c>
      <c r="FD195" s="14">
        <f t="shared" si="395"/>
        <v>8162</v>
      </c>
      <c r="FE195" s="14">
        <f t="shared" si="395"/>
        <v>8162</v>
      </c>
      <c r="FF195" s="14">
        <f t="shared" si="395"/>
        <v>8162</v>
      </c>
      <c r="FG195" s="14">
        <f t="shared" ref="FG195:FX195" si="396">FG33</f>
        <v>8162</v>
      </c>
      <c r="FH195" s="14">
        <f t="shared" si="396"/>
        <v>8162</v>
      </c>
      <c r="FI195" s="14">
        <f t="shared" si="396"/>
        <v>8162</v>
      </c>
      <c r="FJ195" s="14">
        <f t="shared" si="396"/>
        <v>8162</v>
      </c>
      <c r="FK195" s="14">
        <f t="shared" si="396"/>
        <v>8162</v>
      </c>
      <c r="FL195" s="14">
        <f t="shared" si="396"/>
        <v>8162</v>
      </c>
      <c r="FM195" s="14">
        <f t="shared" si="396"/>
        <v>8162</v>
      </c>
      <c r="FN195" s="14">
        <f t="shared" si="396"/>
        <v>8162</v>
      </c>
      <c r="FO195" s="14">
        <f t="shared" si="396"/>
        <v>8162</v>
      </c>
      <c r="FP195" s="14">
        <f t="shared" si="396"/>
        <v>8162</v>
      </c>
      <c r="FQ195" s="14">
        <f t="shared" si="396"/>
        <v>8162</v>
      </c>
      <c r="FR195" s="14">
        <f t="shared" si="396"/>
        <v>8162</v>
      </c>
      <c r="FS195" s="14">
        <f t="shared" si="396"/>
        <v>8162</v>
      </c>
      <c r="FT195" s="17">
        <f t="shared" si="396"/>
        <v>8162</v>
      </c>
      <c r="FU195" s="14">
        <f t="shared" si="396"/>
        <v>8162</v>
      </c>
      <c r="FV195" s="14">
        <f t="shared" si="396"/>
        <v>8162</v>
      </c>
      <c r="FW195" s="14">
        <f t="shared" si="396"/>
        <v>8162</v>
      </c>
      <c r="FX195" s="14">
        <f t="shared" si="396"/>
        <v>8162</v>
      </c>
      <c r="FY195" s="42"/>
      <c r="FZ195" s="42"/>
      <c r="GA195" s="42"/>
      <c r="GB195" s="42"/>
      <c r="GC195" s="42"/>
      <c r="GD195" s="42"/>
      <c r="GE195" s="4"/>
      <c r="GF195" s="1"/>
      <c r="GG195" s="1"/>
      <c r="GH195" s="1"/>
      <c r="GI195" s="1"/>
      <c r="GJ195" s="1"/>
      <c r="GK195" s="1"/>
      <c r="GL195" s="1"/>
      <c r="GM195" s="1"/>
    </row>
    <row r="196" spans="1:195" x14ac:dyDescent="0.2">
      <c r="A196" s="2" t="s">
        <v>542</v>
      </c>
      <c r="B196" s="11" t="s">
        <v>543</v>
      </c>
      <c r="C196" s="14">
        <f t="shared" ref="C196:AH196" si="397">C94+C95+C92+C93</f>
        <v>2229.5</v>
      </c>
      <c r="D196" s="14">
        <f t="shared" si="397"/>
        <v>6</v>
      </c>
      <c r="E196" s="14">
        <f t="shared" si="397"/>
        <v>0</v>
      </c>
      <c r="F196" s="14">
        <f t="shared" si="397"/>
        <v>0</v>
      </c>
      <c r="G196" s="14">
        <f t="shared" si="397"/>
        <v>1</v>
      </c>
      <c r="H196" s="14">
        <f t="shared" si="397"/>
        <v>0</v>
      </c>
      <c r="I196" s="14">
        <f t="shared" si="397"/>
        <v>6.5</v>
      </c>
      <c r="J196" s="14">
        <f t="shared" si="397"/>
        <v>1.5</v>
      </c>
      <c r="K196" s="14">
        <f t="shared" si="397"/>
        <v>0</v>
      </c>
      <c r="L196" s="14">
        <f t="shared" si="397"/>
        <v>0</v>
      </c>
      <c r="M196" s="14">
        <f t="shared" si="397"/>
        <v>0</v>
      </c>
      <c r="N196" s="14">
        <f t="shared" si="397"/>
        <v>16.5</v>
      </c>
      <c r="O196" s="14">
        <f t="shared" si="397"/>
        <v>0</v>
      </c>
      <c r="P196" s="14">
        <f t="shared" si="397"/>
        <v>0</v>
      </c>
      <c r="Q196" s="14">
        <f t="shared" si="397"/>
        <v>142.5</v>
      </c>
      <c r="R196" s="14">
        <f t="shared" si="397"/>
        <v>2267</v>
      </c>
      <c r="S196" s="14">
        <f t="shared" si="397"/>
        <v>1</v>
      </c>
      <c r="T196" s="14">
        <f t="shared" si="397"/>
        <v>0</v>
      </c>
      <c r="U196" s="14">
        <f t="shared" si="397"/>
        <v>0</v>
      </c>
      <c r="V196" s="14">
        <f t="shared" si="397"/>
        <v>0</v>
      </c>
      <c r="W196" s="14">
        <f t="shared" si="397"/>
        <v>0</v>
      </c>
      <c r="X196" s="14">
        <f t="shared" si="397"/>
        <v>0</v>
      </c>
      <c r="Y196" s="14">
        <f t="shared" si="397"/>
        <v>1804</v>
      </c>
      <c r="Z196" s="14">
        <f t="shared" si="397"/>
        <v>1</v>
      </c>
      <c r="AA196" s="14">
        <f t="shared" si="397"/>
        <v>0</v>
      </c>
      <c r="AB196" s="14">
        <f t="shared" si="397"/>
        <v>58</v>
      </c>
      <c r="AC196" s="14">
        <f t="shared" si="397"/>
        <v>0</v>
      </c>
      <c r="AD196" s="14">
        <f t="shared" si="397"/>
        <v>0</v>
      </c>
      <c r="AE196" s="14">
        <f t="shared" si="397"/>
        <v>0</v>
      </c>
      <c r="AF196" s="14">
        <f t="shared" si="397"/>
        <v>1</v>
      </c>
      <c r="AG196" s="14">
        <f t="shared" si="397"/>
        <v>0</v>
      </c>
      <c r="AH196" s="14">
        <f t="shared" si="397"/>
        <v>0</v>
      </c>
      <c r="AI196" s="14">
        <f t="shared" ref="AI196:BN196" si="398">AI94+AI95+AI92+AI93</f>
        <v>0</v>
      </c>
      <c r="AJ196" s="14">
        <f t="shared" si="398"/>
        <v>0</v>
      </c>
      <c r="AK196" s="14">
        <f t="shared" si="398"/>
        <v>0</v>
      </c>
      <c r="AL196" s="14">
        <f t="shared" si="398"/>
        <v>0</v>
      </c>
      <c r="AM196" s="14">
        <f t="shared" si="398"/>
        <v>0</v>
      </c>
      <c r="AN196" s="14">
        <f t="shared" si="398"/>
        <v>0</v>
      </c>
      <c r="AO196" s="14">
        <f t="shared" si="398"/>
        <v>1.5</v>
      </c>
      <c r="AP196" s="14">
        <f t="shared" si="398"/>
        <v>325.5</v>
      </c>
      <c r="AQ196" s="14">
        <f t="shared" si="398"/>
        <v>0</v>
      </c>
      <c r="AR196" s="14">
        <f t="shared" si="398"/>
        <v>2003</v>
      </c>
      <c r="AS196" s="14">
        <f t="shared" si="398"/>
        <v>0</v>
      </c>
      <c r="AT196" s="14">
        <f t="shared" si="398"/>
        <v>2</v>
      </c>
      <c r="AU196" s="14">
        <f t="shared" si="398"/>
        <v>0</v>
      </c>
      <c r="AV196" s="14">
        <f t="shared" si="398"/>
        <v>0</v>
      </c>
      <c r="AW196" s="14">
        <f t="shared" si="398"/>
        <v>0</v>
      </c>
      <c r="AX196" s="14">
        <f t="shared" si="398"/>
        <v>0</v>
      </c>
      <c r="AY196" s="14">
        <f t="shared" si="398"/>
        <v>0</v>
      </c>
      <c r="AZ196" s="14">
        <f t="shared" si="398"/>
        <v>0</v>
      </c>
      <c r="BA196" s="14">
        <f t="shared" si="398"/>
        <v>8</v>
      </c>
      <c r="BB196" s="14">
        <f t="shared" si="398"/>
        <v>1</v>
      </c>
      <c r="BC196" s="14">
        <f t="shared" si="398"/>
        <v>251</v>
      </c>
      <c r="BD196" s="14">
        <f t="shared" si="398"/>
        <v>0</v>
      </c>
      <c r="BE196" s="14">
        <f t="shared" si="398"/>
        <v>0</v>
      </c>
      <c r="BF196" s="14">
        <f t="shared" si="398"/>
        <v>773</v>
      </c>
      <c r="BG196" s="14">
        <f t="shared" si="398"/>
        <v>0</v>
      </c>
      <c r="BH196" s="14">
        <f t="shared" si="398"/>
        <v>32</v>
      </c>
      <c r="BI196" s="14">
        <f t="shared" si="398"/>
        <v>2</v>
      </c>
      <c r="BJ196" s="14">
        <f t="shared" si="398"/>
        <v>2.5</v>
      </c>
      <c r="BK196" s="14">
        <f t="shared" si="398"/>
        <v>7141.5</v>
      </c>
      <c r="BL196" s="14">
        <f t="shared" si="398"/>
        <v>8.5</v>
      </c>
      <c r="BM196" s="14">
        <f t="shared" si="398"/>
        <v>1.5</v>
      </c>
      <c r="BN196" s="14">
        <f t="shared" si="398"/>
        <v>0</v>
      </c>
      <c r="BO196" s="14">
        <f t="shared" ref="BO196:CT196" si="399">BO94+BO95+BO92+BO93</f>
        <v>0</v>
      </c>
      <c r="BP196" s="14">
        <f t="shared" si="399"/>
        <v>0</v>
      </c>
      <c r="BQ196" s="14">
        <f t="shared" si="399"/>
        <v>1</v>
      </c>
      <c r="BR196" s="14">
        <f t="shared" si="399"/>
        <v>0</v>
      </c>
      <c r="BS196" s="14">
        <f t="shared" si="399"/>
        <v>0</v>
      </c>
      <c r="BT196" s="14">
        <f t="shared" si="399"/>
        <v>0</v>
      </c>
      <c r="BU196" s="14">
        <f t="shared" si="399"/>
        <v>0</v>
      </c>
      <c r="BV196" s="14">
        <f t="shared" si="399"/>
        <v>0</v>
      </c>
      <c r="BW196" s="14">
        <f t="shared" si="399"/>
        <v>0</v>
      </c>
      <c r="BX196" s="14">
        <f t="shared" si="399"/>
        <v>0</v>
      </c>
      <c r="BY196" s="14">
        <f t="shared" si="399"/>
        <v>0</v>
      </c>
      <c r="BZ196" s="14">
        <f t="shared" si="399"/>
        <v>0</v>
      </c>
      <c r="CA196" s="14">
        <f t="shared" si="399"/>
        <v>0</v>
      </c>
      <c r="CB196" s="14">
        <f t="shared" si="399"/>
        <v>297</v>
      </c>
      <c r="CC196" s="14">
        <f t="shared" si="399"/>
        <v>0</v>
      </c>
      <c r="CD196" s="14">
        <f t="shared" si="399"/>
        <v>0</v>
      </c>
      <c r="CE196" s="14">
        <f t="shared" si="399"/>
        <v>0</v>
      </c>
      <c r="CF196" s="14">
        <f t="shared" si="399"/>
        <v>0</v>
      </c>
      <c r="CG196" s="14">
        <f t="shared" si="399"/>
        <v>0</v>
      </c>
      <c r="CH196" s="14">
        <f t="shared" si="399"/>
        <v>0</v>
      </c>
      <c r="CI196" s="14">
        <f t="shared" si="399"/>
        <v>0</v>
      </c>
      <c r="CJ196" s="14">
        <f t="shared" si="399"/>
        <v>0</v>
      </c>
      <c r="CK196" s="14">
        <f t="shared" si="399"/>
        <v>713</v>
      </c>
      <c r="CL196" s="14">
        <f t="shared" si="399"/>
        <v>11.5</v>
      </c>
      <c r="CM196" s="14">
        <f t="shared" si="399"/>
        <v>27</v>
      </c>
      <c r="CN196" s="14">
        <f t="shared" si="399"/>
        <v>275</v>
      </c>
      <c r="CO196" s="14">
        <f t="shared" si="399"/>
        <v>29</v>
      </c>
      <c r="CP196" s="14">
        <f t="shared" si="399"/>
        <v>0</v>
      </c>
      <c r="CQ196" s="14">
        <f t="shared" si="399"/>
        <v>0</v>
      </c>
      <c r="CR196" s="14">
        <f t="shared" si="399"/>
        <v>0</v>
      </c>
      <c r="CS196" s="14">
        <f t="shared" si="399"/>
        <v>0</v>
      </c>
      <c r="CT196" s="14">
        <f t="shared" si="399"/>
        <v>0</v>
      </c>
      <c r="CU196" s="14">
        <f t="shared" ref="CU196:DZ196" si="400">CU94+CU95+CU92+CU93</f>
        <v>385</v>
      </c>
      <c r="CV196" s="14">
        <f t="shared" si="400"/>
        <v>0</v>
      </c>
      <c r="CW196" s="14">
        <f t="shared" si="400"/>
        <v>0</v>
      </c>
      <c r="CX196" s="14">
        <f t="shared" si="400"/>
        <v>0</v>
      </c>
      <c r="CY196" s="14">
        <f t="shared" si="400"/>
        <v>0</v>
      </c>
      <c r="CZ196" s="14">
        <f t="shared" si="400"/>
        <v>0</v>
      </c>
      <c r="DA196" s="14">
        <f t="shared" si="400"/>
        <v>0</v>
      </c>
      <c r="DB196" s="14">
        <f t="shared" si="400"/>
        <v>0</v>
      </c>
      <c r="DC196" s="14">
        <f t="shared" si="400"/>
        <v>0</v>
      </c>
      <c r="DD196" s="14">
        <f t="shared" si="400"/>
        <v>0</v>
      </c>
      <c r="DE196" s="14">
        <f t="shared" si="400"/>
        <v>0</v>
      </c>
      <c r="DF196" s="14">
        <f t="shared" si="400"/>
        <v>20</v>
      </c>
      <c r="DG196" s="14">
        <f t="shared" si="400"/>
        <v>0</v>
      </c>
      <c r="DH196" s="14">
        <f t="shared" si="400"/>
        <v>0</v>
      </c>
      <c r="DI196" s="14">
        <f t="shared" si="400"/>
        <v>5.5</v>
      </c>
      <c r="DJ196" s="14">
        <f t="shared" si="400"/>
        <v>4</v>
      </c>
      <c r="DK196" s="14">
        <f t="shared" si="400"/>
        <v>0</v>
      </c>
      <c r="DL196" s="14">
        <f t="shared" si="400"/>
        <v>0</v>
      </c>
      <c r="DM196" s="14">
        <f t="shared" si="400"/>
        <v>0</v>
      </c>
      <c r="DN196" s="14">
        <f t="shared" si="400"/>
        <v>0</v>
      </c>
      <c r="DO196" s="14">
        <f t="shared" si="400"/>
        <v>0</v>
      </c>
      <c r="DP196" s="14">
        <f t="shared" si="400"/>
        <v>0</v>
      </c>
      <c r="DQ196" s="14">
        <f t="shared" si="400"/>
        <v>0</v>
      </c>
      <c r="DR196" s="14">
        <f t="shared" si="400"/>
        <v>0</v>
      </c>
      <c r="DS196" s="14">
        <f t="shared" si="400"/>
        <v>0</v>
      </c>
      <c r="DT196" s="14">
        <f t="shared" si="400"/>
        <v>0</v>
      </c>
      <c r="DU196" s="14">
        <f t="shared" si="400"/>
        <v>0</v>
      </c>
      <c r="DV196" s="14">
        <f t="shared" si="400"/>
        <v>0</v>
      </c>
      <c r="DW196" s="14">
        <f t="shared" si="400"/>
        <v>0</v>
      </c>
      <c r="DX196" s="14">
        <f t="shared" si="400"/>
        <v>0</v>
      </c>
      <c r="DY196" s="14">
        <f t="shared" si="400"/>
        <v>0</v>
      </c>
      <c r="DZ196" s="14">
        <f t="shared" si="400"/>
        <v>1</v>
      </c>
      <c r="EA196" s="14">
        <f t="shared" ref="EA196:FF196" si="401">EA94+EA95+EA92+EA93</f>
        <v>0</v>
      </c>
      <c r="EB196" s="14">
        <f t="shared" si="401"/>
        <v>0</v>
      </c>
      <c r="EC196" s="14">
        <f t="shared" si="401"/>
        <v>0</v>
      </c>
      <c r="ED196" s="14">
        <f t="shared" si="401"/>
        <v>0</v>
      </c>
      <c r="EE196" s="14">
        <f t="shared" si="401"/>
        <v>4</v>
      </c>
      <c r="EF196" s="14">
        <f t="shared" si="401"/>
        <v>4</v>
      </c>
      <c r="EG196" s="14">
        <f t="shared" si="401"/>
        <v>0</v>
      </c>
      <c r="EH196" s="14">
        <f t="shared" si="401"/>
        <v>2</v>
      </c>
      <c r="EI196" s="14">
        <f t="shared" si="401"/>
        <v>4</v>
      </c>
      <c r="EJ196" s="14">
        <f t="shared" si="401"/>
        <v>203.5</v>
      </c>
      <c r="EK196" s="14">
        <f t="shared" si="401"/>
        <v>0</v>
      </c>
      <c r="EL196" s="14">
        <f t="shared" si="401"/>
        <v>0</v>
      </c>
      <c r="EM196" s="14">
        <f t="shared" si="401"/>
        <v>0</v>
      </c>
      <c r="EN196" s="14">
        <f t="shared" si="401"/>
        <v>116</v>
      </c>
      <c r="EO196" s="14">
        <f t="shared" si="401"/>
        <v>0</v>
      </c>
      <c r="EP196" s="14">
        <f t="shared" si="401"/>
        <v>0</v>
      </c>
      <c r="EQ196" s="14">
        <f t="shared" si="401"/>
        <v>0</v>
      </c>
      <c r="ER196" s="14">
        <f t="shared" si="401"/>
        <v>1.5</v>
      </c>
      <c r="ES196" s="14">
        <f t="shared" si="401"/>
        <v>0</v>
      </c>
      <c r="ET196" s="14">
        <f t="shared" si="401"/>
        <v>1</v>
      </c>
      <c r="EU196" s="14">
        <f t="shared" si="401"/>
        <v>0</v>
      </c>
      <c r="EV196" s="14">
        <f t="shared" si="401"/>
        <v>0</v>
      </c>
      <c r="EW196" s="14">
        <f t="shared" si="401"/>
        <v>0</v>
      </c>
      <c r="EX196" s="14">
        <f t="shared" si="401"/>
        <v>0</v>
      </c>
      <c r="EY196" s="14">
        <f t="shared" si="401"/>
        <v>264</v>
      </c>
      <c r="EZ196" s="14">
        <f t="shared" si="401"/>
        <v>0</v>
      </c>
      <c r="FA196" s="14">
        <f t="shared" si="401"/>
        <v>1</v>
      </c>
      <c r="FB196" s="14">
        <f t="shared" si="401"/>
        <v>0</v>
      </c>
      <c r="FC196" s="14">
        <f t="shared" si="401"/>
        <v>1</v>
      </c>
      <c r="FD196" s="14">
        <f t="shared" si="401"/>
        <v>0</v>
      </c>
      <c r="FE196" s="14">
        <f t="shared" si="401"/>
        <v>0</v>
      </c>
      <c r="FF196" s="14">
        <f t="shared" si="401"/>
        <v>0</v>
      </c>
      <c r="FG196" s="14">
        <f t="shared" ref="FG196:FX196" si="402">FG94+FG95+FG92+FG93</f>
        <v>0</v>
      </c>
      <c r="FH196" s="14">
        <f t="shared" si="402"/>
        <v>0</v>
      </c>
      <c r="FI196" s="14">
        <f t="shared" si="402"/>
        <v>0</v>
      </c>
      <c r="FJ196" s="14">
        <f t="shared" si="402"/>
        <v>0</v>
      </c>
      <c r="FK196" s="14">
        <f t="shared" si="402"/>
        <v>0</v>
      </c>
      <c r="FL196" s="14">
        <f t="shared" si="402"/>
        <v>0</v>
      </c>
      <c r="FM196" s="14">
        <f t="shared" si="402"/>
        <v>0</v>
      </c>
      <c r="FN196" s="14">
        <f t="shared" si="402"/>
        <v>4</v>
      </c>
      <c r="FO196" s="14">
        <f t="shared" si="402"/>
        <v>0</v>
      </c>
      <c r="FP196" s="14">
        <f t="shared" si="402"/>
        <v>0</v>
      </c>
      <c r="FQ196" s="14">
        <f t="shared" si="402"/>
        <v>0</v>
      </c>
      <c r="FR196" s="14">
        <f t="shared" si="402"/>
        <v>0</v>
      </c>
      <c r="FS196" s="14">
        <f t="shared" si="402"/>
        <v>0</v>
      </c>
      <c r="FT196" s="17">
        <f t="shared" si="402"/>
        <v>0</v>
      </c>
      <c r="FU196" s="14">
        <f t="shared" si="402"/>
        <v>0</v>
      </c>
      <c r="FV196" s="14">
        <f t="shared" si="402"/>
        <v>0</v>
      </c>
      <c r="FW196" s="14">
        <f t="shared" si="402"/>
        <v>0</v>
      </c>
      <c r="FX196" s="14">
        <f t="shared" si="402"/>
        <v>0</v>
      </c>
      <c r="FY196" s="14"/>
      <c r="FZ196" s="42"/>
      <c r="GA196" s="42"/>
      <c r="GB196" s="42"/>
      <c r="GC196" s="42"/>
      <c r="GD196" s="42"/>
      <c r="GE196" s="4"/>
      <c r="GF196" s="1"/>
      <c r="GG196" s="1"/>
      <c r="GH196" s="1"/>
      <c r="GI196" s="1"/>
      <c r="GJ196" s="1"/>
      <c r="GK196" s="1"/>
      <c r="GL196" s="1"/>
      <c r="GM196" s="1"/>
    </row>
    <row r="197" spans="1:195" x14ac:dyDescent="0.2">
      <c r="A197" s="2" t="s">
        <v>544</v>
      </c>
      <c r="B197" s="11" t="s">
        <v>545</v>
      </c>
      <c r="C197" s="42">
        <f>ROUND((C193*C194)+(C195*C196),2)</f>
        <v>70718553.140000001</v>
      </c>
      <c r="D197" s="42">
        <f t="shared" ref="D197:BO197" si="403">ROUND((D193*D194)+(D195*D196),2)</f>
        <v>354048223.35000002</v>
      </c>
      <c r="E197" s="42">
        <f t="shared" si="403"/>
        <v>66489545.960000001</v>
      </c>
      <c r="F197" s="42">
        <f t="shared" si="403"/>
        <v>157138974.74000001</v>
      </c>
      <c r="G197" s="42">
        <f t="shared" si="403"/>
        <v>8720730.9900000002</v>
      </c>
      <c r="H197" s="42">
        <f t="shared" si="403"/>
        <v>8256993.2599999998</v>
      </c>
      <c r="I197" s="42">
        <f t="shared" si="403"/>
        <v>87853231.670000002</v>
      </c>
      <c r="J197" s="42">
        <f t="shared" si="403"/>
        <v>20011933.289999999</v>
      </c>
      <c r="K197" s="42">
        <f t="shared" si="403"/>
        <v>2505243.94</v>
      </c>
      <c r="L197" s="42">
        <f t="shared" si="403"/>
        <v>21894682.5</v>
      </c>
      <c r="M197" s="42">
        <f t="shared" si="403"/>
        <v>11389393.4</v>
      </c>
      <c r="N197" s="42">
        <f t="shared" si="403"/>
        <v>446862604.17000002</v>
      </c>
      <c r="O197" s="42">
        <f t="shared" si="403"/>
        <v>123763614.65000001</v>
      </c>
      <c r="P197" s="42">
        <f t="shared" si="403"/>
        <v>1521403.2</v>
      </c>
      <c r="Q197" s="42">
        <f t="shared" si="403"/>
        <v>335119539.63999999</v>
      </c>
      <c r="R197" s="42">
        <f t="shared" si="403"/>
        <v>22716695.640000001</v>
      </c>
      <c r="S197" s="42">
        <f t="shared" si="403"/>
        <v>13967036.359999999</v>
      </c>
      <c r="T197" s="42">
        <f t="shared" si="403"/>
        <v>1272907.3400000001</v>
      </c>
      <c r="U197" s="42">
        <f t="shared" si="403"/>
        <v>435290.36</v>
      </c>
      <c r="V197" s="42">
        <f t="shared" si="403"/>
        <v>2465518.41</v>
      </c>
      <c r="W197" s="42">
        <f t="shared" si="403"/>
        <v>422612</v>
      </c>
      <c r="X197" s="42">
        <f t="shared" si="403"/>
        <v>422612</v>
      </c>
      <c r="Y197" s="42">
        <f t="shared" si="403"/>
        <v>18853167.239999998</v>
      </c>
      <c r="Z197" s="42">
        <f t="shared" si="403"/>
        <v>2066282.44</v>
      </c>
      <c r="AA197" s="42">
        <f t="shared" si="403"/>
        <v>255160447.24000001</v>
      </c>
      <c r="AB197" s="42">
        <f t="shared" si="403"/>
        <v>251810895.09</v>
      </c>
      <c r="AC197" s="42">
        <f t="shared" si="403"/>
        <v>8473370.5999999996</v>
      </c>
      <c r="AD197" s="42">
        <f t="shared" si="403"/>
        <v>10894937.359999999</v>
      </c>
      <c r="AE197" s="42">
        <f t="shared" si="403"/>
        <v>887485.2</v>
      </c>
      <c r="AF197" s="42">
        <f t="shared" si="403"/>
        <v>1423066.98</v>
      </c>
      <c r="AG197" s="42">
        <f t="shared" si="403"/>
        <v>6471880.1699999999</v>
      </c>
      <c r="AH197" s="42">
        <f t="shared" si="403"/>
        <v>8771734.6699999999</v>
      </c>
      <c r="AI197" s="42">
        <f t="shared" si="403"/>
        <v>3041115.95</v>
      </c>
      <c r="AJ197" s="42">
        <f t="shared" si="403"/>
        <v>1638044.11</v>
      </c>
      <c r="AK197" s="42">
        <f t="shared" si="403"/>
        <v>1833290.86</v>
      </c>
      <c r="AL197" s="42">
        <f t="shared" si="403"/>
        <v>2349722.7200000002</v>
      </c>
      <c r="AM197" s="42">
        <f t="shared" si="403"/>
        <v>3766318.14</v>
      </c>
      <c r="AN197" s="42">
        <f t="shared" si="403"/>
        <v>3043651.62</v>
      </c>
      <c r="AO197" s="42">
        <f t="shared" si="403"/>
        <v>39561964.409999996</v>
      </c>
      <c r="AP197" s="42">
        <f t="shared" si="403"/>
        <v>740691113.76999998</v>
      </c>
      <c r="AQ197" s="42">
        <f t="shared" si="403"/>
        <v>2006561.78</v>
      </c>
      <c r="AR197" s="42">
        <f t="shared" si="403"/>
        <v>544704770.19000006</v>
      </c>
      <c r="AS197" s="42">
        <f t="shared" si="403"/>
        <v>58337360.479999997</v>
      </c>
      <c r="AT197" s="42">
        <f t="shared" si="403"/>
        <v>19301800.010000002</v>
      </c>
      <c r="AU197" s="42">
        <f t="shared" si="403"/>
        <v>2102917.31</v>
      </c>
      <c r="AV197" s="42">
        <f t="shared" si="403"/>
        <v>2532291.1</v>
      </c>
      <c r="AW197" s="42">
        <f t="shared" si="403"/>
        <v>1888230.42</v>
      </c>
      <c r="AX197" s="42">
        <f t="shared" si="403"/>
        <v>422612</v>
      </c>
      <c r="AY197" s="42">
        <f t="shared" si="403"/>
        <v>3877042.49</v>
      </c>
      <c r="AZ197" s="42">
        <f t="shared" si="403"/>
        <v>96772231.430000007</v>
      </c>
      <c r="BA197" s="42">
        <f t="shared" si="403"/>
        <v>76215752.280000001</v>
      </c>
      <c r="BB197" s="42">
        <f t="shared" si="403"/>
        <v>65986347.439999998</v>
      </c>
      <c r="BC197" s="42">
        <f t="shared" si="403"/>
        <v>253573800.81999999</v>
      </c>
      <c r="BD197" s="42">
        <f t="shared" si="403"/>
        <v>42221474.469999999</v>
      </c>
      <c r="BE197" s="42">
        <f t="shared" si="403"/>
        <v>12099381.560000001</v>
      </c>
      <c r="BF197" s="42">
        <f t="shared" si="403"/>
        <v>208268739.00999999</v>
      </c>
      <c r="BG197" s="42">
        <f t="shared" si="403"/>
        <v>8726092.5800000001</v>
      </c>
      <c r="BH197" s="42">
        <f t="shared" si="403"/>
        <v>5271671.87</v>
      </c>
      <c r="BI197" s="42">
        <f t="shared" si="403"/>
        <v>2059230.41</v>
      </c>
      <c r="BJ197" s="42">
        <f t="shared" si="403"/>
        <v>54634553.759999998</v>
      </c>
      <c r="BK197" s="42">
        <f t="shared" si="403"/>
        <v>197941903.62</v>
      </c>
      <c r="BL197" s="42">
        <f t="shared" si="403"/>
        <v>1647410.21</v>
      </c>
      <c r="BM197" s="42">
        <f t="shared" si="403"/>
        <v>2391548.56</v>
      </c>
      <c r="BN197" s="42">
        <f t="shared" si="403"/>
        <v>30844759.43</v>
      </c>
      <c r="BO197" s="42">
        <f t="shared" si="403"/>
        <v>11294728.310000001</v>
      </c>
      <c r="BP197" s="42">
        <f t="shared" ref="BP197:EA197" si="404">ROUND((BP193*BP194)+(BP195*BP196),2)</f>
        <v>1735244.87</v>
      </c>
      <c r="BQ197" s="42">
        <f t="shared" si="404"/>
        <v>51839833.350000001</v>
      </c>
      <c r="BR197" s="42">
        <f t="shared" si="404"/>
        <v>40070379.390000001</v>
      </c>
      <c r="BS197" s="42">
        <f t="shared" si="404"/>
        <v>9833336.0199999996</v>
      </c>
      <c r="BT197" s="42">
        <f t="shared" si="404"/>
        <v>3732509.18</v>
      </c>
      <c r="BU197" s="42">
        <f t="shared" si="404"/>
        <v>3556702.59</v>
      </c>
      <c r="BV197" s="42">
        <f t="shared" si="404"/>
        <v>11009042.6</v>
      </c>
      <c r="BW197" s="42">
        <f t="shared" si="404"/>
        <v>16800517.449999999</v>
      </c>
      <c r="BX197" s="42">
        <f t="shared" si="404"/>
        <v>737880.55</v>
      </c>
      <c r="BY197" s="42">
        <f t="shared" si="404"/>
        <v>4369808.08</v>
      </c>
      <c r="BZ197" s="42">
        <f t="shared" si="404"/>
        <v>1797791.45</v>
      </c>
      <c r="CA197" s="42">
        <f t="shared" si="404"/>
        <v>1435190.35</v>
      </c>
      <c r="CB197" s="42">
        <f t="shared" si="404"/>
        <v>687036113.85000002</v>
      </c>
      <c r="CC197" s="42">
        <f t="shared" si="404"/>
        <v>1483368.12</v>
      </c>
      <c r="CD197" s="42">
        <f t="shared" si="404"/>
        <v>475861.11</v>
      </c>
      <c r="CE197" s="42">
        <f t="shared" si="404"/>
        <v>1361655.86</v>
      </c>
      <c r="CF197" s="42">
        <f t="shared" si="404"/>
        <v>977078.94</v>
      </c>
      <c r="CG197" s="42">
        <f t="shared" si="404"/>
        <v>1824838.62</v>
      </c>
      <c r="CH197" s="42">
        <f t="shared" si="404"/>
        <v>890866.1</v>
      </c>
      <c r="CI197" s="42">
        <f t="shared" si="404"/>
        <v>6087303.25</v>
      </c>
      <c r="CJ197" s="42">
        <f t="shared" si="404"/>
        <v>8266290.7199999997</v>
      </c>
      <c r="CK197" s="42">
        <f t="shared" si="404"/>
        <v>47728247.590000004</v>
      </c>
      <c r="CL197" s="42">
        <f t="shared" si="404"/>
        <v>11479875.5</v>
      </c>
      <c r="CM197" s="42">
        <f t="shared" si="404"/>
        <v>7056545.71</v>
      </c>
      <c r="CN197" s="42">
        <f t="shared" si="404"/>
        <v>257455710.68000001</v>
      </c>
      <c r="CO197" s="42">
        <f t="shared" si="404"/>
        <v>128419143.72</v>
      </c>
      <c r="CP197" s="42">
        <f t="shared" si="404"/>
        <v>8995719.0299999993</v>
      </c>
      <c r="CQ197" s="42">
        <f t="shared" si="404"/>
        <v>8666081.6699999999</v>
      </c>
      <c r="CR197" s="42">
        <f t="shared" si="404"/>
        <v>1527319.77</v>
      </c>
      <c r="CS197" s="42">
        <f t="shared" si="404"/>
        <v>3101972.08</v>
      </c>
      <c r="CT197" s="42">
        <f t="shared" si="404"/>
        <v>935662.97</v>
      </c>
      <c r="CU197" s="42">
        <f t="shared" si="404"/>
        <v>3766990.54</v>
      </c>
      <c r="CV197" s="42">
        <f t="shared" si="404"/>
        <v>422612</v>
      </c>
      <c r="CW197" s="42">
        <f t="shared" si="404"/>
        <v>1562819.18</v>
      </c>
      <c r="CX197" s="42">
        <f t="shared" si="404"/>
        <v>4074824.9</v>
      </c>
      <c r="CY197" s="42">
        <f t="shared" si="404"/>
        <v>422612</v>
      </c>
      <c r="CZ197" s="42">
        <f t="shared" si="404"/>
        <v>17923820.140000001</v>
      </c>
      <c r="DA197" s="42">
        <f t="shared" si="404"/>
        <v>1540843.35</v>
      </c>
      <c r="DB197" s="42">
        <f t="shared" si="404"/>
        <v>2561873.94</v>
      </c>
      <c r="DC197" s="42">
        <f t="shared" si="404"/>
        <v>1308406.75</v>
      </c>
      <c r="DD197" s="42">
        <f t="shared" si="404"/>
        <v>1373489</v>
      </c>
      <c r="DE197" s="42">
        <f t="shared" si="404"/>
        <v>3699545.45</v>
      </c>
      <c r="DF197" s="42">
        <f t="shared" si="404"/>
        <v>185241939.28</v>
      </c>
      <c r="DG197" s="42">
        <f t="shared" si="404"/>
        <v>786058.32</v>
      </c>
      <c r="DH197" s="42">
        <f t="shared" si="404"/>
        <v>17801262.66</v>
      </c>
      <c r="DI197" s="42">
        <f t="shared" si="404"/>
        <v>22806773.32</v>
      </c>
      <c r="DJ197" s="42">
        <f t="shared" si="404"/>
        <v>5799611.3499999996</v>
      </c>
      <c r="DK197" s="42">
        <f t="shared" si="404"/>
        <v>3866899.8</v>
      </c>
      <c r="DL197" s="42">
        <f t="shared" si="404"/>
        <v>49598589.539999999</v>
      </c>
      <c r="DM197" s="42">
        <f t="shared" si="404"/>
        <v>2264355.1</v>
      </c>
      <c r="DN197" s="42">
        <f t="shared" si="404"/>
        <v>12285330.84</v>
      </c>
      <c r="DO197" s="42">
        <f t="shared" si="404"/>
        <v>26878123.199999999</v>
      </c>
      <c r="DP197" s="42">
        <f t="shared" si="404"/>
        <v>1769053.83</v>
      </c>
      <c r="DQ197" s="42">
        <f t="shared" si="404"/>
        <v>5389993.4500000002</v>
      </c>
      <c r="DR197" s="42">
        <f t="shared" si="404"/>
        <v>11991192.890000001</v>
      </c>
      <c r="DS197" s="42">
        <f t="shared" si="404"/>
        <v>6675579.1500000004</v>
      </c>
      <c r="DT197" s="42">
        <f t="shared" si="404"/>
        <v>1160492.55</v>
      </c>
      <c r="DU197" s="42">
        <f t="shared" si="404"/>
        <v>3287921.36</v>
      </c>
      <c r="DV197" s="42">
        <f t="shared" si="404"/>
        <v>1770744.28</v>
      </c>
      <c r="DW197" s="42">
        <f t="shared" si="404"/>
        <v>2989557.29</v>
      </c>
      <c r="DX197" s="42">
        <f t="shared" si="404"/>
        <v>1417440.65</v>
      </c>
      <c r="DY197" s="42">
        <f t="shared" si="404"/>
        <v>2804453.23</v>
      </c>
      <c r="DZ197" s="42">
        <f t="shared" si="404"/>
        <v>7629546.8099999996</v>
      </c>
      <c r="EA197" s="42">
        <f t="shared" si="404"/>
        <v>5474515.8499999996</v>
      </c>
      <c r="EB197" s="42">
        <f t="shared" ref="EB197:FX197" si="405">ROUND((EB193*EB194)+(EB195*EB196),2)</f>
        <v>4947941.3</v>
      </c>
      <c r="EC197" s="42">
        <f t="shared" si="405"/>
        <v>2722466.5</v>
      </c>
      <c r="ED197" s="42">
        <f t="shared" si="405"/>
        <v>13966481.380000001</v>
      </c>
      <c r="EE197" s="42">
        <f t="shared" si="405"/>
        <v>1649561.51</v>
      </c>
      <c r="EF197" s="42">
        <f t="shared" si="405"/>
        <v>12570700.82</v>
      </c>
      <c r="EG197" s="42">
        <f t="shared" si="405"/>
        <v>2419876.31</v>
      </c>
      <c r="EH197" s="42">
        <f t="shared" si="405"/>
        <v>1970481.89</v>
      </c>
      <c r="EI197" s="42">
        <f t="shared" si="405"/>
        <v>138749120.43000001</v>
      </c>
      <c r="EJ197" s="42">
        <f t="shared" si="405"/>
        <v>80901562.219999999</v>
      </c>
      <c r="EK197" s="42">
        <f t="shared" si="405"/>
        <v>5922484.5700000003</v>
      </c>
      <c r="EL197" s="42">
        <f t="shared" si="405"/>
        <v>4088348.49</v>
      </c>
      <c r="EM197" s="42">
        <f t="shared" si="405"/>
        <v>3652212.9</v>
      </c>
      <c r="EN197" s="42">
        <f t="shared" si="405"/>
        <v>9290843.3300000001</v>
      </c>
      <c r="EO197" s="42">
        <f t="shared" si="405"/>
        <v>3275243</v>
      </c>
      <c r="EP197" s="42">
        <f t="shared" si="405"/>
        <v>3365681.97</v>
      </c>
      <c r="EQ197" s="42">
        <f t="shared" si="405"/>
        <v>23039115.789999999</v>
      </c>
      <c r="ER197" s="42">
        <f t="shared" si="405"/>
        <v>2793029.96</v>
      </c>
      <c r="ES197" s="42">
        <f t="shared" si="405"/>
        <v>1108933.8899999999</v>
      </c>
      <c r="ET197" s="42">
        <f t="shared" si="405"/>
        <v>1859202.56</v>
      </c>
      <c r="EU197" s="42">
        <f t="shared" si="405"/>
        <v>5510860.4800000004</v>
      </c>
      <c r="EV197" s="42">
        <f t="shared" si="405"/>
        <v>558693.06000000006</v>
      </c>
      <c r="EW197" s="42">
        <f t="shared" si="405"/>
        <v>7694919.2999999998</v>
      </c>
      <c r="EX197" s="42">
        <f t="shared" si="405"/>
        <v>1950776.99</v>
      </c>
      <c r="EY197" s="42">
        <f t="shared" si="405"/>
        <v>4287268.1500000004</v>
      </c>
      <c r="EZ197" s="42">
        <f t="shared" si="405"/>
        <v>1178242.26</v>
      </c>
      <c r="FA197" s="42">
        <f t="shared" si="405"/>
        <v>28716195.16</v>
      </c>
      <c r="FB197" s="42">
        <f t="shared" si="405"/>
        <v>3025056.7</v>
      </c>
      <c r="FC197" s="42">
        <f t="shared" si="405"/>
        <v>19448314</v>
      </c>
      <c r="FD197" s="42">
        <f t="shared" si="405"/>
        <v>3067317.9</v>
      </c>
      <c r="FE197" s="42">
        <f t="shared" si="405"/>
        <v>892556.54</v>
      </c>
      <c r="FF197" s="42">
        <f t="shared" si="405"/>
        <v>1912741.91</v>
      </c>
      <c r="FG197" s="42">
        <f t="shared" si="405"/>
        <v>993983.42</v>
      </c>
      <c r="FH197" s="42">
        <f t="shared" si="405"/>
        <v>790284.44</v>
      </c>
      <c r="FI197" s="42">
        <f t="shared" si="405"/>
        <v>15701726.25</v>
      </c>
      <c r="FJ197" s="42">
        <f t="shared" si="405"/>
        <v>16155611.539999999</v>
      </c>
      <c r="FK197" s="42">
        <f t="shared" si="405"/>
        <v>19837407.280000001</v>
      </c>
      <c r="FL197" s="42">
        <f t="shared" si="405"/>
        <v>54347903.200000003</v>
      </c>
      <c r="FM197" s="42">
        <f t="shared" si="405"/>
        <v>32033144.379999999</v>
      </c>
      <c r="FN197" s="42">
        <f t="shared" si="405"/>
        <v>183846892.18000001</v>
      </c>
      <c r="FO197" s="42">
        <f t="shared" si="405"/>
        <v>9452139.9900000002</v>
      </c>
      <c r="FP197" s="42">
        <f t="shared" si="405"/>
        <v>19655684.120000001</v>
      </c>
      <c r="FQ197" s="42">
        <f t="shared" si="405"/>
        <v>7813250.6600000001</v>
      </c>
      <c r="FR197" s="42">
        <f t="shared" si="405"/>
        <v>1415750.2</v>
      </c>
      <c r="FS197" s="42">
        <f t="shared" si="405"/>
        <v>1641425.01</v>
      </c>
      <c r="FT197" s="42">
        <f t="shared" si="405"/>
        <v>665191.29</v>
      </c>
      <c r="FU197" s="42">
        <f t="shared" si="405"/>
        <v>6738125.7300000004</v>
      </c>
      <c r="FV197" s="42">
        <f t="shared" si="405"/>
        <v>5727237.8200000003</v>
      </c>
      <c r="FW197" s="42">
        <f t="shared" si="405"/>
        <v>1680305.31</v>
      </c>
      <c r="FX197" s="42">
        <f t="shared" si="405"/>
        <v>535026.79</v>
      </c>
      <c r="FY197" s="14"/>
      <c r="FZ197" s="42">
        <f>SUM(C197:FX197)</f>
        <v>7348461524.170002</v>
      </c>
      <c r="GA197" s="42"/>
      <c r="GB197" s="42"/>
      <c r="GC197" s="42"/>
      <c r="GD197" s="42"/>
      <c r="GE197" s="4"/>
      <c r="GF197" s="1"/>
      <c r="GG197" s="1"/>
      <c r="GH197" s="1"/>
      <c r="GI197" s="1"/>
      <c r="GJ197" s="1"/>
      <c r="GK197" s="1"/>
      <c r="GL197" s="1"/>
      <c r="GM197" s="1"/>
    </row>
    <row r="198" spans="1:195" x14ac:dyDescent="0.2">
      <c r="A198" s="5"/>
      <c r="B198" s="11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1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  <c r="FR198" s="4"/>
      <c r="FS198" s="4"/>
      <c r="FT198" s="1"/>
      <c r="FU198" s="4"/>
      <c r="FV198" s="4"/>
      <c r="FW198" s="4"/>
      <c r="FX198" s="4"/>
      <c r="FY198" s="14"/>
      <c r="FZ198" s="42"/>
      <c r="GA198" s="42"/>
      <c r="GB198" s="42"/>
      <c r="GC198" s="42"/>
      <c r="GD198" s="42"/>
      <c r="GE198" s="4"/>
      <c r="GF198" s="1"/>
      <c r="GG198" s="1"/>
      <c r="GH198" s="1"/>
      <c r="GI198" s="1"/>
      <c r="GJ198" s="1"/>
      <c r="GK198" s="1"/>
      <c r="GL198" s="1"/>
      <c r="GM198" s="1"/>
    </row>
    <row r="199" spans="1:195" ht="15.75" x14ac:dyDescent="0.25">
      <c r="A199" s="2" t="s">
        <v>412</v>
      </c>
      <c r="B199" s="41" t="s">
        <v>546</v>
      </c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3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  <c r="DB199" s="42"/>
      <c r="DC199" s="42"/>
      <c r="DD199" s="42"/>
      <c r="DE199" s="42"/>
      <c r="DF199" s="42"/>
      <c r="DG199" s="42"/>
      <c r="DH199" s="42"/>
      <c r="DI199" s="42"/>
      <c r="DJ199" s="42"/>
      <c r="DK199" s="42"/>
      <c r="DL199" s="42"/>
      <c r="DM199" s="42"/>
      <c r="DN199" s="42"/>
      <c r="DO199" s="42"/>
      <c r="DP199" s="42"/>
      <c r="DQ199" s="42"/>
      <c r="DR199" s="42"/>
      <c r="DS199" s="42"/>
      <c r="DT199" s="42"/>
      <c r="DU199" s="42"/>
      <c r="DV199" s="42"/>
      <c r="DW199" s="42"/>
      <c r="DX199" s="42"/>
      <c r="DY199" s="42"/>
      <c r="DZ199" s="42"/>
      <c r="EA199" s="42"/>
      <c r="EB199" s="42"/>
      <c r="EC199" s="42"/>
      <c r="ED199" s="42"/>
      <c r="EE199" s="42"/>
      <c r="EF199" s="42"/>
      <c r="EG199" s="42"/>
      <c r="EH199" s="42"/>
      <c r="EI199" s="42"/>
      <c r="EJ199" s="42"/>
      <c r="EK199" s="42"/>
      <c r="EL199" s="42"/>
      <c r="EM199" s="42"/>
      <c r="EN199" s="42"/>
      <c r="EO199" s="42"/>
      <c r="EP199" s="42"/>
      <c r="EQ199" s="42"/>
      <c r="ER199" s="42"/>
      <c r="ES199" s="42"/>
      <c r="ET199" s="42"/>
      <c r="EU199" s="42"/>
      <c r="EV199" s="42"/>
      <c r="EW199" s="42"/>
      <c r="EX199" s="42"/>
      <c r="EY199" s="42"/>
      <c r="EZ199" s="42"/>
      <c r="FA199" s="42"/>
      <c r="FB199" s="42"/>
      <c r="FC199" s="42"/>
      <c r="FD199" s="42"/>
      <c r="FE199" s="42"/>
      <c r="FF199" s="42"/>
      <c r="FG199" s="42"/>
      <c r="FH199" s="42"/>
      <c r="FI199" s="42"/>
      <c r="FJ199" s="42"/>
      <c r="FK199" s="42"/>
      <c r="FL199" s="42"/>
      <c r="FM199" s="42"/>
      <c r="FN199" s="42"/>
      <c r="FO199" s="42"/>
      <c r="FP199" s="42"/>
      <c r="FQ199" s="42"/>
      <c r="FR199" s="42"/>
      <c r="FS199" s="42"/>
      <c r="FT199" s="43"/>
      <c r="FU199" s="42"/>
      <c r="FV199" s="42"/>
      <c r="FW199" s="42"/>
      <c r="FX199" s="42"/>
      <c r="FY199" s="42"/>
      <c r="FZ199" s="42"/>
      <c r="GA199" s="42"/>
      <c r="GB199" s="42"/>
      <c r="GC199" s="42"/>
      <c r="GD199" s="42"/>
      <c r="GE199" s="4"/>
      <c r="GF199" s="1"/>
      <c r="GG199" s="1"/>
      <c r="GH199" s="1"/>
      <c r="GI199" s="1"/>
      <c r="GJ199" s="1"/>
      <c r="GK199" s="1"/>
      <c r="GL199" s="1"/>
      <c r="GM199" s="1"/>
    </row>
    <row r="200" spans="1:195" x14ac:dyDescent="0.2">
      <c r="A200" s="2" t="s">
        <v>547</v>
      </c>
      <c r="B200" s="11" t="s">
        <v>548</v>
      </c>
      <c r="C200" s="42">
        <f t="shared" ref="C200:AH200" si="406">+C121</f>
        <v>51939537.530000001</v>
      </c>
      <c r="D200" s="42">
        <f t="shared" si="406"/>
        <v>351087628.43000001</v>
      </c>
      <c r="E200" s="42">
        <f t="shared" si="406"/>
        <v>65212990.100000001</v>
      </c>
      <c r="F200" s="42">
        <f t="shared" si="406"/>
        <v>154388214.88999999</v>
      </c>
      <c r="G200" s="42">
        <f t="shared" si="406"/>
        <v>9247176.1099999994</v>
      </c>
      <c r="H200" s="42">
        <f t="shared" si="406"/>
        <v>8787091.5099999998</v>
      </c>
      <c r="I200" s="42">
        <f t="shared" si="406"/>
        <v>86214356.890000001</v>
      </c>
      <c r="J200" s="42">
        <f t="shared" si="406"/>
        <v>18760182.859999999</v>
      </c>
      <c r="K200" s="42">
        <f t="shared" si="406"/>
        <v>3306799.31</v>
      </c>
      <c r="L200" s="42">
        <f t="shared" si="406"/>
        <v>22261100.010000002</v>
      </c>
      <c r="M200" s="42">
        <f t="shared" si="406"/>
        <v>12158155.539999999</v>
      </c>
      <c r="N200" s="42">
        <f t="shared" si="406"/>
        <v>456055464.10000002</v>
      </c>
      <c r="O200" s="42">
        <f t="shared" si="406"/>
        <v>123339718.03</v>
      </c>
      <c r="P200" s="42">
        <f t="shared" si="406"/>
        <v>2724665.64</v>
      </c>
      <c r="Q200" s="42">
        <f t="shared" si="406"/>
        <v>335944908.10000002</v>
      </c>
      <c r="R200" s="42">
        <f t="shared" si="406"/>
        <v>4189340.49</v>
      </c>
      <c r="S200" s="42">
        <f t="shared" si="406"/>
        <v>14084098.369999999</v>
      </c>
      <c r="T200" s="42">
        <f t="shared" si="406"/>
        <v>2193997.52</v>
      </c>
      <c r="U200" s="42">
        <f t="shared" si="406"/>
        <v>881820.3</v>
      </c>
      <c r="V200" s="42">
        <f t="shared" si="406"/>
        <v>3197739.93</v>
      </c>
      <c r="W200" s="43">
        <f t="shared" si="406"/>
        <v>858136.13</v>
      </c>
      <c r="X200" s="42">
        <f t="shared" si="406"/>
        <v>858136.13</v>
      </c>
      <c r="Y200" s="42">
        <f t="shared" si="406"/>
        <v>3699214.23</v>
      </c>
      <c r="Z200" s="42">
        <f t="shared" si="406"/>
        <v>2860913.4</v>
      </c>
      <c r="AA200" s="42">
        <f t="shared" si="406"/>
        <v>255156378.09999999</v>
      </c>
      <c r="AB200" s="42">
        <f t="shared" si="406"/>
        <v>256949491.58000001</v>
      </c>
      <c r="AC200" s="42">
        <f t="shared" si="406"/>
        <v>8776873.75</v>
      </c>
      <c r="AD200" s="42">
        <f t="shared" si="406"/>
        <v>10944541.789999999</v>
      </c>
      <c r="AE200" s="42">
        <f t="shared" si="406"/>
        <v>1638114.89</v>
      </c>
      <c r="AF200" s="42">
        <f t="shared" si="406"/>
        <v>2423944.5299999998</v>
      </c>
      <c r="AG200" s="42">
        <f t="shared" si="406"/>
        <v>7179351.2000000002</v>
      </c>
      <c r="AH200" s="42">
        <f t="shared" si="406"/>
        <v>8604141.2400000002</v>
      </c>
      <c r="AI200" s="42">
        <f t="shared" ref="AI200:BN200" si="407">+AI121</f>
        <v>3704784.91</v>
      </c>
      <c r="AJ200" s="42">
        <f t="shared" si="407"/>
        <v>2657475.9500000002</v>
      </c>
      <c r="AK200" s="42">
        <f t="shared" si="407"/>
        <v>2784884.4</v>
      </c>
      <c r="AL200" s="42">
        <f t="shared" si="407"/>
        <v>3143076.24</v>
      </c>
      <c r="AM200" s="42">
        <f t="shared" si="407"/>
        <v>4151466.38</v>
      </c>
      <c r="AN200" s="42">
        <f t="shared" si="407"/>
        <v>3829919.2</v>
      </c>
      <c r="AO200" s="42">
        <f t="shared" si="407"/>
        <v>38176168.590000004</v>
      </c>
      <c r="AP200" s="42">
        <f t="shared" si="407"/>
        <v>743530358.04999995</v>
      </c>
      <c r="AQ200" s="42">
        <f t="shared" si="407"/>
        <v>3085206.33</v>
      </c>
      <c r="AR200" s="42">
        <f t="shared" si="407"/>
        <v>531896536.48000002</v>
      </c>
      <c r="AS200" s="42">
        <f t="shared" si="407"/>
        <v>61674225.969999999</v>
      </c>
      <c r="AT200" s="42">
        <f t="shared" si="407"/>
        <v>19730399.66</v>
      </c>
      <c r="AU200" s="42">
        <f t="shared" si="407"/>
        <v>3257554.48</v>
      </c>
      <c r="AV200" s="42">
        <f t="shared" si="407"/>
        <v>3552221.4</v>
      </c>
      <c r="AW200" s="42">
        <f t="shared" si="407"/>
        <v>3070265.17</v>
      </c>
      <c r="AX200" s="42">
        <f t="shared" si="407"/>
        <v>921641.71</v>
      </c>
      <c r="AY200" s="42">
        <f t="shared" si="407"/>
        <v>4488052.29</v>
      </c>
      <c r="AZ200" s="42">
        <f t="shared" si="407"/>
        <v>94472714</v>
      </c>
      <c r="BA200" s="42">
        <f t="shared" si="407"/>
        <v>72643095.75</v>
      </c>
      <c r="BB200" s="42">
        <f t="shared" si="407"/>
        <v>63410245.060000002</v>
      </c>
      <c r="BC200" s="42">
        <f t="shared" si="407"/>
        <v>246077647.75</v>
      </c>
      <c r="BD200" s="42">
        <f t="shared" si="407"/>
        <v>41194919.329999998</v>
      </c>
      <c r="BE200" s="42">
        <f t="shared" si="407"/>
        <v>12542068.73</v>
      </c>
      <c r="BF200" s="42">
        <f t="shared" si="407"/>
        <v>198920007.44</v>
      </c>
      <c r="BG200" s="42">
        <f t="shared" si="407"/>
        <v>9109634.0700000003</v>
      </c>
      <c r="BH200" s="42">
        <f t="shared" si="407"/>
        <v>5650784.5099999998</v>
      </c>
      <c r="BI200" s="42">
        <f t="shared" si="407"/>
        <v>3119381.26</v>
      </c>
      <c r="BJ200" s="42">
        <f t="shared" si="407"/>
        <v>54111322.490000002</v>
      </c>
      <c r="BK200" s="42">
        <f t="shared" si="407"/>
        <v>136596741.50999999</v>
      </c>
      <c r="BL200" s="42">
        <f t="shared" si="407"/>
        <v>2643538.65</v>
      </c>
      <c r="BM200" s="42">
        <f t="shared" si="407"/>
        <v>3315303.42</v>
      </c>
      <c r="BN200" s="42">
        <f t="shared" si="407"/>
        <v>29021148.600000001</v>
      </c>
      <c r="BO200" s="42">
        <f t="shared" ref="BO200:CT200" si="408">+BO121</f>
        <v>11151355.220000001</v>
      </c>
      <c r="BP200" s="42">
        <f t="shared" si="408"/>
        <v>2772059.65</v>
      </c>
      <c r="BQ200" s="42">
        <f t="shared" si="408"/>
        <v>54393406.530000001</v>
      </c>
      <c r="BR200" s="42">
        <f t="shared" si="408"/>
        <v>39045831.869999997</v>
      </c>
      <c r="BS200" s="42">
        <f t="shared" si="408"/>
        <v>10357029.630000001</v>
      </c>
      <c r="BT200" s="42">
        <f t="shared" si="408"/>
        <v>4523199.8499999996</v>
      </c>
      <c r="BU200" s="42">
        <f t="shared" si="408"/>
        <v>4433782.54</v>
      </c>
      <c r="BV200" s="42">
        <f t="shared" si="408"/>
        <v>11326887.880000001</v>
      </c>
      <c r="BW200" s="42">
        <f t="shared" si="408"/>
        <v>17094975.039999999</v>
      </c>
      <c r="BX200" s="42">
        <f t="shared" si="408"/>
        <v>1564643.49</v>
      </c>
      <c r="BY200" s="42">
        <f t="shared" si="408"/>
        <v>4590580.88</v>
      </c>
      <c r="BZ200" s="42">
        <f t="shared" si="408"/>
        <v>2705394.31</v>
      </c>
      <c r="CA200" s="42">
        <f t="shared" si="408"/>
        <v>2531543.13</v>
      </c>
      <c r="CB200" s="42">
        <f t="shared" si="408"/>
        <v>683579268.37</v>
      </c>
      <c r="CC200" s="42">
        <f t="shared" si="408"/>
        <v>2403255.2999999998</v>
      </c>
      <c r="CD200" s="42">
        <f t="shared" si="408"/>
        <v>935767.65</v>
      </c>
      <c r="CE200" s="42">
        <f t="shared" si="408"/>
        <v>2287225.79</v>
      </c>
      <c r="CF200" s="42">
        <f t="shared" si="408"/>
        <v>1730241.95</v>
      </c>
      <c r="CG200" s="42">
        <f t="shared" si="408"/>
        <v>2746527.78</v>
      </c>
      <c r="CH200" s="42">
        <f t="shared" si="408"/>
        <v>1654514.1</v>
      </c>
      <c r="CI200" s="42">
        <f t="shared" si="408"/>
        <v>6145775.96</v>
      </c>
      <c r="CJ200" s="42">
        <f t="shared" si="408"/>
        <v>8663100.8100000005</v>
      </c>
      <c r="CK200" s="42">
        <f t="shared" si="408"/>
        <v>42342796.840000004</v>
      </c>
      <c r="CL200" s="42">
        <f t="shared" si="408"/>
        <v>12088590.17</v>
      </c>
      <c r="CM200" s="42">
        <f t="shared" si="408"/>
        <v>7552043.7699999996</v>
      </c>
      <c r="CN200" s="42">
        <f t="shared" si="408"/>
        <v>245684241.78</v>
      </c>
      <c r="CO200" s="42">
        <f t="shared" si="408"/>
        <v>123231629.14</v>
      </c>
      <c r="CP200" s="42">
        <f t="shared" si="408"/>
        <v>9589413.4700000007</v>
      </c>
      <c r="CQ200" s="42">
        <f t="shared" si="408"/>
        <v>8848933.9100000001</v>
      </c>
      <c r="CR200" s="42">
        <f t="shared" si="408"/>
        <v>2541606.0099999998</v>
      </c>
      <c r="CS200" s="42">
        <f t="shared" si="408"/>
        <v>3806099.64</v>
      </c>
      <c r="CT200" s="42">
        <f t="shared" si="408"/>
        <v>1719329.69</v>
      </c>
      <c r="CU200" s="42">
        <f t="shared" ref="CU200:DZ200" si="409">+CU121</f>
        <v>626770.13</v>
      </c>
      <c r="CV200" s="42">
        <f t="shared" si="409"/>
        <v>819255.17</v>
      </c>
      <c r="CW200" s="42">
        <f t="shared" si="409"/>
        <v>2579154.8199999998</v>
      </c>
      <c r="CX200" s="42">
        <f t="shared" si="409"/>
        <v>4501306.01</v>
      </c>
      <c r="CY200" s="42">
        <f t="shared" si="409"/>
        <v>864616.29</v>
      </c>
      <c r="CZ200" s="42">
        <f t="shared" si="409"/>
        <v>17356504.66</v>
      </c>
      <c r="DA200" s="42">
        <f t="shared" si="409"/>
        <v>2571192.5499999998</v>
      </c>
      <c r="DB200" s="42">
        <f t="shared" si="409"/>
        <v>3456790.85</v>
      </c>
      <c r="DC200" s="42">
        <f t="shared" si="409"/>
        <v>2320394.63</v>
      </c>
      <c r="DD200" s="42">
        <f t="shared" si="409"/>
        <v>2390168.96</v>
      </c>
      <c r="DE200" s="42">
        <f t="shared" si="409"/>
        <v>4226436.28</v>
      </c>
      <c r="DF200" s="42">
        <f t="shared" si="409"/>
        <v>172483484.93000001</v>
      </c>
      <c r="DG200" s="42">
        <f t="shared" si="409"/>
        <v>1578924.48</v>
      </c>
      <c r="DH200" s="42">
        <f t="shared" si="409"/>
        <v>16923836.09</v>
      </c>
      <c r="DI200" s="42">
        <f t="shared" si="409"/>
        <v>21545025.010000002</v>
      </c>
      <c r="DJ200" s="42">
        <f t="shared" si="409"/>
        <v>6227329.7999999998</v>
      </c>
      <c r="DK200" s="42">
        <f t="shared" si="409"/>
        <v>4309138.67</v>
      </c>
      <c r="DL200" s="42">
        <f t="shared" si="409"/>
        <v>49041908.960000001</v>
      </c>
      <c r="DM200" s="42">
        <f t="shared" si="409"/>
        <v>3552288.13</v>
      </c>
      <c r="DN200" s="42">
        <f t="shared" si="409"/>
        <v>12537466.890000001</v>
      </c>
      <c r="DO200" s="42">
        <f t="shared" si="409"/>
        <v>26183250.129999999</v>
      </c>
      <c r="DP200" s="42">
        <f t="shared" si="409"/>
        <v>2903711.37</v>
      </c>
      <c r="DQ200" s="42">
        <f t="shared" si="409"/>
        <v>5923893.46</v>
      </c>
      <c r="DR200" s="42">
        <f t="shared" si="409"/>
        <v>11858801.310000001</v>
      </c>
      <c r="DS200" s="42">
        <f t="shared" si="409"/>
        <v>6946897.6500000004</v>
      </c>
      <c r="DT200" s="42">
        <f t="shared" si="409"/>
        <v>2123907.42</v>
      </c>
      <c r="DU200" s="42">
        <f t="shared" si="409"/>
        <v>3930925.47</v>
      </c>
      <c r="DV200" s="42">
        <f t="shared" si="409"/>
        <v>2795949.55</v>
      </c>
      <c r="DW200" s="42">
        <f t="shared" si="409"/>
        <v>3754522.57</v>
      </c>
      <c r="DX200" s="42">
        <f t="shared" si="409"/>
        <v>2767854.04</v>
      </c>
      <c r="DY200" s="42">
        <f t="shared" si="409"/>
        <v>4020511.53</v>
      </c>
      <c r="DZ200" s="42">
        <f t="shared" si="409"/>
        <v>8393185.7100000009</v>
      </c>
      <c r="EA200" s="42">
        <f t="shared" ref="EA200:FF200" si="410">+EA121</f>
        <v>6190100.2300000004</v>
      </c>
      <c r="EB200" s="42">
        <f t="shared" si="410"/>
        <v>5270510.84</v>
      </c>
      <c r="EC200" s="42">
        <f t="shared" si="410"/>
        <v>3394662.72</v>
      </c>
      <c r="ED200" s="42">
        <f t="shared" si="410"/>
        <v>18967146.800000001</v>
      </c>
      <c r="EE200" s="42">
        <f t="shared" si="410"/>
        <v>2535925.34</v>
      </c>
      <c r="EF200" s="42">
        <f t="shared" si="410"/>
        <v>12257430.01</v>
      </c>
      <c r="EG200" s="42">
        <f t="shared" si="410"/>
        <v>3063182.83</v>
      </c>
      <c r="EH200" s="42">
        <f t="shared" si="410"/>
        <v>2826821.39</v>
      </c>
      <c r="EI200" s="42">
        <f t="shared" si="410"/>
        <v>132258829.69</v>
      </c>
      <c r="EJ200" s="42">
        <f t="shared" si="410"/>
        <v>74843565.280000001</v>
      </c>
      <c r="EK200" s="42">
        <f t="shared" si="410"/>
        <v>6229312.21</v>
      </c>
      <c r="EL200" s="42">
        <f t="shared" si="410"/>
        <v>4388410.53</v>
      </c>
      <c r="EM200" s="42">
        <f t="shared" si="410"/>
        <v>4131801.06</v>
      </c>
      <c r="EN200" s="42">
        <f t="shared" si="410"/>
        <v>8236435.8799999999</v>
      </c>
      <c r="EO200" s="42">
        <f t="shared" si="410"/>
        <v>3893696.36</v>
      </c>
      <c r="EP200" s="42">
        <f t="shared" si="410"/>
        <v>4349507</v>
      </c>
      <c r="EQ200" s="42">
        <f t="shared" si="410"/>
        <v>23839222.27</v>
      </c>
      <c r="ER200" s="42">
        <f t="shared" si="410"/>
        <v>3891979.64</v>
      </c>
      <c r="ES200" s="42">
        <f t="shared" si="410"/>
        <v>1977362.85</v>
      </c>
      <c r="ET200" s="42">
        <f t="shared" si="410"/>
        <v>3140178.82</v>
      </c>
      <c r="EU200" s="42">
        <f t="shared" si="410"/>
        <v>5690242.8899999997</v>
      </c>
      <c r="EV200" s="42">
        <f t="shared" si="410"/>
        <v>1194509.79</v>
      </c>
      <c r="EW200" s="42">
        <f t="shared" si="410"/>
        <v>10577236.77</v>
      </c>
      <c r="EX200" s="42">
        <f t="shared" si="410"/>
        <v>3182331.95</v>
      </c>
      <c r="EY200" s="42">
        <f t="shared" si="410"/>
        <v>2294122.34</v>
      </c>
      <c r="EZ200" s="42">
        <f t="shared" si="410"/>
        <v>2104381.94</v>
      </c>
      <c r="FA200" s="42">
        <f t="shared" si="410"/>
        <v>30481873.780000001</v>
      </c>
      <c r="FB200" s="42">
        <f t="shared" si="410"/>
        <v>3810911.8</v>
      </c>
      <c r="FC200" s="42">
        <f t="shared" si="410"/>
        <v>19127681.75</v>
      </c>
      <c r="FD200" s="42">
        <f t="shared" si="410"/>
        <v>3844066.08</v>
      </c>
      <c r="FE200" s="42">
        <f t="shared" si="410"/>
        <v>1707314.63</v>
      </c>
      <c r="FF200" s="42">
        <f t="shared" si="410"/>
        <v>2940205.43</v>
      </c>
      <c r="FG200" s="42">
        <f t="shared" ref="FG200:FX200" si="411">+FG121</f>
        <v>1900514.85</v>
      </c>
      <c r="FH200" s="42">
        <f t="shared" si="411"/>
        <v>1532812.43</v>
      </c>
      <c r="FI200" s="42">
        <f t="shared" si="411"/>
        <v>15578517.41</v>
      </c>
      <c r="FJ200" s="42">
        <f t="shared" si="411"/>
        <v>15879967.210000001</v>
      </c>
      <c r="FK200" s="42">
        <f t="shared" si="411"/>
        <v>19392589.379999999</v>
      </c>
      <c r="FL200" s="42">
        <f t="shared" si="411"/>
        <v>51706882.18</v>
      </c>
      <c r="FM200" s="42">
        <f t="shared" si="411"/>
        <v>30630445.629999999</v>
      </c>
      <c r="FN200" s="42">
        <f t="shared" si="411"/>
        <v>176608980.27000001</v>
      </c>
      <c r="FO200" s="42">
        <f t="shared" si="411"/>
        <v>9702865.8599999994</v>
      </c>
      <c r="FP200" s="42">
        <f t="shared" si="411"/>
        <v>19506235.09</v>
      </c>
      <c r="FQ200" s="42">
        <f t="shared" si="411"/>
        <v>8145731.04</v>
      </c>
      <c r="FR200" s="42">
        <f t="shared" si="411"/>
        <v>2477842.09</v>
      </c>
      <c r="FS200" s="42">
        <f t="shared" si="411"/>
        <v>2719892.28</v>
      </c>
      <c r="FT200" s="43">
        <f t="shared" si="411"/>
        <v>1359364.64</v>
      </c>
      <c r="FU200" s="42">
        <f t="shared" si="411"/>
        <v>7329310.8799999999</v>
      </c>
      <c r="FV200" s="42">
        <f t="shared" si="411"/>
        <v>6134315.0700000003</v>
      </c>
      <c r="FW200" s="42">
        <f t="shared" si="411"/>
        <v>2760433.58</v>
      </c>
      <c r="FX200" s="42">
        <f t="shared" si="411"/>
        <v>1161098.1200000001</v>
      </c>
      <c r="FY200" s="4"/>
      <c r="FZ200" s="42">
        <f>SUM(C200:FX200)</f>
        <v>7225132226.9900045</v>
      </c>
      <c r="GA200" s="42">
        <f>GA202-FZ200</f>
        <v>88190001.009995461</v>
      </c>
      <c r="GB200" s="42"/>
      <c r="GC200" s="42"/>
      <c r="GD200" s="42"/>
      <c r="GE200" s="4"/>
      <c r="GF200" s="1"/>
      <c r="GG200" s="1"/>
      <c r="GH200" s="1"/>
      <c r="GI200" s="1"/>
      <c r="GJ200" s="1"/>
      <c r="GK200" s="1"/>
      <c r="GL200" s="1"/>
      <c r="GM200" s="1"/>
    </row>
    <row r="201" spans="1:195" x14ac:dyDescent="0.2">
      <c r="A201" s="2" t="s">
        <v>549</v>
      </c>
      <c r="B201" s="11" t="s">
        <v>550</v>
      </c>
      <c r="C201" s="42">
        <f t="shared" ref="C201:BN201" si="412">+C156</f>
        <v>4500166.1900000004</v>
      </c>
      <c r="D201" s="42">
        <f t="shared" si="412"/>
        <v>13202181.74</v>
      </c>
      <c r="E201" s="42">
        <f t="shared" si="412"/>
        <v>7485675.5800000001</v>
      </c>
      <c r="F201" s="42">
        <f t="shared" si="412"/>
        <v>5298363.97</v>
      </c>
      <c r="G201" s="42">
        <f t="shared" si="412"/>
        <v>263958.96999999997</v>
      </c>
      <c r="H201" s="42">
        <f t="shared" si="412"/>
        <v>204975.17</v>
      </c>
      <c r="I201" s="42">
        <f t="shared" si="412"/>
        <v>8530987.5500000007</v>
      </c>
      <c r="J201" s="42">
        <f t="shared" si="412"/>
        <v>1759060.66</v>
      </c>
      <c r="K201" s="42">
        <f t="shared" si="412"/>
        <v>188099.31</v>
      </c>
      <c r="L201" s="42">
        <f t="shared" si="412"/>
        <v>1594535.94</v>
      </c>
      <c r="M201" s="42">
        <f t="shared" si="412"/>
        <v>1945520.71</v>
      </c>
      <c r="N201" s="42">
        <f t="shared" si="412"/>
        <v>12422457.560000001</v>
      </c>
      <c r="O201" s="42">
        <f t="shared" si="412"/>
        <v>2110438.63</v>
      </c>
      <c r="P201" s="42">
        <f t="shared" si="412"/>
        <v>113527.73</v>
      </c>
      <c r="Q201" s="42">
        <f t="shared" si="412"/>
        <v>30967741.48</v>
      </c>
      <c r="R201" s="42">
        <f t="shared" si="412"/>
        <v>829262.51</v>
      </c>
      <c r="S201" s="42">
        <f t="shared" si="412"/>
        <v>769921.67</v>
      </c>
      <c r="T201" s="42">
        <f t="shared" si="412"/>
        <v>117129.75</v>
      </c>
      <c r="U201" s="42">
        <f t="shared" si="412"/>
        <v>65956.73</v>
      </c>
      <c r="V201" s="42">
        <f t="shared" si="412"/>
        <v>171934.7</v>
      </c>
      <c r="W201" s="43">
        <f t="shared" si="412"/>
        <v>52723.88</v>
      </c>
      <c r="X201" s="42">
        <f t="shared" si="412"/>
        <v>41602.44</v>
      </c>
      <c r="Y201" s="42">
        <f t="shared" si="412"/>
        <v>2270050.71</v>
      </c>
      <c r="Z201" s="42">
        <f t="shared" si="412"/>
        <v>138874.73000000001</v>
      </c>
      <c r="AA201" s="42">
        <f t="shared" si="412"/>
        <v>6623779.6200000001</v>
      </c>
      <c r="AB201" s="42">
        <f t="shared" si="412"/>
        <v>5638645.0499999998</v>
      </c>
      <c r="AC201" s="42">
        <f t="shared" si="412"/>
        <v>259918.03</v>
      </c>
      <c r="AD201" s="42">
        <f t="shared" si="412"/>
        <v>349172.49</v>
      </c>
      <c r="AE201" s="42">
        <f t="shared" si="412"/>
        <v>66647.87</v>
      </c>
      <c r="AF201" s="42">
        <f t="shared" si="412"/>
        <v>112943.65</v>
      </c>
      <c r="AG201" s="42">
        <f t="shared" si="412"/>
        <v>150656.67000000001</v>
      </c>
      <c r="AH201" s="42">
        <f t="shared" si="412"/>
        <v>565264.64000000001</v>
      </c>
      <c r="AI201" s="42">
        <f t="shared" si="412"/>
        <v>193620.83</v>
      </c>
      <c r="AJ201" s="42">
        <f t="shared" si="412"/>
        <v>132791.51999999999</v>
      </c>
      <c r="AK201" s="42">
        <f t="shared" si="412"/>
        <v>231418.89</v>
      </c>
      <c r="AL201" s="42">
        <f t="shared" si="412"/>
        <v>270802.02</v>
      </c>
      <c r="AM201" s="42">
        <f t="shared" si="412"/>
        <v>274130.94</v>
      </c>
      <c r="AN201" s="42">
        <f t="shared" si="412"/>
        <v>177531.27</v>
      </c>
      <c r="AO201" s="42">
        <f t="shared" si="412"/>
        <v>2066829.31</v>
      </c>
      <c r="AP201" s="42">
        <f t="shared" si="412"/>
        <v>61365893.899999999</v>
      </c>
      <c r="AQ201" s="42">
        <f t="shared" si="412"/>
        <v>139419.1</v>
      </c>
      <c r="AR201" s="42">
        <f t="shared" si="412"/>
        <v>6323352.8799999999</v>
      </c>
      <c r="AS201" s="42">
        <f t="shared" si="412"/>
        <v>2105001.56</v>
      </c>
      <c r="AT201" s="42">
        <f t="shared" si="412"/>
        <v>386323.94</v>
      </c>
      <c r="AU201" s="42">
        <f t="shared" si="412"/>
        <v>99769.15</v>
      </c>
      <c r="AV201" s="42">
        <f t="shared" si="412"/>
        <v>144555.01999999999</v>
      </c>
      <c r="AW201" s="42">
        <f t="shared" si="412"/>
        <v>79326.64</v>
      </c>
      <c r="AX201" s="42">
        <f t="shared" si="412"/>
        <v>65252.23</v>
      </c>
      <c r="AY201" s="42">
        <f t="shared" si="412"/>
        <v>220616.1</v>
      </c>
      <c r="AZ201" s="42">
        <f t="shared" si="412"/>
        <v>9291823.8399999999</v>
      </c>
      <c r="BA201" s="42">
        <f t="shared" si="412"/>
        <v>2993942.76</v>
      </c>
      <c r="BB201" s="42">
        <f t="shared" si="412"/>
        <v>2548154.83</v>
      </c>
      <c r="BC201" s="42">
        <f t="shared" si="412"/>
        <v>15197629.470000001</v>
      </c>
      <c r="BD201" s="42">
        <f t="shared" si="412"/>
        <v>586441.88</v>
      </c>
      <c r="BE201" s="42">
        <f t="shared" si="412"/>
        <v>419184.59</v>
      </c>
      <c r="BF201" s="42">
        <f t="shared" si="412"/>
        <v>2414093.12</v>
      </c>
      <c r="BG201" s="42">
        <f t="shared" si="412"/>
        <v>511334.86</v>
      </c>
      <c r="BH201" s="42">
        <f t="shared" si="412"/>
        <v>128343.73</v>
      </c>
      <c r="BI201" s="42">
        <f t="shared" si="412"/>
        <v>170823.87</v>
      </c>
      <c r="BJ201" s="42">
        <f t="shared" si="412"/>
        <v>521357.97</v>
      </c>
      <c r="BK201" s="42">
        <f t="shared" si="412"/>
        <v>5894395.8399999999</v>
      </c>
      <c r="BL201" s="42">
        <f t="shared" si="412"/>
        <v>165663.64000000001</v>
      </c>
      <c r="BM201" s="42">
        <f t="shared" si="412"/>
        <v>170440.75</v>
      </c>
      <c r="BN201" s="42">
        <f t="shared" si="412"/>
        <v>1705082.94</v>
      </c>
      <c r="BO201" s="42">
        <f t="shared" ref="BO201:DZ201" si="413">+BO156</f>
        <v>661130.23999999999</v>
      </c>
      <c r="BP201" s="42">
        <f t="shared" si="413"/>
        <v>147123.04999999999</v>
      </c>
      <c r="BQ201" s="42">
        <f t="shared" si="413"/>
        <v>1917832.59</v>
      </c>
      <c r="BR201" s="42">
        <f t="shared" si="413"/>
        <v>1648026.9</v>
      </c>
      <c r="BS201" s="42">
        <f t="shared" si="413"/>
        <v>535869.18000000005</v>
      </c>
      <c r="BT201" s="42">
        <f t="shared" si="413"/>
        <v>132377.34</v>
      </c>
      <c r="BU201" s="42">
        <f t="shared" si="413"/>
        <v>132760.6</v>
      </c>
      <c r="BV201" s="42">
        <f t="shared" si="413"/>
        <v>352407.53</v>
      </c>
      <c r="BW201" s="42">
        <f t="shared" si="413"/>
        <v>407451.6</v>
      </c>
      <c r="BX201" s="42">
        <f t="shared" si="413"/>
        <v>22582.48</v>
      </c>
      <c r="BY201" s="42">
        <f t="shared" si="413"/>
        <v>612278.54</v>
      </c>
      <c r="BZ201" s="42">
        <f t="shared" si="413"/>
        <v>154768.4</v>
      </c>
      <c r="CA201" s="42">
        <f t="shared" si="413"/>
        <v>88917.1</v>
      </c>
      <c r="CB201" s="42">
        <f t="shared" si="413"/>
        <v>20405876.309999999</v>
      </c>
      <c r="CC201" s="42">
        <f t="shared" si="413"/>
        <v>77561.47</v>
      </c>
      <c r="CD201" s="42">
        <f t="shared" si="413"/>
        <v>49264.93</v>
      </c>
      <c r="CE201" s="42">
        <f t="shared" si="413"/>
        <v>84333.46</v>
      </c>
      <c r="CF201" s="42">
        <f t="shared" si="413"/>
        <v>73819.67</v>
      </c>
      <c r="CG201" s="42">
        <f t="shared" si="413"/>
        <v>109912</v>
      </c>
      <c r="CH201" s="42">
        <f t="shared" si="413"/>
        <v>102661.5</v>
      </c>
      <c r="CI201" s="42">
        <f t="shared" si="413"/>
        <v>499276.03</v>
      </c>
      <c r="CJ201" s="42">
        <f t="shared" si="413"/>
        <v>443373.6</v>
      </c>
      <c r="CK201" s="42">
        <f t="shared" si="413"/>
        <v>1372581.94</v>
      </c>
      <c r="CL201" s="42">
        <f t="shared" si="413"/>
        <v>328225.28000000003</v>
      </c>
      <c r="CM201" s="42">
        <f t="shared" si="413"/>
        <v>639699.56999999995</v>
      </c>
      <c r="CN201" s="42">
        <f t="shared" si="413"/>
        <v>7292487.96</v>
      </c>
      <c r="CO201" s="42">
        <f t="shared" si="413"/>
        <v>4433267.0999999996</v>
      </c>
      <c r="CP201" s="42">
        <f t="shared" si="413"/>
        <v>285114.53999999998</v>
      </c>
      <c r="CQ201" s="42">
        <f t="shared" si="413"/>
        <v>827835.59</v>
      </c>
      <c r="CR201" s="42">
        <f t="shared" si="413"/>
        <v>127600.72</v>
      </c>
      <c r="CS201" s="42">
        <f t="shared" si="413"/>
        <v>126441.33</v>
      </c>
      <c r="CT201" s="42">
        <f t="shared" si="413"/>
        <v>104371.23</v>
      </c>
      <c r="CU201" s="42">
        <f t="shared" si="413"/>
        <v>75517.740000000005</v>
      </c>
      <c r="CV201" s="42">
        <f t="shared" si="413"/>
        <v>38144.519999999997</v>
      </c>
      <c r="CW201" s="42">
        <f t="shared" si="413"/>
        <v>109471.1</v>
      </c>
      <c r="CX201" s="42">
        <f t="shared" si="413"/>
        <v>236853.29</v>
      </c>
      <c r="CY201" s="42">
        <f t="shared" si="413"/>
        <v>57064.68</v>
      </c>
      <c r="CZ201" s="42">
        <f t="shared" si="413"/>
        <v>940942.72</v>
      </c>
      <c r="DA201" s="42">
        <f t="shared" si="413"/>
        <v>89702.6</v>
      </c>
      <c r="DB201" s="42">
        <f t="shared" si="413"/>
        <v>102643.08</v>
      </c>
      <c r="DC201" s="42">
        <f t="shared" si="413"/>
        <v>74828.23</v>
      </c>
      <c r="DD201" s="42">
        <f t="shared" si="413"/>
        <v>71660.94</v>
      </c>
      <c r="DE201" s="42">
        <f t="shared" si="413"/>
        <v>160830.53</v>
      </c>
      <c r="DF201" s="42">
        <f t="shared" si="413"/>
        <v>8459077.8399999999</v>
      </c>
      <c r="DG201" s="42">
        <f t="shared" si="413"/>
        <v>56433.82</v>
      </c>
      <c r="DH201" s="42">
        <f t="shared" si="413"/>
        <v>576829.52</v>
      </c>
      <c r="DI201" s="42">
        <f t="shared" si="413"/>
        <v>1664105.17</v>
      </c>
      <c r="DJ201" s="42">
        <f t="shared" si="413"/>
        <v>301056.76</v>
      </c>
      <c r="DK201" s="42">
        <f t="shared" si="413"/>
        <v>227522.52</v>
      </c>
      <c r="DL201" s="42">
        <f t="shared" si="413"/>
        <v>3032172.45</v>
      </c>
      <c r="DM201" s="42">
        <f t="shared" si="413"/>
        <v>205420.11</v>
      </c>
      <c r="DN201" s="42">
        <f t="shared" si="413"/>
        <v>822742.48</v>
      </c>
      <c r="DO201" s="42">
        <f t="shared" si="413"/>
        <v>2314945.7000000002</v>
      </c>
      <c r="DP201" s="42">
        <f t="shared" si="413"/>
        <v>81409.36</v>
      </c>
      <c r="DQ201" s="42">
        <f t="shared" si="413"/>
        <v>195636.19</v>
      </c>
      <c r="DR201" s="42">
        <f t="shared" si="413"/>
        <v>1356229.59</v>
      </c>
      <c r="DS201" s="42">
        <f t="shared" si="413"/>
        <v>834351.79</v>
      </c>
      <c r="DT201" s="42">
        <f t="shared" si="413"/>
        <v>159269.85</v>
      </c>
      <c r="DU201" s="42">
        <f t="shared" si="413"/>
        <v>217302.37</v>
      </c>
      <c r="DV201" s="42">
        <f t="shared" si="413"/>
        <v>106499.65</v>
      </c>
      <c r="DW201" s="42">
        <f t="shared" si="413"/>
        <v>143302.39000000001</v>
      </c>
      <c r="DX201" s="42">
        <f t="shared" si="413"/>
        <v>78826.899999999994</v>
      </c>
      <c r="DY201" s="42">
        <f t="shared" si="413"/>
        <v>77938.31</v>
      </c>
      <c r="DZ201" s="42">
        <f t="shared" si="413"/>
        <v>200051.4</v>
      </c>
      <c r="EA201" s="42">
        <f t="shared" ref="EA201:FX201" si="414">+EA156</f>
        <v>214804.22</v>
      </c>
      <c r="EB201" s="42">
        <f t="shared" si="414"/>
        <v>254295.39</v>
      </c>
      <c r="EC201" s="42">
        <f t="shared" si="414"/>
        <v>104717.07</v>
      </c>
      <c r="ED201" s="42">
        <f t="shared" si="414"/>
        <v>64325.760000000002</v>
      </c>
      <c r="EE201" s="42">
        <f t="shared" si="414"/>
        <v>181823.06</v>
      </c>
      <c r="EF201" s="42">
        <f t="shared" si="414"/>
        <v>1005351.29</v>
      </c>
      <c r="EG201" s="42">
        <f t="shared" si="414"/>
        <v>191943.77</v>
      </c>
      <c r="EH201" s="42">
        <f t="shared" si="414"/>
        <v>87885.78</v>
      </c>
      <c r="EI201" s="42">
        <f t="shared" si="414"/>
        <v>18326179.859999999</v>
      </c>
      <c r="EJ201" s="42">
        <f t="shared" si="414"/>
        <v>2959702.13</v>
      </c>
      <c r="EK201" s="42">
        <f t="shared" si="414"/>
        <v>226911.61</v>
      </c>
      <c r="EL201" s="42">
        <f t="shared" si="414"/>
        <v>124221.87</v>
      </c>
      <c r="EM201" s="42">
        <f t="shared" si="414"/>
        <v>228343.92</v>
      </c>
      <c r="EN201" s="42">
        <f t="shared" si="414"/>
        <v>770314.16</v>
      </c>
      <c r="EO201" s="42">
        <f t="shared" si="414"/>
        <v>129019.51</v>
      </c>
      <c r="EP201" s="42">
        <f t="shared" si="414"/>
        <v>123210.54</v>
      </c>
      <c r="EQ201" s="42">
        <f t="shared" si="414"/>
        <v>367847.12</v>
      </c>
      <c r="ER201" s="42">
        <f t="shared" si="414"/>
        <v>162540.43</v>
      </c>
      <c r="ES201" s="42">
        <f t="shared" si="414"/>
        <v>136908.26</v>
      </c>
      <c r="ET201" s="42">
        <f t="shared" si="414"/>
        <v>260677.86</v>
      </c>
      <c r="EU201" s="42">
        <f t="shared" si="414"/>
        <v>809621.72</v>
      </c>
      <c r="EV201" s="42">
        <f t="shared" si="414"/>
        <v>65056.51</v>
      </c>
      <c r="EW201" s="42">
        <f t="shared" si="414"/>
        <v>197138.13</v>
      </c>
      <c r="EX201" s="42">
        <f t="shared" si="414"/>
        <v>66680.06</v>
      </c>
      <c r="EY201" s="42">
        <f t="shared" si="414"/>
        <v>254977.56</v>
      </c>
      <c r="EZ201" s="42">
        <f t="shared" si="414"/>
        <v>95104.78</v>
      </c>
      <c r="FA201" s="42">
        <f t="shared" si="414"/>
        <v>884813.46</v>
      </c>
      <c r="FB201" s="42">
        <f t="shared" si="414"/>
        <v>236640.69</v>
      </c>
      <c r="FC201" s="42">
        <f t="shared" si="414"/>
        <v>530418.93000000005</v>
      </c>
      <c r="FD201" s="42">
        <f t="shared" si="414"/>
        <v>201598.97</v>
      </c>
      <c r="FE201" s="42">
        <f t="shared" si="414"/>
        <v>100110.72</v>
      </c>
      <c r="FF201" s="42">
        <f t="shared" si="414"/>
        <v>131744.07</v>
      </c>
      <c r="FG201" s="42">
        <f t="shared" si="414"/>
        <v>71560.2</v>
      </c>
      <c r="FH201" s="42">
        <f t="shared" si="414"/>
        <v>94427.8</v>
      </c>
      <c r="FI201" s="42">
        <f t="shared" si="414"/>
        <v>707913.26</v>
      </c>
      <c r="FJ201" s="42">
        <f t="shared" si="414"/>
        <v>452920.53</v>
      </c>
      <c r="FK201" s="42">
        <f t="shared" si="414"/>
        <v>614349.30000000005</v>
      </c>
      <c r="FL201" s="42">
        <f t="shared" si="414"/>
        <v>750561.98</v>
      </c>
      <c r="FM201" s="42">
        <f t="shared" si="414"/>
        <v>810895.77</v>
      </c>
      <c r="FN201" s="42">
        <f t="shared" si="414"/>
        <v>13415261.550000001</v>
      </c>
      <c r="FO201" s="42">
        <f t="shared" si="414"/>
        <v>450321.34</v>
      </c>
      <c r="FP201" s="42">
        <f t="shared" si="414"/>
        <v>1619005.94</v>
      </c>
      <c r="FQ201" s="42">
        <f t="shared" si="414"/>
        <v>341488.36</v>
      </c>
      <c r="FR201" s="42">
        <f t="shared" si="414"/>
        <v>71006.820000000007</v>
      </c>
      <c r="FS201" s="42">
        <f t="shared" si="414"/>
        <v>57142.95</v>
      </c>
      <c r="FT201" s="43">
        <f t="shared" si="414"/>
        <v>75861.87</v>
      </c>
      <c r="FU201" s="42">
        <f t="shared" si="414"/>
        <v>546267.18999999994</v>
      </c>
      <c r="FV201" s="42">
        <f t="shared" si="414"/>
        <v>302083.24</v>
      </c>
      <c r="FW201" s="42">
        <f t="shared" si="414"/>
        <v>119803.93</v>
      </c>
      <c r="FX201" s="42">
        <f t="shared" si="414"/>
        <v>23332.02</v>
      </c>
      <c r="FY201" s="42"/>
      <c r="FZ201" s="42">
        <f>SUM(C201:FX201)</f>
        <v>343092672.36000001</v>
      </c>
      <c r="GA201" s="42"/>
      <c r="GB201" s="42"/>
      <c r="GC201" s="42"/>
      <c r="GD201" s="42"/>
      <c r="GE201" s="4"/>
      <c r="GF201" s="1"/>
      <c r="GG201" s="1"/>
      <c r="GH201" s="1"/>
      <c r="GI201" s="1"/>
      <c r="GJ201" s="1"/>
      <c r="GK201" s="1"/>
      <c r="GL201" s="1"/>
      <c r="GM201" s="1"/>
    </row>
    <row r="202" spans="1:195" x14ac:dyDescent="0.2">
      <c r="A202" s="2" t="s">
        <v>551</v>
      </c>
      <c r="B202" s="11" t="s">
        <v>552</v>
      </c>
      <c r="C202" s="42">
        <f t="shared" ref="C202:BN202" si="415">+C200+C201</f>
        <v>56439703.719999999</v>
      </c>
      <c r="D202" s="42">
        <f t="shared" si="415"/>
        <v>364289810.17000002</v>
      </c>
      <c r="E202" s="42">
        <f t="shared" si="415"/>
        <v>72698665.680000007</v>
      </c>
      <c r="F202" s="42">
        <f t="shared" si="415"/>
        <v>159686578.85999998</v>
      </c>
      <c r="G202" s="42">
        <f t="shared" si="415"/>
        <v>9511135.0800000001</v>
      </c>
      <c r="H202" s="42">
        <f t="shared" si="415"/>
        <v>8992066.6799999997</v>
      </c>
      <c r="I202" s="42">
        <f t="shared" si="415"/>
        <v>94745344.439999998</v>
      </c>
      <c r="J202" s="42">
        <f t="shared" si="415"/>
        <v>20519243.52</v>
      </c>
      <c r="K202" s="42">
        <f t="shared" si="415"/>
        <v>3494898.62</v>
      </c>
      <c r="L202" s="42">
        <f t="shared" si="415"/>
        <v>23855635.950000003</v>
      </c>
      <c r="M202" s="42">
        <f t="shared" si="415"/>
        <v>14103676.25</v>
      </c>
      <c r="N202" s="42">
        <f t="shared" si="415"/>
        <v>468477921.66000003</v>
      </c>
      <c r="O202" s="42">
        <f t="shared" si="415"/>
        <v>125450156.66</v>
      </c>
      <c r="P202" s="42">
        <f t="shared" si="415"/>
        <v>2838193.37</v>
      </c>
      <c r="Q202" s="42">
        <f t="shared" si="415"/>
        <v>366912649.58000004</v>
      </c>
      <c r="R202" s="42">
        <f t="shared" si="415"/>
        <v>5018603</v>
      </c>
      <c r="S202" s="42">
        <f t="shared" si="415"/>
        <v>14854020.039999999</v>
      </c>
      <c r="T202" s="42">
        <f t="shared" si="415"/>
        <v>2311127.27</v>
      </c>
      <c r="U202" s="42">
        <f t="shared" si="415"/>
        <v>947777.03</v>
      </c>
      <c r="V202" s="42">
        <f t="shared" si="415"/>
        <v>3369674.6300000004</v>
      </c>
      <c r="W202" s="43">
        <f t="shared" si="415"/>
        <v>910860.01</v>
      </c>
      <c r="X202" s="42">
        <f t="shared" si="415"/>
        <v>899738.57000000007</v>
      </c>
      <c r="Y202" s="42">
        <f t="shared" si="415"/>
        <v>5969264.9399999995</v>
      </c>
      <c r="Z202" s="42">
        <f t="shared" si="415"/>
        <v>2999788.13</v>
      </c>
      <c r="AA202" s="42">
        <f t="shared" si="415"/>
        <v>261780157.72</v>
      </c>
      <c r="AB202" s="42">
        <f t="shared" si="415"/>
        <v>262588136.63000003</v>
      </c>
      <c r="AC202" s="42">
        <f t="shared" si="415"/>
        <v>9036791.7799999993</v>
      </c>
      <c r="AD202" s="42">
        <f t="shared" si="415"/>
        <v>11293714.279999999</v>
      </c>
      <c r="AE202" s="42">
        <f t="shared" si="415"/>
        <v>1704762.7599999998</v>
      </c>
      <c r="AF202" s="42">
        <f t="shared" si="415"/>
        <v>2536888.1799999997</v>
      </c>
      <c r="AG202" s="42">
        <f t="shared" si="415"/>
        <v>7330007.8700000001</v>
      </c>
      <c r="AH202" s="42">
        <f t="shared" si="415"/>
        <v>9169405.8800000008</v>
      </c>
      <c r="AI202" s="42">
        <f t="shared" si="415"/>
        <v>3898405.74</v>
      </c>
      <c r="AJ202" s="42">
        <f t="shared" si="415"/>
        <v>2790267.47</v>
      </c>
      <c r="AK202" s="42">
        <f t="shared" si="415"/>
        <v>3016303.29</v>
      </c>
      <c r="AL202" s="42">
        <f t="shared" si="415"/>
        <v>3413878.2600000002</v>
      </c>
      <c r="AM202" s="42">
        <f t="shared" si="415"/>
        <v>4425597.32</v>
      </c>
      <c r="AN202" s="42">
        <f t="shared" si="415"/>
        <v>4007450.47</v>
      </c>
      <c r="AO202" s="42">
        <f t="shared" si="415"/>
        <v>40242997.900000006</v>
      </c>
      <c r="AP202" s="42">
        <f t="shared" si="415"/>
        <v>804896251.94999993</v>
      </c>
      <c r="AQ202" s="42">
        <f t="shared" si="415"/>
        <v>3224625.43</v>
      </c>
      <c r="AR202" s="42">
        <f t="shared" si="415"/>
        <v>538219889.36000001</v>
      </c>
      <c r="AS202" s="42">
        <f t="shared" si="415"/>
        <v>63779227.530000001</v>
      </c>
      <c r="AT202" s="42">
        <f t="shared" si="415"/>
        <v>20116723.600000001</v>
      </c>
      <c r="AU202" s="42">
        <f t="shared" si="415"/>
        <v>3357323.63</v>
      </c>
      <c r="AV202" s="42">
        <f t="shared" si="415"/>
        <v>3696776.42</v>
      </c>
      <c r="AW202" s="42">
        <f t="shared" si="415"/>
        <v>3149591.81</v>
      </c>
      <c r="AX202" s="42">
        <f t="shared" si="415"/>
        <v>986893.94</v>
      </c>
      <c r="AY202" s="42">
        <f t="shared" si="415"/>
        <v>4708668.3899999997</v>
      </c>
      <c r="AZ202" s="42">
        <f t="shared" si="415"/>
        <v>103764537.84</v>
      </c>
      <c r="BA202" s="42">
        <f t="shared" si="415"/>
        <v>75637038.510000005</v>
      </c>
      <c r="BB202" s="42">
        <f t="shared" si="415"/>
        <v>65958399.890000001</v>
      </c>
      <c r="BC202" s="42">
        <f t="shared" si="415"/>
        <v>261275277.22</v>
      </c>
      <c r="BD202" s="42">
        <f t="shared" si="415"/>
        <v>41781361.210000001</v>
      </c>
      <c r="BE202" s="42">
        <f t="shared" si="415"/>
        <v>12961253.32</v>
      </c>
      <c r="BF202" s="42">
        <f t="shared" si="415"/>
        <v>201334100.56</v>
      </c>
      <c r="BG202" s="42">
        <f t="shared" si="415"/>
        <v>9620968.9299999997</v>
      </c>
      <c r="BH202" s="42">
        <f t="shared" si="415"/>
        <v>5779128.2400000002</v>
      </c>
      <c r="BI202" s="42">
        <f t="shared" si="415"/>
        <v>3290205.13</v>
      </c>
      <c r="BJ202" s="42">
        <f t="shared" si="415"/>
        <v>54632680.460000001</v>
      </c>
      <c r="BK202" s="42">
        <f t="shared" si="415"/>
        <v>142491137.34999999</v>
      </c>
      <c r="BL202" s="42">
        <f t="shared" si="415"/>
        <v>2809202.29</v>
      </c>
      <c r="BM202" s="42">
        <f t="shared" si="415"/>
        <v>3485744.17</v>
      </c>
      <c r="BN202" s="42">
        <f t="shared" si="415"/>
        <v>30726231.540000003</v>
      </c>
      <c r="BO202" s="42">
        <f t="shared" ref="BO202:DZ202" si="416">+BO200+BO201</f>
        <v>11812485.460000001</v>
      </c>
      <c r="BP202" s="42">
        <f t="shared" si="416"/>
        <v>2919182.6999999997</v>
      </c>
      <c r="BQ202" s="42">
        <f t="shared" si="416"/>
        <v>56311239.120000005</v>
      </c>
      <c r="BR202" s="42">
        <f t="shared" si="416"/>
        <v>40693858.769999996</v>
      </c>
      <c r="BS202" s="42">
        <f t="shared" si="416"/>
        <v>10892898.810000001</v>
      </c>
      <c r="BT202" s="42">
        <f t="shared" si="416"/>
        <v>4655577.1899999995</v>
      </c>
      <c r="BU202" s="42">
        <f t="shared" si="416"/>
        <v>4566543.1399999997</v>
      </c>
      <c r="BV202" s="42">
        <f t="shared" si="416"/>
        <v>11679295.41</v>
      </c>
      <c r="BW202" s="42">
        <f t="shared" si="416"/>
        <v>17502426.640000001</v>
      </c>
      <c r="BX202" s="42">
        <f t="shared" si="416"/>
        <v>1587225.97</v>
      </c>
      <c r="BY202" s="42">
        <f t="shared" si="416"/>
        <v>5202859.42</v>
      </c>
      <c r="BZ202" s="42">
        <f t="shared" si="416"/>
        <v>2860162.71</v>
      </c>
      <c r="CA202" s="42">
        <f t="shared" si="416"/>
        <v>2620460.23</v>
      </c>
      <c r="CB202" s="42">
        <f t="shared" si="416"/>
        <v>703985144.67999995</v>
      </c>
      <c r="CC202" s="42">
        <f t="shared" si="416"/>
        <v>2480816.77</v>
      </c>
      <c r="CD202" s="42">
        <f t="shared" si="416"/>
        <v>985032.58000000007</v>
      </c>
      <c r="CE202" s="42">
        <f t="shared" si="416"/>
        <v>2371559.25</v>
      </c>
      <c r="CF202" s="42">
        <f t="shared" si="416"/>
        <v>1804061.6199999999</v>
      </c>
      <c r="CG202" s="42">
        <f t="shared" si="416"/>
        <v>2856439.78</v>
      </c>
      <c r="CH202" s="42">
        <f t="shared" si="416"/>
        <v>1757175.6</v>
      </c>
      <c r="CI202" s="42">
        <f t="shared" si="416"/>
        <v>6645051.9900000002</v>
      </c>
      <c r="CJ202" s="42">
        <f t="shared" si="416"/>
        <v>9106474.4100000001</v>
      </c>
      <c r="CK202" s="42">
        <f t="shared" si="416"/>
        <v>43715378.780000001</v>
      </c>
      <c r="CL202" s="42">
        <f t="shared" si="416"/>
        <v>12416815.449999999</v>
      </c>
      <c r="CM202" s="42">
        <f t="shared" si="416"/>
        <v>8191743.3399999999</v>
      </c>
      <c r="CN202" s="42">
        <f t="shared" si="416"/>
        <v>252976729.74000001</v>
      </c>
      <c r="CO202" s="42">
        <f t="shared" si="416"/>
        <v>127664896.23999999</v>
      </c>
      <c r="CP202" s="42">
        <f t="shared" si="416"/>
        <v>9874528.0099999998</v>
      </c>
      <c r="CQ202" s="42">
        <f t="shared" si="416"/>
        <v>9676769.5</v>
      </c>
      <c r="CR202" s="42">
        <f t="shared" si="416"/>
        <v>2669206.73</v>
      </c>
      <c r="CS202" s="42">
        <f t="shared" si="416"/>
        <v>3932540.97</v>
      </c>
      <c r="CT202" s="42">
        <f t="shared" si="416"/>
        <v>1823700.92</v>
      </c>
      <c r="CU202" s="42">
        <f t="shared" si="416"/>
        <v>702287.87</v>
      </c>
      <c r="CV202" s="42">
        <f t="shared" si="416"/>
        <v>857399.69000000006</v>
      </c>
      <c r="CW202" s="42">
        <f t="shared" si="416"/>
        <v>2688625.92</v>
      </c>
      <c r="CX202" s="42">
        <f t="shared" si="416"/>
        <v>4738159.3</v>
      </c>
      <c r="CY202" s="42">
        <f t="shared" si="416"/>
        <v>921680.97000000009</v>
      </c>
      <c r="CZ202" s="42">
        <f t="shared" si="416"/>
        <v>18297447.379999999</v>
      </c>
      <c r="DA202" s="42">
        <f t="shared" si="416"/>
        <v>2660895.15</v>
      </c>
      <c r="DB202" s="42">
        <f t="shared" si="416"/>
        <v>3559433.93</v>
      </c>
      <c r="DC202" s="42">
        <f t="shared" si="416"/>
        <v>2395222.86</v>
      </c>
      <c r="DD202" s="42">
        <f t="shared" si="416"/>
        <v>2461829.9</v>
      </c>
      <c r="DE202" s="42">
        <f t="shared" si="416"/>
        <v>4387266.8100000005</v>
      </c>
      <c r="DF202" s="42">
        <f t="shared" si="416"/>
        <v>180942562.77000001</v>
      </c>
      <c r="DG202" s="42">
        <f t="shared" si="416"/>
        <v>1635358.3</v>
      </c>
      <c r="DH202" s="42">
        <f t="shared" si="416"/>
        <v>17500665.609999999</v>
      </c>
      <c r="DI202" s="42">
        <f t="shared" si="416"/>
        <v>23209130.18</v>
      </c>
      <c r="DJ202" s="42">
        <f t="shared" si="416"/>
        <v>6528386.5599999996</v>
      </c>
      <c r="DK202" s="42">
        <f t="shared" si="416"/>
        <v>4536661.1899999995</v>
      </c>
      <c r="DL202" s="42">
        <f t="shared" si="416"/>
        <v>52074081.410000004</v>
      </c>
      <c r="DM202" s="42">
        <f t="shared" si="416"/>
        <v>3757708.2399999998</v>
      </c>
      <c r="DN202" s="42">
        <f t="shared" si="416"/>
        <v>13360209.370000001</v>
      </c>
      <c r="DO202" s="42">
        <f t="shared" si="416"/>
        <v>28498195.829999998</v>
      </c>
      <c r="DP202" s="42">
        <f t="shared" si="416"/>
        <v>2985120.73</v>
      </c>
      <c r="DQ202" s="42">
        <f t="shared" si="416"/>
        <v>6119529.6500000004</v>
      </c>
      <c r="DR202" s="42">
        <f t="shared" si="416"/>
        <v>13215030.9</v>
      </c>
      <c r="DS202" s="42">
        <f t="shared" si="416"/>
        <v>7781249.4400000004</v>
      </c>
      <c r="DT202" s="42">
        <f t="shared" si="416"/>
        <v>2283177.27</v>
      </c>
      <c r="DU202" s="42">
        <f t="shared" si="416"/>
        <v>4148227.8400000003</v>
      </c>
      <c r="DV202" s="42">
        <f t="shared" si="416"/>
        <v>2902449.1999999997</v>
      </c>
      <c r="DW202" s="42">
        <f t="shared" si="416"/>
        <v>3897824.96</v>
      </c>
      <c r="DX202" s="42">
        <f t="shared" si="416"/>
        <v>2846680.94</v>
      </c>
      <c r="DY202" s="42">
        <f t="shared" si="416"/>
        <v>4098449.84</v>
      </c>
      <c r="DZ202" s="42">
        <f t="shared" si="416"/>
        <v>8593237.1100000013</v>
      </c>
      <c r="EA202" s="42">
        <f t="shared" ref="EA202:FX202" si="417">+EA200+EA201</f>
        <v>6404904.4500000002</v>
      </c>
      <c r="EB202" s="42">
        <f t="shared" si="417"/>
        <v>5524806.2299999995</v>
      </c>
      <c r="EC202" s="42">
        <f t="shared" si="417"/>
        <v>3499379.79</v>
      </c>
      <c r="ED202" s="42">
        <f t="shared" si="417"/>
        <v>19031472.560000002</v>
      </c>
      <c r="EE202" s="42">
        <f t="shared" si="417"/>
        <v>2717748.4</v>
      </c>
      <c r="EF202" s="42">
        <f t="shared" si="417"/>
        <v>13262781.300000001</v>
      </c>
      <c r="EG202" s="42">
        <f t="shared" si="417"/>
        <v>3255126.6</v>
      </c>
      <c r="EH202" s="42">
        <f t="shared" si="417"/>
        <v>2914707.17</v>
      </c>
      <c r="EI202" s="42">
        <f t="shared" si="417"/>
        <v>150585009.55000001</v>
      </c>
      <c r="EJ202" s="42">
        <f t="shared" si="417"/>
        <v>77803267.409999996</v>
      </c>
      <c r="EK202" s="42">
        <f t="shared" si="417"/>
        <v>6456223.8200000003</v>
      </c>
      <c r="EL202" s="42">
        <f t="shared" si="417"/>
        <v>4512632.4000000004</v>
      </c>
      <c r="EM202" s="42">
        <f t="shared" si="417"/>
        <v>4360144.9800000004</v>
      </c>
      <c r="EN202" s="42">
        <f t="shared" si="417"/>
        <v>9006750.0399999991</v>
      </c>
      <c r="EO202" s="42">
        <f t="shared" si="417"/>
        <v>4022715.8699999996</v>
      </c>
      <c r="EP202" s="42">
        <f t="shared" si="417"/>
        <v>4472717.54</v>
      </c>
      <c r="EQ202" s="42">
        <f t="shared" si="417"/>
        <v>24207069.390000001</v>
      </c>
      <c r="ER202" s="42">
        <f t="shared" si="417"/>
        <v>4054520.0700000003</v>
      </c>
      <c r="ES202" s="42">
        <f t="shared" si="417"/>
        <v>2114271.1100000003</v>
      </c>
      <c r="ET202" s="42">
        <f t="shared" si="417"/>
        <v>3400856.6799999997</v>
      </c>
      <c r="EU202" s="42">
        <f t="shared" si="417"/>
        <v>6499864.6099999994</v>
      </c>
      <c r="EV202" s="42">
        <f t="shared" si="417"/>
        <v>1259566.3</v>
      </c>
      <c r="EW202" s="42">
        <f t="shared" si="417"/>
        <v>10774374.9</v>
      </c>
      <c r="EX202" s="42">
        <f t="shared" si="417"/>
        <v>3249012.0100000002</v>
      </c>
      <c r="EY202" s="42">
        <f t="shared" si="417"/>
        <v>2549099.9</v>
      </c>
      <c r="EZ202" s="42">
        <f t="shared" si="417"/>
        <v>2199486.7199999997</v>
      </c>
      <c r="FA202" s="42">
        <f t="shared" si="417"/>
        <v>31366687.240000002</v>
      </c>
      <c r="FB202" s="42">
        <f t="shared" si="417"/>
        <v>4047552.4899999998</v>
      </c>
      <c r="FC202" s="42">
        <f t="shared" si="417"/>
        <v>19658100.68</v>
      </c>
      <c r="FD202" s="42">
        <f t="shared" si="417"/>
        <v>4045665.0500000003</v>
      </c>
      <c r="FE202" s="42">
        <f t="shared" si="417"/>
        <v>1807425.3499999999</v>
      </c>
      <c r="FF202" s="42">
        <f t="shared" si="417"/>
        <v>3071949.5</v>
      </c>
      <c r="FG202" s="42">
        <f t="shared" si="417"/>
        <v>1972075.05</v>
      </c>
      <c r="FH202" s="42">
        <f t="shared" si="417"/>
        <v>1627240.23</v>
      </c>
      <c r="FI202" s="42">
        <f t="shared" si="417"/>
        <v>16286430.67</v>
      </c>
      <c r="FJ202" s="42">
        <f t="shared" si="417"/>
        <v>16332887.74</v>
      </c>
      <c r="FK202" s="42">
        <f t="shared" si="417"/>
        <v>20006938.68</v>
      </c>
      <c r="FL202" s="42">
        <f t="shared" si="417"/>
        <v>52457444.159999996</v>
      </c>
      <c r="FM202" s="42">
        <f t="shared" si="417"/>
        <v>31441341.399999999</v>
      </c>
      <c r="FN202" s="42">
        <f t="shared" si="417"/>
        <v>190024241.82000002</v>
      </c>
      <c r="FO202" s="42">
        <f t="shared" si="417"/>
        <v>10153187.199999999</v>
      </c>
      <c r="FP202" s="42">
        <f t="shared" si="417"/>
        <v>21125241.030000001</v>
      </c>
      <c r="FQ202" s="42">
        <f t="shared" si="417"/>
        <v>8487219.4000000004</v>
      </c>
      <c r="FR202" s="42">
        <f t="shared" si="417"/>
        <v>2548848.9099999997</v>
      </c>
      <c r="FS202" s="42">
        <f t="shared" si="417"/>
        <v>2777035.23</v>
      </c>
      <c r="FT202" s="43">
        <f t="shared" si="417"/>
        <v>1435226.5099999998</v>
      </c>
      <c r="FU202" s="42">
        <f t="shared" si="417"/>
        <v>7875578.0700000003</v>
      </c>
      <c r="FV202" s="42">
        <f t="shared" si="417"/>
        <v>6436398.3100000005</v>
      </c>
      <c r="FW202" s="42">
        <f t="shared" si="417"/>
        <v>2880237.5100000002</v>
      </c>
      <c r="FX202" s="42">
        <f t="shared" si="417"/>
        <v>1184430.1400000001</v>
      </c>
      <c r="FY202" s="42"/>
      <c r="FZ202" s="42">
        <f>SUM(C202:FX202)</f>
        <v>7568224899.3499966</v>
      </c>
      <c r="GA202" s="42">
        <v>7313322228</v>
      </c>
      <c r="GB202" s="42">
        <f>GA202-FZ202</f>
        <v>-254902671.34999657</v>
      </c>
      <c r="GC202" s="42"/>
      <c r="GD202" s="42"/>
      <c r="GE202" s="5"/>
      <c r="GF202" s="11"/>
      <c r="GG202" s="43"/>
      <c r="GH202" s="43"/>
      <c r="GI202" s="43"/>
      <c r="GJ202" s="43"/>
      <c r="GK202" s="1"/>
      <c r="GL202" s="1"/>
      <c r="GM202" s="1"/>
    </row>
    <row r="203" spans="1:195" x14ac:dyDescent="0.2">
      <c r="A203" s="2" t="s">
        <v>553</v>
      </c>
      <c r="B203" s="11" t="s">
        <v>554</v>
      </c>
      <c r="C203" s="42">
        <f>C167</f>
        <v>18197179</v>
      </c>
      <c r="D203" s="42">
        <f t="shared" ref="D203:BO203" si="418">D167</f>
        <v>48972</v>
      </c>
      <c r="E203" s="42">
        <f t="shared" si="418"/>
        <v>0</v>
      </c>
      <c r="F203" s="42">
        <f t="shared" si="418"/>
        <v>0</v>
      </c>
      <c r="G203" s="42">
        <f t="shared" si="418"/>
        <v>8162</v>
      </c>
      <c r="H203" s="42">
        <f t="shared" si="418"/>
        <v>0</v>
      </c>
      <c r="I203" s="42">
        <f t="shared" si="418"/>
        <v>53053</v>
      </c>
      <c r="J203" s="42">
        <f t="shared" si="418"/>
        <v>12243</v>
      </c>
      <c r="K203" s="42">
        <f t="shared" si="418"/>
        <v>0</v>
      </c>
      <c r="L203" s="42">
        <f t="shared" si="418"/>
        <v>0</v>
      </c>
      <c r="M203" s="42">
        <f t="shared" si="418"/>
        <v>0</v>
      </c>
      <c r="N203" s="42">
        <f t="shared" si="418"/>
        <v>134673</v>
      </c>
      <c r="O203" s="42">
        <f t="shared" si="418"/>
        <v>0</v>
      </c>
      <c r="P203" s="42">
        <f t="shared" si="418"/>
        <v>0</v>
      </c>
      <c r="Q203" s="42">
        <f t="shared" si="418"/>
        <v>1163085</v>
      </c>
      <c r="R203" s="42">
        <f t="shared" si="418"/>
        <v>18503254</v>
      </c>
      <c r="S203" s="42">
        <f t="shared" si="418"/>
        <v>8162</v>
      </c>
      <c r="T203" s="42">
        <f t="shared" si="418"/>
        <v>0</v>
      </c>
      <c r="U203" s="42">
        <f t="shared" si="418"/>
        <v>0</v>
      </c>
      <c r="V203" s="42">
        <f t="shared" si="418"/>
        <v>0</v>
      </c>
      <c r="W203" s="42">
        <f t="shared" si="418"/>
        <v>0</v>
      </c>
      <c r="X203" s="42">
        <f t="shared" si="418"/>
        <v>0</v>
      </c>
      <c r="Y203" s="42">
        <f t="shared" si="418"/>
        <v>14724248</v>
      </c>
      <c r="Z203" s="42">
        <f t="shared" si="418"/>
        <v>8162</v>
      </c>
      <c r="AA203" s="42">
        <f t="shared" si="418"/>
        <v>0</v>
      </c>
      <c r="AB203" s="42">
        <f t="shared" si="418"/>
        <v>473396</v>
      </c>
      <c r="AC203" s="42">
        <f t="shared" si="418"/>
        <v>0</v>
      </c>
      <c r="AD203" s="42">
        <f t="shared" si="418"/>
        <v>0</v>
      </c>
      <c r="AE203" s="42">
        <f t="shared" si="418"/>
        <v>0</v>
      </c>
      <c r="AF203" s="42">
        <f t="shared" si="418"/>
        <v>8162</v>
      </c>
      <c r="AG203" s="42">
        <f t="shared" si="418"/>
        <v>0</v>
      </c>
      <c r="AH203" s="42">
        <f t="shared" si="418"/>
        <v>0</v>
      </c>
      <c r="AI203" s="42">
        <f t="shared" si="418"/>
        <v>0</v>
      </c>
      <c r="AJ203" s="42">
        <f t="shared" si="418"/>
        <v>0</v>
      </c>
      <c r="AK203" s="42">
        <f t="shared" si="418"/>
        <v>0</v>
      </c>
      <c r="AL203" s="42">
        <f t="shared" si="418"/>
        <v>0</v>
      </c>
      <c r="AM203" s="42">
        <f t="shared" si="418"/>
        <v>0</v>
      </c>
      <c r="AN203" s="42">
        <f t="shared" si="418"/>
        <v>0</v>
      </c>
      <c r="AO203" s="42">
        <f t="shared" si="418"/>
        <v>12243</v>
      </c>
      <c r="AP203" s="42">
        <f t="shared" si="418"/>
        <v>2656731</v>
      </c>
      <c r="AQ203" s="42">
        <f t="shared" si="418"/>
        <v>0</v>
      </c>
      <c r="AR203" s="42">
        <f t="shared" si="418"/>
        <v>16348486</v>
      </c>
      <c r="AS203" s="42">
        <f t="shared" si="418"/>
        <v>0</v>
      </c>
      <c r="AT203" s="42">
        <f t="shared" si="418"/>
        <v>16324</v>
      </c>
      <c r="AU203" s="42">
        <f t="shared" si="418"/>
        <v>0</v>
      </c>
      <c r="AV203" s="42">
        <f t="shared" si="418"/>
        <v>0</v>
      </c>
      <c r="AW203" s="42">
        <f t="shared" si="418"/>
        <v>0</v>
      </c>
      <c r="AX203" s="42">
        <f t="shared" si="418"/>
        <v>0</v>
      </c>
      <c r="AY203" s="42">
        <f t="shared" si="418"/>
        <v>0</v>
      </c>
      <c r="AZ203" s="42">
        <f t="shared" si="418"/>
        <v>0</v>
      </c>
      <c r="BA203" s="42">
        <f t="shared" si="418"/>
        <v>65296</v>
      </c>
      <c r="BB203" s="42">
        <f t="shared" si="418"/>
        <v>8162</v>
      </c>
      <c r="BC203" s="42">
        <f t="shared" si="418"/>
        <v>2048662</v>
      </c>
      <c r="BD203" s="42">
        <f t="shared" si="418"/>
        <v>0</v>
      </c>
      <c r="BE203" s="42">
        <f t="shared" si="418"/>
        <v>0</v>
      </c>
      <c r="BF203" s="42">
        <f t="shared" si="418"/>
        <v>6309226</v>
      </c>
      <c r="BG203" s="42">
        <f t="shared" si="418"/>
        <v>0</v>
      </c>
      <c r="BH203" s="42">
        <f t="shared" si="418"/>
        <v>261184</v>
      </c>
      <c r="BI203" s="42">
        <f t="shared" si="418"/>
        <v>16324</v>
      </c>
      <c r="BJ203" s="42">
        <f t="shared" si="418"/>
        <v>20405</v>
      </c>
      <c r="BK203" s="42">
        <f t="shared" si="418"/>
        <v>58288923</v>
      </c>
      <c r="BL203" s="42">
        <f t="shared" si="418"/>
        <v>69377</v>
      </c>
      <c r="BM203" s="42">
        <f t="shared" si="418"/>
        <v>12243</v>
      </c>
      <c r="BN203" s="42">
        <f t="shared" si="418"/>
        <v>0</v>
      </c>
      <c r="BO203" s="42">
        <f t="shared" si="418"/>
        <v>0</v>
      </c>
      <c r="BP203" s="42">
        <f t="shared" ref="BP203:EA203" si="419">BP167</f>
        <v>0</v>
      </c>
      <c r="BQ203" s="42">
        <f t="shared" si="419"/>
        <v>8162</v>
      </c>
      <c r="BR203" s="42">
        <f t="shared" si="419"/>
        <v>0</v>
      </c>
      <c r="BS203" s="42">
        <f t="shared" si="419"/>
        <v>0</v>
      </c>
      <c r="BT203" s="42">
        <f t="shared" si="419"/>
        <v>0</v>
      </c>
      <c r="BU203" s="42">
        <f t="shared" si="419"/>
        <v>0</v>
      </c>
      <c r="BV203" s="42">
        <f t="shared" si="419"/>
        <v>0</v>
      </c>
      <c r="BW203" s="42">
        <f t="shared" si="419"/>
        <v>0</v>
      </c>
      <c r="BX203" s="42">
        <f t="shared" si="419"/>
        <v>0</v>
      </c>
      <c r="BY203" s="42">
        <f t="shared" si="419"/>
        <v>0</v>
      </c>
      <c r="BZ203" s="42">
        <f t="shared" si="419"/>
        <v>0</v>
      </c>
      <c r="CA203" s="42">
        <f t="shared" si="419"/>
        <v>0</v>
      </c>
      <c r="CB203" s="42">
        <f t="shared" si="419"/>
        <v>2424114</v>
      </c>
      <c r="CC203" s="42">
        <f t="shared" si="419"/>
        <v>0</v>
      </c>
      <c r="CD203" s="42">
        <f t="shared" si="419"/>
        <v>0</v>
      </c>
      <c r="CE203" s="42">
        <f t="shared" si="419"/>
        <v>0</v>
      </c>
      <c r="CF203" s="42">
        <f t="shared" si="419"/>
        <v>0</v>
      </c>
      <c r="CG203" s="42">
        <f t="shared" si="419"/>
        <v>0</v>
      </c>
      <c r="CH203" s="42">
        <f t="shared" si="419"/>
        <v>0</v>
      </c>
      <c r="CI203" s="42">
        <f t="shared" si="419"/>
        <v>0</v>
      </c>
      <c r="CJ203" s="42">
        <f t="shared" si="419"/>
        <v>0</v>
      </c>
      <c r="CK203" s="42">
        <f t="shared" si="419"/>
        <v>5819506</v>
      </c>
      <c r="CL203" s="42">
        <f t="shared" si="419"/>
        <v>93863</v>
      </c>
      <c r="CM203" s="42">
        <f t="shared" si="419"/>
        <v>220374</v>
      </c>
      <c r="CN203" s="42">
        <f t="shared" si="419"/>
        <v>2244550</v>
      </c>
      <c r="CO203" s="42">
        <f t="shared" si="419"/>
        <v>236698</v>
      </c>
      <c r="CP203" s="42">
        <f t="shared" si="419"/>
        <v>0</v>
      </c>
      <c r="CQ203" s="42">
        <f t="shared" si="419"/>
        <v>0</v>
      </c>
      <c r="CR203" s="42">
        <f t="shared" si="419"/>
        <v>0</v>
      </c>
      <c r="CS203" s="42">
        <f t="shared" si="419"/>
        <v>0</v>
      </c>
      <c r="CT203" s="42">
        <f t="shared" si="419"/>
        <v>0</v>
      </c>
      <c r="CU203" s="42">
        <f t="shared" si="419"/>
        <v>3142370</v>
      </c>
      <c r="CV203" s="42">
        <f t="shared" si="419"/>
        <v>0</v>
      </c>
      <c r="CW203" s="42">
        <f t="shared" si="419"/>
        <v>0</v>
      </c>
      <c r="CX203" s="42">
        <f t="shared" si="419"/>
        <v>0</v>
      </c>
      <c r="CY203" s="42">
        <f t="shared" si="419"/>
        <v>0</v>
      </c>
      <c r="CZ203" s="42">
        <f t="shared" si="419"/>
        <v>0</v>
      </c>
      <c r="DA203" s="42">
        <f t="shared" si="419"/>
        <v>0</v>
      </c>
      <c r="DB203" s="42">
        <f t="shared" si="419"/>
        <v>0</v>
      </c>
      <c r="DC203" s="42">
        <f t="shared" si="419"/>
        <v>0</v>
      </c>
      <c r="DD203" s="42">
        <f t="shared" si="419"/>
        <v>0</v>
      </c>
      <c r="DE203" s="42">
        <f t="shared" si="419"/>
        <v>0</v>
      </c>
      <c r="DF203" s="42">
        <f t="shared" si="419"/>
        <v>163240</v>
      </c>
      <c r="DG203" s="42">
        <f t="shared" si="419"/>
        <v>0</v>
      </c>
      <c r="DH203" s="42">
        <f t="shared" si="419"/>
        <v>0</v>
      </c>
      <c r="DI203" s="42">
        <f t="shared" si="419"/>
        <v>44891</v>
      </c>
      <c r="DJ203" s="42">
        <f t="shared" si="419"/>
        <v>32648</v>
      </c>
      <c r="DK203" s="42">
        <f t="shared" si="419"/>
        <v>0</v>
      </c>
      <c r="DL203" s="42">
        <f t="shared" si="419"/>
        <v>0</v>
      </c>
      <c r="DM203" s="42">
        <f t="shared" si="419"/>
        <v>0</v>
      </c>
      <c r="DN203" s="42">
        <f t="shared" si="419"/>
        <v>0</v>
      </c>
      <c r="DO203" s="42">
        <f t="shared" si="419"/>
        <v>0</v>
      </c>
      <c r="DP203" s="42">
        <f t="shared" si="419"/>
        <v>0</v>
      </c>
      <c r="DQ203" s="42">
        <f t="shared" si="419"/>
        <v>0</v>
      </c>
      <c r="DR203" s="42">
        <f t="shared" si="419"/>
        <v>0</v>
      </c>
      <c r="DS203" s="42">
        <f t="shared" si="419"/>
        <v>0</v>
      </c>
      <c r="DT203" s="42">
        <f t="shared" si="419"/>
        <v>0</v>
      </c>
      <c r="DU203" s="42">
        <f t="shared" si="419"/>
        <v>0</v>
      </c>
      <c r="DV203" s="42">
        <f t="shared" si="419"/>
        <v>0</v>
      </c>
      <c r="DW203" s="42">
        <f t="shared" si="419"/>
        <v>0</v>
      </c>
      <c r="DX203" s="42">
        <f t="shared" si="419"/>
        <v>0</v>
      </c>
      <c r="DY203" s="42">
        <f t="shared" si="419"/>
        <v>0</v>
      </c>
      <c r="DZ203" s="42">
        <f t="shared" si="419"/>
        <v>8162</v>
      </c>
      <c r="EA203" s="42">
        <f t="shared" si="419"/>
        <v>0</v>
      </c>
      <c r="EB203" s="42">
        <f t="shared" ref="EB203:FX203" si="420">EB167</f>
        <v>0</v>
      </c>
      <c r="EC203" s="42">
        <f t="shared" si="420"/>
        <v>0</v>
      </c>
      <c r="ED203" s="42">
        <f t="shared" si="420"/>
        <v>0</v>
      </c>
      <c r="EE203" s="42">
        <f t="shared" si="420"/>
        <v>32648</v>
      </c>
      <c r="EF203" s="42">
        <f t="shared" si="420"/>
        <v>32648</v>
      </c>
      <c r="EG203" s="42">
        <f t="shared" si="420"/>
        <v>0</v>
      </c>
      <c r="EH203" s="42">
        <f t="shared" si="420"/>
        <v>16324</v>
      </c>
      <c r="EI203" s="42">
        <f t="shared" si="420"/>
        <v>32648</v>
      </c>
      <c r="EJ203" s="42">
        <f t="shared" si="420"/>
        <v>1660967</v>
      </c>
      <c r="EK203" s="42">
        <f t="shared" si="420"/>
        <v>0</v>
      </c>
      <c r="EL203" s="42">
        <f t="shared" si="420"/>
        <v>0</v>
      </c>
      <c r="EM203" s="42">
        <f t="shared" si="420"/>
        <v>0</v>
      </c>
      <c r="EN203" s="42">
        <f t="shared" si="420"/>
        <v>946792</v>
      </c>
      <c r="EO203" s="42">
        <f t="shared" si="420"/>
        <v>0</v>
      </c>
      <c r="EP203" s="42">
        <f t="shared" si="420"/>
        <v>0</v>
      </c>
      <c r="EQ203" s="42">
        <f t="shared" si="420"/>
        <v>0</v>
      </c>
      <c r="ER203" s="42">
        <f t="shared" si="420"/>
        <v>12243</v>
      </c>
      <c r="ES203" s="42">
        <f t="shared" si="420"/>
        <v>0</v>
      </c>
      <c r="ET203" s="42">
        <f t="shared" si="420"/>
        <v>8162</v>
      </c>
      <c r="EU203" s="42">
        <f t="shared" si="420"/>
        <v>0</v>
      </c>
      <c r="EV203" s="42">
        <f t="shared" si="420"/>
        <v>0</v>
      </c>
      <c r="EW203" s="42">
        <f t="shared" si="420"/>
        <v>0</v>
      </c>
      <c r="EX203" s="42">
        <f t="shared" si="420"/>
        <v>0</v>
      </c>
      <c r="EY203" s="42">
        <f t="shared" si="420"/>
        <v>2154768</v>
      </c>
      <c r="EZ203" s="42">
        <f t="shared" si="420"/>
        <v>0</v>
      </c>
      <c r="FA203" s="42">
        <f t="shared" si="420"/>
        <v>8162</v>
      </c>
      <c r="FB203" s="42">
        <f t="shared" si="420"/>
        <v>0</v>
      </c>
      <c r="FC203" s="42">
        <f t="shared" si="420"/>
        <v>8162</v>
      </c>
      <c r="FD203" s="42">
        <f t="shared" si="420"/>
        <v>0</v>
      </c>
      <c r="FE203" s="42">
        <f t="shared" si="420"/>
        <v>0</v>
      </c>
      <c r="FF203" s="42">
        <f t="shared" si="420"/>
        <v>0</v>
      </c>
      <c r="FG203" s="42">
        <f t="shared" si="420"/>
        <v>0</v>
      </c>
      <c r="FH203" s="42">
        <f t="shared" si="420"/>
        <v>0</v>
      </c>
      <c r="FI203" s="42">
        <f t="shared" si="420"/>
        <v>0</v>
      </c>
      <c r="FJ203" s="42">
        <f t="shared" si="420"/>
        <v>0</v>
      </c>
      <c r="FK203" s="42">
        <f t="shared" si="420"/>
        <v>0</v>
      </c>
      <c r="FL203" s="42">
        <f t="shared" si="420"/>
        <v>0</v>
      </c>
      <c r="FM203" s="42">
        <f t="shared" si="420"/>
        <v>0</v>
      </c>
      <c r="FN203" s="42">
        <f t="shared" si="420"/>
        <v>32648</v>
      </c>
      <c r="FO203" s="42">
        <f t="shared" si="420"/>
        <v>0</v>
      </c>
      <c r="FP203" s="42">
        <f t="shared" si="420"/>
        <v>0</v>
      </c>
      <c r="FQ203" s="42">
        <f t="shared" si="420"/>
        <v>0</v>
      </c>
      <c r="FR203" s="42">
        <f t="shared" si="420"/>
        <v>0</v>
      </c>
      <c r="FS203" s="42">
        <f t="shared" si="420"/>
        <v>0</v>
      </c>
      <c r="FT203" s="43">
        <f t="shared" si="420"/>
        <v>0</v>
      </c>
      <c r="FU203" s="42">
        <f t="shared" si="420"/>
        <v>0</v>
      </c>
      <c r="FV203" s="42">
        <f t="shared" si="420"/>
        <v>0</v>
      </c>
      <c r="FW203" s="42">
        <f t="shared" si="420"/>
        <v>0</v>
      </c>
      <c r="FX203" s="42">
        <f t="shared" si="420"/>
        <v>0</v>
      </c>
      <c r="FY203" s="42"/>
      <c r="FZ203" s="42">
        <f>SUM(C203:FX203)</f>
        <v>158861087</v>
      </c>
      <c r="GA203" s="42"/>
      <c r="GB203" s="42"/>
      <c r="GC203" s="42"/>
      <c r="GD203" s="42"/>
      <c r="GE203" s="4"/>
      <c r="GF203" s="1"/>
      <c r="GG203" s="1"/>
      <c r="GH203" s="1"/>
      <c r="GI203" s="1"/>
      <c r="GJ203" s="1"/>
      <c r="GK203" s="1"/>
      <c r="GL203" s="1"/>
      <c r="GM203" s="1"/>
    </row>
    <row r="204" spans="1:195" x14ac:dyDescent="0.2">
      <c r="A204" s="2" t="s">
        <v>555</v>
      </c>
      <c r="B204" s="11" t="s">
        <v>556</v>
      </c>
      <c r="C204" s="42">
        <f>C202+C203</f>
        <v>74636882.719999999</v>
      </c>
      <c r="D204" s="42">
        <f t="shared" ref="D204:BO204" si="421">D202+D203</f>
        <v>364338782.17000002</v>
      </c>
      <c r="E204" s="42">
        <f t="shared" si="421"/>
        <v>72698665.680000007</v>
      </c>
      <c r="F204" s="42">
        <f t="shared" si="421"/>
        <v>159686578.85999998</v>
      </c>
      <c r="G204" s="42">
        <f t="shared" si="421"/>
        <v>9519297.0800000001</v>
      </c>
      <c r="H204" s="42">
        <f t="shared" si="421"/>
        <v>8992066.6799999997</v>
      </c>
      <c r="I204" s="42">
        <f t="shared" si="421"/>
        <v>94798397.439999998</v>
      </c>
      <c r="J204" s="42">
        <f t="shared" si="421"/>
        <v>20531486.52</v>
      </c>
      <c r="K204" s="42">
        <f t="shared" si="421"/>
        <v>3494898.62</v>
      </c>
      <c r="L204" s="42">
        <f t="shared" si="421"/>
        <v>23855635.950000003</v>
      </c>
      <c r="M204" s="42">
        <f t="shared" si="421"/>
        <v>14103676.25</v>
      </c>
      <c r="N204" s="42">
        <f t="shared" si="421"/>
        <v>468612594.66000003</v>
      </c>
      <c r="O204" s="42">
        <f t="shared" si="421"/>
        <v>125450156.66</v>
      </c>
      <c r="P204" s="42">
        <f t="shared" si="421"/>
        <v>2838193.37</v>
      </c>
      <c r="Q204" s="42">
        <f t="shared" si="421"/>
        <v>368075734.58000004</v>
      </c>
      <c r="R204" s="42">
        <f t="shared" si="421"/>
        <v>23521857</v>
      </c>
      <c r="S204" s="42">
        <f t="shared" si="421"/>
        <v>14862182.039999999</v>
      </c>
      <c r="T204" s="42">
        <f t="shared" si="421"/>
        <v>2311127.27</v>
      </c>
      <c r="U204" s="42">
        <f t="shared" si="421"/>
        <v>947777.03</v>
      </c>
      <c r="V204" s="42">
        <f t="shared" si="421"/>
        <v>3369674.6300000004</v>
      </c>
      <c r="W204" s="43">
        <f t="shared" si="421"/>
        <v>910860.01</v>
      </c>
      <c r="X204" s="42">
        <f t="shared" si="421"/>
        <v>899738.57000000007</v>
      </c>
      <c r="Y204" s="42">
        <f t="shared" si="421"/>
        <v>20693512.939999998</v>
      </c>
      <c r="Z204" s="42">
        <f t="shared" si="421"/>
        <v>3007950.13</v>
      </c>
      <c r="AA204" s="42">
        <f t="shared" si="421"/>
        <v>261780157.72</v>
      </c>
      <c r="AB204" s="42">
        <f t="shared" si="421"/>
        <v>263061532.63000003</v>
      </c>
      <c r="AC204" s="42">
        <f t="shared" si="421"/>
        <v>9036791.7799999993</v>
      </c>
      <c r="AD204" s="42">
        <f t="shared" si="421"/>
        <v>11293714.279999999</v>
      </c>
      <c r="AE204" s="42">
        <f t="shared" si="421"/>
        <v>1704762.7599999998</v>
      </c>
      <c r="AF204" s="42">
        <f t="shared" si="421"/>
        <v>2545050.1799999997</v>
      </c>
      <c r="AG204" s="42">
        <f t="shared" si="421"/>
        <v>7330007.8700000001</v>
      </c>
      <c r="AH204" s="42">
        <f t="shared" si="421"/>
        <v>9169405.8800000008</v>
      </c>
      <c r="AI204" s="42">
        <f t="shared" si="421"/>
        <v>3898405.74</v>
      </c>
      <c r="AJ204" s="42">
        <f t="shared" si="421"/>
        <v>2790267.47</v>
      </c>
      <c r="AK204" s="42">
        <f t="shared" si="421"/>
        <v>3016303.29</v>
      </c>
      <c r="AL204" s="42">
        <f t="shared" si="421"/>
        <v>3413878.2600000002</v>
      </c>
      <c r="AM204" s="42">
        <f t="shared" si="421"/>
        <v>4425597.32</v>
      </c>
      <c r="AN204" s="42">
        <f t="shared" si="421"/>
        <v>4007450.47</v>
      </c>
      <c r="AO204" s="42">
        <f t="shared" si="421"/>
        <v>40255240.900000006</v>
      </c>
      <c r="AP204" s="42">
        <f t="shared" si="421"/>
        <v>807552982.94999993</v>
      </c>
      <c r="AQ204" s="42">
        <f t="shared" si="421"/>
        <v>3224625.43</v>
      </c>
      <c r="AR204" s="42">
        <f t="shared" si="421"/>
        <v>554568375.36000001</v>
      </c>
      <c r="AS204" s="42">
        <f t="shared" si="421"/>
        <v>63779227.530000001</v>
      </c>
      <c r="AT204" s="42">
        <f t="shared" si="421"/>
        <v>20133047.600000001</v>
      </c>
      <c r="AU204" s="42">
        <f t="shared" si="421"/>
        <v>3357323.63</v>
      </c>
      <c r="AV204" s="42">
        <f t="shared" si="421"/>
        <v>3696776.42</v>
      </c>
      <c r="AW204" s="42">
        <f t="shared" si="421"/>
        <v>3149591.81</v>
      </c>
      <c r="AX204" s="42">
        <f t="shared" si="421"/>
        <v>986893.94</v>
      </c>
      <c r="AY204" s="42">
        <f t="shared" si="421"/>
        <v>4708668.3899999997</v>
      </c>
      <c r="AZ204" s="42">
        <f t="shared" si="421"/>
        <v>103764537.84</v>
      </c>
      <c r="BA204" s="42">
        <f t="shared" si="421"/>
        <v>75702334.510000005</v>
      </c>
      <c r="BB204" s="42">
        <f t="shared" si="421"/>
        <v>65966561.890000001</v>
      </c>
      <c r="BC204" s="42">
        <f t="shared" si="421"/>
        <v>263323939.22</v>
      </c>
      <c r="BD204" s="42">
        <f t="shared" si="421"/>
        <v>41781361.210000001</v>
      </c>
      <c r="BE204" s="42">
        <f t="shared" si="421"/>
        <v>12961253.32</v>
      </c>
      <c r="BF204" s="42">
        <f t="shared" si="421"/>
        <v>207643326.56</v>
      </c>
      <c r="BG204" s="42">
        <f t="shared" si="421"/>
        <v>9620968.9299999997</v>
      </c>
      <c r="BH204" s="42">
        <f t="shared" si="421"/>
        <v>6040312.2400000002</v>
      </c>
      <c r="BI204" s="42">
        <f t="shared" si="421"/>
        <v>3306529.13</v>
      </c>
      <c r="BJ204" s="42">
        <f t="shared" si="421"/>
        <v>54653085.460000001</v>
      </c>
      <c r="BK204" s="42">
        <f t="shared" si="421"/>
        <v>200780060.34999999</v>
      </c>
      <c r="BL204" s="42">
        <f t="shared" si="421"/>
        <v>2878579.29</v>
      </c>
      <c r="BM204" s="42">
        <f t="shared" si="421"/>
        <v>3497987.17</v>
      </c>
      <c r="BN204" s="42">
        <f t="shared" si="421"/>
        <v>30726231.540000003</v>
      </c>
      <c r="BO204" s="42">
        <f t="shared" si="421"/>
        <v>11812485.460000001</v>
      </c>
      <c r="BP204" s="42">
        <f t="shared" ref="BP204:EA204" si="422">BP202+BP203</f>
        <v>2919182.6999999997</v>
      </c>
      <c r="BQ204" s="42">
        <f t="shared" si="422"/>
        <v>56319401.120000005</v>
      </c>
      <c r="BR204" s="42">
        <f t="shared" si="422"/>
        <v>40693858.769999996</v>
      </c>
      <c r="BS204" s="42">
        <f t="shared" si="422"/>
        <v>10892898.810000001</v>
      </c>
      <c r="BT204" s="42">
        <f t="shared" si="422"/>
        <v>4655577.1899999995</v>
      </c>
      <c r="BU204" s="42">
        <f t="shared" si="422"/>
        <v>4566543.1399999997</v>
      </c>
      <c r="BV204" s="42">
        <f t="shared" si="422"/>
        <v>11679295.41</v>
      </c>
      <c r="BW204" s="42">
        <f t="shared" si="422"/>
        <v>17502426.640000001</v>
      </c>
      <c r="BX204" s="42">
        <f t="shared" si="422"/>
        <v>1587225.97</v>
      </c>
      <c r="BY204" s="42">
        <f t="shared" si="422"/>
        <v>5202859.42</v>
      </c>
      <c r="BZ204" s="42">
        <f t="shared" si="422"/>
        <v>2860162.71</v>
      </c>
      <c r="CA204" s="42">
        <f t="shared" si="422"/>
        <v>2620460.23</v>
      </c>
      <c r="CB204" s="42">
        <f t="shared" si="422"/>
        <v>706409258.67999995</v>
      </c>
      <c r="CC204" s="42">
        <f t="shared" si="422"/>
        <v>2480816.77</v>
      </c>
      <c r="CD204" s="42">
        <f t="shared" si="422"/>
        <v>985032.58000000007</v>
      </c>
      <c r="CE204" s="42">
        <f t="shared" si="422"/>
        <v>2371559.25</v>
      </c>
      <c r="CF204" s="42">
        <f t="shared" si="422"/>
        <v>1804061.6199999999</v>
      </c>
      <c r="CG204" s="42">
        <f t="shared" si="422"/>
        <v>2856439.78</v>
      </c>
      <c r="CH204" s="42">
        <f t="shared" si="422"/>
        <v>1757175.6</v>
      </c>
      <c r="CI204" s="42">
        <f t="shared" si="422"/>
        <v>6645051.9900000002</v>
      </c>
      <c r="CJ204" s="42">
        <f t="shared" si="422"/>
        <v>9106474.4100000001</v>
      </c>
      <c r="CK204" s="42">
        <f t="shared" si="422"/>
        <v>49534884.780000001</v>
      </c>
      <c r="CL204" s="42">
        <f t="shared" si="422"/>
        <v>12510678.449999999</v>
      </c>
      <c r="CM204" s="42">
        <f t="shared" si="422"/>
        <v>8412117.3399999999</v>
      </c>
      <c r="CN204" s="42">
        <f t="shared" si="422"/>
        <v>255221279.74000001</v>
      </c>
      <c r="CO204" s="42">
        <f t="shared" si="422"/>
        <v>127901594.23999999</v>
      </c>
      <c r="CP204" s="42">
        <f t="shared" si="422"/>
        <v>9874528.0099999998</v>
      </c>
      <c r="CQ204" s="42">
        <f t="shared" si="422"/>
        <v>9676769.5</v>
      </c>
      <c r="CR204" s="42">
        <f t="shared" si="422"/>
        <v>2669206.73</v>
      </c>
      <c r="CS204" s="42">
        <f t="shared" si="422"/>
        <v>3932540.97</v>
      </c>
      <c r="CT204" s="42">
        <f t="shared" si="422"/>
        <v>1823700.92</v>
      </c>
      <c r="CU204" s="42">
        <f t="shared" si="422"/>
        <v>3844657.87</v>
      </c>
      <c r="CV204" s="42">
        <f t="shared" si="422"/>
        <v>857399.69000000006</v>
      </c>
      <c r="CW204" s="42">
        <f t="shared" si="422"/>
        <v>2688625.92</v>
      </c>
      <c r="CX204" s="42">
        <f t="shared" si="422"/>
        <v>4738159.3</v>
      </c>
      <c r="CY204" s="42">
        <f t="shared" si="422"/>
        <v>921680.97000000009</v>
      </c>
      <c r="CZ204" s="42">
        <f t="shared" si="422"/>
        <v>18297447.379999999</v>
      </c>
      <c r="DA204" s="42">
        <f t="shared" si="422"/>
        <v>2660895.15</v>
      </c>
      <c r="DB204" s="42">
        <f t="shared" si="422"/>
        <v>3559433.93</v>
      </c>
      <c r="DC204" s="42">
        <f t="shared" si="422"/>
        <v>2395222.86</v>
      </c>
      <c r="DD204" s="42">
        <f t="shared" si="422"/>
        <v>2461829.9</v>
      </c>
      <c r="DE204" s="42">
        <f t="shared" si="422"/>
        <v>4387266.8100000005</v>
      </c>
      <c r="DF204" s="42">
        <f t="shared" si="422"/>
        <v>181105802.77000001</v>
      </c>
      <c r="DG204" s="42">
        <f t="shared" si="422"/>
        <v>1635358.3</v>
      </c>
      <c r="DH204" s="42">
        <f t="shared" si="422"/>
        <v>17500665.609999999</v>
      </c>
      <c r="DI204" s="42">
        <f t="shared" si="422"/>
        <v>23254021.18</v>
      </c>
      <c r="DJ204" s="42">
        <f t="shared" si="422"/>
        <v>6561034.5599999996</v>
      </c>
      <c r="DK204" s="42">
        <f t="shared" si="422"/>
        <v>4536661.1899999995</v>
      </c>
      <c r="DL204" s="42">
        <f t="shared" si="422"/>
        <v>52074081.410000004</v>
      </c>
      <c r="DM204" s="42">
        <f t="shared" si="422"/>
        <v>3757708.2399999998</v>
      </c>
      <c r="DN204" s="42">
        <f t="shared" si="422"/>
        <v>13360209.370000001</v>
      </c>
      <c r="DO204" s="42">
        <f t="shared" si="422"/>
        <v>28498195.829999998</v>
      </c>
      <c r="DP204" s="42">
        <f t="shared" si="422"/>
        <v>2985120.73</v>
      </c>
      <c r="DQ204" s="42">
        <f t="shared" si="422"/>
        <v>6119529.6500000004</v>
      </c>
      <c r="DR204" s="42">
        <f t="shared" si="422"/>
        <v>13215030.9</v>
      </c>
      <c r="DS204" s="42">
        <f t="shared" si="422"/>
        <v>7781249.4400000004</v>
      </c>
      <c r="DT204" s="42">
        <f t="shared" si="422"/>
        <v>2283177.27</v>
      </c>
      <c r="DU204" s="42">
        <f t="shared" si="422"/>
        <v>4148227.8400000003</v>
      </c>
      <c r="DV204" s="42">
        <f t="shared" si="422"/>
        <v>2902449.1999999997</v>
      </c>
      <c r="DW204" s="42">
        <f t="shared" si="422"/>
        <v>3897824.96</v>
      </c>
      <c r="DX204" s="42">
        <f t="shared" si="422"/>
        <v>2846680.94</v>
      </c>
      <c r="DY204" s="42">
        <f t="shared" si="422"/>
        <v>4098449.84</v>
      </c>
      <c r="DZ204" s="42">
        <f t="shared" si="422"/>
        <v>8601399.1100000013</v>
      </c>
      <c r="EA204" s="42">
        <f t="shared" si="422"/>
        <v>6404904.4500000002</v>
      </c>
      <c r="EB204" s="42">
        <f t="shared" ref="EB204:FX204" si="423">EB202+EB203</f>
        <v>5524806.2299999995</v>
      </c>
      <c r="EC204" s="42">
        <f t="shared" si="423"/>
        <v>3499379.79</v>
      </c>
      <c r="ED204" s="42">
        <f t="shared" si="423"/>
        <v>19031472.560000002</v>
      </c>
      <c r="EE204" s="42">
        <f t="shared" si="423"/>
        <v>2750396.4</v>
      </c>
      <c r="EF204" s="42">
        <f t="shared" si="423"/>
        <v>13295429.300000001</v>
      </c>
      <c r="EG204" s="42">
        <f t="shared" si="423"/>
        <v>3255126.6</v>
      </c>
      <c r="EH204" s="42">
        <f t="shared" si="423"/>
        <v>2931031.17</v>
      </c>
      <c r="EI204" s="42">
        <f t="shared" si="423"/>
        <v>150617657.55000001</v>
      </c>
      <c r="EJ204" s="42">
        <f t="shared" si="423"/>
        <v>79464234.409999996</v>
      </c>
      <c r="EK204" s="42">
        <f t="shared" si="423"/>
        <v>6456223.8200000003</v>
      </c>
      <c r="EL204" s="42">
        <f t="shared" si="423"/>
        <v>4512632.4000000004</v>
      </c>
      <c r="EM204" s="42">
        <f t="shared" si="423"/>
        <v>4360144.9800000004</v>
      </c>
      <c r="EN204" s="42">
        <f t="shared" si="423"/>
        <v>9953542.0399999991</v>
      </c>
      <c r="EO204" s="42">
        <f t="shared" si="423"/>
        <v>4022715.8699999996</v>
      </c>
      <c r="EP204" s="42">
        <f t="shared" si="423"/>
        <v>4472717.54</v>
      </c>
      <c r="EQ204" s="42">
        <f t="shared" si="423"/>
        <v>24207069.390000001</v>
      </c>
      <c r="ER204" s="42">
        <f t="shared" si="423"/>
        <v>4066763.0700000003</v>
      </c>
      <c r="ES204" s="42">
        <f t="shared" si="423"/>
        <v>2114271.1100000003</v>
      </c>
      <c r="ET204" s="42">
        <f t="shared" si="423"/>
        <v>3409018.6799999997</v>
      </c>
      <c r="EU204" s="42">
        <f t="shared" si="423"/>
        <v>6499864.6099999994</v>
      </c>
      <c r="EV204" s="42">
        <f t="shared" si="423"/>
        <v>1259566.3</v>
      </c>
      <c r="EW204" s="42">
        <f t="shared" si="423"/>
        <v>10774374.9</v>
      </c>
      <c r="EX204" s="42">
        <f t="shared" si="423"/>
        <v>3249012.0100000002</v>
      </c>
      <c r="EY204" s="42">
        <f t="shared" si="423"/>
        <v>4703867.9000000004</v>
      </c>
      <c r="EZ204" s="42">
        <f t="shared" si="423"/>
        <v>2199486.7199999997</v>
      </c>
      <c r="FA204" s="42">
        <f t="shared" si="423"/>
        <v>31374849.240000002</v>
      </c>
      <c r="FB204" s="42">
        <f t="shared" si="423"/>
        <v>4047552.4899999998</v>
      </c>
      <c r="FC204" s="42">
        <f t="shared" si="423"/>
        <v>19666262.68</v>
      </c>
      <c r="FD204" s="42">
        <f t="shared" si="423"/>
        <v>4045665.0500000003</v>
      </c>
      <c r="FE204" s="42">
        <f t="shared" si="423"/>
        <v>1807425.3499999999</v>
      </c>
      <c r="FF204" s="42">
        <f t="shared" si="423"/>
        <v>3071949.5</v>
      </c>
      <c r="FG204" s="42">
        <f t="shared" si="423"/>
        <v>1972075.05</v>
      </c>
      <c r="FH204" s="42">
        <f t="shared" si="423"/>
        <v>1627240.23</v>
      </c>
      <c r="FI204" s="42">
        <f t="shared" si="423"/>
        <v>16286430.67</v>
      </c>
      <c r="FJ204" s="42">
        <f t="shared" si="423"/>
        <v>16332887.74</v>
      </c>
      <c r="FK204" s="42">
        <f t="shared" si="423"/>
        <v>20006938.68</v>
      </c>
      <c r="FL204" s="42">
        <f t="shared" si="423"/>
        <v>52457444.159999996</v>
      </c>
      <c r="FM204" s="42">
        <f t="shared" si="423"/>
        <v>31441341.399999999</v>
      </c>
      <c r="FN204" s="42">
        <f t="shared" si="423"/>
        <v>190056889.82000002</v>
      </c>
      <c r="FO204" s="42">
        <f t="shared" si="423"/>
        <v>10153187.199999999</v>
      </c>
      <c r="FP204" s="42">
        <f t="shared" si="423"/>
        <v>21125241.030000001</v>
      </c>
      <c r="FQ204" s="42">
        <f t="shared" si="423"/>
        <v>8487219.4000000004</v>
      </c>
      <c r="FR204" s="42">
        <f t="shared" si="423"/>
        <v>2548848.9099999997</v>
      </c>
      <c r="FS204" s="42">
        <f t="shared" si="423"/>
        <v>2777035.23</v>
      </c>
      <c r="FT204" s="43">
        <f t="shared" si="423"/>
        <v>1435226.5099999998</v>
      </c>
      <c r="FU204" s="42">
        <f t="shared" si="423"/>
        <v>7875578.0700000003</v>
      </c>
      <c r="FV204" s="42">
        <f t="shared" si="423"/>
        <v>6436398.3100000005</v>
      </c>
      <c r="FW204" s="42">
        <f t="shared" si="423"/>
        <v>2880237.5100000002</v>
      </c>
      <c r="FX204" s="42">
        <f t="shared" si="423"/>
        <v>1184430.1400000001</v>
      </c>
      <c r="FY204" s="42"/>
      <c r="FZ204" s="42"/>
      <c r="GA204" s="42"/>
      <c r="GB204" s="42"/>
      <c r="GC204" s="42"/>
      <c r="GD204" s="42"/>
      <c r="GE204" s="4"/>
      <c r="GF204" s="1"/>
      <c r="GG204" s="1"/>
      <c r="GH204" s="1"/>
      <c r="GI204" s="1"/>
      <c r="GJ204" s="1"/>
      <c r="GK204" s="1"/>
      <c r="GL204" s="1"/>
      <c r="GM204" s="1"/>
    </row>
    <row r="205" spans="1:195" x14ac:dyDescent="0.2">
      <c r="A205" s="2" t="s">
        <v>557</v>
      </c>
      <c r="B205" s="11" t="s">
        <v>558</v>
      </c>
      <c r="C205" s="42">
        <f>C197</f>
        <v>70718553.140000001</v>
      </c>
      <c r="D205" s="42">
        <f t="shared" ref="D205:BO205" si="424">D197</f>
        <v>354048223.35000002</v>
      </c>
      <c r="E205" s="42">
        <f t="shared" si="424"/>
        <v>66489545.960000001</v>
      </c>
      <c r="F205" s="42">
        <f t="shared" si="424"/>
        <v>157138974.74000001</v>
      </c>
      <c r="G205" s="42">
        <f t="shared" si="424"/>
        <v>8720730.9900000002</v>
      </c>
      <c r="H205" s="42">
        <f t="shared" si="424"/>
        <v>8256993.2599999998</v>
      </c>
      <c r="I205" s="42">
        <f t="shared" si="424"/>
        <v>87853231.670000002</v>
      </c>
      <c r="J205" s="42">
        <f t="shared" si="424"/>
        <v>20011933.289999999</v>
      </c>
      <c r="K205" s="42">
        <f t="shared" si="424"/>
        <v>2505243.94</v>
      </c>
      <c r="L205" s="42">
        <f t="shared" si="424"/>
        <v>21894682.5</v>
      </c>
      <c r="M205" s="42">
        <f t="shared" si="424"/>
        <v>11389393.4</v>
      </c>
      <c r="N205" s="42">
        <f t="shared" si="424"/>
        <v>446862604.17000002</v>
      </c>
      <c r="O205" s="42">
        <f t="shared" si="424"/>
        <v>123763614.65000001</v>
      </c>
      <c r="P205" s="42">
        <f t="shared" si="424"/>
        <v>1521403.2</v>
      </c>
      <c r="Q205" s="42">
        <f t="shared" si="424"/>
        <v>335119539.63999999</v>
      </c>
      <c r="R205" s="42">
        <f t="shared" si="424"/>
        <v>22716695.640000001</v>
      </c>
      <c r="S205" s="42">
        <f t="shared" si="424"/>
        <v>13967036.359999999</v>
      </c>
      <c r="T205" s="42">
        <f t="shared" si="424"/>
        <v>1272907.3400000001</v>
      </c>
      <c r="U205" s="42">
        <f t="shared" si="424"/>
        <v>435290.36</v>
      </c>
      <c r="V205" s="42">
        <f t="shared" si="424"/>
        <v>2465518.41</v>
      </c>
      <c r="W205" s="43">
        <f t="shared" si="424"/>
        <v>422612</v>
      </c>
      <c r="X205" s="42">
        <f t="shared" si="424"/>
        <v>422612</v>
      </c>
      <c r="Y205" s="42">
        <f t="shared" si="424"/>
        <v>18853167.239999998</v>
      </c>
      <c r="Z205" s="42">
        <f t="shared" si="424"/>
        <v>2066282.44</v>
      </c>
      <c r="AA205" s="42">
        <f t="shared" si="424"/>
        <v>255160447.24000001</v>
      </c>
      <c r="AB205" s="42">
        <f t="shared" si="424"/>
        <v>251810895.09</v>
      </c>
      <c r="AC205" s="42">
        <f t="shared" si="424"/>
        <v>8473370.5999999996</v>
      </c>
      <c r="AD205" s="42">
        <f t="shared" si="424"/>
        <v>10894937.359999999</v>
      </c>
      <c r="AE205" s="42">
        <f t="shared" si="424"/>
        <v>887485.2</v>
      </c>
      <c r="AF205" s="42">
        <f t="shared" si="424"/>
        <v>1423066.98</v>
      </c>
      <c r="AG205" s="42">
        <f t="shared" si="424"/>
        <v>6471880.1699999999</v>
      </c>
      <c r="AH205" s="42">
        <f t="shared" si="424"/>
        <v>8771734.6699999999</v>
      </c>
      <c r="AI205" s="42">
        <f t="shared" si="424"/>
        <v>3041115.95</v>
      </c>
      <c r="AJ205" s="42">
        <f t="shared" si="424"/>
        <v>1638044.11</v>
      </c>
      <c r="AK205" s="42">
        <f t="shared" si="424"/>
        <v>1833290.86</v>
      </c>
      <c r="AL205" s="42">
        <f t="shared" si="424"/>
        <v>2349722.7200000002</v>
      </c>
      <c r="AM205" s="42">
        <f t="shared" si="424"/>
        <v>3766318.14</v>
      </c>
      <c r="AN205" s="42">
        <f t="shared" si="424"/>
        <v>3043651.62</v>
      </c>
      <c r="AO205" s="42">
        <f t="shared" si="424"/>
        <v>39561964.409999996</v>
      </c>
      <c r="AP205" s="42">
        <f t="shared" si="424"/>
        <v>740691113.76999998</v>
      </c>
      <c r="AQ205" s="42">
        <f t="shared" si="424"/>
        <v>2006561.78</v>
      </c>
      <c r="AR205" s="42">
        <f t="shared" si="424"/>
        <v>544704770.19000006</v>
      </c>
      <c r="AS205" s="42">
        <f t="shared" si="424"/>
        <v>58337360.479999997</v>
      </c>
      <c r="AT205" s="42">
        <f t="shared" si="424"/>
        <v>19301800.010000002</v>
      </c>
      <c r="AU205" s="42">
        <f t="shared" si="424"/>
        <v>2102917.31</v>
      </c>
      <c r="AV205" s="42">
        <f t="shared" si="424"/>
        <v>2532291.1</v>
      </c>
      <c r="AW205" s="42">
        <f t="shared" si="424"/>
        <v>1888230.42</v>
      </c>
      <c r="AX205" s="42">
        <f t="shared" si="424"/>
        <v>422612</v>
      </c>
      <c r="AY205" s="42">
        <f t="shared" si="424"/>
        <v>3877042.49</v>
      </c>
      <c r="AZ205" s="42">
        <f t="shared" si="424"/>
        <v>96772231.430000007</v>
      </c>
      <c r="BA205" s="42">
        <f t="shared" si="424"/>
        <v>76215752.280000001</v>
      </c>
      <c r="BB205" s="42">
        <f t="shared" si="424"/>
        <v>65986347.439999998</v>
      </c>
      <c r="BC205" s="42">
        <f t="shared" si="424"/>
        <v>253573800.81999999</v>
      </c>
      <c r="BD205" s="42">
        <f t="shared" si="424"/>
        <v>42221474.469999999</v>
      </c>
      <c r="BE205" s="42">
        <f t="shared" si="424"/>
        <v>12099381.560000001</v>
      </c>
      <c r="BF205" s="42">
        <f t="shared" si="424"/>
        <v>208268739.00999999</v>
      </c>
      <c r="BG205" s="42">
        <f t="shared" si="424"/>
        <v>8726092.5800000001</v>
      </c>
      <c r="BH205" s="42">
        <f t="shared" si="424"/>
        <v>5271671.87</v>
      </c>
      <c r="BI205" s="42">
        <f t="shared" si="424"/>
        <v>2059230.41</v>
      </c>
      <c r="BJ205" s="42">
        <f t="shared" si="424"/>
        <v>54634553.759999998</v>
      </c>
      <c r="BK205" s="42">
        <f t="shared" si="424"/>
        <v>197941903.62</v>
      </c>
      <c r="BL205" s="42">
        <f t="shared" si="424"/>
        <v>1647410.21</v>
      </c>
      <c r="BM205" s="42">
        <f t="shared" si="424"/>
        <v>2391548.56</v>
      </c>
      <c r="BN205" s="42">
        <f t="shared" si="424"/>
        <v>30844759.43</v>
      </c>
      <c r="BO205" s="42">
        <f t="shared" si="424"/>
        <v>11294728.310000001</v>
      </c>
      <c r="BP205" s="42">
        <f t="shared" ref="BP205:EA205" si="425">BP197</f>
        <v>1735244.87</v>
      </c>
      <c r="BQ205" s="42">
        <f t="shared" si="425"/>
        <v>51839833.350000001</v>
      </c>
      <c r="BR205" s="42">
        <f t="shared" si="425"/>
        <v>40070379.390000001</v>
      </c>
      <c r="BS205" s="42">
        <f t="shared" si="425"/>
        <v>9833336.0199999996</v>
      </c>
      <c r="BT205" s="42">
        <f t="shared" si="425"/>
        <v>3732509.18</v>
      </c>
      <c r="BU205" s="42">
        <f t="shared" si="425"/>
        <v>3556702.59</v>
      </c>
      <c r="BV205" s="42">
        <f t="shared" si="425"/>
        <v>11009042.6</v>
      </c>
      <c r="BW205" s="42">
        <f t="shared" si="425"/>
        <v>16800517.449999999</v>
      </c>
      <c r="BX205" s="42">
        <f t="shared" si="425"/>
        <v>737880.55</v>
      </c>
      <c r="BY205" s="42">
        <f t="shared" si="425"/>
        <v>4369808.08</v>
      </c>
      <c r="BZ205" s="42">
        <f t="shared" si="425"/>
        <v>1797791.45</v>
      </c>
      <c r="CA205" s="42">
        <f t="shared" si="425"/>
        <v>1435190.35</v>
      </c>
      <c r="CB205" s="42">
        <f t="shared" si="425"/>
        <v>687036113.85000002</v>
      </c>
      <c r="CC205" s="42">
        <f t="shared" si="425"/>
        <v>1483368.12</v>
      </c>
      <c r="CD205" s="42">
        <f t="shared" si="425"/>
        <v>475861.11</v>
      </c>
      <c r="CE205" s="42">
        <f t="shared" si="425"/>
        <v>1361655.86</v>
      </c>
      <c r="CF205" s="42">
        <f t="shared" si="425"/>
        <v>977078.94</v>
      </c>
      <c r="CG205" s="42">
        <f t="shared" si="425"/>
        <v>1824838.62</v>
      </c>
      <c r="CH205" s="42">
        <f t="shared" si="425"/>
        <v>890866.1</v>
      </c>
      <c r="CI205" s="42">
        <f t="shared" si="425"/>
        <v>6087303.25</v>
      </c>
      <c r="CJ205" s="42">
        <f t="shared" si="425"/>
        <v>8266290.7199999997</v>
      </c>
      <c r="CK205" s="42">
        <f t="shared" si="425"/>
        <v>47728247.590000004</v>
      </c>
      <c r="CL205" s="42">
        <f t="shared" si="425"/>
        <v>11479875.5</v>
      </c>
      <c r="CM205" s="42">
        <f t="shared" si="425"/>
        <v>7056545.71</v>
      </c>
      <c r="CN205" s="42">
        <f t="shared" si="425"/>
        <v>257455710.68000001</v>
      </c>
      <c r="CO205" s="42">
        <f t="shared" si="425"/>
        <v>128419143.72</v>
      </c>
      <c r="CP205" s="42">
        <f t="shared" si="425"/>
        <v>8995719.0299999993</v>
      </c>
      <c r="CQ205" s="42">
        <f t="shared" si="425"/>
        <v>8666081.6699999999</v>
      </c>
      <c r="CR205" s="42">
        <f t="shared" si="425"/>
        <v>1527319.77</v>
      </c>
      <c r="CS205" s="42">
        <f t="shared" si="425"/>
        <v>3101972.08</v>
      </c>
      <c r="CT205" s="42">
        <f t="shared" si="425"/>
        <v>935662.97</v>
      </c>
      <c r="CU205" s="42">
        <f t="shared" si="425"/>
        <v>3766990.54</v>
      </c>
      <c r="CV205" s="42">
        <f t="shared" si="425"/>
        <v>422612</v>
      </c>
      <c r="CW205" s="42">
        <f t="shared" si="425"/>
        <v>1562819.18</v>
      </c>
      <c r="CX205" s="42">
        <f t="shared" si="425"/>
        <v>4074824.9</v>
      </c>
      <c r="CY205" s="42">
        <f t="shared" si="425"/>
        <v>422612</v>
      </c>
      <c r="CZ205" s="42">
        <f t="shared" si="425"/>
        <v>17923820.140000001</v>
      </c>
      <c r="DA205" s="42">
        <f t="shared" si="425"/>
        <v>1540843.35</v>
      </c>
      <c r="DB205" s="42">
        <f t="shared" si="425"/>
        <v>2561873.94</v>
      </c>
      <c r="DC205" s="42">
        <f t="shared" si="425"/>
        <v>1308406.75</v>
      </c>
      <c r="DD205" s="42">
        <f t="shared" si="425"/>
        <v>1373489</v>
      </c>
      <c r="DE205" s="42">
        <f t="shared" si="425"/>
        <v>3699545.45</v>
      </c>
      <c r="DF205" s="42">
        <f t="shared" si="425"/>
        <v>185241939.28</v>
      </c>
      <c r="DG205" s="42">
        <f t="shared" si="425"/>
        <v>786058.32</v>
      </c>
      <c r="DH205" s="42">
        <f t="shared" si="425"/>
        <v>17801262.66</v>
      </c>
      <c r="DI205" s="42">
        <f t="shared" si="425"/>
        <v>22806773.32</v>
      </c>
      <c r="DJ205" s="42">
        <f t="shared" si="425"/>
        <v>5799611.3499999996</v>
      </c>
      <c r="DK205" s="42">
        <f t="shared" si="425"/>
        <v>3866899.8</v>
      </c>
      <c r="DL205" s="42">
        <f t="shared" si="425"/>
        <v>49598589.539999999</v>
      </c>
      <c r="DM205" s="42">
        <f t="shared" si="425"/>
        <v>2264355.1</v>
      </c>
      <c r="DN205" s="42">
        <f t="shared" si="425"/>
        <v>12285330.84</v>
      </c>
      <c r="DO205" s="42">
        <f t="shared" si="425"/>
        <v>26878123.199999999</v>
      </c>
      <c r="DP205" s="42">
        <f t="shared" si="425"/>
        <v>1769053.83</v>
      </c>
      <c r="DQ205" s="42">
        <f t="shared" si="425"/>
        <v>5389993.4500000002</v>
      </c>
      <c r="DR205" s="42">
        <f t="shared" si="425"/>
        <v>11991192.890000001</v>
      </c>
      <c r="DS205" s="42">
        <f t="shared" si="425"/>
        <v>6675579.1500000004</v>
      </c>
      <c r="DT205" s="42">
        <f t="shared" si="425"/>
        <v>1160492.55</v>
      </c>
      <c r="DU205" s="42">
        <f t="shared" si="425"/>
        <v>3287921.36</v>
      </c>
      <c r="DV205" s="42">
        <f t="shared" si="425"/>
        <v>1770744.28</v>
      </c>
      <c r="DW205" s="42">
        <f t="shared" si="425"/>
        <v>2989557.29</v>
      </c>
      <c r="DX205" s="42">
        <f t="shared" si="425"/>
        <v>1417440.65</v>
      </c>
      <c r="DY205" s="42">
        <f t="shared" si="425"/>
        <v>2804453.23</v>
      </c>
      <c r="DZ205" s="42">
        <f t="shared" si="425"/>
        <v>7629546.8099999996</v>
      </c>
      <c r="EA205" s="42">
        <f t="shared" si="425"/>
        <v>5474515.8499999996</v>
      </c>
      <c r="EB205" s="42">
        <f t="shared" ref="EB205:FX205" si="426">EB197</f>
        <v>4947941.3</v>
      </c>
      <c r="EC205" s="42">
        <f t="shared" si="426"/>
        <v>2722466.5</v>
      </c>
      <c r="ED205" s="42">
        <f t="shared" si="426"/>
        <v>13966481.380000001</v>
      </c>
      <c r="EE205" s="42">
        <f t="shared" si="426"/>
        <v>1649561.51</v>
      </c>
      <c r="EF205" s="42">
        <f t="shared" si="426"/>
        <v>12570700.82</v>
      </c>
      <c r="EG205" s="42">
        <f t="shared" si="426"/>
        <v>2419876.31</v>
      </c>
      <c r="EH205" s="42">
        <f t="shared" si="426"/>
        <v>1970481.89</v>
      </c>
      <c r="EI205" s="42">
        <f t="shared" si="426"/>
        <v>138749120.43000001</v>
      </c>
      <c r="EJ205" s="42">
        <f t="shared" si="426"/>
        <v>80901562.219999999</v>
      </c>
      <c r="EK205" s="42">
        <f t="shared" si="426"/>
        <v>5922484.5700000003</v>
      </c>
      <c r="EL205" s="42">
        <f t="shared" si="426"/>
        <v>4088348.49</v>
      </c>
      <c r="EM205" s="42">
        <f t="shared" si="426"/>
        <v>3652212.9</v>
      </c>
      <c r="EN205" s="42">
        <f t="shared" si="426"/>
        <v>9290843.3300000001</v>
      </c>
      <c r="EO205" s="42">
        <f t="shared" si="426"/>
        <v>3275243</v>
      </c>
      <c r="EP205" s="42">
        <f t="shared" si="426"/>
        <v>3365681.97</v>
      </c>
      <c r="EQ205" s="42">
        <f t="shared" si="426"/>
        <v>23039115.789999999</v>
      </c>
      <c r="ER205" s="42">
        <f t="shared" si="426"/>
        <v>2793029.96</v>
      </c>
      <c r="ES205" s="42">
        <f t="shared" si="426"/>
        <v>1108933.8899999999</v>
      </c>
      <c r="ET205" s="42">
        <f t="shared" si="426"/>
        <v>1859202.56</v>
      </c>
      <c r="EU205" s="42">
        <f t="shared" si="426"/>
        <v>5510860.4800000004</v>
      </c>
      <c r="EV205" s="42">
        <f t="shared" si="426"/>
        <v>558693.06000000006</v>
      </c>
      <c r="EW205" s="42">
        <f t="shared" si="426"/>
        <v>7694919.2999999998</v>
      </c>
      <c r="EX205" s="42">
        <f t="shared" si="426"/>
        <v>1950776.99</v>
      </c>
      <c r="EY205" s="42">
        <f t="shared" si="426"/>
        <v>4287268.1500000004</v>
      </c>
      <c r="EZ205" s="42">
        <f t="shared" si="426"/>
        <v>1178242.26</v>
      </c>
      <c r="FA205" s="42">
        <f t="shared" si="426"/>
        <v>28716195.16</v>
      </c>
      <c r="FB205" s="42">
        <f t="shared" si="426"/>
        <v>3025056.7</v>
      </c>
      <c r="FC205" s="42">
        <f t="shared" si="426"/>
        <v>19448314</v>
      </c>
      <c r="FD205" s="42">
        <f t="shared" si="426"/>
        <v>3067317.9</v>
      </c>
      <c r="FE205" s="42">
        <f t="shared" si="426"/>
        <v>892556.54</v>
      </c>
      <c r="FF205" s="42">
        <f t="shared" si="426"/>
        <v>1912741.91</v>
      </c>
      <c r="FG205" s="42">
        <f t="shared" si="426"/>
        <v>993983.42</v>
      </c>
      <c r="FH205" s="42">
        <f t="shared" si="426"/>
        <v>790284.44</v>
      </c>
      <c r="FI205" s="42">
        <f t="shared" si="426"/>
        <v>15701726.25</v>
      </c>
      <c r="FJ205" s="42">
        <f t="shared" si="426"/>
        <v>16155611.539999999</v>
      </c>
      <c r="FK205" s="42">
        <f t="shared" si="426"/>
        <v>19837407.280000001</v>
      </c>
      <c r="FL205" s="42">
        <f t="shared" si="426"/>
        <v>54347903.200000003</v>
      </c>
      <c r="FM205" s="42">
        <f t="shared" si="426"/>
        <v>32033144.379999999</v>
      </c>
      <c r="FN205" s="42">
        <f t="shared" si="426"/>
        <v>183846892.18000001</v>
      </c>
      <c r="FO205" s="42">
        <f t="shared" si="426"/>
        <v>9452139.9900000002</v>
      </c>
      <c r="FP205" s="42">
        <f t="shared" si="426"/>
        <v>19655684.120000001</v>
      </c>
      <c r="FQ205" s="42">
        <f t="shared" si="426"/>
        <v>7813250.6600000001</v>
      </c>
      <c r="FR205" s="42">
        <f t="shared" si="426"/>
        <v>1415750.2</v>
      </c>
      <c r="FS205" s="42">
        <f t="shared" si="426"/>
        <v>1641425.01</v>
      </c>
      <c r="FT205" s="43">
        <f t="shared" si="426"/>
        <v>665191.29</v>
      </c>
      <c r="FU205" s="42">
        <f t="shared" si="426"/>
        <v>6738125.7300000004</v>
      </c>
      <c r="FV205" s="42">
        <f t="shared" si="426"/>
        <v>5727237.8200000003</v>
      </c>
      <c r="FW205" s="42">
        <f t="shared" si="426"/>
        <v>1680305.31</v>
      </c>
      <c r="FX205" s="42">
        <f t="shared" si="426"/>
        <v>535026.79</v>
      </c>
      <c r="FY205" s="42"/>
      <c r="FZ205" s="42">
        <f>SUM(C205:FX205)</f>
        <v>7348461524.170002</v>
      </c>
      <c r="GA205" s="42"/>
      <c r="GB205" s="42"/>
      <c r="GC205" s="42"/>
      <c r="GD205" s="42"/>
      <c r="GE205" s="4"/>
      <c r="GF205" s="1"/>
      <c r="GG205" s="1"/>
      <c r="GH205" s="1"/>
      <c r="GI205" s="1"/>
      <c r="GJ205" s="1"/>
      <c r="GK205" s="1"/>
      <c r="GL205" s="1"/>
      <c r="GM205" s="1"/>
    </row>
    <row r="206" spans="1:195" x14ac:dyDescent="0.2">
      <c r="A206" s="2" t="s">
        <v>559</v>
      </c>
      <c r="B206" s="11" t="s">
        <v>560</v>
      </c>
      <c r="C206" s="42">
        <f>IF(C181&gt;0,C181,999999999.99)</f>
        <v>146848065.31999999</v>
      </c>
      <c r="D206" s="42">
        <f t="shared" ref="D206:BO206" si="427">IF(D181&gt;0,D181,999999999.99)</f>
        <v>999999999.99000001</v>
      </c>
      <c r="E206" s="42">
        <f t="shared" si="427"/>
        <v>182939033.41999999</v>
      </c>
      <c r="F206" s="42">
        <f t="shared" si="427"/>
        <v>999999999.99000001</v>
      </c>
      <c r="G206" s="42">
        <f t="shared" si="427"/>
        <v>999999999.99000001</v>
      </c>
      <c r="H206" s="42">
        <f t="shared" si="427"/>
        <v>999999999.99000001</v>
      </c>
      <c r="I206" s="42">
        <f t="shared" si="427"/>
        <v>272296850.12</v>
      </c>
      <c r="J206" s="42">
        <f t="shared" si="427"/>
        <v>30239808.870000001</v>
      </c>
      <c r="K206" s="42">
        <f t="shared" si="427"/>
        <v>999999999.99000001</v>
      </c>
      <c r="L206" s="42">
        <f t="shared" si="427"/>
        <v>35169281.090000004</v>
      </c>
      <c r="M206" s="42">
        <f t="shared" si="427"/>
        <v>17313705.710000001</v>
      </c>
      <c r="N206" s="42">
        <f t="shared" si="427"/>
        <v>999999999.99000001</v>
      </c>
      <c r="O206" s="42">
        <f t="shared" si="427"/>
        <v>999999999.99000001</v>
      </c>
      <c r="P206" s="42">
        <f t="shared" si="427"/>
        <v>999999999.99000001</v>
      </c>
      <c r="Q206" s="42">
        <f t="shared" si="427"/>
        <v>2872457758.8200002</v>
      </c>
      <c r="R206" s="42">
        <f t="shared" si="427"/>
        <v>999999999.99000001</v>
      </c>
      <c r="S206" s="42">
        <f t="shared" si="427"/>
        <v>19061823.870000001</v>
      </c>
      <c r="T206" s="42">
        <f t="shared" si="427"/>
        <v>999999999.99000001</v>
      </c>
      <c r="U206" s="42">
        <f t="shared" si="427"/>
        <v>999999999.99000001</v>
      </c>
      <c r="V206" s="42">
        <f t="shared" si="427"/>
        <v>999999999.99000001</v>
      </c>
      <c r="W206" s="43">
        <f t="shared" si="427"/>
        <v>999999999.99000001</v>
      </c>
      <c r="X206" s="42">
        <f t="shared" si="427"/>
        <v>999999999.99000001</v>
      </c>
      <c r="Y206" s="42">
        <f t="shared" si="427"/>
        <v>20963282.02</v>
      </c>
      <c r="Z206" s="42">
        <f t="shared" si="427"/>
        <v>999999999.99000001</v>
      </c>
      <c r="AA206" s="42">
        <f t="shared" si="427"/>
        <v>999999999.99000001</v>
      </c>
      <c r="AB206" s="42">
        <f t="shared" si="427"/>
        <v>999999999.99000001</v>
      </c>
      <c r="AC206" s="42">
        <f t="shared" si="427"/>
        <v>999999999.99000001</v>
      </c>
      <c r="AD206" s="42">
        <f t="shared" si="427"/>
        <v>999999999.99000001</v>
      </c>
      <c r="AE206" s="42">
        <f t="shared" si="427"/>
        <v>999999999.99000001</v>
      </c>
      <c r="AF206" s="42">
        <f t="shared" si="427"/>
        <v>999999999.99000001</v>
      </c>
      <c r="AG206" s="42">
        <f t="shared" si="427"/>
        <v>999999999.99000001</v>
      </c>
      <c r="AH206" s="42">
        <f t="shared" si="427"/>
        <v>10761754.970000001</v>
      </c>
      <c r="AI206" s="42">
        <f t="shared" si="427"/>
        <v>999999999.99000001</v>
      </c>
      <c r="AJ206" s="42">
        <f t="shared" si="427"/>
        <v>999999999.99000001</v>
      </c>
      <c r="AK206" s="42">
        <f t="shared" si="427"/>
        <v>999999999.99000001</v>
      </c>
      <c r="AL206" s="42">
        <f t="shared" si="427"/>
        <v>999999999.99000001</v>
      </c>
      <c r="AM206" s="42">
        <f t="shared" si="427"/>
        <v>999999999.99000001</v>
      </c>
      <c r="AN206" s="42">
        <f t="shared" si="427"/>
        <v>999999999.99000001</v>
      </c>
      <c r="AO206" s="42">
        <f t="shared" si="427"/>
        <v>69906606.180000007</v>
      </c>
      <c r="AP206" s="42">
        <f t="shared" si="427"/>
        <v>12050524105.41</v>
      </c>
      <c r="AQ206" s="42">
        <f t="shared" si="427"/>
        <v>999999999.99000001</v>
      </c>
      <c r="AR206" s="42">
        <f t="shared" si="427"/>
        <v>999999999.99000001</v>
      </c>
      <c r="AS206" s="42">
        <f t="shared" si="427"/>
        <v>999999999.99000001</v>
      </c>
      <c r="AT206" s="42">
        <f t="shared" si="427"/>
        <v>999999999.99000001</v>
      </c>
      <c r="AU206" s="42">
        <f t="shared" si="427"/>
        <v>999999999.99000001</v>
      </c>
      <c r="AV206" s="42">
        <f t="shared" si="427"/>
        <v>999999999.99000001</v>
      </c>
      <c r="AW206" s="42">
        <f t="shared" si="427"/>
        <v>999999999.99000001</v>
      </c>
      <c r="AX206" s="42">
        <f t="shared" si="427"/>
        <v>999999999.99000001</v>
      </c>
      <c r="AY206" s="42">
        <f t="shared" si="427"/>
        <v>999999999.99000001</v>
      </c>
      <c r="AZ206" s="42">
        <f t="shared" si="427"/>
        <v>324879810.69999999</v>
      </c>
      <c r="BA206" s="42">
        <f t="shared" si="427"/>
        <v>158118784.71000001</v>
      </c>
      <c r="BB206" s="42">
        <f t="shared" si="427"/>
        <v>128398314.67</v>
      </c>
      <c r="BC206" s="42">
        <f t="shared" si="427"/>
        <v>1374033960.4400001</v>
      </c>
      <c r="BD206" s="42">
        <f t="shared" si="427"/>
        <v>999999999.99000001</v>
      </c>
      <c r="BE206" s="42">
        <f t="shared" si="427"/>
        <v>999999999.99000001</v>
      </c>
      <c r="BF206" s="42">
        <f t="shared" si="427"/>
        <v>999999999.99000001</v>
      </c>
      <c r="BG206" s="42">
        <f t="shared" si="427"/>
        <v>11247845.050000001</v>
      </c>
      <c r="BH206" s="42">
        <f t="shared" si="427"/>
        <v>999999999.99000001</v>
      </c>
      <c r="BI206" s="42">
        <f t="shared" si="427"/>
        <v>999999999.99000001</v>
      </c>
      <c r="BJ206" s="42">
        <f t="shared" si="427"/>
        <v>999999999.99000001</v>
      </c>
      <c r="BK206" s="42">
        <f t="shared" si="427"/>
        <v>999999999.99000001</v>
      </c>
      <c r="BL206" s="42">
        <f t="shared" si="427"/>
        <v>999999999.99000001</v>
      </c>
      <c r="BM206" s="42">
        <f t="shared" si="427"/>
        <v>999999999.99000001</v>
      </c>
      <c r="BN206" s="42">
        <f t="shared" si="427"/>
        <v>49500664.140000001</v>
      </c>
      <c r="BO206" s="42">
        <f t="shared" si="427"/>
        <v>14497732.890000001</v>
      </c>
      <c r="BP206" s="42">
        <f t="shared" ref="BP206:EA206" si="428">IF(BP181&gt;0,BP181,999999999.99)</f>
        <v>999999999.99000001</v>
      </c>
      <c r="BQ206" s="42">
        <f t="shared" si="428"/>
        <v>999999999.99000001</v>
      </c>
      <c r="BR206" s="42">
        <f t="shared" si="428"/>
        <v>67281295.819999993</v>
      </c>
      <c r="BS206" s="42">
        <f t="shared" si="428"/>
        <v>12956858.140000001</v>
      </c>
      <c r="BT206" s="42">
        <f t="shared" si="428"/>
        <v>999999999.99000001</v>
      </c>
      <c r="BU206" s="42">
        <f t="shared" si="428"/>
        <v>999999999.99000001</v>
      </c>
      <c r="BV206" s="42">
        <f t="shared" si="428"/>
        <v>999999999.99000001</v>
      </c>
      <c r="BW206" s="42">
        <f t="shared" si="428"/>
        <v>999999999.99000001</v>
      </c>
      <c r="BX206" s="42">
        <f t="shared" si="428"/>
        <v>999999999.99000001</v>
      </c>
      <c r="BY206" s="42">
        <f t="shared" si="428"/>
        <v>5076331.58</v>
      </c>
      <c r="BZ206" s="42">
        <f t="shared" si="428"/>
        <v>999999999.99000001</v>
      </c>
      <c r="CA206" s="42">
        <f t="shared" si="428"/>
        <v>999999999.99000001</v>
      </c>
      <c r="CB206" s="42">
        <f t="shared" si="428"/>
        <v>999999999.99000001</v>
      </c>
      <c r="CC206" s="42">
        <f t="shared" si="428"/>
        <v>999999999.99000001</v>
      </c>
      <c r="CD206" s="42">
        <f t="shared" si="428"/>
        <v>999999999.99000001</v>
      </c>
      <c r="CE206" s="42">
        <f t="shared" si="428"/>
        <v>999999999.99000001</v>
      </c>
      <c r="CF206" s="42">
        <f t="shared" si="428"/>
        <v>999999999.99000001</v>
      </c>
      <c r="CG206" s="42">
        <f t="shared" si="428"/>
        <v>999999999.99000001</v>
      </c>
      <c r="CH206" s="42">
        <f t="shared" si="428"/>
        <v>999999999.99000001</v>
      </c>
      <c r="CI206" s="42">
        <f t="shared" si="428"/>
        <v>7092384.6299999999</v>
      </c>
      <c r="CJ206" s="42">
        <f t="shared" si="428"/>
        <v>10480451.189999999</v>
      </c>
      <c r="CK206" s="42">
        <f t="shared" si="428"/>
        <v>999999999.99000001</v>
      </c>
      <c r="CL206" s="42">
        <f t="shared" si="428"/>
        <v>999999999.99000001</v>
      </c>
      <c r="CM206" s="42">
        <f t="shared" si="428"/>
        <v>9202138</v>
      </c>
      <c r="CN206" s="42">
        <f t="shared" si="428"/>
        <v>999999999.99000001</v>
      </c>
      <c r="CO206" s="42">
        <f t="shared" si="428"/>
        <v>999999999.99000001</v>
      </c>
      <c r="CP206" s="42">
        <f t="shared" si="428"/>
        <v>999999999.99000001</v>
      </c>
      <c r="CQ206" s="42">
        <f t="shared" si="428"/>
        <v>11276424.82</v>
      </c>
      <c r="CR206" s="42">
        <f t="shared" si="428"/>
        <v>999999999.99000001</v>
      </c>
      <c r="CS206" s="42">
        <f t="shared" si="428"/>
        <v>999999999.99000001</v>
      </c>
      <c r="CT206" s="42">
        <f t="shared" si="428"/>
        <v>999999999.99000001</v>
      </c>
      <c r="CU206" s="42">
        <f t="shared" si="428"/>
        <v>999999999.99000001</v>
      </c>
      <c r="CV206" s="42">
        <f t="shared" si="428"/>
        <v>999999999.99000001</v>
      </c>
      <c r="CW206" s="42">
        <f t="shared" si="428"/>
        <v>999999999.99000001</v>
      </c>
      <c r="CX206" s="42">
        <f t="shared" si="428"/>
        <v>4756397.07</v>
      </c>
      <c r="CY206" s="42">
        <f t="shared" si="428"/>
        <v>999999999.99000001</v>
      </c>
      <c r="CZ206" s="42">
        <f t="shared" si="428"/>
        <v>25038230.32</v>
      </c>
      <c r="DA206" s="42">
        <f t="shared" si="428"/>
        <v>999999999.99000001</v>
      </c>
      <c r="DB206" s="42">
        <f t="shared" si="428"/>
        <v>999999999.99000001</v>
      </c>
      <c r="DC206" s="42">
        <f t="shared" si="428"/>
        <v>999999999.99000001</v>
      </c>
      <c r="DD206" s="42">
        <f t="shared" si="428"/>
        <v>999999999.99000001</v>
      </c>
      <c r="DE206" s="42">
        <f t="shared" si="428"/>
        <v>999999999.99000001</v>
      </c>
      <c r="DF206" s="42">
        <f t="shared" si="428"/>
        <v>682110289.84000003</v>
      </c>
      <c r="DG206" s="42">
        <f t="shared" si="428"/>
        <v>999999999.99000001</v>
      </c>
      <c r="DH206" s="42">
        <f t="shared" si="428"/>
        <v>999999999.99000001</v>
      </c>
      <c r="DI206" s="42">
        <f t="shared" si="428"/>
        <v>35129696.369999997</v>
      </c>
      <c r="DJ206" s="42">
        <f t="shared" si="428"/>
        <v>6954944.6900000004</v>
      </c>
      <c r="DK206" s="42">
        <f t="shared" si="428"/>
        <v>999999999.99000001</v>
      </c>
      <c r="DL206" s="42">
        <f t="shared" si="428"/>
        <v>101472210.01000001</v>
      </c>
      <c r="DM206" s="42">
        <f t="shared" si="428"/>
        <v>999999999.99000001</v>
      </c>
      <c r="DN206" s="42">
        <f t="shared" si="428"/>
        <v>16713680.279999999</v>
      </c>
      <c r="DO206" s="42">
        <f t="shared" si="428"/>
        <v>46189555.560000002</v>
      </c>
      <c r="DP206" s="42">
        <f t="shared" si="428"/>
        <v>999999999.99000001</v>
      </c>
      <c r="DQ206" s="42">
        <f t="shared" si="428"/>
        <v>999999999.99000001</v>
      </c>
      <c r="DR206" s="42">
        <f t="shared" si="428"/>
        <v>16630634.560000001</v>
      </c>
      <c r="DS206" s="42">
        <f t="shared" si="428"/>
        <v>8375070.1399999997</v>
      </c>
      <c r="DT206" s="42">
        <f t="shared" si="428"/>
        <v>999999999.99000001</v>
      </c>
      <c r="DU206" s="42">
        <f t="shared" si="428"/>
        <v>999999999.99000001</v>
      </c>
      <c r="DV206" s="42">
        <f t="shared" si="428"/>
        <v>999999999.99000001</v>
      </c>
      <c r="DW206" s="42">
        <f t="shared" si="428"/>
        <v>999999999.99000001</v>
      </c>
      <c r="DX206" s="42">
        <f t="shared" si="428"/>
        <v>999999999.99000001</v>
      </c>
      <c r="DY206" s="42">
        <f t="shared" si="428"/>
        <v>999999999.99000001</v>
      </c>
      <c r="DZ206" s="42">
        <f t="shared" si="428"/>
        <v>999999999.99000001</v>
      </c>
      <c r="EA206" s="42">
        <f t="shared" si="428"/>
        <v>999999999.99000001</v>
      </c>
      <c r="EB206" s="42">
        <f t="shared" ref="EB206:FX206" si="429">IF(EB181&gt;0,EB181,999999999.99)</f>
        <v>5706961.8899999997</v>
      </c>
      <c r="EC206" s="42">
        <f t="shared" si="429"/>
        <v>999999999.99000001</v>
      </c>
      <c r="ED206" s="42">
        <f t="shared" si="429"/>
        <v>999999999.99000001</v>
      </c>
      <c r="EE206" s="42">
        <f t="shared" si="429"/>
        <v>999999999.99000001</v>
      </c>
      <c r="EF206" s="42">
        <f t="shared" si="429"/>
        <v>16850383.34</v>
      </c>
      <c r="EG206" s="42">
        <f t="shared" si="429"/>
        <v>999999999.99000001</v>
      </c>
      <c r="EH206" s="42">
        <f t="shared" si="429"/>
        <v>999999999.99000001</v>
      </c>
      <c r="EI206" s="42">
        <f t="shared" si="429"/>
        <v>649004123.59000003</v>
      </c>
      <c r="EJ206" s="42">
        <f t="shared" si="429"/>
        <v>999999999.99000001</v>
      </c>
      <c r="EK206" s="42">
        <f t="shared" si="429"/>
        <v>999999999.99000001</v>
      </c>
      <c r="EL206" s="42">
        <f t="shared" si="429"/>
        <v>999999999.99000001</v>
      </c>
      <c r="EM206" s="42">
        <f t="shared" si="429"/>
        <v>999999999.99000001</v>
      </c>
      <c r="EN206" s="42">
        <f t="shared" si="429"/>
        <v>11552745.800000001</v>
      </c>
      <c r="EO206" s="42">
        <f t="shared" si="429"/>
        <v>999999999.99000001</v>
      </c>
      <c r="EP206" s="42">
        <f t="shared" si="429"/>
        <v>999999999.99000001</v>
      </c>
      <c r="EQ206" s="42">
        <f t="shared" si="429"/>
        <v>999999999.99000001</v>
      </c>
      <c r="ER206" s="42">
        <f t="shared" si="429"/>
        <v>999999999.99000001</v>
      </c>
      <c r="ES206" s="42">
        <f t="shared" si="429"/>
        <v>999999999.99000001</v>
      </c>
      <c r="ET206" s="42">
        <f t="shared" si="429"/>
        <v>999999999.99000001</v>
      </c>
      <c r="EU206" s="42">
        <f t="shared" si="429"/>
        <v>6595895.21</v>
      </c>
      <c r="EV206" s="42">
        <f t="shared" si="429"/>
        <v>999999999.99000001</v>
      </c>
      <c r="EW206" s="42">
        <f t="shared" si="429"/>
        <v>999999999.99000001</v>
      </c>
      <c r="EX206" s="42">
        <f t="shared" si="429"/>
        <v>999999999.99000001</v>
      </c>
      <c r="EY206" s="42">
        <f t="shared" si="429"/>
        <v>4605933.05</v>
      </c>
      <c r="EZ206" s="42">
        <f t="shared" si="429"/>
        <v>999999999.99000001</v>
      </c>
      <c r="FA206" s="42">
        <f t="shared" si="429"/>
        <v>999999999.99000001</v>
      </c>
      <c r="FB206" s="42">
        <f t="shared" si="429"/>
        <v>999999999.99000001</v>
      </c>
      <c r="FC206" s="42">
        <f t="shared" si="429"/>
        <v>999999999.99000001</v>
      </c>
      <c r="FD206" s="42">
        <f t="shared" si="429"/>
        <v>999999999.99000001</v>
      </c>
      <c r="FE206" s="42">
        <f t="shared" si="429"/>
        <v>999999999.99000001</v>
      </c>
      <c r="FF206" s="42">
        <f t="shared" si="429"/>
        <v>999999999.99000001</v>
      </c>
      <c r="FG206" s="42">
        <f t="shared" si="429"/>
        <v>999999999.99000001</v>
      </c>
      <c r="FH206" s="42">
        <f t="shared" si="429"/>
        <v>999999999.99000001</v>
      </c>
      <c r="FI206" s="42">
        <f t="shared" si="429"/>
        <v>21169445.93</v>
      </c>
      <c r="FJ206" s="42">
        <f t="shared" si="429"/>
        <v>999999999.99000001</v>
      </c>
      <c r="FK206" s="42">
        <f t="shared" si="429"/>
        <v>999999999.99000001</v>
      </c>
      <c r="FL206" s="42">
        <f t="shared" si="429"/>
        <v>999999999.99000001</v>
      </c>
      <c r="FM206" s="42">
        <f t="shared" si="429"/>
        <v>999999999.99000001</v>
      </c>
      <c r="FN206" s="42">
        <f t="shared" si="429"/>
        <v>863246206.42999995</v>
      </c>
      <c r="FO206" s="42">
        <f t="shared" si="429"/>
        <v>11956239.029999999</v>
      </c>
      <c r="FP206" s="42">
        <f t="shared" si="429"/>
        <v>30724299.850000001</v>
      </c>
      <c r="FQ206" s="42">
        <f t="shared" si="429"/>
        <v>9574546.7699999996</v>
      </c>
      <c r="FR206" s="42">
        <f t="shared" si="429"/>
        <v>999999999.99000001</v>
      </c>
      <c r="FS206" s="42">
        <f t="shared" si="429"/>
        <v>999999999.99000001</v>
      </c>
      <c r="FT206" s="43">
        <f t="shared" si="429"/>
        <v>999999999.99000001</v>
      </c>
      <c r="FU206" s="42">
        <f t="shared" si="429"/>
        <v>8618962.1899999995</v>
      </c>
      <c r="FV206" s="42">
        <f t="shared" si="429"/>
        <v>6817271.4100000001</v>
      </c>
      <c r="FW206" s="42">
        <f t="shared" si="429"/>
        <v>999999999.99000001</v>
      </c>
      <c r="FX206" s="42">
        <f t="shared" si="429"/>
        <v>999999999.99000001</v>
      </c>
      <c r="FY206" s="42"/>
      <c r="FZ206" s="42"/>
      <c r="GA206" s="42"/>
      <c r="GB206" s="42"/>
      <c r="GC206" s="42"/>
      <c r="GD206" s="42"/>
      <c r="GE206" s="4"/>
      <c r="GF206" s="1"/>
      <c r="GG206" s="1"/>
      <c r="GH206" s="1"/>
      <c r="GI206" s="1"/>
      <c r="GJ206" s="1"/>
      <c r="GK206" s="1"/>
      <c r="GL206" s="1"/>
      <c r="GM206" s="1"/>
    </row>
    <row r="207" spans="1:195" x14ac:dyDescent="0.2">
      <c r="A207" s="5"/>
      <c r="B207" s="11" t="s">
        <v>561</v>
      </c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3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  <c r="DB207" s="42"/>
      <c r="DC207" s="42"/>
      <c r="DD207" s="42"/>
      <c r="DE207" s="42"/>
      <c r="DF207" s="42"/>
      <c r="DG207" s="42"/>
      <c r="DH207" s="42"/>
      <c r="DI207" s="42"/>
      <c r="DJ207" s="42"/>
      <c r="DK207" s="42"/>
      <c r="DL207" s="42"/>
      <c r="DM207" s="42"/>
      <c r="DN207" s="42"/>
      <c r="DO207" s="42"/>
      <c r="DP207" s="42"/>
      <c r="DQ207" s="42"/>
      <c r="DR207" s="42"/>
      <c r="DS207" s="42"/>
      <c r="DT207" s="42"/>
      <c r="DU207" s="42"/>
      <c r="DV207" s="42"/>
      <c r="DW207" s="42"/>
      <c r="DX207" s="42"/>
      <c r="DY207" s="42"/>
      <c r="DZ207" s="42"/>
      <c r="EA207" s="42"/>
      <c r="EB207" s="42"/>
      <c r="EC207" s="42"/>
      <c r="ED207" s="42"/>
      <c r="EE207" s="42"/>
      <c r="EF207" s="42"/>
      <c r="EG207" s="42"/>
      <c r="EH207" s="42"/>
      <c r="EI207" s="42"/>
      <c r="EJ207" s="42"/>
      <c r="EK207" s="42"/>
      <c r="EL207" s="42"/>
      <c r="EM207" s="42"/>
      <c r="EN207" s="42"/>
      <c r="EO207" s="42"/>
      <c r="EP207" s="42"/>
      <c r="EQ207" s="42"/>
      <c r="ER207" s="42"/>
      <c r="ES207" s="42"/>
      <c r="ET207" s="42"/>
      <c r="EU207" s="42"/>
      <c r="EV207" s="42"/>
      <c r="EW207" s="42"/>
      <c r="EX207" s="42"/>
      <c r="EY207" s="42"/>
      <c r="EZ207" s="42"/>
      <c r="FA207" s="42"/>
      <c r="FB207" s="42"/>
      <c r="FC207" s="42"/>
      <c r="FD207" s="42"/>
      <c r="FE207" s="42"/>
      <c r="FF207" s="42"/>
      <c r="FG207" s="42"/>
      <c r="FH207" s="42"/>
      <c r="FI207" s="42"/>
      <c r="FJ207" s="42"/>
      <c r="FK207" s="42"/>
      <c r="FL207" s="42"/>
      <c r="FM207" s="42"/>
      <c r="FN207" s="42"/>
      <c r="FO207" s="42"/>
      <c r="FP207" s="42"/>
      <c r="FQ207" s="42"/>
      <c r="FR207" s="42"/>
      <c r="FS207" s="42"/>
      <c r="FT207" s="43"/>
      <c r="FU207" s="42"/>
      <c r="FV207" s="42"/>
      <c r="FW207" s="42"/>
      <c r="FX207" s="42"/>
      <c r="FY207" s="42"/>
      <c r="FZ207" s="42"/>
      <c r="GA207" s="42"/>
      <c r="GB207" s="42"/>
      <c r="GC207" s="42"/>
      <c r="GD207" s="42"/>
      <c r="GE207" s="4"/>
      <c r="GF207" s="1"/>
      <c r="GG207" s="1"/>
      <c r="GH207" s="1"/>
      <c r="GI207" s="1"/>
      <c r="GJ207" s="1"/>
      <c r="GK207" s="1"/>
      <c r="GL207" s="1"/>
      <c r="GM207" s="1"/>
    </row>
    <row r="208" spans="1:195" x14ac:dyDescent="0.2">
      <c r="A208" s="5"/>
      <c r="B208" s="11" t="s">
        <v>562</v>
      </c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3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  <c r="DB208" s="42"/>
      <c r="DC208" s="42"/>
      <c r="DD208" s="42"/>
      <c r="DE208" s="42"/>
      <c r="DF208" s="42"/>
      <c r="DG208" s="42"/>
      <c r="DH208" s="42"/>
      <c r="DI208" s="42"/>
      <c r="DJ208" s="42"/>
      <c r="DK208" s="42"/>
      <c r="DL208" s="42"/>
      <c r="DM208" s="42"/>
      <c r="DN208" s="42"/>
      <c r="DO208" s="42"/>
      <c r="DP208" s="42"/>
      <c r="DQ208" s="42"/>
      <c r="DR208" s="42"/>
      <c r="DS208" s="42"/>
      <c r="DT208" s="42"/>
      <c r="DU208" s="42"/>
      <c r="DV208" s="42"/>
      <c r="DW208" s="42"/>
      <c r="DX208" s="42"/>
      <c r="DY208" s="42"/>
      <c r="DZ208" s="42"/>
      <c r="EA208" s="42"/>
      <c r="EB208" s="42"/>
      <c r="EC208" s="42"/>
      <c r="ED208" s="42"/>
      <c r="EE208" s="42"/>
      <c r="EF208" s="42"/>
      <c r="EG208" s="42"/>
      <c r="EH208" s="42"/>
      <c r="EI208" s="42"/>
      <c r="EJ208" s="42"/>
      <c r="EK208" s="42"/>
      <c r="EL208" s="42"/>
      <c r="EM208" s="42"/>
      <c r="EN208" s="42"/>
      <c r="EO208" s="42"/>
      <c r="EP208" s="42"/>
      <c r="EQ208" s="42"/>
      <c r="ER208" s="42"/>
      <c r="ES208" s="42"/>
      <c r="ET208" s="42"/>
      <c r="EU208" s="42"/>
      <c r="EV208" s="42"/>
      <c r="EW208" s="42"/>
      <c r="EX208" s="42"/>
      <c r="EY208" s="42"/>
      <c r="EZ208" s="42"/>
      <c r="FA208" s="42"/>
      <c r="FB208" s="42"/>
      <c r="FC208" s="42"/>
      <c r="FD208" s="42"/>
      <c r="FE208" s="42"/>
      <c r="FF208" s="42"/>
      <c r="FG208" s="42"/>
      <c r="FH208" s="42"/>
      <c r="FI208" s="42"/>
      <c r="FJ208" s="42"/>
      <c r="FK208" s="42"/>
      <c r="FL208" s="42"/>
      <c r="FM208" s="42"/>
      <c r="FN208" s="42"/>
      <c r="FO208" s="42"/>
      <c r="FP208" s="42"/>
      <c r="FQ208" s="42"/>
      <c r="FR208" s="42"/>
      <c r="FS208" s="42"/>
      <c r="FT208" s="43"/>
      <c r="FU208" s="42"/>
      <c r="FV208" s="42"/>
      <c r="FW208" s="42"/>
      <c r="FX208" s="42"/>
      <c r="FY208" s="42"/>
      <c r="FZ208" s="42"/>
      <c r="GA208" s="42"/>
      <c r="GB208" s="42"/>
      <c r="GC208" s="42"/>
      <c r="GD208" s="42"/>
      <c r="GE208" s="4"/>
      <c r="GF208" s="1"/>
      <c r="GG208" s="1"/>
      <c r="GH208" s="1"/>
      <c r="GI208" s="1"/>
      <c r="GJ208" s="1"/>
      <c r="GK208" s="1"/>
      <c r="GL208" s="1"/>
      <c r="GM208" s="1"/>
    </row>
    <row r="209" spans="1:195" x14ac:dyDescent="0.2">
      <c r="A209" s="2" t="s">
        <v>563</v>
      </c>
      <c r="B209" s="11" t="s">
        <v>564</v>
      </c>
      <c r="C209" s="42">
        <f>MIN(C206,MAX(C204,C205))</f>
        <v>74636882.719999999</v>
      </c>
      <c r="D209" s="42">
        <f t="shared" ref="D209:BO209" si="430">MIN(D206,MAX(D204,D205))</f>
        <v>364338782.17000002</v>
      </c>
      <c r="E209" s="42">
        <f t="shared" si="430"/>
        <v>72698665.680000007</v>
      </c>
      <c r="F209" s="42">
        <f t="shared" si="430"/>
        <v>159686578.85999998</v>
      </c>
      <c r="G209" s="42">
        <f t="shared" si="430"/>
        <v>9519297.0800000001</v>
      </c>
      <c r="H209" s="42">
        <f t="shared" si="430"/>
        <v>8992066.6799999997</v>
      </c>
      <c r="I209" s="42">
        <f t="shared" si="430"/>
        <v>94798397.439999998</v>
      </c>
      <c r="J209" s="42">
        <f t="shared" si="430"/>
        <v>20531486.52</v>
      </c>
      <c r="K209" s="42">
        <f t="shared" si="430"/>
        <v>3494898.62</v>
      </c>
      <c r="L209" s="42">
        <f t="shared" si="430"/>
        <v>23855635.950000003</v>
      </c>
      <c r="M209" s="42">
        <f t="shared" si="430"/>
        <v>14103676.25</v>
      </c>
      <c r="N209" s="42">
        <f t="shared" si="430"/>
        <v>468612594.66000003</v>
      </c>
      <c r="O209" s="42">
        <f t="shared" si="430"/>
        <v>125450156.66</v>
      </c>
      <c r="P209" s="42">
        <f t="shared" si="430"/>
        <v>2838193.37</v>
      </c>
      <c r="Q209" s="42">
        <f t="shared" si="430"/>
        <v>368075734.58000004</v>
      </c>
      <c r="R209" s="42">
        <f t="shared" si="430"/>
        <v>23521857</v>
      </c>
      <c r="S209" s="42">
        <f t="shared" si="430"/>
        <v>14862182.039999999</v>
      </c>
      <c r="T209" s="42">
        <f t="shared" si="430"/>
        <v>2311127.27</v>
      </c>
      <c r="U209" s="42">
        <f t="shared" si="430"/>
        <v>947777.03</v>
      </c>
      <c r="V209" s="42">
        <f t="shared" si="430"/>
        <v>3369674.6300000004</v>
      </c>
      <c r="W209" s="43">
        <f t="shared" si="430"/>
        <v>910860.01</v>
      </c>
      <c r="X209" s="42">
        <f t="shared" si="430"/>
        <v>899738.57000000007</v>
      </c>
      <c r="Y209" s="42">
        <f t="shared" si="430"/>
        <v>20693512.939999998</v>
      </c>
      <c r="Z209" s="42">
        <f t="shared" si="430"/>
        <v>3007950.13</v>
      </c>
      <c r="AA209" s="42">
        <f t="shared" si="430"/>
        <v>261780157.72</v>
      </c>
      <c r="AB209" s="42">
        <f t="shared" si="430"/>
        <v>263061532.63000003</v>
      </c>
      <c r="AC209" s="42">
        <f t="shared" si="430"/>
        <v>9036791.7799999993</v>
      </c>
      <c r="AD209" s="42">
        <f t="shared" si="430"/>
        <v>11293714.279999999</v>
      </c>
      <c r="AE209" s="42">
        <f t="shared" si="430"/>
        <v>1704762.7599999998</v>
      </c>
      <c r="AF209" s="42">
        <f t="shared" si="430"/>
        <v>2545050.1799999997</v>
      </c>
      <c r="AG209" s="42">
        <f t="shared" si="430"/>
        <v>7330007.8700000001</v>
      </c>
      <c r="AH209" s="42">
        <f t="shared" si="430"/>
        <v>9169405.8800000008</v>
      </c>
      <c r="AI209" s="42">
        <f t="shared" si="430"/>
        <v>3898405.74</v>
      </c>
      <c r="AJ209" s="42">
        <f t="shared" si="430"/>
        <v>2790267.47</v>
      </c>
      <c r="AK209" s="42">
        <f t="shared" si="430"/>
        <v>3016303.29</v>
      </c>
      <c r="AL209" s="42">
        <f t="shared" si="430"/>
        <v>3413878.2600000002</v>
      </c>
      <c r="AM209" s="42">
        <f t="shared" si="430"/>
        <v>4425597.32</v>
      </c>
      <c r="AN209" s="42">
        <f t="shared" si="430"/>
        <v>4007450.47</v>
      </c>
      <c r="AO209" s="42">
        <f t="shared" si="430"/>
        <v>40255240.900000006</v>
      </c>
      <c r="AP209" s="42">
        <f t="shared" si="430"/>
        <v>807552982.94999993</v>
      </c>
      <c r="AQ209" s="42">
        <f t="shared" si="430"/>
        <v>3224625.43</v>
      </c>
      <c r="AR209" s="42">
        <f t="shared" si="430"/>
        <v>554568375.36000001</v>
      </c>
      <c r="AS209" s="42">
        <f t="shared" si="430"/>
        <v>63779227.530000001</v>
      </c>
      <c r="AT209" s="42">
        <f t="shared" si="430"/>
        <v>20133047.600000001</v>
      </c>
      <c r="AU209" s="42">
        <f t="shared" si="430"/>
        <v>3357323.63</v>
      </c>
      <c r="AV209" s="42">
        <f t="shared" si="430"/>
        <v>3696776.42</v>
      </c>
      <c r="AW209" s="42">
        <f t="shared" si="430"/>
        <v>3149591.81</v>
      </c>
      <c r="AX209" s="42">
        <f t="shared" si="430"/>
        <v>986893.94</v>
      </c>
      <c r="AY209" s="42">
        <f t="shared" si="430"/>
        <v>4708668.3899999997</v>
      </c>
      <c r="AZ209" s="42">
        <f t="shared" si="430"/>
        <v>103764537.84</v>
      </c>
      <c r="BA209" s="42">
        <f t="shared" si="430"/>
        <v>76215752.280000001</v>
      </c>
      <c r="BB209" s="42">
        <f t="shared" si="430"/>
        <v>65986347.439999998</v>
      </c>
      <c r="BC209" s="42">
        <f t="shared" si="430"/>
        <v>263323939.22</v>
      </c>
      <c r="BD209" s="42">
        <f t="shared" si="430"/>
        <v>42221474.469999999</v>
      </c>
      <c r="BE209" s="42">
        <f t="shared" si="430"/>
        <v>12961253.32</v>
      </c>
      <c r="BF209" s="42">
        <f t="shared" si="430"/>
        <v>208268739.00999999</v>
      </c>
      <c r="BG209" s="42">
        <f t="shared" si="430"/>
        <v>9620968.9299999997</v>
      </c>
      <c r="BH209" s="42">
        <f t="shared" si="430"/>
        <v>6040312.2400000002</v>
      </c>
      <c r="BI209" s="42">
        <f t="shared" si="430"/>
        <v>3306529.13</v>
      </c>
      <c r="BJ209" s="42">
        <f t="shared" si="430"/>
        <v>54653085.460000001</v>
      </c>
      <c r="BK209" s="42">
        <f t="shared" si="430"/>
        <v>200780060.34999999</v>
      </c>
      <c r="BL209" s="42">
        <f t="shared" si="430"/>
        <v>2878579.29</v>
      </c>
      <c r="BM209" s="42">
        <f t="shared" si="430"/>
        <v>3497987.17</v>
      </c>
      <c r="BN209" s="42">
        <f t="shared" si="430"/>
        <v>30844759.43</v>
      </c>
      <c r="BO209" s="42">
        <f t="shared" si="430"/>
        <v>11812485.460000001</v>
      </c>
      <c r="BP209" s="42">
        <f t="shared" ref="BP209:EA209" si="431">MIN(BP206,MAX(BP204,BP205))</f>
        <v>2919182.6999999997</v>
      </c>
      <c r="BQ209" s="42">
        <f t="shared" si="431"/>
        <v>56319401.120000005</v>
      </c>
      <c r="BR209" s="42">
        <f t="shared" si="431"/>
        <v>40693858.769999996</v>
      </c>
      <c r="BS209" s="42">
        <f t="shared" si="431"/>
        <v>10892898.810000001</v>
      </c>
      <c r="BT209" s="42">
        <f t="shared" si="431"/>
        <v>4655577.1899999995</v>
      </c>
      <c r="BU209" s="42">
        <f t="shared" si="431"/>
        <v>4566543.1399999997</v>
      </c>
      <c r="BV209" s="42">
        <f t="shared" si="431"/>
        <v>11679295.41</v>
      </c>
      <c r="BW209" s="42">
        <f t="shared" si="431"/>
        <v>17502426.640000001</v>
      </c>
      <c r="BX209" s="42">
        <f t="shared" si="431"/>
        <v>1587225.97</v>
      </c>
      <c r="BY209" s="42">
        <f t="shared" si="431"/>
        <v>5076331.58</v>
      </c>
      <c r="BZ209" s="42">
        <f t="shared" si="431"/>
        <v>2860162.71</v>
      </c>
      <c r="CA209" s="42">
        <f t="shared" si="431"/>
        <v>2620460.23</v>
      </c>
      <c r="CB209" s="42">
        <f t="shared" si="431"/>
        <v>706409258.67999995</v>
      </c>
      <c r="CC209" s="42">
        <f t="shared" si="431"/>
        <v>2480816.77</v>
      </c>
      <c r="CD209" s="42">
        <f t="shared" si="431"/>
        <v>985032.58000000007</v>
      </c>
      <c r="CE209" s="42">
        <f t="shared" si="431"/>
        <v>2371559.25</v>
      </c>
      <c r="CF209" s="42">
        <f t="shared" si="431"/>
        <v>1804061.6199999999</v>
      </c>
      <c r="CG209" s="42">
        <f t="shared" si="431"/>
        <v>2856439.78</v>
      </c>
      <c r="CH209" s="42">
        <f t="shared" si="431"/>
        <v>1757175.6</v>
      </c>
      <c r="CI209" s="42">
        <f t="shared" si="431"/>
        <v>6645051.9900000002</v>
      </c>
      <c r="CJ209" s="42">
        <f t="shared" si="431"/>
        <v>9106474.4100000001</v>
      </c>
      <c r="CK209" s="42">
        <f t="shared" si="431"/>
        <v>49534884.780000001</v>
      </c>
      <c r="CL209" s="42">
        <f t="shared" si="431"/>
        <v>12510678.449999999</v>
      </c>
      <c r="CM209" s="42">
        <f t="shared" si="431"/>
        <v>8412117.3399999999</v>
      </c>
      <c r="CN209" s="42">
        <f t="shared" si="431"/>
        <v>257455710.68000001</v>
      </c>
      <c r="CO209" s="42">
        <f t="shared" si="431"/>
        <v>128419143.72</v>
      </c>
      <c r="CP209" s="42">
        <f t="shared" si="431"/>
        <v>9874528.0099999998</v>
      </c>
      <c r="CQ209" s="42">
        <f t="shared" si="431"/>
        <v>9676769.5</v>
      </c>
      <c r="CR209" s="42">
        <f t="shared" si="431"/>
        <v>2669206.73</v>
      </c>
      <c r="CS209" s="42">
        <f t="shared" si="431"/>
        <v>3932540.97</v>
      </c>
      <c r="CT209" s="42">
        <f t="shared" si="431"/>
        <v>1823700.92</v>
      </c>
      <c r="CU209" s="42">
        <f t="shared" si="431"/>
        <v>3844657.87</v>
      </c>
      <c r="CV209" s="42">
        <f t="shared" si="431"/>
        <v>857399.69000000006</v>
      </c>
      <c r="CW209" s="42">
        <f t="shared" si="431"/>
        <v>2688625.92</v>
      </c>
      <c r="CX209" s="42">
        <f t="shared" si="431"/>
        <v>4738159.3</v>
      </c>
      <c r="CY209" s="42">
        <f t="shared" si="431"/>
        <v>921680.97000000009</v>
      </c>
      <c r="CZ209" s="42">
        <f t="shared" si="431"/>
        <v>18297447.379999999</v>
      </c>
      <c r="DA209" s="42">
        <f t="shared" si="431"/>
        <v>2660895.15</v>
      </c>
      <c r="DB209" s="42">
        <f t="shared" si="431"/>
        <v>3559433.93</v>
      </c>
      <c r="DC209" s="42">
        <f t="shared" si="431"/>
        <v>2395222.86</v>
      </c>
      <c r="DD209" s="42">
        <f t="shared" si="431"/>
        <v>2461829.9</v>
      </c>
      <c r="DE209" s="42">
        <f t="shared" si="431"/>
        <v>4387266.8100000005</v>
      </c>
      <c r="DF209" s="42">
        <f t="shared" si="431"/>
        <v>185241939.28</v>
      </c>
      <c r="DG209" s="42">
        <f t="shared" si="431"/>
        <v>1635358.3</v>
      </c>
      <c r="DH209" s="42">
        <f t="shared" si="431"/>
        <v>17801262.66</v>
      </c>
      <c r="DI209" s="42">
        <f t="shared" si="431"/>
        <v>23254021.18</v>
      </c>
      <c r="DJ209" s="42">
        <f t="shared" si="431"/>
        <v>6561034.5599999996</v>
      </c>
      <c r="DK209" s="42">
        <f t="shared" si="431"/>
        <v>4536661.1899999995</v>
      </c>
      <c r="DL209" s="42">
        <f t="shared" si="431"/>
        <v>52074081.410000004</v>
      </c>
      <c r="DM209" s="42">
        <f t="shared" si="431"/>
        <v>3757708.2399999998</v>
      </c>
      <c r="DN209" s="42">
        <f t="shared" si="431"/>
        <v>13360209.370000001</v>
      </c>
      <c r="DO209" s="42">
        <f t="shared" si="431"/>
        <v>28498195.829999998</v>
      </c>
      <c r="DP209" s="42">
        <f t="shared" si="431"/>
        <v>2985120.73</v>
      </c>
      <c r="DQ209" s="42">
        <f t="shared" si="431"/>
        <v>6119529.6500000004</v>
      </c>
      <c r="DR209" s="42">
        <f t="shared" si="431"/>
        <v>13215030.9</v>
      </c>
      <c r="DS209" s="42">
        <f t="shared" si="431"/>
        <v>7781249.4400000004</v>
      </c>
      <c r="DT209" s="42">
        <f t="shared" si="431"/>
        <v>2283177.27</v>
      </c>
      <c r="DU209" s="42">
        <f t="shared" si="431"/>
        <v>4148227.8400000003</v>
      </c>
      <c r="DV209" s="42">
        <f t="shared" si="431"/>
        <v>2902449.1999999997</v>
      </c>
      <c r="DW209" s="42">
        <f t="shared" si="431"/>
        <v>3897824.96</v>
      </c>
      <c r="DX209" s="42">
        <f t="shared" si="431"/>
        <v>2846680.94</v>
      </c>
      <c r="DY209" s="42">
        <f t="shared" si="431"/>
        <v>4098449.84</v>
      </c>
      <c r="DZ209" s="42">
        <f t="shared" si="431"/>
        <v>8601399.1100000013</v>
      </c>
      <c r="EA209" s="42">
        <f t="shared" si="431"/>
        <v>6404904.4500000002</v>
      </c>
      <c r="EB209" s="42">
        <f t="shared" ref="EB209:FX209" si="432">MIN(EB206,MAX(EB204,EB205))</f>
        <v>5524806.2299999995</v>
      </c>
      <c r="EC209" s="42">
        <f t="shared" si="432"/>
        <v>3499379.79</v>
      </c>
      <c r="ED209" s="42">
        <f t="shared" si="432"/>
        <v>19031472.560000002</v>
      </c>
      <c r="EE209" s="42">
        <f t="shared" si="432"/>
        <v>2750396.4</v>
      </c>
      <c r="EF209" s="42">
        <f t="shared" si="432"/>
        <v>13295429.300000001</v>
      </c>
      <c r="EG209" s="42">
        <f t="shared" si="432"/>
        <v>3255126.6</v>
      </c>
      <c r="EH209" s="42">
        <f t="shared" si="432"/>
        <v>2931031.17</v>
      </c>
      <c r="EI209" s="42">
        <f t="shared" si="432"/>
        <v>150617657.55000001</v>
      </c>
      <c r="EJ209" s="42">
        <f t="shared" si="432"/>
        <v>80901562.219999999</v>
      </c>
      <c r="EK209" s="42">
        <f t="shared" si="432"/>
        <v>6456223.8200000003</v>
      </c>
      <c r="EL209" s="42">
        <f t="shared" si="432"/>
        <v>4512632.4000000004</v>
      </c>
      <c r="EM209" s="42">
        <f t="shared" si="432"/>
        <v>4360144.9800000004</v>
      </c>
      <c r="EN209" s="42">
        <f t="shared" si="432"/>
        <v>9953542.0399999991</v>
      </c>
      <c r="EO209" s="42">
        <f t="shared" si="432"/>
        <v>4022715.8699999996</v>
      </c>
      <c r="EP209" s="42">
        <f t="shared" si="432"/>
        <v>4472717.54</v>
      </c>
      <c r="EQ209" s="42">
        <f t="shared" si="432"/>
        <v>24207069.390000001</v>
      </c>
      <c r="ER209" s="42">
        <f t="shared" si="432"/>
        <v>4066763.0700000003</v>
      </c>
      <c r="ES209" s="42">
        <f t="shared" si="432"/>
        <v>2114271.1100000003</v>
      </c>
      <c r="ET209" s="42">
        <f t="shared" si="432"/>
        <v>3409018.6799999997</v>
      </c>
      <c r="EU209" s="42">
        <f t="shared" si="432"/>
        <v>6499864.6099999994</v>
      </c>
      <c r="EV209" s="42">
        <f t="shared" si="432"/>
        <v>1259566.3</v>
      </c>
      <c r="EW209" s="42">
        <f t="shared" si="432"/>
        <v>10774374.9</v>
      </c>
      <c r="EX209" s="42">
        <f t="shared" si="432"/>
        <v>3249012.0100000002</v>
      </c>
      <c r="EY209" s="42">
        <f t="shared" si="432"/>
        <v>4605933.05</v>
      </c>
      <c r="EZ209" s="42">
        <f t="shared" si="432"/>
        <v>2199486.7199999997</v>
      </c>
      <c r="FA209" s="42">
        <f t="shared" si="432"/>
        <v>31374849.240000002</v>
      </c>
      <c r="FB209" s="42">
        <f t="shared" si="432"/>
        <v>4047552.4899999998</v>
      </c>
      <c r="FC209" s="42">
        <f t="shared" si="432"/>
        <v>19666262.68</v>
      </c>
      <c r="FD209" s="42">
        <f t="shared" si="432"/>
        <v>4045665.0500000003</v>
      </c>
      <c r="FE209" s="42">
        <f t="shared" si="432"/>
        <v>1807425.3499999999</v>
      </c>
      <c r="FF209" s="42">
        <f t="shared" si="432"/>
        <v>3071949.5</v>
      </c>
      <c r="FG209" s="42">
        <f t="shared" si="432"/>
        <v>1972075.05</v>
      </c>
      <c r="FH209" s="42">
        <f t="shared" si="432"/>
        <v>1627240.23</v>
      </c>
      <c r="FI209" s="42">
        <f t="shared" si="432"/>
        <v>16286430.67</v>
      </c>
      <c r="FJ209" s="42">
        <f t="shared" si="432"/>
        <v>16332887.74</v>
      </c>
      <c r="FK209" s="42">
        <f t="shared" si="432"/>
        <v>20006938.68</v>
      </c>
      <c r="FL209" s="42">
        <f t="shared" si="432"/>
        <v>54347903.200000003</v>
      </c>
      <c r="FM209" s="42">
        <f t="shared" si="432"/>
        <v>32033144.379999999</v>
      </c>
      <c r="FN209" s="42">
        <f t="shared" si="432"/>
        <v>190056889.82000002</v>
      </c>
      <c r="FO209" s="42">
        <f t="shared" si="432"/>
        <v>10153187.199999999</v>
      </c>
      <c r="FP209" s="42">
        <f t="shared" si="432"/>
        <v>21125241.030000001</v>
      </c>
      <c r="FQ209" s="42">
        <f t="shared" si="432"/>
        <v>8487219.4000000004</v>
      </c>
      <c r="FR209" s="42">
        <f t="shared" si="432"/>
        <v>2548848.9099999997</v>
      </c>
      <c r="FS209" s="42">
        <f t="shared" si="432"/>
        <v>2777035.23</v>
      </c>
      <c r="FT209" s="43">
        <f t="shared" si="432"/>
        <v>1435226.5099999998</v>
      </c>
      <c r="FU209" s="42">
        <f t="shared" si="432"/>
        <v>7875578.0700000003</v>
      </c>
      <c r="FV209" s="42">
        <f t="shared" si="432"/>
        <v>6436398.3100000005</v>
      </c>
      <c r="FW209" s="42">
        <f t="shared" si="432"/>
        <v>2880237.5100000002</v>
      </c>
      <c r="FX209" s="42">
        <f t="shared" si="432"/>
        <v>1184430.1400000001</v>
      </c>
      <c r="FY209" s="42"/>
      <c r="FZ209" s="42"/>
      <c r="GA209" s="42"/>
      <c r="GB209" s="42"/>
      <c r="GC209" s="42"/>
      <c r="GD209" s="42"/>
      <c r="GE209" s="5"/>
      <c r="GF209" s="11"/>
      <c r="GG209" s="1"/>
      <c r="GH209" s="43"/>
      <c r="GI209" s="43"/>
      <c r="GJ209" s="43"/>
      <c r="GK209" s="43"/>
      <c r="GL209" s="1"/>
      <c r="GM209" s="1"/>
    </row>
    <row r="210" spans="1:195" x14ac:dyDescent="0.2">
      <c r="A210" s="5"/>
      <c r="B210" s="11" t="s">
        <v>565</v>
      </c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3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  <c r="DB210" s="42"/>
      <c r="DC210" s="42"/>
      <c r="DD210" s="42"/>
      <c r="DE210" s="42"/>
      <c r="DF210" s="42"/>
      <c r="DG210" s="42"/>
      <c r="DH210" s="42"/>
      <c r="DI210" s="42"/>
      <c r="DJ210" s="42"/>
      <c r="DK210" s="42"/>
      <c r="DL210" s="42"/>
      <c r="DM210" s="42"/>
      <c r="DN210" s="42"/>
      <c r="DO210" s="42"/>
      <c r="DP210" s="42"/>
      <c r="DQ210" s="42"/>
      <c r="DR210" s="42"/>
      <c r="DS210" s="42"/>
      <c r="DT210" s="42"/>
      <c r="DU210" s="42"/>
      <c r="DV210" s="42"/>
      <c r="DW210" s="42"/>
      <c r="DX210" s="42"/>
      <c r="DY210" s="42"/>
      <c r="DZ210" s="42"/>
      <c r="EA210" s="42"/>
      <c r="EB210" s="42"/>
      <c r="EC210" s="42"/>
      <c r="ED210" s="42"/>
      <c r="EE210" s="42"/>
      <c r="EF210" s="42"/>
      <c r="EG210" s="42"/>
      <c r="EH210" s="42"/>
      <c r="EI210" s="42"/>
      <c r="EJ210" s="42"/>
      <c r="EK210" s="42"/>
      <c r="EL210" s="42"/>
      <c r="EM210" s="42"/>
      <c r="EN210" s="42"/>
      <c r="EO210" s="42"/>
      <c r="EP210" s="42"/>
      <c r="EQ210" s="42"/>
      <c r="ER210" s="42"/>
      <c r="ES210" s="42"/>
      <c r="ET210" s="42"/>
      <c r="EU210" s="42"/>
      <c r="EV210" s="42"/>
      <c r="EW210" s="42"/>
      <c r="EX210" s="42"/>
      <c r="EY210" s="42"/>
      <c r="EZ210" s="42"/>
      <c r="FA210" s="42"/>
      <c r="FB210" s="42"/>
      <c r="FC210" s="42"/>
      <c r="FD210" s="42"/>
      <c r="FE210" s="42"/>
      <c r="FF210" s="42"/>
      <c r="FG210" s="42"/>
      <c r="FH210" s="42"/>
      <c r="FI210" s="42"/>
      <c r="FJ210" s="42"/>
      <c r="FK210" s="42"/>
      <c r="FL210" s="42"/>
      <c r="FM210" s="42"/>
      <c r="FN210" s="42"/>
      <c r="FO210" s="42"/>
      <c r="FP210" s="42"/>
      <c r="FQ210" s="42"/>
      <c r="FR210" s="42"/>
      <c r="FS210" s="42"/>
      <c r="FT210" s="43"/>
      <c r="FU210" s="42"/>
      <c r="FV210" s="42"/>
      <c r="FW210" s="42"/>
      <c r="FX210" s="42"/>
      <c r="FY210" s="42"/>
      <c r="FZ210" s="42"/>
      <c r="GA210" s="42"/>
      <c r="GB210" s="42"/>
      <c r="GC210" s="42"/>
      <c r="GD210" s="42"/>
      <c r="GE210" s="4"/>
      <c r="GF210" s="1"/>
      <c r="GG210" s="1"/>
      <c r="GH210" s="1"/>
      <c r="GI210" s="1"/>
      <c r="GJ210" s="1"/>
      <c r="GK210" s="1"/>
      <c r="GL210" s="1"/>
      <c r="GM210" s="1"/>
    </row>
    <row r="211" spans="1:195" x14ac:dyDescent="0.2">
      <c r="A211" s="116" t="s">
        <v>566</v>
      </c>
      <c r="B211" s="117" t="s">
        <v>567</v>
      </c>
      <c r="C211" s="42">
        <v>0</v>
      </c>
      <c r="D211" s="42">
        <v>0</v>
      </c>
      <c r="E211" s="42">
        <v>0</v>
      </c>
      <c r="F211" s="42">
        <v>0</v>
      </c>
      <c r="G211" s="42">
        <v>0</v>
      </c>
      <c r="H211" s="42">
        <v>0</v>
      </c>
      <c r="I211" s="42">
        <v>0</v>
      </c>
      <c r="J211" s="42">
        <v>0</v>
      </c>
      <c r="K211" s="42">
        <v>0</v>
      </c>
      <c r="L211" s="42">
        <v>0</v>
      </c>
      <c r="M211" s="42">
        <v>0</v>
      </c>
      <c r="N211" s="42">
        <v>0</v>
      </c>
      <c r="O211" s="42">
        <v>0</v>
      </c>
      <c r="P211" s="42">
        <v>0</v>
      </c>
      <c r="Q211" s="42">
        <v>0</v>
      </c>
      <c r="R211" s="42">
        <v>0</v>
      </c>
      <c r="S211" s="42">
        <v>0</v>
      </c>
      <c r="T211" s="42">
        <v>0</v>
      </c>
      <c r="U211" s="42">
        <v>0</v>
      </c>
      <c r="V211" s="42">
        <v>0</v>
      </c>
      <c r="W211" s="42">
        <v>0</v>
      </c>
      <c r="X211" s="42">
        <v>0</v>
      </c>
      <c r="Y211" s="42">
        <v>0</v>
      </c>
      <c r="Z211" s="42">
        <v>0</v>
      </c>
      <c r="AA211" s="42">
        <v>0</v>
      </c>
      <c r="AB211" s="42">
        <v>0</v>
      </c>
      <c r="AC211" s="42">
        <v>0</v>
      </c>
      <c r="AD211" s="42">
        <v>0</v>
      </c>
      <c r="AE211" s="42">
        <v>0</v>
      </c>
      <c r="AF211" s="42">
        <v>0</v>
      </c>
      <c r="AG211" s="42">
        <v>0</v>
      </c>
      <c r="AH211" s="42">
        <v>0</v>
      </c>
      <c r="AI211" s="42">
        <v>0</v>
      </c>
      <c r="AJ211" s="42">
        <v>0</v>
      </c>
      <c r="AK211" s="42">
        <v>0</v>
      </c>
      <c r="AL211" s="42">
        <v>0</v>
      </c>
      <c r="AM211" s="42">
        <v>0</v>
      </c>
      <c r="AN211" s="42">
        <v>0</v>
      </c>
      <c r="AO211" s="42">
        <v>0</v>
      </c>
      <c r="AP211" s="42">
        <v>0</v>
      </c>
      <c r="AQ211" s="42">
        <v>0</v>
      </c>
      <c r="AR211" s="42">
        <v>0</v>
      </c>
      <c r="AS211" s="42">
        <v>0</v>
      </c>
      <c r="AT211" s="42">
        <v>0</v>
      </c>
      <c r="AU211" s="42">
        <v>0</v>
      </c>
      <c r="AV211" s="42">
        <v>0</v>
      </c>
      <c r="AW211" s="42">
        <v>0</v>
      </c>
      <c r="AX211" s="42">
        <v>0</v>
      </c>
      <c r="AY211" s="42">
        <v>0</v>
      </c>
      <c r="AZ211" s="42">
        <v>0</v>
      </c>
      <c r="BA211" s="42">
        <v>0</v>
      </c>
      <c r="BB211" s="42">
        <v>0</v>
      </c>
      <c r="BC211" s="42">
        <v>0</v>
      </c>
      <c r="BD211" s="42">
        <v>0</v>
      </c>
      <c r="BE211" s="42">
        <v>0</v>
      </c>
      <c r="BF211" s="42">
        <v>0</v>
      </c>
      <c r="BG211" s="42">
        <v>0</v>
      </c>
      <c r="BH211" s="42">
        <v>0</v>
      </c>
      <c r="BI211" s="42">
        <v>0</v>
      </c>
      <c r="BJ211" s="42">
        <v>0</v>
      </c>
      <c r="BK211" s="42">
        <v>0</v>
      </c>
      <c r="BL211" s="42">
        <v>0</v>
      </c>
      <c r="BM211" s="42">
        <v>0</v>
      </c>
      <c r="BN211" s="42">
        <v>0</v>
      </c>
      <c r="BO211" s="42">
        <v>0</v>
      </c>
      <c r="BP211" s="42">
        <v>0</v>
      </c>
      <c r="BQ211" s="42">
        <v>0</v>
      </c>
      <c r="BR211" s="42">
        <v>0</v>
      </c>
      <c r="BS211" s="42">
        <v>0</v>
      </c>
      <c r="BT211" s="42">
        <v>0</v>
      </c>
      <c r="BU211" s="42">
        <v>0</v>
      </c>
      <c r="BV211" s="42">
        <v>0</v>
      </c>
      <c r="BW211" s="42">
        <v>0</v>
      </c>
      <c r="BX211" s="42">
        <v>0</v>
      </c>
      <c r="BY211" s="42">
        <v>0</v>
      </c>
      <c r="BZ211" s="42">
        <v>0</v>
      </c>
      <c r="CA211" s="42">
        <v>0</v>
      </c>
      <c r="CB211" s="42">
        <v>0</v>
      </c>
      <c r="CC211" s="42">
        <v>0</v>
      </c>
      <c r="CD211" s="42">
        <v>0</v>
      </c>
      <c r="CE211" s="42">
        <v>0</v>
      </c>
      <c r="CF211" s="42">
        <v>0</v>
      </c>
      <c r="CG211" s="42">
        <v>0</v>
      </c>
      <c r="CH211" s="42">
        <v>0</v>
      </c>
      <c r="CI211" s="42">
        <v>0</v>
      </c>
      <c r="CJ211" s="42">
        <v>0</v>
      </c>
      <c r="CK211" s="42">
        <v>0</v>
      </c>
      <c r="CL211" s="42">
        <v>0</v>
      </c>
      <c r="CM211" s="42">
        <v>0</v>
      </c>
      <c r="CN211" s="42">
        <v>0</v>
      </c>
      <c r="CO211" s="42">
        <v>0</v>
      </c>
      <c r="CP211" s="42">
        <v>0</v>
      </c>
      <c r="CQ211" s="42">
        <v>0</v>
      </c>
      <c r="CR211" s="42">
        <v>0</v>
      </c>
      <c r="CS211" s="42">
        <v>0</v>
      </c>
      <c r="CT211" s="42">
        <v>0</v>
      </c>
      <c r="CU211" s="42">
        <v>0</v>
      </c>
      <c r="CV211" s="42">
        <v>0</v>
      </c>
      <c r="CW211" s="42">
        <v>0</v>
      </c>
      <c r="CX211" s="42">
        <v>0</v>
      </c>
      <c r="CY211" s="42">
        <v>0</v>
      </c>
      <c r="CZ211" s="42">
        <v>0</v>
      </c>
      <c r="DA211" s="42">
        <v>0</v>
      </c>
      <c r="DB211" s="42">
        <v>0</v>
      </c>
      <c r="DC211" s="42">
        <v>0</v>
      </c>
      <c r="DD211" s="42">
        <v>0</v>
      </c>
      <c r="DE211" s="42">
        <v>0</v>
      </c>
      <c r="DF211" s="42">
        <v>0</v>
      </c>
      <c r="DG211" s="42">
        <v>0</v>
      </c>
      <c r="DH211" s="42">
        <v>0</v>
      </c>
      <c r="DI211" s="42">
        <v>0</v>
      </c>
      <c r="DJ211" s="42">
        <v>0</v>
      </c>
      <c r="DK211" s="42">
        <v>0</v>
      </c>
      <c r="DL211" s="42">
        <v>0</v>
      </c>
      <c r="DM211" s="42">
        <v>0</v>
      </c>
      <c r="DN211" s="42">
        <v>0</v>
      </c>
      <c r="DO211" s="42">
        <v>0</v>
      </c>
      <c r="DP211" s="42">
        <v>0</v>
      </c>
      <c r="DQ211" s="42">
        <v>0</v>
      </c>
      <c r="DR211" s="42">
        <v>0</v>
      </c>
      <c r="DS211" s="42">
        <v>0</v>
      </c>
      <c r="DT211" s="42">
        <v>0</v>
      </c>
      <c r="DU211" s="42">
        <v>0</v>
      </c>
      <c r="DV211" s="42">
        <v>0</v>
      </c>
      <c r="DW211" s="42">
        <v>0</v>
      </c>
      <c r="DX211" s="42">
        <v>0</v>
      </c>
      <c r="DY211" s="42">
        <v>0</v>
      </c>
      <c r="DZ211" s="42">
        <v>0</v>
      </c>
      <c r="EA211" s="42">
        <v>0</v>
      </c>
      <c r="EB211" s="42">
        <v>0</v>
      </c>
      <c r="EC211" s="42">
        <v>0</v>
      </c>
      <c r="ED211" s="42">
        <v>0</v>
      </c>
      <c r="EE211" s="42">
        <v>0</v>
      </c>
      <c r="EF211" s="42">
        <v>0</v>
      </c>
      <c r="EG211" s="42">
        <v>0</v>
      </c>
      <c r="EH211" s="42">
        <v>0</v>
      </c>
      <c r="EI211" s="42">
        <v>0</v>
      </c>
      <c r="EJ211" s="42">
        <v>0</v>
      </c>
      <c r="EK211" s="42">
        <v>0</v>
      </c>
      <c r="EL211" s="42">
        <v>0</v>
      </c>
      <c r="EM211" s="42">
        <v>0</v>
      </c>
      <c r="EN211" s="42">
        <v>0</v>
      </c>
      <c r="EO211" s="42">
        <v>0</v>
      </c>
      <c r="EP211" s="42">
        <v>0</v>
      </c>
      <c r="EQ211" s="42">
        <v>0</v>
      </c>
      <c r="ER211" s="42">
        <v>0</v>
      </c>
      <c r="ES211" s="42">
        <v>0</v>
      </c>
      <c r="ET211" s="42">
        <v>0</v>
      </c>
      <c r="EU211" s="42">
        <v>0</v>
      </c>
      <c r="EV211" s="42">
        <v>0</v>
      </c>
      <c r="EW211" s="42">
        <v>0</v>
      </c>
      <c r="EX211" s="42">
        <v>0</v>
      </c>
      <c r="EY211" s="42">
        <v>0</v>
      </c>
      <c r="EZ211" s="42">
        <v>0</v>
      </c>
      <c r="FA211" s="42">
        <v>0</v>
      </c>
      <c r="FB211" s="42">
        <v>0</v>
      </c>
      <c r="FC211" s="42">
        <v>0</v>
      </c>
      <c r="FD211" s="42">
        <v>0</v>
      </c>
      <c r="FE211" s="42">
        <v>0</v>
      </c>
      <c r="FF211" s="42">
        <v>0</v>
      </c>
      <c r="FG211" s="42">
        <v>0</v>
      </c>
      <c r="FH211" s="42">
        <v>0</v>
      </c>
      <c r="FI211" s="42">
        <v>0</v>
      </c>
      <c r="FJ211" s="42">
        <v>0</v>
      </c>
      <c r="FK211" s="42">
        <v>0</v>
      </c>
      <c r="FL211" s="42">
        <v>0</v>
      </c>
      <c r="FM211" s="42">
        <v>0</v>
      </c>
      <c r="FN211" s="42">
        <v>0</v>
      </c>
      <c r="FO211" s="42">
        <v>0</v>
      </c>
      <c r="FP211" s="42">
        <v>0</v>
      </c>
      <c r="FQ211" s="42">
        <v>0</v>
      </c>
      <c r="FR211" s="42">
        <v>0</v>
      </c>
      <c r="FS211" s="42">
        <v>0</v>
      </c>
      <c r="FT211" s="42">
        <v>0</v>
      </c>
      <c r="FU211" s="42">
        <v>0</v>
      </c>
      <c r="FV211" s="42">
        <v>0</v>
      </c>
      <c r="FW211" s="42">
        <v>0</v>
      </c>
      <c r="FX211" s="42">
        <v>0</v>
      </c>
      <c r="FY211" s="42"/>
      <c r="FZ211" s="42">
        <f>SUM(C211:FX211)</f>
        <v>0</v>
      </c>
      <c r="GA211" s="42"/>
      <c r="GB211" s="42"/>
      <c r="GC211" s="42"/>
      <c r="GD211" s="42"/>
      <c r="GE211" s="4"/>
      <c r="GF211" s="1"/>
      <c r="GG211" s="1"/>
      <c r="GH211" s="1"/>
      <c r="GI211" s="1"/>
      <c r="GJ211" s="1"/>
      <c r="GK211" s="1"/>
      <c r="GL211" s="1"/>
      <c r="GM211" s="1"/>
    </row>
    <row r="212" spans="1:195" x14ac:dyDescent="0.2">
      <c r="A212" s="117"/>
      <c r="B212" s="117" t="s">
        <v>568</v>
      </c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3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  <c r="DB212" s="42"/>
      <c r="DC212" s="42"/>
      <c r="DD212" s="42"/>
      <c r="DE212" s="42"/>
      <c r="DF212" s="42"/>
      <c r="DG212" s="42"/>
      <c r="DH212" s="42"/>
      <c r="DI212" s="42"/>
      <c r="DJ212" s="42"/>
      <c r="DK212" s="42"/>
      <c r="DL212" s="42"/>
      <c r="DM212" s="42"/>
      <c r="DN212" s="42"/>
      <c r="DO212" s="42"/>
      <c r="DP212" s="42"/>
      <c r="DQ212" s="42"/>
      <c r="DR212" s="42"/>
      <c r="DS212" s="42"/>
      <c r="DT212" s="42"/>
      <c r="DU212" s="42"/>
      <c r="DV212" s="42"/>
      <c r="DW212" s="42"/>
      <c r="DX212" s="42"/>
      <c r="DY212" s="42"/>
      <c r="DZ212" s="42"/>
      <c r="EA212" s="42"/>
      <c r="EB212" s="42"/>
      <c r="EC212" s="42"/>
      <c r="ED212" s="42"/>
      <c r="EE212" s="42"/>
      <c r="EF212" s="42"/>
      <c r="EG212" s="42"/>
      <c r="EH212" s="42"/>
      <c r="EI212" s="42"/>
      <c r="EJ212" s="42"/>
      <c r="EK212" s="42"/>
      <c r="EL212" s="42"/>
      <c r="EM212" s="42"/>
      <c r="EN212" s="42"/>
      <c r="EO212" s="42"/>
      <c r="EP212" s="42"/>
      <c r="EQ212" s="42"/>
      <c r="ER212" s="42"/>
      <c r="ES212" s="42"/>
      <c r="ET212" s="42"/>
      <c r="EU212" s="42"/>
      <c r="EV212" s="42"/>
      <c r="EW212" s="42"/>
      <c r="EX212" s="42"/>
      <c r="EY212" s="42"/>
      <c r="EZ212" s="42"/>
      <c r="FA212" s="42"/>
      <c r="FB212" s="42"/>
      <c r="FC212" s="42"/>
      <c r="FD212" s="42"/>
      <c r="FE212" s="42"/>
      <c r="FF212" s="42"/>
      <c r="FG212" s="42"/>
      <c r="FH212" s="42"/>
      <c r="FI212" s="42"/>
      <c r="FJ212" s="42"/>
      <c r="FK212" s="42"/>
      <c r="FL212" s="42"/>
      <c r="FM212" s="42"/>
      <c r="FN212" s="42"/>
      <c r="FO212" s="42"/>
      <c r="FP212" s="42"/>
      <c r="FQ212" s="42"/>
      <c r="FR212" s="42"/>
      <c r="FS212" s="42"/>
      <c r="FT212" s="43"/>
      <c r="FU212" s="42"/>
      <c r="FV212" s="42"/>
      <c r="FW212" s="42"/>
      <c r="FX212" s="42"/>
      <c r="FY212" s="42"/>
      <c r="FZ212" s="42"/>
      <c r="GA212" s="42"/>
      <c r="GB212" s="42"/>
      <c r="GC212" s="42"/>
      <c r="GD212" s="42"/>
      <c r="GE212" s="4"/>
      <c r="GF212" s="1"/>
      <c r="GG212" s="1"/>
      <c r="GH212" s="1"/>
      <c r="GI212" s="1"/>
      <c r="GJ212" s="1"/>
      <c r="GK212" s="1"/>
      <c r="GL212" s="1"/>
      <c r="GM212" s="1"/>
    </row>
    <row r="213" spans="1:195" x14ac:dyDescent="0.2">
      <c r="A213" s="2" t="s">
        <v>569</v>
      </c>
      <c r="B213" s="11" t="s">
        <v>570</v>
      </c>
      <c r="C213" s="42">
        <f>+C189</f>
        <v>74770455.590000004</v>
      </c>
      <c r="D213" s="42">
        <f t="shared" ref="D213:BO213" si="433">+D189</f>
        <v>365190481.94999999</v>
      </c>
      <c r="E213" s="42">
        <f t="shared" si="433"/>
        <v>73313364.379999995</v>
      </c>
      <c r="F213" s="42">
        <f t="shared" si="433"/>
        <v>159534322.72</v>
      </c>
      <c r="G213" s="42">
        <f t="shared" si="433"/>
        <v>9538197.1600000001</v>
      </c>
      <c r="H213" s="42">
        <f t="shared" si="433"/>
        <v>8978681.9399999995</v>
      </c>
      <c r="I213" s="42">
        <f t="shared" si="433"/>
        <v>97376404.640000001</v>
      </c>
      <c r="J213" s="42">
        <f t="shared" si="433"/>
        <v>20024028.559999999</v>
      </c>
      <c r="K213" s="42">
        <f t="shared" si="433"/>
        <v>3481266.46</v>
      </c>
      <c r="L213" s="42">
        <f t="shared" si="433"/>
        <v>24002115.09</v>
      </c>
      <c r="M213" s="42">
        <f t="shared" si="433"/>
        <v>13935838.68</v>
      </c>
      <c r="N213" s="42">
        <f t="shared" si="433"/>
        <v>468855822.20999998</v>
      </c>
      <c r="O213" s="42">
        <f t="shared" si="433"/>
        <v>125503793.90000001</v>
      </c>
      <c r="P213" s="42">
        <f t="shared" si="433"/>
        <v>2883561.09</v>
      </c>
      <c r="Q213" s="42">
        <f t="shared" si="433"/>
        <v>367863476.31</v>
      </c>
      <c r="R213" s="42">
        <f t="shared" si="433"/>
        <v>23857590.699999999</v>
      </c>
      <c r="S213" s="42">
        <f t="shared" si="433"/>
        <v>14820099.369999999</v>
      </c>
      <c r="T213" s="42">
        <f t="shared" si="433"/>
        <v>2338226.17</v>
      </c>
      <c r="U213" s="42">
        <f t="shared" si="433"/>
        <v>938558.98</v>
      </c>
      <c r="V213" s="42">
        <f t="shared" si="433"/>
        <v>3372409.2</v>
      </c>
      <c r="W213" s="43">
        <f t="shared" si="433"/>
        <v>922187.52</v>
      </c>
      <c r="X213" s="42">
        <f t="shared" si="433"/>
        <v>886299.82</v>
      </c>
      <c r="Y213" s="42">
        <f t="shared" si="433"/>
        <v>21372818.640000001</v>
      </c>
      <c r="Z213" s="42">
        <f t="shared" si="433"/>
        <v>3019574.44</v>
      </c>
      <c r="AA213" s="42">
        <f t="shared" si="433"/>
        <v>262831788.80000001</v>
      </c>
      <c r="AB213" s="42">
        <f t="shared" si="433"/>
        <v>262571538.28999999</v>
      </c>
      <c r="AC213" s="42">
        <f t="shared" si="433"/>
        <v>9096473.0999999996</v>
      </c>
      <c r="AD213" s="42">
        <f t="shared" si="433"/>
        <v>11331125.52</v>
      </c>
      <c r="AE213" s="42">
        <f t="shared" si="433"/>
        <v>1671921.24</v>
      </c>
      <c r="AF213" s="42">
        <f t="shared" si="433"/>
        <v>2553650.1800000002</v>
      </c>
      <c r="AG213" s="42">
        <f t="shared" si="433"/>
        <v>7343229.7999999998</v>
      </c>
      <c r="AH213" s="42">
        <f t="shared" si="433"/>
        <v>9164538.6500000004</v>
      </c>
      <c r="AI213" s="42">
        <f t="shared" si="433"/>
        <v>3847080.52</v>
      </c>
      <c r="AJ213" s="42">
        <f t="shared" si="433"/>
        <v>2770217.9</v>
      </c>
      <c r="AK213" s="42">
        <f t="shared" si="433"/>
        <v>3021109.42</v>
      </c>
      <c r="AL213" s="42">
        <f t="shared" si="433"/>
        <v>3423082.76</v>
      </c>
      <c r="AM213" s="42">
        <f t="shared" si="433"/>
        <v>4383126.3899999997</v>
      </c>
      <c r="AN213" s="42">
        <f t="shared" si="433"/>
        <v>4012699.98</v>
      </c>
      <c r="AO213" s="42">
        <f t="shared" si="433"/>
        <v>40495333.710000001</v>
      </c>
      <c r="AP213" s="42">
        <f t="shared" si="433"/>
        <v>806801264.25999999</v>
      </c>
      <c r="AQ213" s="42">
        <f t="shared" si="433"/>
        <v>2819219.6</v>
      </c>
      <c r="AR213" s="42">
        <f t="shared" si="433"/>
        <v>554691962.00999999</v>
      </c>
      <c r="AS213" s="42">
        <f t="shared" si="433"/>
        <v>63748944.93</v>
      </c>
      <c r="AT213" s="42">
        <f t="shared" si="433"/>
        <v>20071207.670000002</v>
      </c>
      <c r="AU213" s="42">
        <f t="shared" si="433"/>
        <v>3263371.75</v>
      </c>
      <c r="AV213" s="42">
        <f t="shared" si="433"/>
        <v>3701820.43</v>
      </c>
      <c r="AW213" s="42">
        <f t="shared" si="433"/>
        <v>3212921.59</v>
      </c>
      <c r="AX213" s="42">
        <f t="shared" si="433"/>
        <v>944202.85</v>
      </c>
      <c r="AY213" s="42">
        <f t="shared" si="433"/>
        <v>4687778.2699999996</v>
      </c>
      <c r="AZ213" s="42">
        <f t="shared" si="433"/>
        <v>103810866.98999999</v>
      </c>
      <c r="BA213" s="42">
        <f t="shared" si="433"/>
        <v>76307159.879999995</v>
      </c>
      <c r="BB213" s="42">
        <f t="shared" si="433"/>
        <v>66048887.960000001</v>
      </c>
      <c r="BC213" s="42">
        <f t="shared" si="433"/>
        <v>263811009.59999999</v>
      </c>
      <c r="BD213" s="42">
        <f t="shared" si="433"/>
        <v>42244922.530000001</v>
      </c>
      <c r="BE213" s="42">
        <f t="shared" si="433"/>
        <v>12911110.789999999</v>
      </c>
      <c r="BF213" s="42">
        <f t="shared" si="433"/>
        <v>208360499.91999999</v>
      </c>
      <c r="BG213" s="42">
        <f t="shared" si="433"/>
        <v>9755436.2799999993</v>
      </c>
      <c r="BH213" s="42">
        <f t="shared" si="433"/>
        <v>6049500.5499999998</v>
      </c>
      <c r="BI213" s="42">
        <f t="shared" si="433"/>
        <v>3249990.01</v>
      </c>
      <c r="BJ213" s="42">
        <f t="shared" si="433"/>
        <v>54639907.100000001</v>
      </c>
      <c r="BK213" s="42">
        <f t="shared" si="433"/>
        <v>200272203.63</v>
      </c>
      <c r="BL213" s="42">
        <f t="shared" si="433"/>
        <v>2891966.48</v>
      </c>
      <c r="BM213" s="42">
        <f t="shared" si="433"/>
        <v>3497953.27</v>
      </c>
      <c r="BN213" s="42">
        <f t="shared" si="433"/>
        <v>30847197.010000002</v>
      </c>
      <c r="BO213" s="42">
        <f t="shared" si="433"/>
        <v>11838110.35</v>
      </c>
      <c r="BP213" s="42">
        <f t="shared" ref="BP213:EA213" si="434">+BP189</f>
        <v>2950521.31</v>
      </c>
      <c r="BQ213" s="42">
        <f t="shared" si="434"/>
        <v>56389712.649999999</v>
      </c>
      <c r="BR213" s="42">
        <f t="shared" si="434"/>
        <v>40735927.329999998</v>
      </c>
      <c r="BS213" s="42">
        <f t="shared" si="434"/>
        <v>11035554.039999999</v>
      </c>
      <c r="BT213" s="42">
        <f t="shared" si="434"/>
        <v>4685187.95</v>
      </c>
      <c r="BU213" s="42">
        <f t="shared" si="434"/>
        <v>4560924.76</v>
      </c>
      <c r="BV213" s="42">
        <f t="shared" si="434"/>
        <v>11618765.300000001</v>
      </c>
      <c r="BW213" s="42">
        <f t="shared" si="434"/>
        <v>17513121.010000002</v>
      </c>
      <c r="BX213" s="42">
        <f t="shared" si="434"/>
        <v>1582272.36</v>
      </c>
      <c r="BY213" s="42">
        <f t="shared" si="434"/>
        <v>5112306.4000000004</v>
      </c>
      <c r="BZ213" s="42">
        <f t="shared" si="434"/>
        <v>2856532.77</v>
      </c>
      <c r="CA213" s="42">
        <f t="shared" si="434"/>
        <v>2597888.31</v>
      </c>
      <c r="CB213" s="42">
        <f t="shared" si="434"/>
        <v>706563941.24000001</v>
      </c>
      <c r="CC213" s="42">
        <f t="shared" si="434"/>
        <v>2543749.2200000002</v>
      </c>
      <c r="CD213" s="42">
        <f t="shared" si="434"/>
        <v>972833.96</v>
      </c>
      <c r="CE213" s="42">
        <f t="shared" si="434"/>
        <v>2361221.84</v>
      </c>
      <c r="CF213" s="42">
        <f t="shared" si="434"/>
        <v>1845208.33</v>
      </c>
      <c r="CG213" s="42">
        <f t="shared" si="434"/>
        <v>2939904.34</v>
      </c>
      <c r="CH213" s="42">
        <f t="shared" si="434"/>
        <v>1748804.53</v>
      </c>
      <c r="CI213" s="42">
        <f t="shared" si="434"/>
        <v>6607516.8499999996</v>
      </c>
      <c r="CJ213" s="42">
        <f t="shared" si="434"/>
        <v>9102064.2100000009</v>
      </c>
      <c r="CK213" s="42">
        <f t="shared" si="434"/>
        <v>49618595.560000002</v>
      </c>
      <c r="CL213" s="42">
        <f t="shared" si="434"/>
        <v>12523583.49</v>
      </c>
      <c r="CM213" s="42">
        <f t="shared" si="434"/>
        <v>8427189.8100000005</v>
      </c>
      <c r="CN213" s="42">
        <f t="shared" si="434"/>
        <v>257525277.43000001</v>
      </c>
      <c r="CO213" s="42">
        <f t="shared" si="434"/>
        <v>128545814.08</v>
      </c>
      <c r="CP213" s="42">
        <f t="shared" si="434"/>
        <v>9977523.9100000001</v>
      </c>
      <c r="CQ213" s="42">
        <f t="shared" si="434"/>
        <v>9788533.5899999999</v>
      </c>
      <c r="CR213" s="42">
        <f t="shared" si="434"/>
        <v>2689011.46</v>
      </c>
      <c r="CS213" s="42">
        <f t="shared" si="434"/>
        <v>3990409.19</v>
      </c>
      <c r="CT213" s="42">
        <f t="shared" si="434"/>
        <v>1836191.75</v>
      </c>
      <c r="CU213" s="42">
        <f t="shared" si="434"/>
        <v>3856779.7</v>
      </c>
      <c r="CV213" s="42">
        <f t="shared" si="434"/>
        <v>844826.97</v>
      </c>
      <c r="CW213" s="42">
        <f t="shared" si="434"/>
        <v>2755616.17</v>
      </c>
      <c r="CX213" s="42">
        <f t="shared" si="434"/>
        <v>4721327.43</v>
      </c>
      <c r="CY213" s="42">
        <f t="shared" si="434"/>
        <v>907453.3</v>
      </c>
      <c r="CZ213" s="42">
        <f t="shared" si="434"/>
        <v>18225827.620000001</v>
      </c>
      <c r="DA213" s="42">
        <f t="shared" si="434"/>
        <v>2642090.88</v>
      </c>
      <c r="DB213" s="42">
        <f t="shared" si="434"/>
        <v>3570661.89</v>
      </c>
      <c r="DC213" s="42">
        <f t="shared" si="434"/>
        <v>2357428.31</v>
      </c>
      <c r="DD213" s="42">
        <f t="shared" si="434"/>
        <v>2465800.58</v>
      </c>
      <c r="DE213" s="42">
        <f t="shared" si="434"/>
        <v>4384712.43</v>
      </c>
      <c r="DF213" s="42">
        <f t="shared" si="434"/>
        <v>185406700.91</v>
      </c>
      <c r="DG213" s="42">
        <f t="shared" si="434"/>
        <v>1654721.78</v>
      </c>
      <c r="DH213" s="42">
        <f t="shared" si="434"/>
        <v>17806804.59</v>
      </c>
      <c r="DI213" s="42">
        <f t="shared" si="434"/>
        <v>23258311.129999999</v>
      </c>
      <c r="DJ213" s="42">
        <f t="shared" si="434"/>
        <v>6493345.54</v>
      </c>
      <c r="DK213" s="42">
        <f t="shared" si="434"/>
        <v>4536214.2300000004</v>
      </c>
      <c r="DL213" s="42">
        <f t="shared" si="434"/>
        <v>51625212.689999998</v>
      </c>
      <c r="DM213" s="42">
        <f t="shared" si="434"/>
        <v>3853235.22</v>
      </c>
      <c r="DN213" s="42">
        <f t="shared" si="434"/>
        <v>13312857.939999999</v>
      </c>
      <c r="DO213" s="42">
        <f t="shared" si="434"/>
        <v>28508130.120000001</v>
      </c>
      <c r="DP213" s="42">
        <f t="shared" si="434"/>
        <v>2963885.55</v>
      </c>
      <c r="DQ213" s="42">
        <f t="shared" si="434"/>
        <v>6153975.9500000002</v>
      </c>
      <c r="DR213" s="42">
        <f t="shared" si="434"/>
        <v>13211393.800000001</v>
      </c>
      <c r="DS213" s="42">
        <f t="shared" si="434"/>
        <v>7769999.2000000002</v>
      </c>
      <c r="DT213" s="42">
        <f t="shared" si="434"/>
        <v>2293301.41</v>
      </c>
      <c r="DU213" s="42">
        <f t="shared" si="434"/>
        <v>4129487.53</v>
      </c>
      <c r="DV213" s="42">
        <f t="shared" si="434"/>
        <v>2977633.44</v>
      </c>
      <c r="DW213" s="42">
        <f t="shared" si="434"/>
        <v>3870094.1</v>
      </c>
      <c r="DX213" s="42">
        <f t="shared" si="434"/>
        <v>2830997.4</v>
      </c>
      <c r="DY213" s="42">
        <f t="shared" si="434"/>
        <v>4158399.77</v>
      </c>
      <c r="DZ213" s="42">
        <f t="shared" si="434"/>
        <v>8580320.4499999993</v>
      </c>
      <c r="EA213" s="42">
        <f t="shared" si="434"/>
        <v>6437366.4299999997</v>
      </c>
      <c r="EB213" s="42">
        <f t="shared" ref="EB213:FX213" si="435">+EB189</f>
        <v>5496175.9100000001</v>
      </c>
      <c r="EC213" s="42">
        <f t="shared" si="435"/>
        <v>3522863.93</v>
      </c>
      <c r="ED213" s="42">
        <f t="shared" si="435"/>
        <v>19043416.899999999</v>
      </c>
      <c r="EE213" s="42">
        <f t="shared" si="435"/>
        <v>2742113.16</v>
      </c>
      <c r="EF213" s="42">
        <f t="shared" si="435"/>
        <v>13274342.49</v>
      </c>
      <c r="EG213" s="42">
        <f t="shared" si="435"/>
        <v>3258979.69</v>
      </c>
      <c r="EH213" s="42">
        <f t="shared" si="435"/>
        <v>2940132.1</v>
      </c>
      <c r="EI213" s="42">
        <f t="shared" si="435"/>
        <v>150458378.31</v>
      </c>
      <c r="EJ213" s="42">
        <f t="shared" si="435"/>
        <v>80986926.340000004</v>
      </c>
      <c r="EK213" s="42">
        <f t="shared" si="435"/>
        <v>6465856</v>
      </c>
      <c r="EL213" s="42">
        <f t="shared" si="435"/>
        <v>4542113.13</v>
      </c>
      <c r="EM213" s="42">
        <f t="shared" si="435"/>
        <v>4338308.63</v>
      </c>
      <c r="EN213" s="42">
        <f t="shared" si="435"/>
        <v>9920456.0299999993</v>
      </c>
      <c r="EO213" s="42">
        <f t="shared" si="435"/>
        <v>3935856.51</v>
      </c>
      <c r="EP213" s="42">
        <f t="shared" si="435"/>
        <v>4460747.92</v>
      </c>
      <c r="EQ213" s="42">
        <f t="shared" si="435"/>
        <v>24209809.5</v>
      </c>
      <c r="ER213" s="42">
        <f t="shared" si="435"/>
        <v>4046343.16</v>
      </c>
      <c r="ES213" s="42">
        <f t="shared" si="435"/>
        <v>2165167.59</v>
      </c>
      <c r="ET213" s="42">
        <f t="shared" si="435"/>
        <v>3416985.61</v>
      </c>
      <c r="EU213" s="42">
        <f t="shared" si="435"/>
        <v>6694788.54</v>
      </c>
      <c r="EV213" s="42">
        <f t="shared" si="435"/>
        <v>1246711.06</v>
      </c>
      <c r="EW213" s="42">
        <f t="shared" si="435"/>
        <v>10800811.26</v>
      </c>
      <c r="EX213" s="42">
        <f t="shared" si="435"/>
        <v>3205772.32</v>
      </c>
      <c r="EY213" s="42">
        <f t="shared" si="435"/>
        <v>4649203.5999999996</v>
      </c>
      <c r="EZ213" s="42">
        <f t="shared" si="435"/>
        <v>2236576.41</v>
      </c>
      <c r="FA213" s="42">
        <f t="shared" si="435"/>
        <v>31280978.079999998</v>
      </c>
      <c r="FB213" s="42">
        <f t="shared" si="435"/>
        <v>4109079.16</v>
      </c>
      <c r="FC213" s="42">
        <f t="shared" si="435"/>
        <v>19679875.039999999</v>
      </c>
      <c r="FD213" s="42">
        <f t="shared" si="435"/>
        <v>4084862.36</v>
      </c>
      <c r="FE213" s="42">
        <f t="shared" si="435"/>
        <v>1807155.21</v>
      </c>
      <c r="FF213" s="42">
        <f t="shared" si="435"/>
        <v>3048200.98</v>
      </c>
      <c r="FG213" s="42">
        <f t="shared" si="435"/>
        <v>1968134.24</v>
      </c>
      <c r="FH213" s="42">
        <f t="shared" si="435"/>
        <v>1646180.48</v>
      </c>
      <c r="FI213" s="42">
        <f t="shared" si="435"/>
        <v>16312969.619999999</v>
      </c>
      <c r="FJ213" s="42">
        <f t="shared" si="435"/>
        <v>16376879.32</v>
      </c>
      <c r="FK213" s="42">
        <f t="shared" si="435"/>
        <v>20046700.239999998</v>
      </c>
      <c r="FL213" s="42">
        <f t="shared" si="435"/>
        <v>54264042.850000001</v>
      </c>
      <c r="FM213" s="42">
        <f t="shared" si="435"/>
        <v>32038237.489999998</v>
      </c>
      <c r="FN213" s="42">
        <f t="shared" si="435"/>
        <v>190626374.69</v>
      </c>
      <c r="FO213" s="42">
        <f t="shared" si="435"/>
        <v>10015448.449999999</v>
      </c>
      <c r="FP213" s="42">
        <f t="shared" si="435"/>
        <v>21166895.260000002</v>
      </c>
      <c r="FQ213" s="42">
        <f t="shared" si="435"/>
        <v>8488529.6099999994</v>
      </c>
      <c r="FR213" s="42">
        <f t="shared" si="435"/>
        <v>2581776.2799999998</v>
      </c>
      <c r="FS213" s="42">
        <f t="shared" si="435"/>
        <v>2753139.68</v>
      </c>
      <c r="FT213" s="43">
        <f t="shared" si="435"/>
        <v>1416505.76</v>
      </c>
      <c r="FU213" s="42">
        <f t="shared" si="435"/>
        <v>7897253.6500000004</v>
      </c>
      <c r="FV213" s="42">
        <f t="shared" si="435"/>
        <v>6464782.6100000003</v>
      </c>
      <c r="FW213" s="42">
        <f t="shared" si="435"/>
        <v>2862173.1</v>
      </c>
      <c r="FX213" s="42">
        <f t="shared" si="435"/>
        <v>1182214.8500000001</v>
      </c>
      <c r="FY213" s="42"/>
      <c r="FZ213" s="42">
        <f>SUM(C213:FX213)</f>
        <v>7745764136.04</v>
      </c>
      <c r="GA213" s="42"/>
      <c r="GB213" s="42"/>
      <c r="GC213" s="42"/>
      <c r="GD213" s="42"/>
      <c r="GE213" s="4"/>
      <c r="GF213" s="1"/>
      <c r="GG213" s="1"/>
      <c r="GH213" s="1"/>
      <c r="GI213" s="1"/>
      <c r="GJ213" s="1"/>
      <c r="GK213" s="1"/>
      <c r="GL213" s="1"/>
      <c r="GM213" s="1"/>
    </row>
    <row r="214" spans="1:195" x14ac:dyDescent="0.2">
      <c r="A214" s="116" t="s">
        <v>571</v>
      </c>
      <c r="B214" s="117" t="s">
        <v>546</v>
      </c>
      <c r="C214" s="42">
        <f>MIN(C209,C213)</f>
        <v>74636882.719999999</v>
      </c>
      <c r="D214" s="42">
        <f t="shared" ref="D214:BO214" si="436">MIN(D209,D213)</f>
        <v>364338782.17000002</v>
      </c>
      <c r="E214" s="42">
        <f t="shared" si="436"/>
        <v>72698665.680000007</v>
      </c>
      <c r="F214" s="42">
        <f t="shared" si="436"/>
        <v>159534322.72</v>
      </c>
      <c r="G214" s="42">
        <f t="shared" si="436"/>
        <v>9519297.0800000001</v>
      </c>
      <c r="H214" s="42">
        <f t="shared" si="436"/>
        <v>8978681.9399999995</v>
      </c>
      <c r="I214" s="42">
        <f t="shared" si="436"/>
        <v>94798397.439999998</v>
      </c>
      <c r="J214" s="42">
        <f t="shared" si="436"/>
        <v>20024028.559999999</v>
      </c>
      <c r="K214" s="42">
        <f t="shared" si="436"/>
        <v>3481266.46</v>
      </c>
      <c r="L214" s="42">
        <f t="shared" si="436"/>
        <v>23855635.950000003</v>
      </c>
      <c r="M214" s="42">
        <f t="shared" si="436"/>
        <v>13935838.68</v>
      </c>
      <c r="N214" s="42">
        <f t="shared" si="436"/>
        <v>468612594.66000003</v>
      </c>
      <c r="O214" s="42">
        <f t="shared" si="436"/>
        <v>125450156.66</v>
      </c>
      <c r="P214" s="42">
        <f t="shared" si="436"/>
        <v>2838193.37</v>
      </c>
      <c r="Q214" s="42">
        <f t="shared" si="436"/>
        <v>367863476.31</v>
      </c>
      <c r="R214" s="42">
        <f t="shared" si="436"/>
        <v>23521857</v>
      </c>
      <c r="S214" s="42">
        <f t="shared" si="436"/>
        <v>14820099.369999999</v>
      </c>
      <c r="T214" s="42">
        <f t="shared" si="436"/>
        <v>2311127.27</v>
      </c>
      <c r="U214" s="42">
        <f t="shared" si="436"/>
        <v>938558.98</v>
      </c>
      <c r="V214" s="42">
        <f t="shared" si="436"/>
        <v>3369674.6300000004</v>
      </c>
      <c r="W214" s="42">
        <f t="shared" si="436"/>
        <v>910860.01</v>
      </c>
      <c r="X214" s="42">
        <f t="shared" si="436"/>
        <v>886299.82</v>
      </c>
      <c r="Y214" s="42">
        <f t="shared" si="436"/>
        <v>20693512.939999998</v>
      </c>
      <c r="Z214" s="42">
        <f t="shared" si="436"/>
        <v>3007950.13</v>
      </c>
      <c r="AA214" s="42">
        <f t="shared" si="436"/>
        <v>261780157.72</v>
      </c>
      <c r="AB214" s="42">
        <f t="shared" si="436"/>
        <v>262571538.28999999</v>
      </c>
      <c r="AC214" s="42">
        <f t="shared" si="436"/>
        <v>9036791.7799999993</v>
      </c>
      <c r="AD214" s="42">
        <f t="shared" si="436"/>
        <v>11293714.279999999</v>
      </c>
      <c r="AE214" s="42">
        <f t="shared" si="436"/>
        <v>1671921.24</v>
      </c>
      <c r="AF214" s="42">
        <f t="shared" si="436"/>
        <v>2545050.1799999997</v>
      </c>
      <c r="AG214" s="42">
        <f t="shared" si="436"/>
        <v>7330007.8700000001</v>
      </c>
      <c r="AH214" s="42">
        <f t="shared" si="436"/>
        <v>9164538.6500000004</v>
      </c>
      <c r="AI214" s="42">
        <f t="shared" si="436"/>
        <v>3847080.52</v>
      </c>
      <c r="AJ214" s="42">
        <f t="shared" si="436"/>
        <v>2770217.9</v>
      </c>
      <c r="AK214" s="42">
        <f t="shared" si="436"/>
        <v>3016303.29</v>
      </c>
      <c r="AL214" s="42">
        <f t="shared" si="436"/>
        <v>3413878.2600000002</v>
      </c>
      <c r="AM214" s="42">
        <f t="shared" si="436"/>
        <v>4383126.3899999997</v>
      </c>
      <c r="AN214" s="42">
        <f t="shared" si="436"/>
        <v>4007450.47</v>
      </c>
      <c r="AO214" s="42">
        <f t="shared" si="436"/>
        <v>40255240.900000006</v>
      </c>
      <c r="AP214" s="42">
        <f t="shared" si="436"/>
        <v>806801264.25999999</v>
      </c>
      <c r="AQ214" s="42">
        <f t="shared" si="436"/>
        <v>2819219.6</v>
      </c>
      <c r="AR214" s="42">
        <f t="shared" si="436"/>
        <v>554568375.36000001</v>
      </c>
      <c r="AS214" s="42">
        <f t="shared" si="436"/>
        <v>63748944.93</v>
      </c>
      <c r="AT214" s="42">
        <f t="shared" si="436"/>
        <v>20071207.670000002</v>
      </c>
      <c r="AU214" s="42">
        <f t="shared" si="436"/>
        <v>3263371.75</v>
      </c>
      <c r="AV214" s="42">
        <f t="shared" si="436"/>
        <v>3696776.42</v>
      </c>
      <c r="AW214" s="42">
        <f t="shared" si="436"/>
        <v>3149591.81</v>
      </c>
      <c r="AX214" s="42">
        <f t="shared" si="436"/>
        <v>944202.85</v>
      </c>
      <c r="AY214" s="42">
        <f t="shared" si="436"/>
        <v>4687778.2699999996</v>
      </c>
      <c r="AZ214" s="42">
        <f t="shared" si="436"/>
        <v>103764537.84</v>
      </c>
      <c r="BA214" s="42">
        <f t="shared" si="436"/>
        <v>76215752.280000001</v>
      </c>
      <c r="BB214" s="42">
        <f t="shared" si="436"/>
        <v>65986347.439999998</v>
      </c>
      <c r="BC214" s="42">
        <f t="shared" si="436"/>
        <v>263323939.22</v>
      </c>
      <c r="BD214" s="42">
        <f t="shared" si="436"/>
        <v>42221474.469999999</v>
      </c>
      <c r="BE214" s="42">
        <f t="shared" si="436"/>
        <v>12911110.789999999</v>
      </c>
      <c r="BF214" s="42">
        <f t="shared" si="436"/>
        <v>208268739.00999999</v>
      </c>
      <c r="BG214" s="42">
        <f t="shared" si="436"/>
        <v>9620968.9299999997</v>
      </c>
      <c r="BH214" s="42">
        <f t="shared" si="436"/>
        <v>6040312.2400000002</v>
      </c>
      <c r="BI214" s="42">
        <f t="shared" si="436"/>
        <v>3249990.01</v>
      </c>
      <c r="BJ214" s="42">
        <f t="shared" si="436"/>
        <v>54639907.100000001</v>
      </c>
      <c r="BK214" s="42">
        <f t="shared" si="436"/>
        <v>200272203.63</v>
      </c>
      <c r="BL214" s="42">
        <f t="shared" si="436"/>
        <v>2878579.29</v>
      </c>
      <c r="BM214" s="42">
        <f t="shared" si="436"/>
        <v>3497953.27</v>
      </c>
      <c r="BN214" s="42">
        <f t="shared" si="436"/>
        <v>30844759.43</v>
      </c>
      <c r="BO214" s="42">
        <f t="shared" si="436"/>
        <v>11812485.460000001</v>
      </c>
      <c r="BP214" s="42">
        <f t="shared" ref="BP214:EA214" si="437">MIN(BP209,BP213)</f>
        <v>2919182.6999999997</v>
      </c>
      <c r="BQ214" s="42">
        <f t="shared" si="437"/>
        <v>56319401.120000005</v>
      </c>
      <c r="BR214" s="42">
        <f t="shared" si="437"/>
        <v>40693858.769999996</v>
      </c>
      <c r="BS214" s="42">
        <f t="shared" si="437"/>
        <v>10892898.810000001</v>
      </c>
      <c r="BT214" s="42">
        <f t="shared" si="437"/>
        <v>4655577.1899999995</v>
      </c>
      <c r="BU214" s="42">
        <f t="shared" si="437"/>
        <v>4560924.76</v>
      </c>
      <c r="BV214" s="42">
        <f t="shared" si="437"/>
        <v>11618765.300000001</v>
      </c>
      <c r="BW214" s="42">
        <f t="shared" si="437"/>
        <v>17502426.640000001</v>
      </c>
      <c r="BX214" s="42">
        <f t="shared" si="437"/>
        <v>1582272.36</v>
      </c>
      <c r="BY214" s="42">
        <f t="shared" si="437"/>
        <v>5076331.58</v>
      </c>
      <c r="BZ214" s="42">
        <f t="shared" si="437"/>
        <v>2856532.77</v>
      </c>
      <c r="CA214" s="42">
        <f t="shared" si="437"/>
        <v>2597888.31</v>
      </c>
      <c r="CB214" s="42">
        <f t="shared" si="437"/>
        <v>706409258.67999995</v>
      </c>
      <c r="CC214" s="42">
        <f t="shared" si="437"/>
        <v>2480816.77</v>
      </c>
      <c r="CD214" s="42">
        <f t="shared" si="437"/>
        <v>972833.96</v>
      </c>
      <c r="CE214" s="42">
        <f t="shared" si="437"/>
        <v>2361221.84</v>
      </c>
      <c r="CF214" s="42">
        <f t="shared" si="437"/>
        <v>1804061.6199999999</v>
      </c>
      <c r="CG214" s="42">
        <f t="shared" si="437"/>
        <v>2856439.78</v>
      </c>
      <c r="CH214" s="42">
        <f t="shared" si="437"/>
        <v>1748804.53</v>
      </c>
      <c r="CI214" s="42">
        <f t="shared" si="437"/>
        <v>6607516.8499999996</v>
      </c>
      <c r="CJ214" s="42">
        <f t="shared" si="437"/>
        <v>9102064.2100000009</v>
      </c>
      <c r="CK214" s="42">
        <f t="shared" si="437"/>
        <v>49534884.780000001</v>
      </c>
      <c r="CL214" s="42">
        <f t="shared" si="437"/>
        <v>12510678.449999999</v>
      </c>
      <c r="CM214" s="42">
        <f t="shared" si="437"/>
        <v>8412117.3399999999</v>
      </c>
      <c r="CN214" s="42">
        <f t="shared" si="437"/>
        <v>257455710.68000001</v>
      </c>
      <c r="CO214" s="42">
        <f t="shared" si="437"/>
        <v>128419143.72</v>
      </c>
      <c r="CP214" s="42">
        <f t="shared" si="437"/>
        <v>9874528.0099999998</v>
      </c>
      <c r="CQ214" s="42">
        <f t="shared" si="437"/>
        <v>9676769.5</v>
      </c>
      <c r="CR214" s="42">
        <f t="shared" si="437"/>
        <v>2669206.73</v>
      </c>
      <c r="CS214" s="42">
        <f t="shared" si="437"/>
        <v>3932540.97</v>
      </c>
      <c r="CT214" s="42">
        <f t="shared" si="437"/>
        <v>1823700.92</v>
      </c>
      <c r="CU214" s="42">
        <f t="shared" si="437"/>
        <v>3844657.87</v>
      </c>
      <c r="CV214" s="42">
        <f t="shared" si="437"/>
        <v>844826.97</v>
      </c>
      <c r="CW214" s="42">
        <f t="shared" si="437"/>
        <v>2688625.92</v>
      </c>
      <c r="CX214" s="42">
        <f t="shared" si="437"/>
        <v>4721327.43</v>
      </c>
      <c r="CY214" s="42">
        <f t="shared" si="437"/>
        <v>907453.3</v>
      </c>
      <c r="CZ214" s="42">
        <f t="shared" si="437"/>
        <v>18225827.620000001</v>
      </c>
      <c r="DA214" s="42">
        <f t="shared" si="437"/>
        <v>2642090.88</v>
      </c>
      <c r="DB214" s="42">
        <f t="shared" si="437"/>
        <v>3559433.93</v>
      </c>
      <c r="DC214" s="42">
        <f t="shared" si="437"/>
        <v>2357428.31</v>
      </c>
      <c r="DD214" s="42">
        <f t="shared" si="437"/>
        <v>2461829.9</v>
      </c>
      <c r="DE214" s="42">
        <f t="shared" si="437"/>
        <v>4384712.43</v>
      </c>
      <c r="DF214" s="42">
        <f t="shared" si="437"/>
        <v>185241939.28</v>
      </c>
      <c r="DG214" s="42">
        <f t="shared" si="437"/>
        <v>1635358.3</v>
      </c>
      <c r="DH214" s="42">
        <f t="shared" si="437"/>
        <v>17801262.66</v>
      </c>
      <c r="DI214" s="42">
        <f t="shared" si="437"/>
        <v>23254021.18</v>
      </c>
      <c r="DJ214" s="42">
        <f t="shared" si="437"/>
        <v>6493345.54</v>
      </c>
      <c r="DK214" s="42">
        <f t="shared" si="437"/>
        <v>4536214.2300000004</v>
      </c>
      <c r="DL214" s="42">
        <f t="shared" si="437"/>
        <v>51625212.689999998</v>
      </c>
      <c r="DM214" s="42">
        <f t="shared" si="437"/>
        <v>3757708.2399999998</v>
      </c>
      <c r="DN214" s="42">
        <f t="shared" si="437"/>
        <v>13312857.939999999</v>
      </c>
      <c r="DO214" s="42">
        <f t="shared" si="437"/>
        <v>28498195.829999998</v>
      </c>
      <c r="DP214" s="42">
        <f t="shared" si="437"/>
        <v>2963885.55</v>
      </c>
      <c r="DQ214" s="42">
        <f t="shared" si="437"/>
        <v>6119529.6500000004</v>
      </c>
      <c r="DR214" s="42">
        <f t="shared" si="437"/>
        <v>13211393.800000001</v>
      </c>
      <c r="DS214" s="42">
        <f t="shared" si="437"/>
        <v>7769999.2000000002</v>
      </c>
      <c r="DT214" s="42">
        <f t="shared" si="437"/>
        <v>2283177.27</v>
      </c>
      <c r="DU214" s="42">
        <f t="shared" si="437"/>
        <v>4129487.53</v>
      </c>
      <c r="DV214" s="42">
        <f t="shared" si="437"/>
        <v>2902449.1999999997</v>
      </c>
      <c r="DW214" s="42">
        <f t="shared" si="437"/>
        <v>3870094.1</v>
      </c>
      <c r="DX214" s="42">
        <f t="shared" si="437"/>
        <v>2830997.4</v>
      </c>
      <c r="DY214" s="42">
        <f t="shared" si="437"/>
        <v>4098449.84</v>
      </c>
      <c r="DZ214" s="42">
        <f t="shared" si="437"/>
        <v>8580320.4499999993</v>
      </c>
      <c r="EA214" s="42">
        <f t="shared" si="437"/>
        <v>6404904.4500000002</v>
      </c>
      <c r="EB214" s="42">
        <f t="shared" ref="EB214:FX214" si="438">MIN(EB209,EB213)</f>
        <v>5496175.9100000001</v>
      </c>
      <c r="EC214" s="42">
        <f t="shared" si="438"/>
        <v>3499379.79</v>
      </c>
      <c r="ED214" s="42">
        <f t="shared" si="438"/>
        <v>19031472.560000002</v>
      </c>
      <c r="EE214" s="42">
        <f t="shared" si="438"/>
        <v>2742113.16</v>
      </c>
      <c r="EF214" s="42">
        <f t="shared" si="438"/>
        <v>13274342.49</v>
      </c>
      <c r="EG214" s="42">
        <f t="shared" si="438"/>
        <v>3255126.6</v>
      </c>
      <c r="EH214" s="42">
        <f t="shared" si="438"/>
        <v>2931031.17</v>
      </c>
      <c r="EI214" s="42">
        <f t="shared" si="438"/>
        <v>150458378.31</v>
      </c>
      <c r="EJ214" s="42">
        <f t="shared" si="438"/>
        <v>80901562.219999999</v>
      </c>
      <c r="EK214" s="42">
        <f t="shared" si="438"/>
        <v>6456223.8200000003</v>
      </c>
      <c r="EL214" s="42">
        <f t="shared" si="438"/>
        <v>4512632.4000000004</v>
      </c>
      <c r="EM214" s="42">
        <f t="shared" si="438"/>
        <v>4338308.63</v>
      </c>
      <c r="EN214" s="42">
        <f t="shared" si="438"/>
        <v>9920456.0299999993</v>
      </c>
      <c r="EO214" s="42">
        <f t="shared" si="438"/>
        <v>3935856.51</v>
      </c>
      <c r="EP214" s="42">
        <f t="shared" si="438"/>
        <v>4460747.92</v>
      </c>
      <c r="EQ214" s="42">
        <f t="shared" si="438"/>
        <v>24207069.390000001</v>
      </c>
      <c r="ER214" s="42">
        <f t="shared" si="438"/>
        <v>4046343.16</v>
      </c>
      <c r="ES214" s="42">
        <f t="shared" si="438"/>
        <v>2114271.1100000003</v>
      </c>
      <c r="ET214" s="42">
        <f t="shared" si="438"/>
        <v>3409018.6799999997</v>
      </c>
      <c r="EU214" s="42">
        <f t="shared" si="438"/>
        <v>6499864.6099999994</v>
      </c>
      <c r="EV214" s="42">
        <f t="shared" si="438"/>
        <v>1246711.06</v>
      </c>
      <c r="EW214" s="42">
        <f t="shared" si="438"/>
        <v>10774374.9</v>
      </c>
      <c r="EX214" s="42">
        <f t="shared" si="438"/>
        <v>3205772.32</v>
      </c>
      <c r="EY214" s="42">
        <f t="shared" si="438"/>
        <v>4605933.05</v>
      </c>
      <c r="EZ214" s="42">
        <f t="shared" si="438"/>
        <v>2199486.7199999997</v>
      </c>
      <c r="FA214" s="42">
        <f t="shared" si="438"/>
        <v>31280978.079999998</v>
      </c>
      <c r="FB214" s="42">
        <f t="shared" si="438"/>
        <v>4047552.4899999998</v>
      </c>
      <c r="FC214" s="42">
        <f t="shared" si="438"/>
        <v>19666262.68</v>
      </c>
      <c r="FD214" s="42">
        <f t="shared" si="438"/>
        <v>4045665.0500000003</v>
      </c>
      <c r="FE214" s="42">
        <f t="shared" si="438"/>
        <v>1807155.21</v>
      </c>
      <c r="FF214" s="42">
        <f t="shared" si="438"/>
        <v>3048200.98</v>
      </c>
      <c r="FG214" s="42">
        <f t="shared" si="438"/>
        <v>1968134.24</v>
      </c>
      <c r="FH214" s="42">
        <f t="shared" si="438"/>
        <v>1627240.23</v>
      </c>
      <c r="FI214" s="42">
        <f t="shared" si="438"/>
        <v>16286430.67</v>
      </c>
      <c r="FJ214" s="42">
        <f t="shared" si="438"/>
        <v>16332887.74</v>
      </c>
      <c r="FK214" s="42">
        <f t="shared" si="438"/>
        <v>20006938.68</v>
      </c>
      <c r="FL214" s="42">
        <f t="shared" si="438"/>
        <v>54264042.850000001</v>
      </c>
      <c r="FM214" s="42">
        <f t="shared" si="438"/>
        <v>32033144.379999999</v>
      </c>
      <c r="FN214" s="42">
        <f t="shared" si="438"/>
        <v>190056889.82000002</v>
      </c>
      <c r="FO214" s="42">
        <f t="shared" si="438"/>
        <v>10015448.449999999</v>
      </c>
      <c r="FP214" s="42">
        <f t="shared" si="438"/>
        <v>21125241.030000001</v>
      </c>
      <c r="FQ214" s="42">
        <f t="shared" si="438"/>
        <v>8487219.4000000004</v>
      </c>
      <c r="FR214" s="42">
        <f t="shared" si="438"/>
        <v>2548848.9099999997</v>
      </c>
      <c r="FS214" s="42">
        <f t="shared" si="438"/>
        <v>2753139.68</v>
      </c>
      <c r="FT214" s="42">
        <f t="shared" si="438"/>
        <v>1416505.76</v>
      </c>
      <c r="FU214" s="42">
        <f t="shared" si="438"/>
        <v>7875578.0700000003</v>
      </c>
      <c r="FV214" s="42">
        <f t="shared" si="438"/>
        <v>6436398.3100000005</v>
      </c>
      <c r="FW214" s="42">
        <f t="shared" si="438"/>
        <v>2862173.1</v>
      </c>
      <c r="FX214" s="42">
        <f t="shared" si="438"/>
        <v>1182214.8500000001</v>
      </c>
      <c r="FY214" s="42"/>
      <c r="FZ214" s="42">
        <f>SUM(C214:FX214)</f>
        <v>7733997293.3400049</v>
      </c>
      <c r="GA214" s="42"/>
      <c r="GB214" s="42"/>
      <c r="GC214" s="42"/>
      <c r="GD214" s="42"/>
      <c r="GE214" s="4"/>
      <c r="GF214" s="1"/>
      <c r="GG214" s="1"/>
      <c r="GH214" s="1"/>
      <c r="GI214" s="1"/>
      <c r="GJ214" s="1"/>
      <c r="GK214" s="1"/>
      <c r="GL214" s="1"/>
      <c r="GM214" s="1"/>
    </row>
    <row r="215" spans="1:195" x14ac:dyDescent="0.2">
      <c r="A215" s="5"/>
      <c r="B215" s="11" t="s">
        <v>572</v>
      </c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3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  <c r="DB215" s="42"/>
      <c r="DC215" s="42"/>
      <c r="DD215" s="42"/>
      <c r="DE215" s="42"/>
      <c r="DF215" s="42"/>
      <c r="DG215" s="42"/>
      <c r="DH215" s="42"/>
      <c r="DI215" s="42"/>
      <c r="DJ215" s="42"/>
      <c r="DK215" s="42"/>
      <c r="DL215" s="42"/>
      <c r="DM215" s="42"/>
      <c r="DN215" s="42"/>
      <c r="DO215" s="42"/>
      <c r="DP215" s="42"/>
      <c r="DQ215" s="42"/>
      <c r="DR215" s="42"/>
      <c r="DS215" s="42"/>
      <c r="DT215" s="42"/>
      <c r="DU215" s="42"/>
      <c r="DV215" s="42"/>
      <c r="DW215" s="42"/>
      <c r="DX215" s="42"/>
      <c r="DY215" s="42"/>
      <c r="DZ215" s="42"/>
      <c r="EA215" s="42"/>
      <c r="EB215" s="42"/>
      <c r="EC215" s="42"/>
      <c r="ED215" s="42"/>
      <c r="EE215" s="42"/>
      <c r="EF215" s="42"/>
      <c r="EG215" s="42"/>
      <c r="EH215" s="42"/>
      <c r="EI215" s="42"/>
      <c r="EJ215" s="42"/>
      <c r="EK215" s="42"/>
      <c r="EL215" s="42"/>
      <c r="EM215" s="42"/>
      <c r="EN215" s="42"/>
      <c r="EO215" s="42"/>
      <c r="EP215" s="42"/>
      <c r="EQ215" s="42"/>
      <c r="ER215" s="42"/>
      <c r="ES215" s="42"/>
      <c r="ET215" s="42"/>
      <c r="EU215" s="42"/>
      <c r="EV215" s="42"/>
      <c r="EW215" s="42"/>
      <c r="EX215" s="42"/>
      <c r="EY215" s="42"/>
      <c r="EZ215" s="42"/>
      <c r="FA215" s="42"/>
      <c r="FB215" s="42"/>
      <c r="FC215" s="42"/>
      <c r="FD215" s="42"/>
      <c r="FE215" s="42"/>
      <c r="FF215" s="42"/>
      <c r="FG215" s="42"/>
      <c r="FH215" s="42"/>
      <c r="FI215" s="42"/>
      <c r="FJ215" s="42"/>
      <c r="FK215" s="42"/>
      <c r="FL215" s="42"/>
      <c r="FM215" s="42"/>
      <c r="FN215" s="42"/>
      <c r="FO215" s="42"/>
      <c r="FP215" s="42"/>
      <c r="FQ215" s="42"/>
      <c r="FR215" s="42"/>
      <c r="FS215" s="42"/>
      <c r="FT215" s="43"/>
      <c r="FU215" s="42"/>
      <c r="FV215" s="42"/>
      <c r="FW215" s="42"/>
      <c r="FX215" s="42"/>
      <c r="FY215" s="42"/>
      <c r="FZ215" s="42"/>
      <c r="GA215" s="42"/>
      <c r="GB215" s="42"/>
      <c r="GC215" s="42"/>
      <c r="GD215" s="42"/>
      <c r="GE215" s="4"/>
      <c r="GF215" s="1"/>
      <c r="GG215" s="1"/>
      <c r="GH215" s="1"/>
      <c r="GI215" s="1"/>
      <c r="GJ215" s="1"/>
      <c r="GK215" s="1"/>
      <c r="GL215" s="1"/>
      <c r="GM215" s="1"/>
    </row>
    <row r="216" spans="1:195" x14ac:dyDescent="0.2">
      <c r="A216" s="2" t="s">
        <v>573</v>
      </c>
      <c r="B216" s="11" t="s">
        <v>574</v>
      </c>
      <c r="C216" s="42">
        <f t="shared" ref="C216:AH216" si="439">ROUND(C214/C96,2)</f>
        <v>8839.67</v>
      </c>
      <c r="D216" s="42">
        <f t="shared" si="439"/>
        <v>8697.8700000000008</v>
      </c>
      <c r="E216" s="42">
        <f t="shared" si="439"/>
        <v>9241.5499999999993</v>
      </c>
      <c r="F216" s="42">
        <f t="shared" si="439"/>
        <v>8581.08</v>
      </c>
      <c r="G216" s="42">
        <f t="shared" si="439"/>
        <v>9225.91</v>
      </c>
      <c r="H216" s="42">
        <f t="shared" si="439"/>
        <v>9190.99</v>
      </c>
      <c r="I216" s="42">
        <f t="shared" si="439"/>
        <v>9120.23</v>
      </c>
      <c r="J216" s="42">
        <f t="shared" si="439"/>
        <v>8457.16</v>
      </c>
      <c r="K216" s="42">
        <f t="shared" si="439"/>
        <v>11745.16</v>
      </c>
      <c r="L216" s="42">
        <f t="shared" si="439"/>
        <v>9209.25</v>
      </c>
      <c r="M216" s="42">
        <f t="shared" si="439"/>
        <v>10342</v>
      </c>
      <c r="N216" s="42">
        <f t="shared" si="439"/>
        <v>8863.5400000000009</v>
      </c>
      <c r="O216" s="42">
        <f t="shared" si="439"/>
        <v>8567.42</v>
      </c>
      <c r="P216" s="42">
        <f t="shared" si="439"/>
        <v>15767.74</v>
      </c>
      <c r="Q216" s="42">
        <f t="shared" si="439"/>
        <v>9276.9500000000007</v>
      </c>
      <c r="R216" s="42">
        <f t="shared" si="439"/>
        <v>8505.4599999999991</v>
      </c>
      <c r="S216" s="42">
        <f t="shared" si="439"/>
        <v>8968.2900000000009</v>
      </c>
      <c r="T216" s="42">
        <f t="shared" si="439"/>
        <v>15346.13</v>
      </c>
      <c r="U216" s="42">
        <f t="shared" si="439"/>
        <v>18224.45</v>
      </c>
      <c r="V216" s="42">
        <f t="shared" si="439"/>
        <v>11551.85</v>
      </c>
      <c r="W216" s="43">
        <f t="shared" si="439"/>
        <v>18217.2</v>
      </c>
      <c r="X216" s="42">
        <f t="shared" si="439"/>
        <v>17726</v>
      </c>
      <c r="Y216" s="42">
        <f t="shared" si="439"/>
        <v>9026.61</v>
      </c>
      <c r="Z216" s="42">
        <f t="shared" si="439"/>
        <v>12302.45</v>
      </c>
      <c r="AA216" s="42">
        <f t="shared" si="439"/>
        <v>8671.52</v>
      </c>
      <c r="AB216" s="42">
        <f t="shared" si="439"/>
        <v>8812.84</v>
      </c>
      <c r="AC216" s="42">
        <f t="shared" si="439"/>
        <v>9014.26</v>
      </c>
      <c r="AD216" s="42">
        <f t="shared" si="439"/>
        <v>8761.61</v>
      </c>
      <c r="AE216" s="42">
        <f t="shared" si="439"/>
        <v>15923.06</v>
      </c>
      <c r="AF216" s="42">
        <f t="shared" si="439"/>
        <v>15113.12</v>
      </c>
      <c r="AG216" s="42">
        <f t="shared" si="439"/>
        <v>9572.9500000000007</v>
      </c>
      <c r="AH216" s="42">
        <f t="shared" si="439"/>
        <v>8830.74</v>
      </c>
      <c r="AI216" s="42">
        <f t="shared" ref="AI216:BN216" si="440">ROUND(AI214/AI96,2)</f>
        <v>10692.27</v>
      </c>
      <c r="AJ216" s="42">
        <f t="shared" si="440"/>
        <v>14294.21</v>
      </c>
      <c r="AK216" s="42">
        <f t="shared" si="440"/>
        <v>13906.42</v>
      </c>
      <c r="AL216" s="42">
        <f t="shared" si="440"/>
        <v>12280.14</v>
      </c>
      <c r="AM216" s="42">
        <f t="shared" si="440"/>
        <v>9836.4599999999991</v>
      </c>
      <c r="AN216" s="42">
        <f t="shared" si="440"/>
        <v>11128.72</v>
      </c>
      <c r="AO216" s="42">
        <f t="shared" si="440"/>
        <v>8600.26</v>
      </c>
      <c r="AP216" s="42">
        <f t="shared" si="440"/>
        <v>9205.4699999999993</v>
      </c>
      <c r="AQ216" s="42">
        <f t="shared" si="440"/>
        <v>11875.4</v>
      </c>
      <c r="AR216" s="42">
        <f t="shared" si="440"/>
        <v>8596.1200000000008</v>
      </c>
      <c r="AS216" s="42">
        <f t="shared" si="440"/>
        <v>9236.2999999999993</v>
      </c>
      <c r="AT216" s="42">
        <f t="shared" si="440"/>
        <v>8788.9</v>
      </c>
      <c r="AU216" s="42">
        <f t="shared" si="440"/>
        <v>13116.45</v>
      </c>
      <c r="AV216" s="42">
        <f t="shared" si="440"/>
        <v>12339.04</v>
      </c>
      <c r="AW216" s="42">
        <f t="shared" si="440"/>
        <v>14098.44</v>
      </c>
      <c r="AX216" s="42">
        <f t="shared" si="440"/>
        <v>18884.060000000001</v>
      </c>
      <c r="AY216" s="42">
        <f t="shared" si="440"/>
        <v>10219.700000000001</v>
      </c>
      <c r="AZ216" s="42">
        <f t="shared" si="440"/>
        <v>9062.9599999999991</v>
      </c>
      <c r="BA216" s="42">
        <f t="shared" si="440"/>
        <v>8451.98</v>
      </c>
      <c r="BB216" s="42">
        <f t="shared" si="440"/>
        <v>8452.2000000000007</v>
      </c>
      <c r="BC216" s="42">
        <f t="shared" si="440"/>
        <v>8774.7199999999993</v>
      </c>
      <c r="BD216" s="42">
        <f t="shared" si="440"/>
        <v>8452.24</v>
      </c>
      <c r="BE216" s="42">
        <f t="shared" si="440"/>
        <v>9019.2900000000009</v>
      </c>
      <c r="BF216" s="42">
        <f t="shared" si="440"/>
        <v>8443.14</v>
      </c>
      <c r="BG216" s="42">
        <f t="shared" si="440"/>
        <v>9319.0300000000007</v>
      </c>
      <c r="BH216" s="42">
        <f t="shared" si="440"/>
        <v>9667.59</v>
      </c>
      <c r="BI216" s="42">
        <f t="shared" si="440"/>
        <v>13336.03</v>
      </c>
      <c r="BJ216" s="42">
        <f t="shared" si="440"/>
        <v>8452.9599999999991</v>
      </c>
      <c r="BK216" s="42">
        <f t="shared" si="440"/>
        <v>8463.1200000000008</v>
      </c>
      <c r="BL216" s="42">
        <f t="shared" si="440"/>
        <v>14746.82</v>
      </c>
      <c r="BM216" s="42">
        <f t="shared" si="440"/>
        <v>12360.26</v>
      </c>
      <c r="BN216" s="42">
        <f t="shared" si="440"/>
        <v>8452.24</v>
      </c>
      <c r="BO216" s="42">
        <f t="shared" ref="BO216:CT216" si="441">ROUND(BO214/BO96,2)</f>
        <v>8839.7000000000007</v>
      </c>
      <c r="BP216" s="42">
        <f t="shared" si="441"/>
        <v>14219.11</v>
      </c>
      <c r="BQ216" s="42">
        <f t="shared" si="441"/>
        <v>9182.56</v>
      </c>
      <c r="BR216" s="42">
        <f t="shared" si="441"/>
        <v>8583.75</v>
      </c>
      <c r="BS216" s="42">
        <f t="shared" si="441"/>
        <v>9362.99</v>
      </c>
      <c r="BT216" s="42">
        <f t="shared" si="441"/>
        <v>10542.52</v>
      </c>
      <c r="BU216" s="42">
        <f t="shared" si="441"/>
        <v>10838.7</v>
      </c>
      <c r="BV216" s="42">
        <f t="shared" si="441"/>
        <v>8920.36</v>
      </c>
      <c r="BW216" s="42">
        <f t="shared" si="441"/>
        <v>8805.3700000000008</v>
      </c>
      <c r="BX216" s="42">
        <f t="shared" si="441"/>
        <v>18124.54</v>
      </c>
      <c r="BY216" s="42">
        <f t="shared" si="441"/>
        <v>9818.82</v>
      </c>
      <c r="BZ216" s="42">
        <f t="shared" si="441"/>
        <v>13429.87</v>
      </c>
      <c r="CA216" s="42">
        <f t="shared" si="441"/>
        <v>15299.7</v>
      </c>
      <c r="CB216" s="42">
        <f t="shared" si="441"/>
        <v>8689.49</v>
      </c>
      <c r="CC216" s="42">
        <f t="shared" si="441"/>
        <v>14135.71</v>
      </c>
      <c r="CD216" s="42">
        <f t="shared" si="441"/>
        <v>17279.47</v>
      </c>
      <c r="CE216" s="42">
        <f t="shared" si="441"/>
        <v>14656.87</v>
      </c>
      <c r="CF216" s="42">
        <f t="shared" si="441"/>
        <v>15606.07</v>
      </c>
      <c r="CG216" s="42">
        <f t="shared" si="441"/>
        <v>13230.38</v>
      </c>
      <c r="CH216" s="42">
        <f t="shared" si="441"/>
        <v>16592.07</v>
      </c>
      <c r="CI216" s="42">
        <f t="shared" si="441"/>
        <v>9174.56</v>
      </c>
      <c r="CJ216" s="42">
        <f t="shared" si="441"/>
        <v>9306.81</v>
      </c>
      <c r="CK216" s="42">
        <f t="shared" si="441"/>
        <v>8734.31</v>
      </c>
      <c r="CL216" s="42">
        <f t="shared" si="441"/>
        <v>9208.51</v>
      </c>
      <c r="CM216" s="42">
        <f t="shared" si="441"/>
        <v>10064.75</v>
      </c>
      <c r="CN216" s="42">
        <f t="shared" si="441"/>
        <v>8449.6200000000008</v>
      </c>
      <c r="CO216" s="42">
        <f t="shared" si="441"/>
        <v>8451.69</v>
      </c>
      <c r="CP216" s="42">
        <f t="shared" si="441"/>
        <v>9277.9599999999991</v>
      </c>
      <c r="CQ216" s="42">
        <f t="shared" si="441"/>
        <v>9437.99</v>
      </c>
      <c r="CR216" s="42">
        <f t="shared" si="441"/>
        <v>14771.48</v>
      </c>
      <c r="CS216" s="42">
        <f t="shared" si="441"/>
        <v>10715.37</v>
      </c>
      <c r="CT216" s="42">
        <f t="shared" si="441"/>
        <v>16474.259999999998</v>
      </c>
      <c r="CU216" s="42">
        <f t="shared" ref="CU216:DZ216" si="442">ROUND(CU214/CU96,2)</f>
        <v>8377.99</v>
      </c>
      <c r="CV216" s="42">
        <f t="shared" si="442"/>
        <v>16896.54</v>
      </c>
      <c r="CW216" s="42">
        <f t="shared" si="442"/>
        <v>14540.97</v>
      </c>
      <c r="CX216" s="42">
        <f t="shared" si="442"/>
        <v>9793.25</v>
      </c>
      <c r="CY216" s="42">
        <f t="shared" si="442"/>
        <v>18149.07</v>
      </c>
      <c r="CZ216" s="42">
        <f t="shared" si="442"/>
        <v>8594.66</v>
      </c>
      <c r="DA216" s="42">
        <f t="shared" si="442"/>
        <v>14493.09</v>
      </c>
      <c r="DB216" s="42">
        <f t="shared" si="442"/>
        <v>11743.43</v>
      </c>
      <c r="DC216" s="42">
        <f t="shared" si="442"/>
        <v>15228.87</v>
      </c>
      <c r="DD216" s="42">
        <f t="shared" si="442"/>
        <v>15149.72</v>
      </c>
      <c r="DE216" s="42">
        <f t="shared" si="442"/>
        <v>10017.620000000001</v>
      </c>
      <c r="DF216" s="42">
        <f t="shared" si="442"/>
        <v>8451.98</v>
      </c>
      <c r="DG216" s="42">
        <f t="shared" si="442"/>
        <v>17584.5</v>
      </c>
      <c r="DH216" s="42">
        <f t="shared" si="442"/>
        <v>8452.24</v>
      </c>
      <c r="DI216" s="42">
        <f t="shared" si="442"/>
        <v>8617.39</v>
      </c>
      <c r="DJ216" s="42">
        <f t="shared" si="442"/>
        <v>9461.3799999999992</v>
      </c>
      <c r="DK216" s="42">
        <f t="shared" si="442"/>
        <v>9915.2199999999993</v>
      </c>
      <c r="DL216" s="42">
        <f t="shared" si="442"/>
        <v>8797.6</v>
      </c>
      <c r="DM216" s="42">
        <f t="shared" si="442"/>
        <v>14026.53</v>
      </c>
      <c r="DN216" s="42">
        <f t="shared" si="442"/>
        <v>9159.17</v>
      </c>
      <c r="DO216" s="42">
        <f t="shared" si="442"/>
        <v>8961.7000000000007</v>
      </c>
      <c r="DP216" s="42">
        <f t="shared" si="442"/>
        <v>14160.94</v>
      </c>
      <c r="DQ216" s="42">
        <f t="shared" si="442"/>
        <v>9596.25</v>
      </c>
      <c r="DR216" s="42">
        <f t="shared" si="442"/>
        <v>9312.32</v>
      </c>
      <c r="DS216" s="42">
        <f t="shared" si="442"/>
        <v>9837.93</v>
      </c>
      <c r="DT216" s="42">
        <f t="shared" si="442"/>
        <v>16629.11</v>
      </c>
      <c r="DU216" s="42">
        <f t="shared" si="442"/>
        <v>10615.65</v>
      </c>
      <c r="DV216" s="42">
        <f t="shared" si="442"/>
        <v>13854.17</v>
      </c>
      <c r="DW216" s="42">
        <f t="shared" si="442"/>
        <v>10941.74</v>
      </c>
      <c r="DX216" s="42">
        <f t="shared" si="442"/>
        <v>16881.32</v>
      </c>
      <c r="DY216" s="42">
        <f t="shared" si="442"/>
        <v>12352.17</v>
      </c>
      <c r="DZ216" s="42">
        <f t="shared" si="442"/>
        <v>9505.17</v>
      </c>
      <c r="EA216" s="42">
        <f t="shared" ref="EA216:FF216" si="443">ROUND(EA214/EA96,2)</f>
        <v>9888.69</v>
      </c>
      <c r="EB216" s="42">
        <f t="shared" si="443"/>
        <v>9388.75</v>
      </c>
      <c r="EC216" s="42">
        <f t="shared" si="443"/>
        <v>10864.27</v>
      </c>
      <c r="ED216" s="42">
        <f t="shared" si="443"/>
        <v>11517.47</v>
      </c>
      <c r="EE216" s="42">
        <f t="shared" si="443"/>
        <v>14040.52</v>
      </c>
      <c r="EF216" s="42">
        <f t="shared" si="443"/>
        <v>8924.5300000000007</v>
      </c>
      <c r="EG216" s="42">
        <f t="shared" si="443"/>
        <v>11369.64</v>
      </c>
      <c r="EH216" s="42">
        <f t="shared" si="443"/>
        <v>12568.74</v>
      </c>
      <c r="EI216" s="42">
        <f t="shared" si="443"/>
        <v>9165.4599999999991</v>
      </c>
      <c r="EJ216" s="42">
        <f t="shared" si="443"/>
        <v>8446.07</v>
      </c>
      <c r="EK216" s="42">
        <f t="shared" si="443"/>
        <v>9213.9599999999991</v>
      </c>
      <c r="EL216" s="42">
        <f t="shared" si="443"/>
        <v>9329.4</v>
      </c>
      <c r="EM216" s="42">
        <f t="shared" si="443"/>
        <v>10040.06</v>
      </c>
      <c r="EN216" s="42">
        <f t="shared" si="443"/>
        <v>8992.44</v>
      </c>
      <c r="EO216" s="42">
        <f t="shared" si="443"/>
        <v>10157.049999999999</v>
      </c>
      <c r="EP216" s="42">
        <f t="shared" si="443"/>
        <v>11202.28</v>
      </c>
      <c r="EQ216" s="42">
        <f t="shared" si="443"/>
        <v>8880.7199999999993</v>
      </c>
      <c r="ER216" s="42">
        <f t="shared" si="443"/>
        <v>12243.1</v>
      </c>
      <c r="ES216" s="42">
        <f t="shared" si="443"/>
        <v>16114.87</v>
      </c>
      <c r="ET216" s="42">
        <f t="shared" si="443"/>
        <v>15495.54</v>
      </c>
      <c r="EU216" s="42">
        <f t="shared" si="443"/>
        <v>9969.1200000000008</v>
      </c>
      <c r="EV216" s="42">
        <f t="shared" si="443"/>
        <v>18860.98</v>
      </c>
      <c r="EW216" s="42">
        <f t="shared" si="443"/>
        <v>11834.77</v>
      </c>
      <c r="EX216" s="42">
        <f t="shared" si="443"/>
        <v>13889.83</v>
      </c>
      <c r="EY216" s="42">
        <f t="shared" si="443"/>
        <v>8921.0400000000009</v>
      </c>
      <c r="EZ216" s="42">
        <f t="shared" si="443"/>
        <v>15778.24</v>
      </c>
      <c r="FA216" s="42">
        <f t="shared" si="443"/>
        <v>9207.06</v>
      </c>
      <c r="FB216" s="42">
        <f t="shared" si="443"/>
        <v>11309.17</v>
      </c>
      <c r="FC216" s="42">
        <f t="shared" si="443"/>
        <v>8546.83</v>
      </c>
      <c r="FD216" s="42">
        <f t="shared" si="443"/>
        <v>11148.15</v>
      </c>
      <c r="FE216" s="42">
        <f t="shared" si="443"/>
        <v>17113.21</v>
      </c>
      <c r="FF216" s="42">
        <f t="shared" si="443"/>
        <v>13469.73</v>
      </c>
      <c r="FG216" s="42">
        <f t="shared" ref="FG216:FX216" si="444">ROUND(FG214/FG96,2)</f>
        <v>16735.84</v>
      </c>
      <c r="FH216" s="42">
        <f t="shared" si="444"/>
        <v>17403.64</v>
      </c>
      <c r="FI216" s="42">
        <f t="shared" si="444"/>
        <v>8766.99</v>
      </c>
      <c r="FJ216" s="42">
        <f t="shared" si="444"/>
        <v>8544.99</v>
      </c>
      <c r="FK216" s="42">
        <f t="shared" si="444"/>
        <v>8524.4699999999993</v>
      </c>
      <c r="FL216" s="42">
        <f t="shared" si="444"/>
        <v>8439.2000000000007</v>
      </c>
      <c r="FM216" s="42">
        <f t="shared" si="444"/>
        <v>8452.24</v>
      </c>
      <c r="FN216" s="42">
        <f t="shared" si="444"/>
        <v>8737.69</v>
      </c>
      <c r="FO216" s="42">
        <f t="shared" si="444"/>
        <v>8955.9599999999991</v>
      </c>
      <c r="FP216" s="42">
        <f t="shared" si="444"/>
        <v>9084.17</v>
      </c>
      <c r="FQ216" s="42">
        <f t="shared" si="444"/>
        <v>9181.33</v>
      </c>
      <c r="FR216" s="42">
        <f t="shared" si="444"/>
        <v>15217.01</v>
      </c>
      <c r="FS216" s="42">
        <f t="shared" si="444"/>
        <v>14176.83</v>
      </c>
      <c r="FT216" s="43">
        <f t="shared" si="444"/>
        <v>17998.8</v>
      </c>
      <c r="FU216" s="42">
        <f t="shared" si="444"/>
        <v>9879.0499999999993</v>
      </c>
      <c r="FV216" s="42">
        <f t="shared" si="444"/>
        <v>9498.82</v>
      </c>
      <c r="FW216" s="42">
        <f t="shared" si="444"/>
        <v>14397.25</v>
      </c>
      <c r="FX216" s="42">
        <f t="shared" si="444"/>
        <v>18676.38</v>
      </c>
      <c r="FY216" s="42"/>
      <c r="FZ216" s="42">
        <f>FZ214/FZ96</f>
        <v>8888.8520646245306</v>
      </c>
      <c r="GA216" s="42"/>
      <c r="GB216" s="42"/>
      <c r="GC216" s="42"/>
      <c r="GD216" s="42"/>
      <c r="GE216" s="4"/>
      <c r="GF216" s="1"/>
      <c r="GG216" s="1"/>
      <c r="GH216" s="1"/>
      <c r="GI216" s="1"/>
      <c r="GJ216" s="1"/>
      <c r="GK216" s="1"/>
      <c r="GL216" s="1"/>
      <c r="GM216" s="1"/>
    </row>
    <row r="217" spans="1:195" x14ac:dyDescent="0.2">
      <c r="A217" s="5"/>
      <c r="B217" s="11" t="s">
        <v>575</v>
      </c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3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  <c r="DB217" s="42"/>
      <c r="DC217" s="42"/>
      <c r="DD217" s="42"/>
      <c r="DE217" s="42"/>
      <c r="DF217" s="42"/>
      <c r="DG217" s="42"/>
      <c r="DH217" s="42"/>
      <c r="DI217" s="42"/>
      <c r="DJ217" s="42"/>
      <c r="DK217" s="42">
        <f>DK214-DK203</f>
        <v>4536214.2300000004</v>
      </c>
      <c r="DL217" s="42"/>
      <c r="DM217" s="42"/>
      <c r="DN217" s="42"/>
      <c r="DO217" s="42"/>
      <c r="DP217" s="42"/>
      <c r="DQ217" s="42"/>
      <c r="DR217" s="42"/>
      <c r="DS217" s="42"/>
      <c r="DT217" s="42"/>
      <c r="DU217" s="42"/>
      <c r="DV217" s="42"/>
      <c r="DW217" s="42"/>
      <c r="DX217" s="42"/>
      <c r="DY217" s="42"/>
      <c r="DZ217" s="42"/>
      <c r="EA217" s="42"/>
      <c r="EB217" s="42"/>
      <c r="EC217" s="42"/>
      <c r="ED217" s="42"/>
      <c r="EE217" s="42"/>
      <c r="EF217" s="42"/>
      <c r="EG217" s="42"/>
      <c r="EH217" s="42"/>
      <c r="EI217" s="42"/>
      <c r="EJ217" s="42"/>
      <c r="EK217" s="42"/>
      <c r="EL217" s="42"/>
      <c r="EM217" s="42"/>
      <c r="EN217" s="42"/>
      <c r="EO217" s="42"/>
      <c r="EP217" s="42"/>
      <c r="EQ217" s="42"/>
      <c r="ER217" s="42"/>
      <c r="ES217" s="42"/>
      <c r="ET217" s="42"/>
      <c r="EU217" s="42"/>
      <c r="EV217" s="42"/>
      <c r="EW217" s="42"/>
      <c r="EX217" s="42"/>
      <c r="EY217" s="42"/>
      <c r="EZ217" s="42"/>
      <c r="FA217" s="42"/>
      <c r="FB217" s="42"/>
      <c r="FC217" s="42"/>
      <c r="FD217" s="42"/>
      <c r="FE217" s="42"/>
      <c r="FF217" s="42"/>
      <c r="FG217" s="42"/>
      <c r="FH217" s="42"/>
      <c r="FI217" s="42"/>
      <c r="FJ217" s="42"/>
      <c r="FK217" s="42"/>
      <c r="FL217" s="42"/>
      <c r="FM217" s="42"/>
      <c r="FN217" s="42"/>
      <c r="FO217" s="42"/>
      <c r="FP217" s="42"/>
      <c r="FQ217" s="42"/>
      <c r="FR217" s="42"/>
      <c r="FS217" s="42"/>
      <c r="FT217" s="43"/>
      <c r="FU217" s="42"/>
      <c r="FV217" s="42"/>
      <c r="FW217" s="42"/>
      <c r="FX217" s="42"/>
      <c r="FY217" s="42"/>
      <c r="FZ217" s="42"/>
      <c r="GA217" s="42"/>
      <c r="GB217" s="42"/>
      <c r="GC217" s="42"/>
      <c r="GD217" s="42"/>
      <c r="GE217" s="4"/>
      <c r="GF217" s="1"/>
      <c r="GG217" s="1"/>
      <c r="GH217" s="1"/>
      <c r="GI217" s="1"/>
      <c r="GJ217" s="1"/>
      <c r="GK217" s="1"/>
      <c r="GL217" s="1"/>
      <c r="GM217" s="1"/>
    </row>
    <row r="218" spans="1:195" x14ac:dyDescent="0.2">
      <c r="A218" s="2" t="s">
        <v>412</v>
      </c>
      <c r="B218" s="11"/>
      <c r="C218" s="100"/>
      <c r="D218" s="100"/>
      <c r="E218" s="100"/>
      <c r="F218" s="100"/>
      <c r="G218" s="100"/>
      <c r="H218" s="100"/>
      <c r="I218" s="100"/>
      <c r="J218" s="100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100"/>
      <c r="W218" s="100"/>
      <c r="X218" s="100"/>
      <c r="Y218" s="100"/>
      <c r="Z218" s="100"/>
      <c r="AA218" s="100"/>
      <c r="AB218" s="100"/>
      <c r="AC218" s="100"/>
      <c r="AD218" s="100"/>
      <c r="AE218" s="100"/>
      <c r="AF218" s="100"/>
      <c r="AG218" s="100"/>
      <c r="AH218" s="100"/>
      <c r="AI218" s="100"/>
      <c r="AJ218" s="100"/>
      <c r="AK218" s="100"/>
      <c r="AL218" s="100"/>
      <c r="AM218" s="100"/>
      <c r="AN218" s="100"/>
      <c r="AO218" s="100"/>
      <c r="AP218" s="100"/>
      <c r="AQ218" s="100"/>
      <c r="AR218" s="100"/>
      <c r="AS218" s="100"/>
      <c r="AT218" s="100"/>
      <c r="AU218" s="100"/>
      <c r="AV218" s="100"/>
      <c r="AW218" s="100"/>
      <c r="AX218" s="100"/>
      <c r="AY218" s="100"/>
      <c r="AZ218" s="100"/>
      <c r="BA218" s="100"/>
      <c r="BB218" s="100"/>
      <c r="BC218" s="100"/>
      <c r="BD218" s="100"/>
      <c r="BE218" s="100"/>
      <c r="BF218" s="100"/>
      <c r="BG218" s="100"/>
      <c r="BH218" s="100"/>
      <c r="BI218" s="100"/>
      <c r="BJ218" s="100"/>
      <c r="BK218" s="100"/>
      <c r="BL218" s="100"/>
      <c r="BM218" s="100"/>
      <c r="BN218" s="100"/>
      <c r="BO218" s="100"/>
      <c r="BP218" s="100"/>
      <c r="BQ218" s="100"/>
      <c r="BR218" s="100"/>
      <c r="BS218" s="100"/>
      <c r="BT218" s="100"/>
      <c r="BU218" s="100"/>
      <c r="BV218" s="100"/>
      <c r="BW218" s="100"/>
      <c r="BX218" s="100"/>
      <c r="BY218" s="100"/>
      <c r="BZ218" s="100"/>
      <c r="CA218" s="100"/>
      <c r="CB218" s="100"/>
      <c r="CC218" s="100"/>
      <c r="CD218" s="100"/>
      <c r="CE218" s="100"/>
      <c r="CF218" s="100"/>
      <c r="CG218" s="100"/>
      <c r="CH218" s="100"/>
      <c r="CI218" s="100"/>
      <c r="CJ218" s="100"/>
      <c r="CK218" s="100"/>
      <c r="CL218" s="100"/>
      <c r="CM218" s="100"/>
      <c r="CN218" s="100"/>
      <c r="CO218" s="100"/>
      <c r="CP218" s="100"/>
      <c r="CQ218" s="100"/>
      <c r="CR218" s="100"/>
      <c r="CS218" s="100"/>
      <c r="CT218" s="100"/>
      <c r="CU218" s="100"/>
      <c r="CV218" s="100"/>
      <c r="CW218" s="100"/>
      <c r="CX218" s="100"/>
      <c r="CY218" s="100"/>
      <c r="CZ218" s="100"/>
      <c r="DA218" s="100"/>
      <c r="DB218" s="100"/>
      <c r="DC218" s="100"/>
      <c r="DD218" s="100"/>
      <c r="DE218" s="100"/>
      <c r="DF218" s="100"/>
      <c r="DG218" s="100"/>
      <c r="DH218" s="100"/>
      <c r="DI218" s="100"/>
      <c r="DJ218" s="100"/>
      <c r="DK218" s="100"/>
      <c r="DL218" s="100"/>
      <c r="DM218" s="100"/>
      <c r="DN218" s="100"/>
      <c r="DO218" s="100"/>
      <c r="DP218" s="100"/>
      <c r="DQ218" s="100"/>
      <c r="DR218" s="100"/>
      <c r="DS218" s="100"/>
      <c r="DT218" s="100"/>
      <c r="DU218" s="100"/>
      <c r="DV218" s="100"/>
      <c r="DW218" s="100"/>
      <c r="DX218" s="100"/>
      <c r="DY218" s="100"/>
      <c r="DZ218" s="100"/>
      <c r="EA218" s="100"/>
      <c r="EB218" s="100"/>
      <c r="EC218" s="100"/>
      <c r="ED218" s="100"/>
      <c r="EE218" s="100"/>
      <c r="EF218" s="100"/>
      <c r="EG218" s="100"/>
      <c r="EH218" s="100"/>
      <c r="EI218" s="100"/>
      <c r="EJ218" s="100"/>
      <c r="EK218" s="100"/>
      <c r="EL218" s="100"/>
      <c r="EM218" s="100"/>
      <c r="EN218" s="100"/>
      <c r="EO218" s="100"/>
      <c r="EP218" s="100"/>
      <c r="EQ218" s="100"/>
      <c r="ER218" s="100"/>
      <c r="ES218" s="100"/>
      <c r="ET218" s="100"/>
      <c r="EU218" s="100"/>
      <c r="EV218" s="100"/>
      <c r="EW218" s="100"/>
      <c r="EX218" s="100"/>
      <c r="EY218" s="100"/>
      <c r="EZ218" s="100"/>
      <c r="FA218" s="100"/>
      <c r="FB218" s="100"/>
      <c r="FC218" s="100"/>
      <c r="FD218" s="100"/>
      <c r="FE218" s="100"/>
      <c r="FF218" s="100"/>
      <c r="FG218" s="100"/>
      <c r="FH218" s="100"/>
      <c r="FI218" s="100"/>
      <c r="FJ218" s="100"/>
      <c r="FK218" s="100"/>
      <c r="FL218" s="100"/>
      <c r="FM218" s="100"/>
      <c r="FN218" s="100"/>
      <c r="FO218" s="100"/>
      <c r="FP218" s="100"/>
      <c r="FQ218" s="100"/>
      <c r="FR218" s="100"/>
      <c r="FS218" s="100"/>
      <c r="FT218" s="100"/>
      <c r="FU218" s="100"/>
      <c r="FV218" s="100"/>
      <c r="FW218" s="100"/>
      <c r="FX218" s="100"/>
      <c r="FY218" s="42"/>
      <c r="FZ218" s="42"/>
      <c r="GA218" s="42"/>
      <c r="GB218" s="42"/>
      <c r="GC218" s="42"/>
      <c r="GD218" s="42"/>
      <c r="GE218" s="4"/>
      <c r="GF218" s="1"/>
      <c r="GG218" s="1"/>
      <c r="GH218" s="1"/>
      <c r="GI218" s="1"/>
      <c r="GJ218" s="1"/>
      <c r="GK218" s="1"/>
      <c r="GL218" s="1"/>
      <c r="GM218" s="1"/>
    </row>
    <row r="219" spans="1:195" ht="31.5" x14ac:dyDescent="0.25">
      <c r="A219" s="2" t="s">
        <v>412</v>
      </c>
      <c r="B219" s="118" t="s">
        <v>576</v>
      </c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  <c r="DB219" s="42"/>
      <c r="DC219" s="42"/>
      <c r="DD219" s="42"/>
      <c r="DE219" s="42"/>
      <c r="DF219" s="42"/>
      <c r="DG219" s="42"/>
      <c r="DH219" s="42"/>
      <c r="DI219" s="42"/>
      <c r="DJ219" s="42"/>
      <c r="DK219" s="42"/>
      <c r="DL219" s="42"/>
      <c r="DM219" s="42"/>
      <c r="DN219" s="42"/>
      <c r="DO219" s="42"/>
      <c r="DP219" s="42"/>
      <c r="DQ219" s="42"/>
      <c r="DR219" s="42"/>
      <c r="DS219" s="42"/>
      <c r="DT219" s="42"/>
      <c r="DU219" s="42"/>
      <c r="DV219" s="42"/>
      <c r="DW219" s="42"/>
      <c r="DX219" s="42"/>
      <c r="DY219" s="42"/>
      <c r="DZ219" s="42"/>
      <c r="EA219" s="42"/>
      <c r="EB219" s="42"/>
      <c r="EC219" s="42"/>
      <c r="ED219" s="42"/>
      <c r="EE219" s="42"/>
      <c r="EF219" s="42"/>
      <c r="EG219" s="42"/>
      <c r="EH219" s="42"/>
      <c r="EI219" s="42"/>
      <c r="EJ219" s="42"/>
      <c r="EK219" s="42"/>
      <c r="EL219" s="42"/>
      <c r="EM219" s="42"/>
      <c r="EN219" s="42"/>
      <c r="EO219" s="42"/>
      <c r="EP219" s="42"/>
      <c r="EQ219" s="42"/>
      <c r="ER219" s="42"/>
      <c r="ES219" s="42"/>
      <c r="ET219" s="42"/>
      <c r="EU219" s="42"/>
      <c r="EV219" s="42"/>
      <c r="EW219" s="42"/>
      <c r="EX219" s="42"/>
      <c r="EY219" s="42"/>
      <c r="EZ219" s="42"/>
      <c r="FA219" s="42"/>
      <c r="FB219" s="42"/>
      <c r="FC219" s="42"/>
      <c r="FD219" s="42"/>
      <c r="FE219" s="42"/>
      <c r="FF219" s="42"/>
      <c r="FG219" s="42"/>
      <c r="FH219" s="42"/>
      <c r="FI219" s="42"/>
      <c r="FJ219" s="42"/>
      <c r="FK219" s="42"/>
      <c r="FL219" s="42"/>
      <c r="FM219" s="42"/>
      <c r="FN219" s="42"/>
      <c r="FO219" s="42"/>
      <c r="FP219" s="42"/>
      <c r="FQ219" s="42"/>
      <c r="FR219" s="42"/>
      <c r="FS219" s="42"/>
      <c r="FT219" s="42"/>
      <c r="FU219" s="42"/>
      <c r="FV219" s="42"/>
      <c r="FW219" s="42"/>
      <c r="FX219" s="42"/>
      <c r="FY219" s="42"/>
      <c r="FZ219" s="42"/>
      <c r="GA219" s="42"/>
      <c r="GB219" s="42"/>
      <c r="GC219" s="42"/>
      <c r="GD219" s="42"/>
      <c r="GE219" s="4"/>
      <c r="GF219" s="1"/>
      <c r="GG219" s="1"/>
      <c r="GH219" s="1"/>
      <c r="GI219" s="1"/>
      <c r="GJ219" s="1"/>
      <c r="GK219" s="1"/>
      <c r="GL219" s="1"/>
      <c r="GM219" s="1"/>
    </row>
    <row r="220" spans="1:195" x14ac:dyDescent="0.2">
      <c r="A220" s="2" t="s">
        <v>577</v>
      </c>
      <c r="B220" s="11" t="s">
        <v>578</v>
      </c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3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  <c r="DB220" s="42"/>
      <c r="DC220" s="42"/>
      <c r="DD220" s="42"/>
      <c r="DE220" s="42"/>
      <c r="DF220" s="42"/>
      <c r="DG220" s="42"/>
      <c r="DH220" s="42"/>
      <c r="DI220" s="42"/>
      <c r="DJ220" s="42"/>
      <c r="DK220" s="42"/>
      <c r="DL220" s="42"/>
      <c r="DM220" s="42"/>
      <c r="DN220" s="42"/>
      <c r="DO220" s="42"/>
      <c r="DP220" s="42"/>
      <c r="DQ220" s="42"/>
      <c r="DR220" s="42"/>
      <c r="DS220" s="42"/>
      <c r="DT220" s="42"/>
      <c r="DU220" s="42"/>
      <c r="DV220" s="42"/>
      <c r="DW220" s="42"/>
      <c r="DX220" s="42"/>
      <c r="DY220" s="42"/>
      <c r="DZ220" s="42"/>
      <c r="EA220" s="42"/>
      <c r="EB220" s="42"/>
      <c r="EC220" s="42"/>
      <c r="ED220" s="42"/>
      <c r="EE220" s="42"/>
      <c r="EF220" s="42"/>
      <c r="EG220" s="42"/>
      <c r="EH220" s="42"/>
      <c r="EI220" s="42"/>
      <c r="EJ220" s="42"/>
      <c r="EK220" s="42"/>
      <c r="EL220" s="42"/>
      <c r="EM220" s="42"/>
      <c r="EN220" s="42"/>
      <c r="EO220" s="42"/>
      <c r="EP220" s="42"/>
      <c r="EQ220" s="42"/>
      <c r="ER220" s="42"/>
      <c r="ES220" s="42"/>
      <c r="ET220" s="42"/>
      <c r="EU220" s="42"/>
      <c r="EV220" s="42"/>
      <c r="EW220" s="42"/>
      <c r="EX220" s="42"/>
      <c r="EY220" s="42"/>
      <c r="EZ220" s="42"/>
      <c r="FA220" s="42"/>
      <c r="FB220" s="42"/>
      <c r="FC220" s="42"/>
      <c r="FD220" s="42"/>
      <c r="FE220" s="42"/>
      <c r="FF220" s="42"/>
      <c r="FG220" s="42"/>
      <c r="FH220" s="42"/>
      <c r="FI220" s="42"/>
      <c r="FJ220" s="42"/>
      <c r="FK220" s="42"/>
      <c r="FL220" s="42"/>
      <c r="FM220" s="42"/>
      <c r="FN220" s="42"/>
      <c r="FO220" s="42"/>
      <c r="FP220" s="42"/>
      <c r="FQ220" s="42"/>
      <c r="FR220" s="42"/>
      <c r="FS220" s="42"/>
      <c r="FT220" s="43"/>
      <c r="FU220" s="42"/>
      <c r="FV220" s="42"/>
      <c r="FW220" s="42"/>
      <c r="FX220" s="42"/>
      <c r="FY220" s="100"/>
      <c r="FZ220" s="42"/>
      <c r="GA220" s="42"/>
      <c r="GB220" s="42"/>
      <c r="GC220" s="42"/>
      <c r="GD220" s="42"/>
      <c r="GE220" s="4"/>
      <c r="GF220" s="1"/>
      <c r="GG220" s="1"/>
      <c r="GH220" s="1"/>
      <c r="GI220" s="1"/>
      <c r="GJ220" s="1"/>
      <c r="GK220" s="1"/>
      <c r="GL220" s="1"/>
      <c r="GM220" s="1"/>
    </row>
    <row r="221" spans="1:195" x14ac:dyDescent="0.2">
      <c r="A221" s="4"/>
      <c r="B221" s="11" t="s">
        <v>579</v>
      </c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3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  <c r="DB221" s="42"/>
      <c r="DC221" s="42"/>
      <c r="DD221" s="42"/>
      <c r="DE221" s="42"/>
      <c r="DF221" s="42"/>
      <c r="DG221" s="42"/>
      <c r="DH221" s="42"/>
      <c r="DI221" s="42"/>
      <c r="DJ221" s="42"/>
      <c r="DK221" s="42"/>
      <c r="DL221" s="42"/>
      <c r="DM221" s="42"/>
      <c r="DN221" s="42"/>
      <c r="DO221" s="42"/>
      <c r="DP221" s="42"/>
      <c r="DQ221" s="42"/>
      <c r="DR221" s="42"/>
      <c r="DS221" s="42"/>
      <c r="DT221" s="42"/>
      <c r="DU221" s="42"/>
      <c r="DV221" s="42"/>
      <c r="DW221" s="42"/>
      <c r="DX221" s="42"/>
      <c r="DY221" s="42"/>
      <c r="DZ221" s="42"/>
      <c r="EA221" s="42"/>
      <c r="EB221" s="42"/>
      <c r="EC221" s="42"/>
      <c r="ED221" s="42"/>
      <c r="EE221" s="42"/>
      <c r="EF221" s="42"/>
      <c r="EG221" s="42"/>
      <c r="EH221" s="42"/>
      <c r="EI221" s="42"/>
      <c r="EJ221" s="42"/>
      <c r="EK221" s="42"/>
      <c r="EL221" s="42"/>
      <c r="EM221" s="42"/>
      <c r="EN221" s="42"/>
      <c r="EO221" s="42"/>
      <c r="EP221" s="42"/>
      <c r="EQ221" s="42"/>
      <c r="ER221" s="42"/>
      <c r="ES221" s="42"/>
      <c r="ET221" s="42"/>
      <c r="EU221" s="42"/>
      <c r="EV221" s="42"/>
      <c r="EW221" s="42"/>
      <c r="EX221" s="42"/>
      <c r="EY221" s="42"/>
      <c r="EZ221" s="42"/>
      <c r="FA221" s="42"/>
      <c r="FB221" s="42"/>
      <c r="FC221" s="42"/>
      <c r="FD221" s="42"/>
      <c r="FE221" s="42"/>
      <c r="FF221" s="42"/>
      <c r="FG221" s="42"/>
      <c r="FH221" s="42"/>
      <c r="FI221" s="42"/>
      <c r="FJ221" s="42"/>
      <c r="FK221" s="42"/>
      <c r="FL221" s="42"/>
      <c r="FM221" s="42"/>
      <c r="FN221" s="42"/>
      <c r="FO221" s="42"/>
      <c r="FP221" s="42"/>
      <c r="FQ221" s="42"/>
      <c r="FR221" s="42"/>
      <c r="FS221" s="42"/>
      <c r="FT221" s="43"/>
      <c r="FU221" s="42"/>
      <c r="FV221" s="42"/>
      <c r="FW221" s="42"/>
      <c r="FX221" s="42"/>
      <c r="FY221" s="42"/>
      <c r="FZ221" s="42">
        <f>SUM(C219:FX219)</f>
        <v>0</v>
      </c>
      <c r="GA221" s="42"/>
      <c r="GB221" s="42"/>
      <c r="GC221" s="42"/>
      <c r="GD221" s="42"/>
      <c r="GE221" s="4"/>
      <c r="GF221" s="1"/>
      <c r="GG221" s="1"/>
      <c r="GH221" s="1"/>
      <c r="GI221" s="1"/>
      <c r="GJ221" s="1"/>
      <c r="GK221" s="1"/>
      <c r="GL221" s="1"/>
      <c r="GM221" s="1"/>
    </row>
    <row r="222" spans="1:195" x14ac:dyDescent="0.2">
      <c r="A222" s="116" t="s">
        <v>580</v>
      </c>
      <c r="B222" s="117" t="s">
        <v>581</v>
      </c>
      <c r="C222" s="42">
        <f t="shared" ref="C222:AH222" si="445">IF((AND(C$189=C$214,C$66&lt;&gt;888888888.88))=TRUE(),C209,0)</f>
        <v>0</v>
      </c>
      <c r="D222" s="42">
        <f t="shared" si="445"/>
        <v>0</v>
      </c>
      <c r="E222" s="42">
        <f t="shared" si="445"/>
        <v>0</v>
      </c>
      <c r="F222" s="42">
        <f t="shared" si="445"/>
        <v>159686578.85999998</v>
      </c>
      <c r="G222" s="42">
        <f t="shared" si="445"/>
        <v>0</v>
      </c>
      <c r="H222" s="42">
        <f t="shared" si="445"/>
        <v>8992066.6799999997</v>
      </c>
      <c r="I222" s="42">
        <f t="shared" si="445"/>
        <v>0</v>
      </c>
      <c r="J222" s="42">
        <f t="shared" si="445"/>
        <v>20531486.52</v>
      </c>
      <c r="K222" s="42">
        <f t="shared" si="445"/>
        <v>3494898.62</v>
      </c>
      <c r="L222" s="42">
        <f t="shared" si="445"/>
        <v>0</v>
      </c>
      <c r="M222" s="42">
        <f t="shared" si="445"/>
        <v>14103676.25</v>
      </c>
      <c r="N222" s="42">
        <f t="shared" si="445"/>
        <v>0</v>
      </c>
      <c r="O222" s="42">
        <f t="shared" si="445"/>
        <v>0</v>
      </c>
      <c r="P222" s="42">
        <f t="shared" si="445"/>
        <v>0</v>
      </c>
      <c r="Q222" s="42">
        <f t="shared" si="445"/>
        <v>368075734.58000004</v>
      </c>
      <c r="R222" s="42">
        <f t="shared" si="445"/>
        <v>0</v>
      </c>
      <c r="S222" s="42">
        <f t="shared" si="445"/>
        <v>14862182.039999999</v>
      </c>
      <c r="T222" s="42">
        <f t="shared" si="445"/>
        <v>0</v>
      </c>
      <c r="U222" s="42">
        <f t="shared" si="445"/>
        <v>947777.03</v>
      </c>
      <c r="V222" s="42">
        <f t="shared" si="445"/>
        <v>0</v>
      </c>
      <c r="W222" s="42">
        <f t="shared" si="445"/>
        <v>0</v>
      </c>
      <c r="X222" s="42">
        <f t="shared" si="445"/>
        <v>899738.57000000007</v>
      </c>
      <c r="Y222" s="42">
        <f t="shared" si="445"/>
        <v>0</v>
      </c>
      <c r="Z222" s="42">
        <f t="shared" si="445"/>
        <v>0</v>
      </c>
      <c r="AA222" s="42">
        <f t="shared" si="445"/>
        <v>0</v>
      </c>
      <c r="AB222" s="42">
        <f t="shared" si="445"/>
        <v>263061532.63000003</v>
      </c>
      <c r="AC222" s="42">
        <f t="shared" si="445"/>
        <v>0</v>
      </c>
      <c r="AD222" s="42">
        <f t="shared" si="445"/>
        <v>0</v>
      </c>
      <c r="AE222" s="42">
        <f t="shared" si="445"/>
        <v>1704762.7599999998</v>
      </c>
      <c r="AF222" s="42">
        <f t="shared" si="445"/>
        <v>0</v>
      </c>
      <c r="AG222" s="42">
        <f t="shared" si="445"/>
        <v>0</v>
      </c>
      <c r="AH222" s="42">
        <f t="shared" si="445"/>
        <v>9169405.8800000008</v>
      </c>
      <c r="AI222" s="42">
        <f t="shared" ref="AI222:BN222" si="446">IF((AND(AI$189=AI$214,AI$66&lt;&gt;888888888.88))=TRUE(),AI209,0)</f>
        <v>3898405.74</v>
      </c>
      <c r="AJ222" s="42">
        <f t="shared" si="446"/>
        <v>2790267.47</v>
      </c>
      <c r="AK222" s="42">
        <f t="shared" si="446"/>
        <v>0</v>
      </c>
      <c r="AL222" s="42">
        <f t="shared" si="446"/>
        <v>0</v>
      </c>
      <c r="AM222" s="42">
        <f t="shared" si="446"/>
        <v>4425597.32</v>
      </c>
      <c r="AN222" s="42">
        <f t="shared" si="446"/>
        <v>0</v>
      </c>
      <c r="AO222" s="42">
        <f t="shared" si="446"/>
        <v>0</v>
      </c>
      <c r="AP222" s="42">
        <f t="shared" si="446"/>
        <v>807552982.94999993</v>
      </c>
      <c r="AQ222" s="42">
        <f t="shared" si="446"/>
        <v>3224625.43</v>
      </c>
      <c r="AR222" s="42">
        <f t="shared" si="446"/>
        <v>0</v>
      </c>
      <c r="AS222" s="42">
        <f t="shared" si="446"/>
        <v>63779227.530000001</v>
      </c>
      <c r="AT222" s="42">
        <f t="shared" si="446"/>
        <v>20133047.600000001</v>
      </c>
      <c r="AU222" s="42">
        <f t="shared" si="446"/>
        <v>3357323.63</v>
      </c>
      <c r="AV222" s="42">
        <f t="shared" si="446"/>
        <v>0</v>
      </c>
      <c r="AW222" s="42">
        <f t="shared" si="446"/>
        <v>0</v>
      </c>
      <c r="AX222" s="42">
        <f t="shared" si="446"/>
        <v>986893.94</v>
      </c>
      <c r="AY222" s="42">
        <f t="shared" si="446"/>
        <v>4708668.3899999997</v>
      </c>
      <c r="AZ222" s="42">
        <f t="shared" si="446"/>
        <v>0</v>
      </c>
      <c r="BA222" s="42">
        <f t="shared" si="446"/>
        <v>0</v>
      </c>
      <c r="BB222" s="42">
        <f t="shared" si="446"/>
        <v>0</v>
      </c>
      <c r="BC222" s="42">
        <f t="shared" si="446"/>
        <v>0</v>
      </c>
      <c r="BD222" s="42">
        <f t="shared" si="446"/>
        <v>0</v>
      </c>
      <c r="BE222" s="42">
        <f t="shared" si="446"/>
        <v>12961253.32</v>
      </c>
      <c r="BF222" s="42">
        <f t="shared" si="446"/>
        <v>0</v>
      </c>
      <c r="BG222" s="42">
        <f t="shared" si="446"/>
        <v>0</v>
      </c>
      <c r="BH222" s="42">
        <f t="shared" si="446"/>
        <v>0</v>
      </c>
      <c r="BI222" s="42">
        <f t="shared" si="446"/>
        <v>3306529.13</v>
      </c>
      <c r="BJ222" s="42">
        <f t="shared" si="446"/>
        <v>54653085.460000001</v>
      </c>
      <c r="BK222" s="42">
        <f t="shared" si="446"/>
        <v>200780060.34999999</v>
      </c>
      <c r="BL222" s="42">
        <f t="shared" si="446"/>
        <v>0</v>
      </c>
      <c r="BM222" s="42">
        <f t="shared" si="446"/>
        <v>3497987.17</v>
      </c>
      <c r="BN222" s="42">
        <f t="shared" si="446"/>
        <v>0</v>
      </c>
      <c r="BO222" s="42">
        <f t="shared" ref="BO222:CT222" si="447">IF((AND(BO$189=BO$214,BO$66&lt;&gt;888888888.88))=TRUE(),BO209,0)</f>
        <v>0</v>
      </c>
      <c r="BP222" s="42">
        <f t="shared" si="447"/>
        <v>0</v>
      </c>
      <c r="BQ222" s="42">
        <f t="shared" si="447"/>
        <v>0</v>
      </c>
      <c r="BR222" s="42">
        <f t="shared" si="447"/>
        <v>0</v>
      </c>
      <c r="BS222" s="42">
        <f t="shared" si="447"/>
        <v>0</v>
      </c>
      <c r="BT222" s="42">
        <f t="shared" si="447"/>
        <v>0</v>
      </c>
      <c r="BU222" s="42">
        <f t="shared" si="447"/>
        <v>4566543.1399999997</v>
      </c>
      <c r="BV222" s="42">
        <f t="shared" si="447"/>
        <v>11679295.41</v>
      </c>
      <c r="BW222" s="42">
        <f t="shared" si="447"/>
        <v>0</v>
      </c>
      <c r="BX222" s="42">
        <f t="shared" si="447"/>
        <v>1587225.97</v>
      </c>
      <c r="BY222" s="42">
        <f t="shared" si="447"/>
        <v>0</v>
      </c>
      <c r="BZ222" s="42">
        <f t="shared" si="447"/>
        <v>2860162.71</v>
      </c>
      <c r="CA222" s="42">
        <f t="shared" si="447"/>
        <v>2620460.23</v>
      </c>
      <c r="CB222" s="42">
        <f t="shared" si="447"/>
        <v>0</v>
      </c>
      <c r="CC222" s="42">
        <f t="shared" si="447"/>
        <v>0</v>
      </c>
      <c r="CD222" s="42">
        <f t="shared" si="447"/>
        <v>985032.58000000007</v>
      </c>
      <c r="CE222" s="42">
        <f t="shared" si="447"/>
        <v>2371559.25</v>
      </c>
      <c r="CF222" s="42">
        <f t="shared" si="447"/>
        <v>0</v>
      </c>
      <c r="CG222" s="42">
        <f t="shared" si="447"/>
        <v>0</v>
      </c>
      <c r="CH222" s="42">
        <f t="shared" si="447"/>
        <v>1757175.6</v>
      </c>
      <c r="CI222" s="42">
        <f t="shared" si="447"/>
        <v>6645051.9900000002</v>
      </c>
      <c r="CJ222" s="42">
        <f t="shared" si="447"/>
        <v>9106474.4100000001</v>
      </c>
      <c r="CK222" s="42">
        <f t="shared" si="447"/>
        <v>0</v>
      </c>
      <c r="CL222" s="42">
        <f t="shared" si="447"/>
        <v>0</v>
      </c>
      <c r="CM222" s="42">
        <f t="shared" si="447"/>
        <v>0</v>
      </c>
      <c r="CN222" s="42">
        <f t="shared" si="447"/>
        <v>0</v>
      </c>
      <c r="CO222" s="42">
        <f t="shared" si="447"/>
        <v>0</v>
      </c>
      <c r="CP222" s="42">
        <f t="shared" si="447"/>
        <v>0</v>
      </c>
      <c r="CQ222" s="42">
        <f t="shared" si="447"/>
        <v>0</v>
      </c>
      <c r="CR222" s="42">
        <f t="shared" si="447"/>
        <v>0</v>
      </c>
      <c r="CS222" s="42">
        <f t="shared" si="447"/>
        <v>0</v>
      </c>
      <c r="CT222" s="42">
        <f t="shared" si="447"/>
        <v>0</v>
      </c>
      <c r="CU222" s="42">
        <f t="shared" ref="CU222:DZ222" si="448">IF((AND(CU$189=CU$214,CU$66&lt;&gt;888888888.88))=TRUE(),CU209,0)</f>
        <v>0</v>
      </c>
      <c r="CV222" s="42">
        <f t="shared" si="448"/>
        <v>857399.69000000006</v>
      </c>
      <c r="CW222" s="42">
        <f t="shared" si="448"/>
        <v>0</v>
      </c>
      <c r="CX222" s="42">
        <f t="shared" si="448"/>
        <v>4738159.3</v>
      </c>
      <c r="CY222" s="42">
        <f t="shared" si="448"/>
        <v>921680.97000000009</v>
      </c>
      <c r="CZ222" s="42">
        <f t="shared" si="448"/>
        <v>18297447.379999999</v>
      </c>
      <c r="DA222" s="42">
        <f t="shared" si="448"/>
        <v>2660895.15</v>
      </c>
      <c r="DB222" s="42">
        <f t="shared" si="448"/>
        <v>0</v>
      </c>
      <c r="DC222" s="42">
        <f t="shared" si="448"/>
        <v>2395222.86</v>
      </c>
      <c r="DD222" s="42">
        <f t="shared" si="448"/>
        <v>0</v>
      </c>
      <c r="DE222" s="42">
        <f t="shared" si="448"/>
        <v>4387266.8100000005</v>
      </c>
      <c r="DF222" s="42">
        <f t="shared" si="448"/>
        <v>0</v>
      </c>
      <c r="DG222" s="42">
        <f t="shared" si="448"/>
        <v>0</v>
      </c>
      <c r="DH222" s="42">
        <f t="shared" si="448"/>
        <v>0</v>
      </c>
      <c r="DI222" s="42">
        <f t="shared" si="448"/>
        <v>0</v>
      </c>
      <c r="DJ222" s="42">
        <f t="shared" si="448"/>
        <v>6561034.5599999996</v>
      </c>
      <c r="DK222" s="42">
        <f t="shared" si="448"/>
        <v>4536661.1899999995</v>
      </c>
      <c r="DL222" s="42">
        <f t="shared" si="448"/>
        <v>52074081.410000004</v>
      </c>
      <c r="DM222" s="42">
        <f t="shared" si="448"/>
        <v>0</v>
      </c>
      <c r="DN222" s="42">
        <f t="shared" si="448"/>
        <v>13360209.370000001</v>
      </c>
      <c r="DO222" s="42">
        <f t="shared" si="448"/>
        <v>0</v>
      </c>
      <c r="DP222" s="42">
        <f t="shared" si="448"/>
        <v>2985120.73</v>
      </c>
      <c r="DQ222" s="42">
        <f t="shared" si="448"/>
        <v>0</v>
      </c>
      <c r="DR222" s="42">
        <f t="shared" si="448"/>
        <v>13215030.9</v>
      </c>
      <c r="DS222" s="42">
        <f t="shared" si="448"/>
        <v>7781249.4400000004</v>
      </c>
      <c r="DT222" s="42">
        <f t="shared" si="448"/>
        <v>0</v>
      </c>
      <c r="DU222" s="42">
        <f t="shared" si="448"/>
        <v>4148227.8400000003</v>
      </c>
      <c r="DV222" s="42">
        <f t="shared" si="448"/>
        <v>0</v>
      </c>
      <c r="DW222" s="42">
        <f t="shared" si="448"/>
        <v>3897824.96</v>
      </c>
      <c r="DX222" s="42">
        <f t="shared" si="448"/>
        <v>2846680.94</v>
      </c>
      <c r="DY222" s="42">
        <f t="shared" si="448"/>
        <v>0</v>
      </c>
      <c r="DZ222" s="42">
        <f t="shared" si="448"/>
        <v>8601399.1100000013</v>
      </c>
      <c r="EA222" s="42">
        <f t="shared" ref="EA222:FF222" si="449">IF((AND(EA$189=EA$214,EA$66&lt;&gt;888888888.88))=TRUE(),EA209,0)</f>
        <v>0</v>
      </c>
      <c r="EB222" s="42">
        <f t="shared" si="449"/>
        <v>5524806.2299999995</v>
      </c>
      <c r="EC222" s="42">
        <f t="shared" si="449"/>
        <v>0</v>
      </c>
      <c r="ED222" s="42">
        <f t="shared" si="449"/>
        <v>0</v>
      </c>
      <c r="EE222" s="42">
        <f t="shared" si="449"/>
        <v>2750396.4</v>
      </c>
      <c r="EF222" s="42">
        <f t="shared" si="449"/>
        <v>13295429.300000001</v>
      </c>
      <c r="EG222" s="42">
        <f t="shared" si="449"/>
        <v>0</v>
      </c>
      <c r="EH222" s="42">
        <f t="shared" si="449"/>
        <v>0</v>
      </c>
      <c r="EI222" s="42">
        <f t="shared" si="449"/>
        <v>150617657.55000001</v>
      </c>
      <c r="EJ222" s="42">
        <f t="shared" si="449"/>
        <v>0</v>
      </c>
      <c r="EK222" s="42">
        <f t="shared" si="449"/>
        <v>0</v>
      </c>
      <c r="EL222" s="42">
        <f t="shared" si="449"/>
        <v>0</v>
      </c>
      <c r="EM222" s="42">
        <f t="shared" si="449"/>
        <v>4360144.9800000004</v>
      </c>
      <c r="EN222" s="42">
        <f t="shared" si="449"/>
        <v>9953542.0399999991</v>
      </c>
      <c r="EO222" s="42">
        <f t="shared" si="449"/>
        <v>4022715.8699999996</v>
      </c>
      <c r="EP222" s="42">
        <f t="shared" si="449"/>
        <v>4472717.54</v>
      </c>
      <c r="EQ222" s="42">
        <f t="shared" si="449"/>
        <v>0</v>
      </c>
      <c r="ER222" s="42">
        <f t="shared" si="449"/>
        <v>4066763.0700000003</v>
      </c>
      <c r="ES222" s="42">
        <f t="shared" si="449"/>
        <v>0</v>
      </c>
      <c r="ET222" s="42">
        <f t="shared" si="449"/>
        <v>0</v>
      </c>
      <c r="EU222" s="42">
        <f t="shared" si="449"/>
        <v>0</v>
      </c>
      <c r="EV222" s="42">
        <f t="shared" si="449"/>
        <v>1259566.3</v>
      </c>
      <c r="EW222" s="42">
        <f t="shared" si="449"/>
        <v>0</v>
      </c>
      <c r="EX222" s="42">
        <f t="shared" si="449"/>
        <v>3249012.0100000002</v>
      </c>
      <c r="EY222" s="42">
        <f t="shared" si="449"/>
        <v>0</v>
      </c>
      <c r="EZ222" s="42">
        <f t="shared" si="449"/>
        <v>0</v>
      </c>
      <c r="FA222" s="42">
        <f t="shared" si="449"/>
        <v>31374849.240000002</v>
      </c>
      <c r="FB222" s="42">
        <f t="shared" si="449"/>
        <v>0</v>
      </c>
      <c r="FC222" s="42">
        <f t="shared" si="449"/>
        <v>0</v>
      </c>
      <c r="FD222" s="42">
        <f t="shared" si="449"/>
        <v>0</v>
      </c>
      <c r="FE222" s="42">
        <f t="shared" si="449"/>
        <v>1807425.3499999999</v>
      </c>
      <c r="FF222" s="42">
        <f t="shared" si="449"/>
        <v>3071949.5</v>
      </c>
      <c r="FG222" s="42">
        <f t="shared" ref="FG222:FX222" si="450">IF((AND(FG$189=FG$214,FG$66&lt;&gt;888888888.88))=TRUE(),FG209,0)</f>
        <v>1972075.05</v>
      </c>
      <c r="FH222" s="42">
        <f t="shared" si="450"/>
        <v>0</v>
      </c>
      <c r="FI222" s="42">
        <f t="shared" si="450"/>
        <v>0</v>
      </c>
      <c r="FJ222" s="42">
        <f t="shared" si="450"/>
        <v>0</v>
      </c>
      <c r="FK222" s="42">
        <f t="shared" si="450"/>
        <v>0</v>
      </c>
      <c r="FL222" s="42">
        <f t="shared" si="450"/>
        <v>54347903.200000003</v>
      </c>
      <c r="FM222" s="42">
        <f t="shared" si="450"/>
        <v>0</v>
      </c>
      <c r="FN222" s="42">
        <f t="shared" si="450"/>
        <v>0</v>
      </c>
      <c r="FO222" s="42">
        <f t="shared" si="450"/>
        <v>10153187.199999999</v>
      </c>
      <c r="FP222" s="42">
        <f t="shared" si="450"/>
        <v>0</v>
      </c>
      <c r="FQ222" s="42">
        <f t="shared" si="450"/>
        <v>0</v>
      </c>
      <c r="FR222" s="42">
        <f t="shared" si="450"/>
        <v>0</v>
      </c>
      <c r="FS222" s="42">
        <f t="shared" si="450"/>
        <v>2777035.23</v>
      </c>
      <c r="FT222" s="42">
        <f t="shared" si="450"/>
        <v>1435226.5099999998</v>
      </c>
      <c r="FU222" s="42">
        <f t="shared" si="450"/>
        <v>0</v>
      </c>
      <c r="FV222" s="42">
        <f t="shared" si="450"/>
        <v>0</v>
      </c>
      <c r="FW222" s="42">
        <f t="shared" si="450"/>
        <v>2880237.5100000002</v>
      </c>
      <c r="FX222" s="42">
        <f t="shared" si="450"/>
        <v>1184430.1400000001</v>
      </c>
      <c r="FY222" s="42"/>
      <c r="FZ222" s="42"/>
      <c r="GA222" s="42"/>
      <c r="GB222" s="42"/>
      <c r="GC222" s="42"/>
      <c r="GD222" s="42"/>
      <c r="GE222" s="4"/>
      <c r="GF222" s="1"/>
      <c r="GG222" s="1"/>
      <c r="GH222" s="1"/>
      <c r="GI222" s="1"/>
      <c r="GJ222" s="1"/>
      <c r="GK222" s="1"/>
      <c r="GL222" s="1"/>
      <c r="GM222" s="1"/>
    </row>
    <row r="223" spans="1:195" x14ac:dyDescent="0.2">
      <c r="A223" s="117"/>
      <c r="B223" s="117" t="s">
        <v>582</v>
      </c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3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  <c r="DB223" s="42"/>
      <c r="DC223" s="42"/>
      <c r="DD223" s="42"/>
      <c r="DE223" s="42"/>
      <c r="DF223" s="42"/>
      <c r="DG223" s="42"/>
      <c r="DH223" s="42"/>
      <c r="DI223" s="42"/>
      <c r="DJ223" s="42"/>
      <c r="DK223" s="42"/>
      <c r="DL223" s="42"/>
      <c r="DM223" s="42"/>
      <c r="DN223" s="42"/>
      <c r="DO223" s="42"/>
      <c r="DP223" s="42"/>
      <c r="DQ223" s="42"/>
      <c r="DR223" s="42"/>
      <c r="DS223" s="42"/>
      <c r="DT223" s="42"/>
      <c r="DU223" s="42"/>
      <c r="DV223" s="42"/>
      <c r="DW223" s="42"/>
      <c r="DX223" s="42"/>
      <c r="DY223" s="42"/>
      <c r="DZ223" s="42"/>
      <c r="EA223" s="42"/>
      <c r="EB223" s="42"/>
      <c r="EC223" s="42"/>
      <c r="ED223" s="42"/>
      <c r="EE223" s="42"/>
      <c r="EF223" s="42"/>
      <c r="EG223" s="42"/>
      <c r="EH223" s="42"/>
      <c r="EI223" s="42"/>
      <c r="EJ223" s="42"/>
      <c r="EK223" s="42"/>
      <c r="EL223" s="42"/>
      <c r="EM223" s="42"/>
      <c r="EN223" s="42"/>
      <c r="EO223" s="42"/>
      <c r="EP223" s="42"/>
      <c r="EQ223" s="42"/>
      <c r="ER223" s="42"/>
      <c r="ES223" s="42"/>
      <c r="ET223" s="42"/>
      <c r="EU223" s="42"/>
      <c r="EV223" s="42"/>
      <c r="EW223" s="42"/>
      <c r="EX223" s="42"/>
      <c r="EY223" s="42"/>
      <c r="EZ223" s="42"/>
      <c r="FA223" s="42"/>
      <c r="FB223" s="42"/>
      <c r="FC223" s="42"/>
      <c r="FD223" s="42"/>
      <c r="FE223" s="42"/>
      <c r="FF223" s="42"/>
      <c r="FG223" s="42"/>
      <c r="FH223" s="42"/>
      <c r="FI223" s="42"/>
      <c r="FJ223" s="42"/>
      <c r="FK223" s="42"/>
      <c r="FL223" s="42"/>
      <c r="FM223" s="42"/>
      <c r="FN223" s="42"/>
      <c r="FO223" s="42"/>
      <c r="FP223" s="42"/>
      <c r="FQ223" s="42"/>
      <c r="FR223" s="42"/>
      <c r="FS223" s="42"/>
      <c r="FT223" s="43"/>
      <c r="FU223" s="42"/>
      <c r="FV223" s="42"/>
      <c r="FW223" s="42"/>
      <c r="FX223" s="42"/>
      <c r="FY223" s="42"/>
      <c r="FZ223" s="42"/>
      <c r="GA223" s="42"/>
      <c r="GB223" s="42"/>
      <c r="GC223" s="42"/>
      <c r="GD223" s="42"/>
      <c r="GE223" s="4"/>
      <c r="GF223" s="1"/>
      <c r="GG223" s="1"/>
      <c r="GH223" s="1"/>
      <c r="GI223" s="1"/>
      <c r="GJ223" s="1"/>
      <c r="GK223" s="1"/>
      <c r="GL223" s="1"/>
      <c r="GM223" s="1"/>
    </row>
    <row r="224" spans="1:195" x14ac:dyDescent="0.2">
      <c r="A224" s="2" t="s">
        <v>583</v>
      </c>
      <c r="B224" s="11" t="s">
        <v>584</v>
      </c>
      <c r="C224" s="42">
        <f>IF(C189=C214,C189,0)</f>
        <v>0</v>
      </c>
      <c r="D224" s="42">
        <f t="shared" ref="D224:BO224" si="451">IF(D189=D214,D189,0)</f>
        <v>0</v>
      </c>
      <c r="E224" s="42">
        <f t="shared" si="451"/>
        <v>0</v>
      </c>
      <c r="F224" s="42">
        <f t="shared" si="451"/>
        <v>159534322.72</v>
      </c>
      <c r="G224" s="42">
        <f t="shared" si="451"/>
        <v>0</v>
      </c>
      <c r="H224" s="42">
        <f t="shared" si="451"/>
        <v>8978681.9399999995</v>
      </c>
      <c r="I224" s="42">
        <f t="shared" si="451"/>
        <v>0</v>
      </c>
      <c r="J224" s="42">
        <f t="shared" si="451"/>
        <v>20024028.559999999</v>
      </c>
      <c r="K224" s="42">
        <f t="shared" si="451"/>
        <v>3481266.46</v>
      </c>
      <c r="L224" s="42">
        <f t="shared" si="451"/>
        <v>0</v>
      </c>
      <c r="M224" s="42">
        <f t="shared" si="451"/>
        <v>13935838.68</v>
      </c>
      <c r="N224" s="42">
        <f t="shared" si="451"/>
        <v>0</v>
      </c>
      <c r="O224" s="42">
        <f t="shared" si="451"/>
        <v>0</v>
      </c>
      <c r="P224" s="42">
        <f t="shared" si="451"/>
        <v>0</v>
      </c>
      <c r="Q224" s="42">
        <f t="shared" si="451"/>
        <v>367863476.31</v>
      </c>
      <c r="R224" s="42">
        <f t="shared" si="451"/>
        <v>0</v>
      </c>
      <c r="S224" s="42">
        <f t="shared" si="451"/>
        <v>14820099.369999999</v>
      </c>
      <c r="T224" s="42">
        <f t="shared" si="451"/>
        <v>0</v>
      </c>
      <c r="U224" s="42">
        <f t="shared" si="451"/>
        <v>938558.98</v>
      </c>
      <c r="V224" s="42">
        <f t="shared" si="451"/>
        <v>0</v>
      </c>
      <c r="W224" s="43">
        <f t="shared" si="451"/>
        <v>0</v>
      </c>
      <c r="X224" s="42">
        <f t="shared" si="451"/>
        <v>886299.82</v>
      </c>
      <c r="Y224" s="42">
        <f t="shared" si="451"/>
        <v>0</v>
      </c>
      <c r="Z224" s="42">
        <f t="shared" si="451"/>
        <v>0</v>
      </c>
      <c r="AA224" s="42">
        <f t="shared" si="451"/>
        <v>0</v>
      </c>
      <c r="AB224" s="42">
        <f t="shared" si="451"/>
        <v>262571538.28999999</v>
      </c>
      <c r="AC224" s="42">
        <f t="shared" si="451"/>
        <v>0</v>
      </c>
      <c r="AD224" s="42">
        <f t="shared" si="451"/>
        <v>0</v>
      </c>
      <c r="AE224" s="42">
        <f t="shared" si="451"/>
        <v>1671921.24</v>
      </c>
      <c r="AF224" s="42">
        <f t="shared" si="451"/>
        <v>0</v>
      </c>
      <c r="AG224" s="42">
        <f t="shared" si="451"/>
        <v>0</v>
      </c>
      <c r="AH224" s="42">
        <f t="shared" si="451"/>
        <v>9164538.6500000004</v>
      </c>
      <c r="AI224" s="42">
        <f t="shared" si="451"/>
        <v>3847080.52</v>
      </c>
      <c r="AJ224" s="42">
        <f t="shared" si="451"/>
        <v>2770217.9</v>
      </c>
      <c r="AK224" s="42">
        <f t="shared" si="451"/>
        <v>0</v>
      </c>
      <c r="AL224" s="42">
        <f t="shared" si="451"/>
        <v>0</v>
      </c>
      <c r="AM224" s="42">
        <f t="shared" si="451"/>
        <v>4383126.3899999997</v>
      </c>
      <c r="AN224" s="42">
        <f t="shared" si="451"/>
        <v>0</v>
      </c>
      <c r="AO224" s="42">
        <f t="shared" si="451"/>
        <v>0</v>
      </c>
      <c r="AP224" s="42">
        <f t="shared" si="451"/>
        <v>806801264.25999999</v>
      </c>
      <c r="AQ224" s="42">
        <f t="shared" si="451"/>
        <v>2819219.6</v>
      </c>
      <c r="AR224" s="42">
        <f t="shared" si="451"/>
        <v>0</v>
      </c>
      <c r="AS224" s="42">
        <f t="shared" si="451"/>
        <v>63748944.93</v>
      </c>
      <c r="AT224" s="42">
        <f t="shared" si="451"/>
        <v>20071207.670000002</v>
      </c>
      <c r="AU224" s="42">
        <f t="shared" si="451"/>
        <v>3263371.75</v>
      </c>
      <c r="AV224" s="42">
        <f t="shared" si="451"/>
        <v>0</v>
      </c>
      <c r="AW224" s="42">
        <f t="shared" si="451"/>
        <v>0</v>
      </c>
      <c r="AX224" s="42">
        <f t="shared" si="451"/>
        <v>944202.85</v>
      </c>
      <c r="AY224" s="42">
        <f t="shared" si="451"/>
        <v>4687778.2699999996</v>
      </c>
      <c r="AZ224" s="42">
        <f t="shared" si="451"/>
        <v>0</v>
      </c>
      <c r="BA224" s="42">
        <f t="shared" si="451"/>
        <v>0</v>
      </c>
      <c r="BB224" s="42">
        <f t="shared" si="451"/>
        <v>0</v>
      </c>
      <c r="BC224" s="42">
        <f t="shared" si="451"/>
        <v>0</v>
      </c>
      <c r="BD224" s="42">
        <f t="shared" si="451"/>
        <v>0</v>
      </c>
      <c r="BE224" s="42">
        <f t="shared" si="451"/>
        <v>12911110.789999999</v>
      </c>
      <c r="BF224" s="42">
        <f t="shared" si="451"/>
        <v>0</v>
      </c>
      <c r="BG224" s="42">
        <f t="shared" si="451"/>
        <v>0</v>
      </c>
      <c r="BH224" s="42">
        <f t="shared" si="451"/>
        <v>0</v>
      </c>
      <c r="BI224" s="42">
        <f t="shared" si="451"/>
        <v>3249990.01</v>
      </c>
      <c r="BJ224" s="42">
        <f t="shared" si="451"/>
        <v>54639907.100000001</v>
      </c>
      <c r="BK224" s="42">
        <f t="shared" si="451"/>
        <v>200272203.63</v>
      </c>
      <c r="BL224" s="42">
        <f t="shared" si="451"/>
        <v>0</v>
      </c>
      <c r="BM224" s="42">
        <f t="shared" si="451"/>
        <v>3497953.27</v>
      </c>
      <c r="BN224" s="42">
        <f t="shared" si="451"/>
        <v>0</v>
      </c>
      <c r="BO224" s="42">
        <f t="shared" si="451"/>
        <v>0</v>
      </c>
      <c r="BP224" s="42">
        <f t="shared" ref="BP224:EA224" si="452">IF(BP189=BP214,BP189,0)</f>
        <v>0</v>
      </c>
      <c r="BQ224" s="42">
        <f t="shared" si="452"/>
        <v>0</v>
      </c>
      <c r="BR224" s="42">
        <f t="shared" si="452"/>
        <v>0</v>
      </c>
      <c r="BS224" s="42">
        <f t="shared" si="452"/>
        <v>0</v>
      </c>
      <c r="BT224" s="42">
        <f t="shared" si="452"/>
        <v>0</v>
      </c>
      <c r="BU224" s="42">
        <f t="shared" si="452"/>
        <v>4560924.76</v>
      </c>
      <c r="BV224" s="42">
        <f t="shared" si="452"/>
        <v>11618765.300000001</v>
      </c>
      <c r="BW224" s="42">
        <f t="shared" si="452"/>
        <v>0</v>
      </c>
      <c r="BX224" s="42">
        <f t="shared" si="452"/>
        <v>1582272.36</v>
      </c>
      <c r="BY224" s="42">
        <f t="shared" si="452"/>
        <v>0</v>
      </c>
      <c r="BZ224" s="42">
        <f t="shared" si="452"/>
        <v>2856532.77</v>
      </c>
      <c r="CA224" s="42">
        <f t="shared" si="452"/>
        <v>2597888.31</v>
      </c>
      <c r="CB224" s="42">
        <f t="shared" si="452"/>
        <v>0</v>
      </c>
      <c r="CC224" s="42">
        <f t="shared" si="452"/>
        <v>0</v>
      </c>
      <c r="CD224" s="42">
        <f t="shared" si="452"/>
        <v>972833.96</v>
      </c>
      <c r="CE224" s="42">
        <f t="shared" si="452"/>
        <v>2361221.84</v>
      </c>
      <c r="CF224" s="42">
        <f t="shared" si="452"/>
        <v>0</v>
      </c>
      <c r="CG224" s="42">
        <f t="shared" si="452"/>
        <v>0</v>
      </c>
      <c r="CH224" s="42">
        <f t="shared" si="452"/>
        <v>1748804.53</v>
      </c>
      <c r="CI224" s="42">
        <f t="shared" si="452"/>
        <v>6607516.8499999996</v>
      </c>
      <c r="CJ224" s="42">
        <f t="shared" si="452"/>
        <v>9102064.2100000009</v>
      </c>
      <c r="CK224" s="42">
        <f t="shared" si="452"/>
        <v>0</v>
      </c>
      <c r="CL224" s="42">
        <f t="shared" si="452"/>
        <v>0</v>
      </c>
      <c r="CM224" s="42">
        <f t="shared" si="452"/>
        <v>0</v>
      </c>
      <c r="CN224" s="42">
        <f t="shared" si="452"/>
        <v>0</v>
      </c>
      <c r="CO224" s="42">
        <f t="shared" si="452"/>
        <v>0</v>
      </c>
      <c r="CP224" s="42">
        <f t="shared" si="452"/>
        <v>0</v>
      </c>
      <c r="CQ224" s="42">
        <f t="shared" si="452"/>
        <v>0</v>
      </c>
      <c r="CR224" s="42">
        <f t="shared" si="452"/>
        <v>0</v>
      </c>
      <c r="CS224" s="42">
        <f t="shared" si="452"/>
        <v>0</v>
      </c>
      <c r="CT224" s="42">
        <f t="shared" si="452"/>
        <v>0</v>
      </c>
      <c r="CU224" s="42">
        <f t="shared" si="452"/>
        <v>0</v>
      </c>
      <c r="CV224" s="42">
        <f t="shared" si="452"/>
        <v>844826.97</v>
      </c>
      <c r="CW224" s="42">
        <f t="shared" si="452"/>
        <v>0</v>
      </c>
      <c r="CX224" s="42">
        <f t="shared" si="452"/>
        <v>4721327.43</v>
      </c>
      <c r="CY224" s="42">
        <f t="shared" si="452"/>
        <v>907453.3</v>
      </c>
      <c r="CZ224" s="42">
        <f t="shared" si="452"/>
        <v>18225827.620000001</v>
      </c>
      <c r="DA224" s="42">
        <f t="shared" si="452"/>
        <v>2642090.88</v>
      </c>
      <c r="DB224" s="42">
        <f t="shared" si="452"/>
        <v>0</v>
      </c>
      <c r="DC224" s="42">
        <f t="shared" si="452"/>
        <v>2357428.31</v>
      </c>
      <c r="DD224" s="42">
        <f t="shared" si="452"/>
        <v>0</v>
      </c>
      <c r="DE224" s="42">
        <f t="shared" si="452"/>
        <v>4384712.43</v>
      </c>
      <c r="DF224" s="42">
        <f t="shared" si="452"/>
        <v>0</v>
      </c>
      <c r="DG224" s="42">
        <f t="shared" si="452"/>
        <v>0</v>
      </c>
      <c r="DH224" s="42">
        <f t="shared" si="452"/>
        <v>0</v>
      </c>
      <c r="DI224" s="42">
        <f t="shared" si="452"/>
        <v>0</v>
      </c>
      <c r="DJ224" s="42">
        <f t="shared" si="452"/>
        <v>6493345.54</v>
      </c>
      <c r="DK224" s="42">
        <f t="shared" si="452"/>
        <v>4536214.2300000004</v>
      </c>
      <c r="DL224" s="42">
        <f t="shared" si="452"/>
        <v>51625212.689999998</v>
      </c>
      <c r="DM224" s="42">
        <f t="shared" si="452"/>
        <v>0</v>
      </c>
      <c r="DN224" s="42">
        <f t="shared" si="452"/>
        <v>13312857.939999999</v>
      </c>
      <c r="DO224" s="42">
        <f t="shared" si="452"/>
        <v>0</v>
      </c>
      <c r="DP224" s="42">
        <f t="shared" si="452"/>
        <v>2963885.55</v>
      </c>
      <c r="DQ224" s="42">
        <f t="shared" si="452"/>
        <v>0</v>
      </c>
      <c r="DR224" s="42">
        <f t="shared" si="452"/>
        <v>13211393.800000001</v>
      </c>
      <c r="DS224" s="42">
        <f t="shared" si="452"/>
        <v>7769999.2000000002</v>
      </c>
      <c r="DT224" s="42">
        <f t="shared" si="452"/>
        <v>0</v>
      </c>
      <c r="DU224" s="42">
        <f t="shared" si="452"/>
        <v>4129487.53</v>
      </c>
      <c r="DV224" s="42">
        <f t="shared" si="452"/>
        <v>0</v>
      </c>
      <c r="DW224" s="42">
        <f t="shared" si="452"/>
        <v>3870094.1</v>
      </c>
      <c r="DX224" s="42">
        <f t="shared" si="452"/>
        <v>2830997.4</v>
      </c>
      <c r="DY224" s="42">
        <f t="shared" si="452"/>
        <v>0</v>
      </c>
      <c r="DZ224" s="42">
        <f t="shared" si="452"/>
        <v>8580320.4499999993</v>
      </c>
      <c r="EA224" s="42">
        <f t="shared" si="452"/>
        <v>0</v>
      </c>
      <c r="EB224" s="42">
        <f t="shared" ref="EB224:FX224" si="453">IF(EB189=EB214,EB189,0)</f>
        <v>5496175.9100000001</v>
      </c>
      <c r="EC224" s="42">
        <f t="shared" si="453"/>
        <v>0</v>
      </c>
      <c r="ED224" s="42">
        <f t="shared" si="453"/>
        <v>0</v>
      </c>
      <c r="EE224" s="42">
        <f t="shared" si="453"/>
        <v>2742113.16</v>
      </c>
      <c r="EF224" s="42">
        <f t="shared" si="453"/>
        <v>13274342.49</v>
      </c>
      <c r="EG224" s="42">
        <f t="shared" si="453"/>
        <v>0</v>
      </c>
      <c r="EH224" s="42">
        <f t="shared" si="453"/>
        <v>0</v>
      </c>
      <c r="EI224" s="42">
        <f t="shared" si="453"/>
        <v>150458378.31</v>
      </c>
      <c r="EJ224" s="42">
        <f t="shared" si="453"/>
        <v>0</v>
      </c>
      <c r="EK224" s="42">
        <f t="shared" si="453"/>
        <v>0</v>
      </c>
      <c r="EL224" s="42">
        <f t="shared" si="453"/>
        <v>0</v>
      </c>
      <c r="EM224" s="42">
        <f t="shared" si="453"/>
        <v>4338308.63</v>
      </c>
      <c r="EN224" s="42">
        <f t="shared" si="453"/>
        <v>9920456.0299999993</v>
      </c>
      <c r="EO224" s="42">
        <f t="shared" si="453"/>
        <v>3935856.51</v>
      </c>
      <c r="EP224" s="42">
        <f t="shared" si="453"/>
        <v>4460747.92</v>
      </c>
      <c r="EQ224" s="42">
        <f t="shared" si="453"/>
        <v>0</v>
      </c>
      <c r="ER224" s="42">
        <f t="shared" si="453"/>
        <v>4046343.16</v>
      </c>
      <c r="ES224" s="42">
        <f t="shared" si="453"/>
        <v>0</v>
      </c>
      <c r="ET224" s="42">
        <f t="shared" si="453"/>
        <v>0</v>
      </c>
      <c r="EU224" s="42">
        <f t="shared" si="453"/>
        <v>0</v>
      </c>
      <c r="EV224" s="42">
        <f t="shared" si="453"/>
        <v>1246711.06</v>
      </c>
      <c r="EW224" s="42">
        <f t="shared" si="453"/>
        <v>0</v>
      </c>
      <c r="EX224" s="42">
        <f t="shared" si="453"/>
        <v>3205772.32</v>
      </c>
      <c r="EY224" s="42">
        <f t="shared" si="453"/>
        <v>0</v>
      </c>
      <c r="EZ224" s="42">
        <f t="shared" si="453"/>
        <v>0</v>
      </c>
      <c r="FA224" s="42">
        <f t="shared" si="453"/>
        <v>31280978.079999998</v>
      </c>
      <c r="FB224" s="42">
        <f t="shared" si="453"/>
        <v>0</v>
      </c>
      <c r="FC224" s="42">
        <f t="shared" si="453"/>
        <v>0</v>
      </c>
      <c r="FD224" s="42">
        <f t="shared" si="453"/>
        <v>0</v>
      </c>
      <c r="FE224" s="42">
        <f t="shared" si="453"/>
        <v>1807155.21</v>
      </c>
      <c r="FF224" s="42">
        <f t="shared" si="453"/>
        <v>3048200.98</v>
      </c>
      <c r="FG224" s="42">
        <f t="shared" si="453"/>
        <v>1968134.24</v>
      </c>
      <c r="FH224" s="42">
        <f t="shared" si="453"/>
        <v>0</v>
      </c>
      <c r="FI224" s="42">
        <f t="shared" si="453"/>
        <v>0</v>
      </c>
      <c r="FJ224" s="42">
        <f t="shared" si="453"/>
        <v>0</v>
      </c>
      <c r="FK224" s="42">
        <f t="shared" si="453"/>
        <v>0</v>
      </c>
      <c r="FL224" s="42">
        <f t="shared" si="453"/>
        <v>54264042.850000001</v>
      </c>
      <c r="FM224" s="42">
        <f t="shared" si="453"/>
        <v>0</v>
      </c>
      <c r="FN224" s="42">
        <f t="shared" si="453"/>
        <v>0</v>
      </c>
      <c r="FO224" s="42">
        <f t="shared" si="453"/>
        <v>10015448.449999999</v>
      </c>
      <c r="FP224" s="42">
        <f t="shared" si="453"/>
        <v>0</v>
      </c>
      <c r="FQ224" s="42">
        <f t="shared" si="453"/>
        <v>0</v>
      </c>
      <c r="FR224" s="42">
        <f t="shared" si="453"/>
        <v>0</v>
      </c>
      <c r="FS224" s="42">
        <f t="shared" si="453"/>
        <v>2753139.68</v>
      </c>
      <c r="FT224" s="43">
        <f t="shared" si="453"/>
        <v>1416505.76</v>
      </c>
      <c r="FU224" s="42">
        <f t="shared" si="453"/>
        <v>0</v>
      </c>
      <c r="FV224" s="42">
        <f t="shared" si="453"/>
        <v>0</v>
      </c>
      <c r="FW224" s="42">
        <f t="shared" si="453"/>
        <v>2862173.1</v>
      </c>
      <c r="FX224" s="42">
        <f t="shared" si="453"/>
        <v>1182214.8500000001</v>
      </c>
      <c r="FY224" s="42"/>
      <c r="FZ224" s="42"/>
      <c r="GA224" s="4"/>
      <c r="GB224" s="42"/>
      <c r="GC224" s="42"/>
      <c r="GD224" s="42"/>
      <c r="GE224" s="4"/>
      <c r="GF224" s="1"/>
      <c r="GG224" s="1"/>
      <c r="GH224" s="1"/>
      <c r="GI224" s="1"/>
      <c r="GJ224" s="1"/>
      <c r="GK224" s="1"/>
      <c r="GL224" s="1"/>
      <c r="GM224" s="1"/>
    </row>
    <row r="225" spans="1:195" x14ac:dyDescent="0.2">
      <c r="A225" s="2" t="s">
        <v>585</v>
      </c>
      <c r="B225" s="11" t="s">
        <v>586</v>
      </c>
      <c r="C225" s="42">
        <f t="shared" ref="C225:AH225" si="454">IF(C189=C214,C61,0)</f>
        <v>0</v>
      </c>
      <c r="D225" s="42">
        <f t="shared" si="454"/>
        <v>0</v>
      </c>
      <c r="E225" s="42">
        <f t="shared" si="454"/>
        <v>0</v>
      </c>
      <c r="F225" s="42">
        <f t="shared" si="454"/>
        <v>999999999</v>
      </c>
      <c r="G225" s="42">
        <f t="shared" si="454"/>
        <v>0</v>
      </c>
      <c r="H225" s="42">
        <f t="shared" si="454"/>
        <v>999999999</v>
      </c>
      <c r="I225" s="42">
        <f t="shared" si="454"/>
        <v>0</v>
      </c>
      <c r="J225" s="42">
        <f t="shared" si="454"/>
        <v>999999999</v>
      </c>
      <c r="K225" s="42">
        <f t="shared" si="454"/>
        <v>999999999</v>
      </c>
      <c r="L225" s="42">
        <f t="shared" si="454"/>
        <v>0</v>
      </c>
      <c r="M225" s="42">
        <f t="shared" si="454"/>
        <v>999999999</v>
      </c>
      <c r="N225" s="42">
        <f t="shared" si="454"/>
        <v>0</v>
      </c>
      <c r="O225" s="42">
        <f t="shared" si="454"/>
        <v>0</v>
      </c>
      <c r="P225" s="42">
        <f t="shared" si="454"/>
        <v>0</v>
      </c>
      <c r="Q225" s="42">
        <f t="shared" si="454"/>
        <v>999999999</v>
      </c>
      <c r="R225" s="42">
        <f t="shared" si="454"/>
        <v>0</v>
      </c>
      <c r="S225" s="42">
        <f t="shared" si="454"/>
        <v>999999999</v>
      </c>
      <c r="T225" s="42">
        <f t="shared" si="454"/>
        <v>0</v>
      </c>
      <c r="U225" s="42">
        <f t="shared" si="454"/>
        <v>999999999</v>
      </c>
      <c r="V225" s="42">
        <f t="shared" si="454"/>
        <v>0</v>
      </c>
      <c r="W225" s="43">
        <f t="shared" si="454"/>
        <v>0</v>
      </c>
      <c r="X225" s="42">
        <f t="shared" si="454"/>
        <v>999999999</v>
      </c>
      <c r="Y225" s="42">
        <f t="shared" si="454"/>
        <v>0</v>
      </c>
      <c r="Z225" s="42">
        <f t="shared" si="454"/>
        <v>0</v>
      </c>
      <c r="AA225" s="42">
        <f t="shared" si="454"/>
        <v>0</v>
      </c>
      <c r="AB225" s="42">
        <f t="shared" si="454"/>
        <v>999999999</v>
      </c>
      <c r="AC225" s="42">
        <f t="shared" si="454"/>
        <v>0</v>
      </c>
      <c r="AD225" s="42">
        <f t="shared" si="454"/>
        <v>0</v>
      </c>
      <c r="AE225" s="42">
        <f t="shared" si="454"/>
        <v>999999999</v>
      </c>
      <c r="AF225" s="42">
        <f t="shared" si="454"/>
        <v>0</v>
      </c>
      <c r="AG225" s="42">
        <f t="shared" si="454"/>
        <v>0</v>
      </c>
      <c r="AH225" s="42">
        <f t="shared" si="454"/>
        <v>999999999</v>
      </c>
      <c r="AI225" s="42">
        <f t="shared" ref="AI225:BN225" si="455">IF(AI189=AI214,AI61,0)</f>
        <v>999999999</v>
      </c>
      <c r="AJ225" s="42">
        <f t="shared" si="455"/>
        <v>999999999</v>
      </c>
      <c r="AK225" s="42">
        <f t="shared" si="455"/>
        <v>0</v>
      </c>
      <c r="AL225" s="42">
        <f t="shared" si="455"/>
        <v>0</v>
      </c>
      <c r="AM225" s="42">
        <f t="shared" si="455"/>
        <v>999999999</v>
      </c>
      <c r="AN225" s="42">
        <f t="shared" si="455"/>
        <v>0</v>
      </c>
      <c r="AO225" s="42">
        <f t="shared" si="455"/>
        <v>0</v>
      </c>
      <c r="AP225" s="42">
        <f t="shared" si="455"/>
        <v>999999999</v>
      </c>
      <c r="AQ225" s="42">
        <f t="shared" si="455"/>
        <v>999999999</v>
      </c>
      <c r="AR225" s="42">
        <f t="shared" si="455"/>
        <v>0</v>
      </c>
      <c r="AS225" s="42">
        <f t="shared" si="455"/>
        <v>999999999</v>
      </c>
      <c r="AT225" s="42">
        <f t="shared" si="455"/>
        <v>999999999</v>
      </c>
      <c r="AU225" s="42">
        <f t="shared" si="455"/>
        <v>999999999</v>
      </c>
      <c r="AV225" s="42">
        <f t="shared" si="455"/>
        <v>0</v>
      </c>
      <c r="AW225" s="42">
        <f t="shared" si="455"/>
        <v>0</v>
      </c>
      <c r="AX225" s="42">
        <f t="shared" si="455"/>
        <v>999999999</v>
      </c>
      <c r="AY225" s="42">
        <f t="shared" si="455"/>
        <v>999999999</v>
      </c>
      <c r="AZ225" s="42">
        <f t="shared" si="455"/>
        <v>0</v>
      </c>
      <c r="BA225" s="42">
        <f t="shared" si="455"/>
        <v>0</v>
      </c>
      <c r="BB225" s="42">
        <f t="shared" si="455"/>
        <v>0</v>
      </c>
      <c r="BC225" s="42">
        <f t="shared" si="455"/>
        <v>0</v>
      </c>
      <c r="BD225" s="42">
        <f t="shared" si="455"/>
        <v>0</v>
      </c>
      <c r="BE225" s="42">
        <f t="shared" si="455"/>
        <v>999999999</v>
      </c>
      <c r="BF225" s="42">
        <f t="shared" si="455"/>
        <v>0</v>
      </c>
      <c r="BG225" s="42">
        <f t="shared" si="455"/>
        <v>0</v>
      </c>
      <c r="BH225" s="42">
        <f t="shared" si="455"/>
        <v>0</v>
      </c>
      <c r="BI225" s="42">
        <f t="shared" si="455"/>
        <v>999999999</v>
      </c>
      <c r="BJ225" s="42">
        <f t="shared" si="455"/>
        <v>999999999</v>
      </c>
      <c r="BK225" s="42">
        <f t="shared" si="455"/>
        <v>999999999</v>
      </c>
      <c r="BL225" s="42">
        <f t="shared" si="455"/>
        <v>0</v>
      </c>
      <c r="BM225" s="42">
        <f t="shared" si="455"/>
        <v>999999999</v>
      </c>
      <c r="BN225" s="42">
        <f t="shared" si="455"/>
        <v>0</v>
      </c>
      <c r="BO225" s="42">
        <f t="shared" ref="BO225:CT225" si="456">IF(BO189=BO214,BO61,0)</f>
        <v>0</v>
      </c>
      <c r="BP225" s="42">
        <f t="shared" si="456"/>
        <v>0</v>
      </c>
      <c r="BQ225" s="42">
        <f t="shared" si="456"/>
        <v>0</v>
      </c>
      <c r="BR225" s="42">
        <f t="shared" si="456"/>
        <v>0</v>
      </c>
      <c r="BS225" s="42">
        <f t="shared" si="456"/>
        <v>0</v>
      </c>
      <c r="BT225" s="42">
        <f t="shared" si="456"/>
        <v>0</v>
      </c>
      <c r="BU225" s="42">
        <f t="shared" si="456"/>
        <v>999999999</v>
      </c>
      <c r="BV225" s="42">
        <f t="shared" si="456"/>
        <v>999999999</v>
      </c>
      <c r="BW225" s="42">
        <f t="shared" si="456"/>
        <v>0</v>
      </c>
      <c r="BX225" s="42">
        <f t="shared" si="456"/>
        <v>999999999</v>
      </c>
      <c r="BY225" s="42">
        <f t="shared" si="456"/>
        <v>0</v>
      </c>
      <c r="BZ225" s="42">
        <f t="shared" si="456"/>
        <v>999999999</v>
      </c>
      <c r="CA225" s="42">
        <f t="shared" si="456"/>
        <v>999999999</v>
      </c>
      <c r="CB225" s="42">
        <f t="shared" si="456"/>
        <v>0</v>
      </c>
      <c r="CC225" s="42">
        <f t="shared" si="456"/>
        <v>0</v>
      </c>
      <c r="CD225" s="42">
        <f t="shared" si="456"/>
        <v>999999999</v>
      </c>
      <c r="CE225" s="42">
        <f t="shared" si="456"/>
        <v>999999999</v>
      </c>
      <c r="CF225" s="42">
        <f t="shared" si="456"/>
        <v>0</v>
      </c>
      <c r="CG225" s="42">
        <f t="shared" si="456"/>
        <v>0</v>
      </c>
      <c r="CH225" s="42">
        <f t="shared" si="456"/>
        <v>999999999</v>
      </c>
      <c r="CI225" s="42">
        <f t="shared" si="456"/>
        <v>999999999</v>
      </c>
      <c r="CJ225" s="42">
        <f t="shared" si="456"/>
        <v>999999999</v>
      </c>
      <c r="CK225" s="42">
        <f t="shared" si="456"/>
        <v>0</v>
      </c>
      <c r="CL225" s="42">
        <f t="shared" si="456"/>
        <v>0</v>
      </c>
      <c r="CM225" s="42">
        <f t="shared" si="456"/>
        <v>0</v>
      </c>
      <c r="CN225" s="42">
        <f t="shared" si="456"/>
        <v>0</v>
      </c>
      <c r="CO225" s="42">
        <f t="shared" si="456"/>
        <v>0</v>
      </c>
      <c r="CP225" s="42">
        <f t="shared" si="456"/>
        <v>0</v>
      </c>
      <c r="CQ225" s="42">
        <f t="shared" si="456"/>
        <v>0</v>
      </c>
      <c r="CR225" s="42">
        <f t="shared" si="456"/>
        <v>0</v>
      </c>
      <c r="CS225" s="42">
        <f t="shared" si="456"/>
        <v>0</v>
      </c>
      <c r="CT225" s="42">
        <f t="shared" si="456"/>
        <v>0</v>
      </c>
      <c r="CU225" s="42">
        <f t="shared" ref="CU225:DZ225" si="457">IF(CU189=CU214,CU61,0)</f>
        <v>0</v>
      </c>
      <c r="CV225" s="42">
        <f t="shared" si="457"/>
        <v>999999999</v>
      </c>
      <c r="CW225" s="42">
        <f t="shared" si="457"/>
        <v>0</v>
      </c>
      <c r="CX225" s="42">
        <f t="shared" si="457"/>
        <v>999999999</v>
      </c>
      <c r="CY225" s="42">
        <f t="shared" si="457"/>
        <v>999999999</v>
      </c>
      <c r="CZ225" s="42">
        <f t="shared" si="457"/>
        <v>999999999</v>
      </c>
      <c r="DA225" s="42">
        <f t="shared" si="457"/>
        <v>999999999</v>
      </c>
      <c r="DB225" s="42">
        <f t="shared" si="457"/>
        <v>0</v>
      </c>
      <c r="DC225" s="42">
        <f t="shared" si="457"/>
        <v>999999999</v>
      </c>
      <c r="DD225" s="42">
        <f t="shared" si="457"/>
        <v>0</v>
      </c>
      <c r="DE225" s="42">
        <f t="shared" si="457"/>
        <v>999999999</v>
      </c>
      <c r="DF225" s="42">
        <f t="shared" si="457"/>
        <v>0</v>
      </c>
      <c r="DG225" s="42">
        <f t="shared" si="457"/>
        <v>0</v>
      </c>
      <c r="DH225" s="42">
        <f t="shared" si="457"/>
        <v>0</v>
      </c>
      <c r="DI225" s="42">
        <f t="shared" si="457"/>
        <v>0</v>
      </c>
      <c r="DJ225" s="42">
        <f t="shared" si="457"/>
        <v>999999999</v>
      </c>
      <c r="DK225" s="42">
        <f t="shared" si="457"/>
        <v>999999999</v>
      </c>
      <c r="DL225" s="42">
        <f t="shared" si="457"/>
        <v>999999999</v>
      </c>
      <c r="DM225" s="42">
        <f t="shared" si="457"/>
        <v>0</v>
      </c>
      <c r="DN225" s="42">
        <f t="shared" si="457"/>
        <v>999999999</v>
      </c>
      <c r="DO225" s="42">
        <f t="shared" si="457"/>
        <v>0</v>
      </c>
      <c r="DP225" s="42">
        <f t="shared" si="457"/>
        <v>999999999</v>
      </c>
      <c r="DQ225" s="42">
        <f t="shared" si="457"/>
        <v>0</v>
      </c>
      <c r="DR225" s="42">
        <f t="shared" si="457"/>
        <v>999999999</v>
      </c>
      <c r="DS225" s="42">
        <f t="shared" si="457"/>
        <v>999999999</v>
      </c>
      <c r="DT225" s="42">
        <f t="shared" si="457"/>
        <v>0</v>
      </c>
      <c r="DU225" s="42">
        <f t="shared" si="457"/>
        <v>999999999</v>
      </c>
      <c r="DV225" s="42">
        <f t="shared" si="457"/>
        <v>0</v>
      </c>
      <c r="DW225" s="42">
        <f t="shared" si="457"/>
        <v>999999999</v>
      </c>
      <c r="DX225" s="42">
        <f t="shared" si="457"/>
        <v>999999999</v>
      </c>
      <c r="DY225" s="42">
        <f t="shared" si="457"/>
        <v>0</v>
      </c>
      <c r="DZ225" s="42">
        <f t="shared" si="457"/>
        <v>999999999</v>
      </c>
      <c r="EA225" s="42">
        <f t="shared" ref="EA225:FF225" si="458">IF(EA189=EA214,EA61,0)</f>
        <v>0</v>
      </c>
      <c r="EB225" s="42">
        <f t="shared" si="458"/>
        <v>999999999</v>
      </c>
      <c r="EC225" s="42">
        <f t="shared" si="458"/>
        <v>0</v>
      </c>
      <c r="ED225" s="42">
        <f t="shared" si="458"/>
        <v>0</v>
      </c>
      <c r="EE225" s="42">
        <f t="shared" si="458"/>
        <v>999999999</v>
      </c>
      <c r="EF225" s="42">
        <f t="shared" si="458"/>
        <v>999999999</v>
      </c>
      <c r="EG225" s="42">
        <f t="shared" si="458"/>
        <v>0</v>
      </c>
      <c r="EH225" s="42">
        <f t="shared" si="458"/>
        <v>0</v>
      </c>
      <c r="EI225" s="42">
        <f t="shared" si="458"/>
        <v>999999999</v>
      </c>
      <c r="EJ225" s="42">
        <f t="shared" si="458"/>
        <v>0</v>
      </c>
      <c r="EK225" s="42">
        <f t="shared" si="458"/>
        <v>0</v>
      </c>
      <c r="EL225" s="42">
        <f t="shared" si="458"/>
        <v>0</v>
      </c>
      <c r="EM225" s="42">
        <f t="shared" si="458"/>
        <v>999999999</v>
      </c>
      <c r="EN225" s="42">
        <f t="shared" si="458"/>
        <v>999999999</v>
      </c>
      <c r="EO225" s="42">
        <f t="shared" si="458"/>
        <v>999999999</v>
      </c>
      <c r="EP225" s="42">
        <f t="shared" si="458"/>
        <v>999999999</v>
      </c>
      <c r="EQ225" s="42">
        <f t="shared" si="458"/>
        <v>0</v>
      </c>
      <c r="ER225" s="42">
        <f t="shared" si="458"/>
        <v>999999999</v>
      </c>
      <c r="ES225" s="42">
        <f t="shared" si="458"/>
        <v>0</v>
      </c>
      <c r="ET225" s="42">
        <f t="shared" si="458"/>
        <v>0</v>
      </c>
      <c r="EU225" s="42">
        <f t="shared" si="458"/>
        <v>0</v>
      </c>
      <c r="EV225" s="42">
        <f t="shared" si="458"/>
        <v>999999999</v>
      </c>
      <c r="EW225" s="42">
        <f t="shared" si="458"/>
        <v>0</v>
      </c>
      <c r="EX225" s="42">
        <f t="shared" si="458"/>
        <v>999999999</v>
      </c>
      <c r="EY225" s="42">
        <f t="shared" si="458"/>
        <v>0</v>
      </c>
      <c r="EZ225" s="42">
        <f t="shared" si="458"/>
        <v>0</v>
      </c>
      <c r="FA225" s="42">
        <f t="shared" si="458"/>
        <v>999999999</v>
      </c>
      <c r="FB225" s="42">
        <f t="shared" si="458"/>
        <v>0</v>
      </c>
      <c r="FC225" s="42">
        <f t="shared" si="458"/>
        <v>0</v>
      </c>
      <c r="FD225" s="42">
        <f t="shared" si="458"/>
        <v>0</v>
      </c>
      <c r="FE225" s="42">
        <f t="shared" si="458"/>
        <v>999999999</v>
      </c>
      <c r="FF225" s="42">
        <f t="shared" si="458"/>
        <v>999999999</v>
      </c>
      <c r="FG225" s="42">
        <f t="shared" ref="FG225:FX225" si="459">IF(FG189=FG214,FG61,0)</f>
        <v>999999999</v>
      </c>
      <c r="FH225" s="42">
        <f t="shared" si="459"/>
        <v>0</v>
      </c>
      <c r="FI225" s="42">
        <f t="shared" si="459"/>
        <v>0</v>
      </c>
      <c r="FJ225" s="42">
        <f t="shared" si="459"/>
        <v>0</v>
      </c>
      <c r="FK225" s="42">
        <f t="shared" si="459"/>
        <v>0</v>
      </c>
      <c r="FL225" s="42">
        <f t="shared" si="459"/>
        <v>999999999</v>
      </c>
      <c r="FM225" s="42">
        <f t="shared" si="459"/>
        <v>0</v>
      </c>
      <c r="FN225" s="42">
        <f t="shared" si="459"/>
        <v>0</v>
      </c>
      <c r="FO225" s="42">
        <f t="shared" si="459"/>
        <v>999999999</v>
      </c>
      <c r="FP225" s="42">
        <f t="shared" si="459"/>
        <v>0</v>
      </c>
      <c r="FQ225" s="42">
        <f t="shared" si="459"/>
        <v>0</v>
      </c>
      <c r="FR225" s="42">
        <f t="shared" si="459"/>
        <v>0</v>
      </c>
      <c r="FS225" s="42">
        <f t="shared" si="459"/>
        <v>999999999</v>
      </c>
      <c r="FT225" s="43">
        <f t="shared" si="459"/>
        <v>999999999</v>
      </c>
      <c r="FU225" s="42">
        <f t="shared" si="459"/>
        <v>0</v>
      </c>
      <c r="FV225" s="42">
        <f t="shared" si="459"/>
        <v>0</v>
      </c>
      <c r="FW225" s="42">
        <f t="shared" si="459"/>
        <v>999999999</v>
      </c>
      <c r="FX225" s="42">
        <f t="shared" si="459"/>
        <v>999999999</v>
      </c>
      <c r="FY225" s="42"/>
      <c r="FZ225" s="42"/>
      <c r="GA225" s="42"/>
      <c r="GB225" s="42"/>
      <c r="GC225" s="42"/>
      <c r="GD225" s="42"/>
      <c r="GE225" s="4"/>
      <c r="GF225" s="1"/>
      <c r="GG225" s="1"/>
      <c r="GH225" s="1"/>
      <c r="GI225" s="1"/>
      <c r="GJ225" s="1"/>
      <c r="GK225" s="1"/>
      <c r="GL225" s="1"/>
      <c r="GM225" s="1"/>
    </row>
    <row r="226" spans="1:195" x14ac:dyDescent="0.2">
      <c r="A226" s="2" t="s">
        <v>587</v>
      </c>
      <c r="B226" s="11" t="s">
        <v>588</v>
      </c>
      <c r="C226" s="42">
        <f>IF(MIN((C222-C224),(C225-C224))&gt;0,ROUND(MIN((C222-C224),(C225-C224)),2),0)</f>
        <v>0</v>
      </c>
      <c r="D226" s="42">
        <f t="shared" ref="D226:BO226" si="460">IF(MIN((D222-D224),(D225-D224))&gt;0,ROUND(MIN((D222-D224),(D225-D224)),2),0)</f>
        <v>0</v>
      </c>
      <c r="E226" s="42">
        <f t="shared" si="460"/>
        <v>0</v>
      </c>
      <c r="F226" s="42">
        <f t="shared" si="460"/>
        <v>152256.14000000001</v>
      </c>
      <c r="G226" s="42">
        <f t="shared" si="460"/>
        <v>0</v>
      </c>
      <c r="H226" s="42">
        <f t="shared" si="460"/>
        <v>13384.74</v>
      </c>
      <c r="I226" s="42">
        <f t="shared" si="460"/>
        <v>0</v>
      </c>
      <c r="J226" s="42">
        <f t="shared" si="460"/>
        <v>507457.96</v>
      </c>
      <c r="K226" s="42">
        <f t="shared" si="460"/>
        <v>13632.16</v>
      </c>
      <c r="L226" s="42">
        <f t="shared" si="460"/>
        <v>0</v>
      </c>
      <c r="M226" s="42">
        <f t="shared" si="460"/>
        <v>167837.57</v>
      </c>
      <c r="N226" s="42">
        <f t="shared" si="460"/>
        <v>0</v>
      </c>
      <c r="O226" s="42">
        <f t="shared" si="460"/>
        <v>0</v>
      </c>
      <c r="P226" s="42">
        <f t="shared" si="460"/>
        <v>0</v>
      </c>
      <c r="Q226" s="42">
        <f t="shared" si="460"/>
        <v>212258.27</v>
      </c>
      <c r="R226" s="42">
        <f t="shared" si="460"/>
        <v>0</v>
      </c>
      <c r="S226" s="42">
        <f t="shared" si="460"/>
        <v>42082.67</v>
      </c>
      <c r="T226" s="42">
        <f t="shared" si="460"/>
        <v>0</v>
      </c>
      <c r="U226" s="42">
        <f t="shared" si="460"/>
        <v>9218.0499999999993</v>
      </c>
      <c r="V226" s="42">
        <f t="shared" si="460"/>
        <v>0</v>
      </c>
      <c r="W226" s="43">
        <f t="shared" si="460"/>
        <v>0</v>
      </c>
      <c r="X226" s="42">
        <f t="shared" si="460"/>
        <v>13438.75</v>
      </c>
      <c r="Y226" s="42">
        <f t="shared" si="460"/>
        <v>0</v>
      </c>
      <c r="Z226" s="42">
        <f t="shared" si="460"/>
        <v>0</v>
      </c>
      <c r="AA226" s="42">
        <f t="shared" si="460"/>
        <v>0</v>
      </c>
      <c r="AB226" s="42">
        <f t="shared" si="460"/>
        <v>489994.34</v>
      </c>
      <c r="AC226" s="42">
        <f t="shared" si="460"/>
        <v>0</v>
      </c>
      <c r="AD226" s="42">
        <f t="shared" si="460"/>
        <v>0</v>
      </c>
      <c r="AE226" s="42">
        <f t="shared" si="460"/>
        <v>32841.519999999997</v>
      </c>
      <c r="AF226" s="42">
        <f t="shared" si="460"/>
        <v>0</v>
      </c>
      <c r="AG226" s="42">
        <f t="shared" si="460"/>
        <v>0</v>
      </c>
      <c r="AH226" s="42">
        <f t="shared" si="460"/>
        <v>4867.2299999999996</v>
      </c>
      <c r="AI226" s="42">
        <f t="shared" si="460"/>
        <v>51325.22</v>
      </c>
      <c r="AJ226" s="42">
        <f t="shared" si="460"/>
        <v>20049.57</v>
      </c>
      <c r="AK226" s="42">
        <f t="shared" si="460"/>
        <v>0</v>
      </c>
      <c r="AL226" s="42">
        <f t="shared" si="460"/>
        <v>0</v>
      </c>
      <c r="AM226" s="42">
        <f t="shared" si="460"/>
        <v>42470.93</v>
      </c>
      <c r="AN226" s="42">
        <f t="shared" si="460"/>
        <v>0</v>
      </c>
      <c r="AO226" s="42">
        <f t="shared" si="460"/>
        <v>0</v>
      </c>
      <c r="AP226" s="42">
        <f t="shared" si="460"/>
        <v>751718.69</v>
      </c>
      <c r="AQ226" s="42">
        <f t="shared" si="460"/>
        <v>405405.83</v>
      </c>
      <c r="AR226" s="42">
        <f t="shared" si="460"/>
        <v>0</v>
      </c>
      <c r="AS226" s="42">
        <f t="shared" si="460"/>
        <v>30282.6</v>
      </c>
      <c r="AT226" s="42">
        <f t="shared" si="460"/>
        <v>61839.93</v>
      </c>
      <c r="AU226" s="42">
        <f t="shared" si="460"/>
        <v>93951.88</v>
      </c>
      <c r="AV226" s="42">
        <f t="shared" si="460"/>
        <v>0</v>
      </c>
      <c r="AW226" s="42">
        <f t="shared" si="460"/>
        <v>0</v>
      </c>
      <c r="AX226" s="42">
        <f t="shared" si="460"/>
        <v>42691.09</v>
      </c>
      <c r="AY226" s="42">
        <f t="shared" si="460"/>
        <v>20890.12</v>
      </c>
      <c r="AZ226" s="42">
        <f t="shared" si="460"/>
        <v>0</v>
      </c>
      <c r="BA226" s="42">
        <f t="shared" si="460"/>
        <v>0</v>
      </c>
      <c r="BB226" s="42">
        <f t="shared" si="460"/>
        <v>0</v>
      </c>
      <c r="BC226" s="42">
        <f t="shared" si="460"/>
        <v>0</v>
      </c>
      <c r="BD226" s="42">
        <f t="shared" si="460"/>
        <v>0</v>
      </c>
      <c r="BE226" s="42">
        <f t="shared" si="460"/>
        <v>50142.53</v>
      </c>
      <c r="BF226" s="42">
        <f t="shared" si="460"/>
        <v>0</v>
      </c>
      <c r="BG226" s="42">
        <f t="shared" si="460"/>
        <v>0</v>
      </c>
      <c r="BH226" s="42">
        <f t="shared" si="460"/>
        <v>0</v>
      </c>
      <c r="BI226" s="42">
        <f t="shared" si="460"/>
        <v>56539.12</v>
      </c>
      <c r="BJ226" s="42">
        <f t="shared" si="460"/>
        <v>13178.36</v>
      </c>
      <c r="BK226" s="42">
        <f t="shared" si="460"/>
        <v>507856.72</v>
      </c>
      <c r="BL226" s="42">
        <f t="shared" si="460"/>
        <v>0</v>
      </c>
      <c r="BM226" s="42">
        <f t="shared" si="460"/>
        <v>33.9</v>
      </c>
      <c r="BN226" s="42">
        <f t="shared" si="460"/>
        <v>0</v>
      </c>
      <c r="BO226" s="42">
        <f t="shared" si="460"/>
        <v>0</v>
      </c>
      <c r="BP226" s="42">
        <f t="shared" ref="BP226:EA226" si="461">IF(MIN((BP222-BP224),(BP225-BP224))&gt;0,ROUND(MIN((BP222-BP224),(BP225-BP224)),2),0)</f>
        <v>0</v>
      </c>
      <c r="BQ226" s="42">
        <f t="shared" si="461"/>
        <v>0</v>
      </c>
      <c r="BR226" s="42">
        <f t="shared" si="461"/>
        <v>0</v>
      </c>
      <c r="BS226" s="42">
        <f t="shared" si="461"/>
        <v>0</v>
      </c>
      <c r="BT226" s="42">
        <f t="shared" si="461"/>
        <v>0</v>
      </c>
      <c r="BU226" s="42">
        <f t="shared" si="461"/>
        <v>5618.38</v>
      </c>
      <c r="BV226" s="42">
        <f t="shared" si="461"/>
        <v>60530.11</v>
      </c>
      <c r="BW226" s="42">
        <f t="shared" si="461"/>
        <v>0</v>
      </c>
      <c r="BX226" s="42">
        <f t="shared" si="461"/>
        <v>4953.6099999999997</v>
      </c>
      <c r="BY226" s="42">
        <f t="shared" si="461"/>
        <v>0</v>
      </c>
      <c r="BZ226" s="42">
        <f t="shared" si="461"/>
        <v>3629.94</v>
      </c>
      <c r="CA226" s="42">
        <f t="shared" si="461"/>
        <v>22571.919999999998</v>
      </c>
      <c r="CB226" s="42">
        <f t="shared" si="461"/>
        <v>0</v>
      </c>
      <c r="CC226" s="42">
        <f t="shared" si="461"/>
        <v>0</v>
      </c>
      <c r="CD226" s="42">
        <f t="shared" si="461"/>
        <v>12198.62</v>
      </c>
      <c r="CE226" s="42">
        <f t="shared" si="461"/>
        <v>10337.41</v>
      </c>
      <c r="CF226" s="42">
        <f t="shared" si="461"/>
        <v>0</v>
      </c>
      <c r="CG226" s="42">
        <f t="shared" si="461"/>
        <v>0</v>
      </c>
      <c r="CH226" s="42">
        <f t="shared" si="461"/>
        <v>8371.07</v>
      </c>
      <c r="CI226" s="42">
        <f t="shared" si="461"/>
        <v>37535.14</v>
      </c>
      <c r="CJ226" s="42">
        <f t="shared" si="461"/>
        <v>4410.2</v>
      </c>
      <c r="CK226" s="42">
        <f t="shared" si="461"/>
        <v>0</v>
      </c>
      <c r="CL226" s="42">
        <f t="shared" si="461"/>
        <v>0</v>
      </c>
      <c r="CM226" s="42">
        <f t="shared" si="461"/>
        <v>0</v>
      </c>
      <c r="CN226" s="42">
        <f t="shared" si="461"/>
        <v>0</v>
      </c>
      <c r="CO226" s="42">
        <f t="shared" si="461"/>
        <v>0</v>
      </c>
      <c r="CP226" s="42">
        <f t="shared" si="461"/>
        <v>0</v>
      </c>
      <c r="CQ226" s="42">
        <f t="shared" si="461"/>
        <v>0</v>
      </c>
      <c r="CR226" s="42">
        <f t="shared" si="461"/>
        <v>0</v>
      </c>
      <c r="CS226" s="42">
        <f t="shared" si="461"/>
        <v>0</v>
      </c>
      <c r="CT226" s="42">
        <f t="shared" si="461"/>
        <v>0</v>
      </c>
      <c r="CU226" s="42">
        <f t="shared" si="461"/>
        <v>0</v>
      </c>
      <c r="CV226" s="42">
        <f t="shared" si="461"/>
        <v>12572.72</v>
      </c>
      <c r="CW226" s="42">
        <f t="shared" si="461"/>
        <v>0</v>
      </c>
      <c r="CX226" s="42">
        <f t="shared" si="461"/>
        <v>16831.87</v>
      </c>
      <c r="CY226" s="42">
        <f t="shared" si="461"/>
        <v>14227.67</v>
      </c>
      <c r="CZ226" s="42">
        <f t="shared" si="461"/>
        <v>71619.759999999995</v>
      </c>
      <c r="DA226" s="42">
        <f t="shared" si="461"/>
        <v>18804.27</v>
      </c>
      <c r="DB226" s="42">
        <f t="shared" si="461"/>
        <v>0</v>
      </c>
      <c r="DC226" s="42">
        <f t="shared" si="461"/>
        <v>37794.550000000003</v>
      </c>
      <c r="DD226" s="42">
        <f t="shared" si="461"/>
        <v>0</v>
      </c>
      <c r="DE226" s="42">
        <f t="shared" si="461"/>
        <v>2554.38</v>
      </c>
      <c r="DF226" s="42">
        <f t="shared" si="461"/>
        <v>0</v>
      </c>
      <c r="DG226" s="42">
        <f t="shared" si="461"/>
        <v>0</v>
      </c>
      <c r="DH226" s="42">
        <f t="shared" si="461"/>
        <v>0</v>
      </c>
      <c r="DI226" s="42">
        <f t="shared" si="461"/>
        <v>0</v>
      </c>
      <c r="DJ226" s="42">
        <f t="shared" si="461"/>
        <v>67689.02</v>
      </c>
      <c r="DK226" s="42">
        <f t="shared" si="461"/>
        <v>446.96</v>
      </c>
      <c r="DL226" s="42">
        <f t="shared" si="461"/>
        <v>448868.72</v>
      </c>
      <c r="DM226" s="42">
        <f t="shared" si="461"/>
        <v>0</v>
      </c>
      <c r="DN226" s="42">
        <f t="shared" si="461"/>
        <v>47351.43</v>
      </c>
      <c r="DO226" s="42">
        <f t="shared" si="461"/>
        <v>0</v>
      </c>
      <c r="DP226" s="42">
        <f t="shared" si="461"/>
        <v>21235.18</v>
      </c>
      <c r="DQ226" s="42">
        <f t="shared" si="461"/>
        <v>0</v>
      </c>
      <c r="DR226" s="42">
        <f t="shared" si="461"/>
        <v>3637.1</v>
      </c>
      <c r="DS226" s="42">
        <f t="shared" si="461"/>
        <v>11250.24</v>
      </c>
      <c r="DT226" s="42">
        <f t="shared" si="461"/>
        <v>0</v>
      </c>
      <c r="DU226" s="42">
        <f t="shared" si="461"/>
        <v>18740.310000000001</v>
      </c>
      <c r="DV226" s="42">
        <f t="shared" si="461"/>
        <v>0</v>
      </c>
      <c r="DW226" s="42">
        <f t="shared" si="461"/>
        <v>27730.86</v>
      </c>
      <c r="DX226" s="42">
        <f t="shared" si="461"/>
        <v>15683.54</v>
      </c>
      <c r="DY226" s="42">
        <f t="shared" si="461"/>
        <v>0</v>
      </c>
      <c r="DZ226" s="42">
        <f t="shared" si="461"/>
        <v>21078.66</v>
      </c>
      <c r="EA226" s="42">
        <f t="shared" si="461"/>
        <v>0</v>
      </c>
      <c r="EB226" s="42">
        <f t="shared" ref="EB226:FX226" si="462">IF(MIN((EB222-EB224),(EB225-EB224))&gt;0,ROUND(MIN((EB222-EB224),(EB225-EB224)),2),0)</f>
        <v>28630.32</v>
      </c>
      <c r="EC226" s="42">
        <f t="shared" si="462"/>
        <v>0</v>
      </c>
      <c r="ED226" s="42">
        <f t="shared" si="462"/>
        <v>0</v>
      </c>
      <c r="EE226" s="42">
        <f t="shared" si="462"/>
        <v>8283.24</v>
      </c>
      <c r="EF226" s="42">
        <f t="shared" si="462"/>
        <v>21086.81</v>
      </c>
      <c r="EG226" s="42">
        <f t="shared" si="462"/>
        <v>0</v>
      </c>
      <c r="EH226" s="42">
        <f t="shared" si="462"/>
        <v>0</v>
      </c>
      <c r="EI226" s="42">
        <f t="shared" si="462"/>
        <v>159279.24</v>
      </c>
      <c r="EJ226" s="42">
        <f t="shared" si="462"/>
        <v>0</v>
      </c>
      <c r="EK226" s="42">
        <f t="shared" si="462"/>
        <v>0</v>
      </c>
      <c r="EL226" s="42">
        <f t="shared" si="462"/>
        <v>0</v>
      </c>
      <c r="EM226" s="42">
        <f t="shared" si="462"/>
        <v>21836.35</v>
      </c>
      <c r="EN226" s="42">
        <f t="shared" si="462"/>
        <v>33086.01</v>
      </c>
      <c r="EO226" s="42">
        <f t="shared" si="462"/>
        <v>86859.36</v>
      </c>
      <c r="EP226" s="42">
        <f t="shared" si="462"/>
        <v>11969.62</v>
      </c>
      <c r="EQ226" s="42">
        <f t="shared" si="462"/>
        <v>0</v>
      </c>
      <c r="ER226" s="42">
        <f t="shared" si="462"/>
        <v>20419.91</v>
      </c>
      <c r="ES226" s="42">
        <f t="shared" si="462"/>
        <v>0</v>
      </c>
      <c r="ET226" s="42">
        <f t="shared" si="462"/>
        <v>0</v>
      </c>
      <c r="EU226" s="42">
        <f t="shared" si="462"/>
        <v>0</v>
      </c>
      <c r="EV226" s="42">
        <f t="shared" si="462"/>
        <v>12855.24</v>
      </c>
      <c r="EW226" s="42">
        <f t="shared" si="462"/>
        <v>0</v>
      </c>
      <c r="EX226" s="42">
        <f t="shared" si="462"/>
        <v>43239.69</v>
      </c>
      <c r="EY226" s="42">
        <f t="shared" si="462"/>
        <v>0</v>
      </c>
      <c r="EZ226" s="42">
        <f t="shared" si="462"/>
        <v>0</v>
      </c>
      <c r="FA226" s="42">
        <f t="shared" si="462"/>
        <v>93871.16</v>
      </c>
      <c r="FB226" s="42">
        <f t="shared" si="462"/>
        <v>0</v>
      </c>
      <c r="FC226" s="42">
        <f t="shared" si="462"/>
        <v>0</v>
      </c>
      <c r="FD226" s="42">
        <f t="shared" si="462"/>
        <v>0</v>
      </c>
      <c r="FE226" s="42">
        <f t="shared" si="462"/>
        <v>270.14</v>
      </c>
      <c r="FF226" s="42">
        <f t="shared" si="462"/>
        <v>23748.52</v>
      </c>
      <c r="FG226" s="42">
        <f t="shared" si="462"/>
        <v>3940.81</v>
      </c>
      <c r="FH226" s="42">
        <f t="shared" si="462"/>
        <v>0</v>
      </c>
      <c r="FI226" s="42">
        <f t="shared" si="462"/>
        <v>0</v>
      </c>
      <c r="FJ226" s="42">
        <f t="shared" si="462"/>
        <v>0</v>
      </c>
      <c r="FK226" s="42">
        <f t="shared" si="462"/>
        <v>0</v>
      </c>
      <c r="FL226" s="42">
        <f t="shared" si="462"/>
        <v>83860.350000000006</v>
      </c>
      <c r="FM226" s="42">
        <f t="shared" si="462"/>
        <v>0</v>
      </c>
      <c r="FN226" s="42">
        <f t="shared" si="462"/>
        <v>0</v>
      </c>
      <c r="FO226" s="42">
        <f t="shared" si="462"/>
        <v>137738.75</v>
      </c>
      <c r="FP226" s="42">
        <f t="shared" si="462"/>
        <v>0</v>
      </c>
      <c r="FQ226" s="42">
        <f t="shared" si="462"/>
        <v>0</v>
      </c>
      <c r="FR226" s="42">
        <f t="shared" si="462"/>
        <v>0</v>
      </c>
      <c r="FS226" s="42">
        <f t="shared" si="462"/>
        <v>23895.55</v>
      </c>
      <c r="FT226" s="43">
        <f t="shared" si="462"/>
        <v>18720.75</v>
      </c>
      <c r="FU226" s="42">
        <f t="shared" si="462"/>
        <v>0</v>
      </c>
      <c r="FV226" s="42">
        <f t="shared" si="462"/>
        <v>0</v>
      </c>
      <c r="FW226" s="42">
        <f t="shared" si="462"/>
        <v>18064.41</v>
      </c>
      <c r="FX226" s="42">
        <f t="shared" si="462"/>
        <v>2215.29</v>
      </c>
      <c r="FY226" s="42"/>
      <c r="FZ226" s="42"/>
      <c r="GA226" s="42"/>
      <c r="GB226" s="42"/>
      <c r="GC226" s="42"/>
      <c r="GD226" s="42"/>
      <c r="GE226" s="4"/>
      <c r="GF226" s="1"/>
      <c r="GG226" s="1"/>
      <c r="GH226" s="1"/>
      <c r="GI226" s="1"/>
      <c r="GJ226" s="1"/>
      <c r="GK226" s="1"/>
      <c r="GL226" s="1"/>
      <c r="GM226" s="1"/>
    </row>
    <row r="227" spans="1:195" x14ac:dyDescent="0.2">
      <c r="A227" s="5"/>
      <c r="B227" s="11" t="s">
        <v>589</v>
      </c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3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  <c r="DB227" s="42"/>
      <c r="DC227" s="42"/>
      <c r="DD227" s="42"/>
      <c r="DE227" s="42"/>
      <c r="DF227" s="42"/>
      <c r="DG227" s="42"/>
      <c r="DH227" s="42"/>
      <c r="DI227" s="42"/>
      <c r="DJ227" s="42"/>
      <c r="DK227" s="42"/>
      <c r="DL227" s="42"/>
      <c r="DM227" s="42"/>
      <c r="DN227" s="42"/>
      <c r="DO227" s="42"/>
      <c r="DP227" s="42"/>
      <c r="DQ227" s="42"/>
      <c r="DR227" s="42"/>
      <c r="DS227" s="42"/>
      <c r="DT227" s="42"/>
      <c r="DU227" s="42"/>
      <c r="DV227" s="42"/>
      <c r="DW227" s="42"/>
      <c r="DX227" s="42"/>
      <c r="DY227" s="42"/>
      <c r="DZ227" s="42"/>
      <c r="EA227" s="42"/>
      <c r="EB227" s="42"/>
      <c r="EC227" s="42"/>
      <c r="ED227" s="42"/>
      <c r="EE227" s="42"/>
      <c r="EF227" s="42"/>
      <c r="EG227" s="42"/>
      <c r="EH227" s="42"/>
      <c r="EI227" s="42"/>
      <c r="EJ227" s="42"/>
      <c r="EK227" s="42"/>
      <c r="EL227" s="42"/>
      <c r="EM227" s="42"/>
      <c r="EN227" s="42"/>
      <c r="EO227" s="42"/>
      <c r="EP227" s="42"/>
      <c r="EQ227" s="42"/>
      <c r="ER227" s="42"/>
      <c r="ES227" s="42"/>
      <c r="ET227" s="42"/>
      <c r="EU227" s="42"/>
      <c r="EV227" s="42"/>
      <c r="EW227" s="42"/>
      <c r="EX227" s="42"/>
      <c r="EY227" s="42"/>
      <c r="EZ227" s="42"/>
      <c r="FA227" s="42"/>
      <c r="FB227" s="42"/>
      <c r="FC227" s="42"/>
      <c r="FD227" s="42"/>
      <c r="FE227" s="42"/>
      <c r="FF227" s="42"/>
      <c r="FG227" s="42"/>
      <c r="FH227" s="42"/>
      <c r="FI227" s="42"/>
      <c r="FJ227" s="42"/>
      <c r="FK227" s="42"/>
      <c r="FL227" s="42"/>
      <c r="FM227" s="42"/>
      <c r="FN227" s="42"/>
      <c r="FO227" s="42"/>
      <c r="FP227" s="42"/>
      <c r="FQ227" s="42"/>
      <c r="FR227" s="42"/>
      <c r="FS227" s="42"/>
      <c r="FT227" s="43"/>
      <c r="FU227" s="42"/>
      <c r="FV227" s="42"/>
      <c r="FW227" s="42"/>
      <c r="FX227" s="42"/>
      <c r="FY227" s="42"/>
      <c r="FZ227" s="42"/>
      <c r="GA227" s="42"/>
      <c r="GB227" s="42"/>
      <c r="GC227" s="42"/>
      <c r="GD227" s="42"/>
      <c r="GE227" s="4"/>
      <c r="GF227" s="1"/>
      <c r="GG227" s="1"/>
      <c r="GH227" s="1"/>
      <c r="GI227" s="1"/>
      <c r="GJ227" s="1"/>
      <c r="GK227" s="1"/>
      <c r="GL227" s="1"/>
      <c r="GM227" s="1"/>
    </row>
    <row r="228" spans="1:195" x14ac:dyDescent="0.2">
      <c r="A228" s="5"/>
      <c r="B228" s="11" t="s">
        <v>590</v>
      </c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3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  <c r="DB228" s="42"/>
      <c r="DC228" s="42"/>
      <c r="DD228" s="42"/>
      <c r="DE228" s="42"/>
      <c r="DF228" s="42"/>
      <c r="DG228" s="42"/>
      <c r="DH228" s="42"/>
      <c r="DI228" s="42"/>
      <c r="DJ228" s="42"/>
      <c r="DK228" s="42"/>
      <c r="DL228" s="42"/>
      <c r="DM228" s="42"/>
      <c r="DN228" s="42"/>
      <c r="DO228" s="42"/>
      <c r="DP228" s="42"/>
      <c r="DQ228" s="42"/>
      <c r="DR228" s="42"/>
      <c r="DS228" s="42"/>
      <c r="DT228" s="42"/>
      <c r="DU228" s="42"/>
      <c r="DV228" s="42"/>
      <c r="DW228" s="42"/>
      <c r="DX228" s="42"/>
      <c r="DY228" s="42"/>
      <c r="DZ228" s="42"/>
      <c r="EA228" s="42"/>
      <c r="EB228" s="42"/>
      <c r="EC228" s="42"/>
      <c r="ED228" s="42"/>
      <c r="EE228" s="42"/>
      <c r="EF228" s="42"/>
      <c r="EG228" s="42"/>
      <c r="EH228" s="42"/>
      <c r="EI228" s="42"/>
      <c r="EJ228" s="42"/>
      <c r="EK228" s="42"/>
      <c r="EL228" s="42"/>
      <c r="EM228" s="42"/>
      <c r="EN228" s="42"/>
      <c r="EO228" s="42"/>
      <c r="EP228" s="42"/>
      <c r="EQ228" s="42"/>
      <c r="ER228" s="42"/>
      <c r="ES228" s="42"/>
      <c r="ET228" s="42"/>
      <c r="EU228" s="42"/>
      <c r="EV228" s="42"/>
      <c r="EW228" s="42"/>
      <c r="EX228" s="42"/>
      <c r="EY228" s="42"/>
      <c r="EZ228" s="42"/>
      <c r="FA228" s="42"/>
      <c r="FB228" s="42"/>
      <c r="FC228" s="42"/>
      <c r="FD228" s="42"/>
      <c r="FE228" s="42"/>
      <c r="FF228" s="42"/>
      <c r="FG228" s="42"/>
      <c r="FH228" s="42"/>
      <c r="FI228" s="42"/>
      <c r="FJ228" s="42"/>
      <c r="FK228" s="42"/>
      <c r="FL228" s="42"/>
      <c r="FM228" s="42"/>
      <c r="FN228" s="42"/>
      <c r="FO228" s="42"/>
      <c r="FP228" s="42"/>
      <c r="FQ228" s="42"/>
      <c r="FR228" s="42"/>
      <c r="FS228" s="42"/>
      <c r="FT228" s="43"/>
      <c r="FU228" s="42"/>
      <c r="FV228" s="42"/>
      <c r="FW228" s="42"/>
      <c r="FX228" s="42"/>
      <c r="FY228" s="42"/>
      <c r="FZ228" s="42"/>
      <c r="GA228" s="42"/>
      <c r="GB228" s="42"/>
      <c r="GC228" s="42"/>
      <c r="GD228" s="42"/>
      <c r="GE228" s="4"/>
      <c r="GF228" s="1"/>
      <c r="GG228" s="1"/>
      <c r="GH228" s="1"/>
      <c r="GI228" s="1"/>
      <c r="GJ228" s="1"/>
      <c r="GK228" s="1"/>
      <c r="GL228" s="1"/>
      <c r="GM228" s="1"/>
    </row>
    <row r="229" spans="1:195" x14ac:dyDescent="0.2">
      <c r="A229" s="5"/>
      <c r="B229" s="11" t="s">
        <v>591</v>
      </c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3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42"/>
      <c r="CM229" s="42"/>
      <c r="CN229" s="42"/>
      <c r="CO229" s="42"/>
      <c r="CP229" s="42"/>
      <c r="CQ229" s="42"/>
      <c r="CR229" s="42"/>
      <c r="CS229" s="42"/>
      <c r="CT229" s="42"/>
      <c r="CU229" s="42"/>
      <c r="CV229" s="42"/>
      <c r="CW229" s="42"/>
      <c r="CX229" s="42"/>
      <c r="CY229" s="42"/>
      <c r="CZ229" s="42"/>
      <c r="DA229" s="42"/>
      <c r="DB229" s="42"/>
      <c r="DC229" s="42"/>
      <c r="DD229" s="42"/>
      <c r="DE229" s="42"/>
      <c r="DF229" s="42"/>
      <c r="DG229" s="42"/>
      <c r="DH229" s="42"/>
      <c r="DI229" s="42"/>
      <c r="DJ229" s="42"/>
      <c r="DK229" s="42"/>
      <c r="DL229" s="42"/>
      <c r="DM229" s="42"/>
      <c r="DN229" s="42"/>
      <c r="DO229" s="42"/>
      <c r="DP229" s="42"/>
      <c r="DQ229" s="42"/>
      <c r="DR229" s="42"/>
      <c r="DS229" s="42"/>
      <c r="DT229" s="42"/>
      <c r="DU229" s="42"/>
      <c r="DV229" s="42"/>
      <c r="DW229" s="42"/>
      <c r="DX229" s="42"/>
      <c r="DY229" s="42"/>
      <c r="DZ229" s="42"/>
      <c r="EA229" s="42"/>
      <c r="EB229" s="42"/>
      <c r="EC229" s="42"/>
      <c r="ED229" s="42"/>
      <c r="EE229" s="42"/>
      <c r="EF229" s="42"/>
      <c r="EG229" s="42"/>
      <c r="EH229" s="42"/>
      <c r="EI229" s="42"/>
      <c r="EJ229" s="42"/>
      <c r="EK229" s="42"/>
      <c r="EL229" s="42"/>
      <c r="EM229" s="42"/>
      <c r="EN229" s="42"/>
      <c r="EO229" s="42"/>
      <c r="EP229" s="42"/>
      <c r="EQ229" s="42"/>
      <c r="ER229" s="42"/>
      <c r="ES229" s="42"/>
      <c r="ET229" s="42"/>
      <c r="EU229" s="42"/>
      <c r="EV229" s="42"/>
      <c r="EW229" s="42"/>
      <c r="EX229" s="42"/>
      <c r="EY229" s="42"/>
      <c r="EZ229" s="42"/>
      <c r="FA229" s="42"/>
      <c r="FB229" s="42"/>
      <c r="FC229" s="42"/>
      <c r="FD229" s="42"/>
      <c r="FE229" s="42"/>
      <c r="FF229" s="42"/>
      <c r="FG229" s="42"/>
      <c r="FH229" s="42"/>
      <c r="FI229" s="42"/>
      <c r="FJ229" s="42"/>
      <c r="FK229" s="42"/>
      <c r="FL229" s="42"/>
      <c r="FM229" s="42"/>
      <c r="FN229" s="42"/>
      <c r="FO229" s="42"/>
      <c r="FP229" s="42"/>
      <c r="FQ229" s="42"/>
      <c r="FR229" s="42"/>
      <c r="FS229" s="42"/>
      <c r="FT229" s="43"/>
      <c r="FU229" s="42"/>
      <c r="FV229" s="42"/>
      <c r="FW229" s="42"/>
      <c r="FX229" s="42"/>
      <c r="FY229" s="42"/>
      <c r="FZ229" s="42"/>
      <c r="GA229" s="42"/>
      <c r="GB229" s="42"/>
      <c r="GC229" s="42"/>
      <c r="GD229" s="42"/>
      <c r="GE229" s="4"/>
      <c r="GF229" s="1"/>
      <c r="GG229" s="1"/>
      <c r="GH229" s="1"/>
      <c r="GI229" s="1"/>
      <c r="GJ229" s="1"/>
      <c r="GK229" s="1"/>
      <c r="GL229" s="1"/>
      <c r="GM229" s="1"/>
    </row>
    <row r="230" spans="1:195" x14ac:dyDescent="0.2">
      <c r="A230" s="2" t="s">
        <v>592</v>
      </c>
      <c r="B230" s="11" t="s">
        <v>593</v>
      </c>
      <c r="C230" s="42">
        <f t="shared" ref="C230:AH230" si="463">MIN(C66,C226)</f>
        <v>0</v>
      </c>
      <c r="D230" s="42">
        <f t="shared" si="463"/>
        <v>0</v>
      </c>
      <c r="E230" s="42">
        <f t="shared" si="463"/>
        <v>0</v>
      </c>
      <c r="F230" s="42">
        <f t="shared" si="463"/>
        <v>152256.14000000001</v>
      </c>
      <c r="G230" s="42">
        <f t="shared" si="463"/>
        <v>0</v>
      </c>
      <c r="H230" s="42">
        <f t="shared" si="463"/>
        <v>13384.74</v>
      </c>
      <c r="I230" s="42">
        <f t="shared" si="463"/>
        <v>0</v>
      </c>
      <c r="J230" s="42">
        <f t="shared" si="463"/>
        <v>507457.96</v>
      </c>
      <c r="K230" s="42">
        <f t="shared" si="463"/>
        <v>13632.16</v>
      </c>
      <c r="L230" s="42">
        <f t="shared" si="463"/>
        <v>0</v>
      </c>
      <c r="M230" s="42">
        <f t="shared" si="463"/>
        <v>167837.57</v>
      </c>
      <c r="N230" s="42">
        <f t="shared" si="463"/>
        <v>0</v>
      </c>
      <c r="O230" s="42">
        <f t="shared" si="463"/>
        <v>0</v>
      </c>
      <c r="P230" s="42">
        <f t="shared" si="463"/>
        <v>0</v>
      </c>
      <c r="Q230" s="42">
        <f t="shared" si="463"/>
        <v>212258.27</v>
      </c>
      <c r="R230" s="42">
        <f t="shared" si="463"/>
        <v>0</v>
      </c>
      <c r="S230" s="42">
        <f t="shared" si="463"/>
        <v>42082.67</v>
      </c>
      <c r="T230" s="42">
        <f t="shared" si="463"/>
        <v>0</v>
      </c>
      <c r="U230" s="42">
        <f t="shared" si="463"/>
        <v>9218.0499999999993</v>
      </c>
      <c r="V230" s="42">
        <f t="shared" si="463"/>
        <v>0</v>
      </c>
      <c r="W230" s="43">
        <f t="shared" si="463"/>
        <v>0</v>
      </c>
      <c r="X230" s="42">
        <f t="shared" si="463"/>
        <v>13438.75</v>
      </c>
      <c r="Y230" s="42">
        <f t="shared" si="463"/>
        <v>0</v>
      </c>
      <c r="Z230" s="42">
        <f t="shared" si="463"/>
        <v>0</v>
      </c>
      <c r="AA230" s="42">
        <f t="shared" si="463"/>
        <v>0</v>
      </c>
      <c r="AB230" s="42">
        <f t="shared" si="463"/>
        <v>489994.34</v>
      </c>
      <c r="AC230" s="42">
        <f t="shared" si="463"/>
        <v>0</v>
      </c>
      <c r="AD230" s="42">
        <f t="shared" si="463"/>
        <v>0</v>
      </c>
      <c r="AE230" s="42">
        <f t="shared" si="463"/>
        <v>32841.519999999997</v>
      </c>
      <c r="AF230" s="42">
        <f t="shared" si="463"/>
        <v>0</v>
      </c>
      <c r="AG230" s="42">
        <f t="shared" si="463"/>
        <v>0</v>
      </c>
      <c r="AH230" s="42">
        <f t="shared" si="463"/>
        <v>4867.2299999999996</v>
      </c>
      <c r="AI230" s="42">
        <f t="shared" ref="AI230:BN230" si="464">MIN(AI66,AI226)</f>
        <v>51325.22</v>
      </c>
      <c r="AJ230" s="42">
        <f t="shared" si="464"/>
        <v>20049.57</v>
      </c>
      <c r="AK230" s="42">
        <f t="shared" si="464"/>
        <v>0</v>
      </c>
      <c r="AL230" s="42">
        <f t="shared" si="464"/>
        <v>0</v>
      </c>
      <c r="AM230" s="42">
        <f t="shared" si="464"/>
        <v>42470.93</v>
      </c>
      <c r="AN230" s="42">
        <f t="shared" si="464"/>
        <v>0</v>
      </c>
      <c r="AO230" s="42">
        <f t="shared" si="464"/>
        <v>0</v>
      </c>
      <c r="AP230" s="42">
        <f t="shared" si="464"/>
        <v>751718.69</v>
      </c>
      <c r="AQ230" s="42">
        <f t="shared" si="464"/>
        <v>405405.83</v>
      </c>
      <c r="AR230" s="42">
        <f t="shared" si="464"/>
        <v>0</v>
      </c>
      <c r="AS230" s="42">
        <f t="shared" si="464"/>
        <v>30282.6</v>
      </c>
      <c r="AT230" s="42">
        <f t="shared" si="464"/>
        <v>61839.93</v>
      </c>
      <c r="AU230" s="42">
        <f t="shared" si="464"/>
        <v>93951.88</v>
      </c>
      <c r="AV230" s="42">
        <f t="shared" si="464"/>
        <v>0</v>
      </c>
      <c r="AW230" s="42">
        <f t="shared" si="464"/>
        <v>0</v>
      </c>
      <c r="AX230" s="42">
        <f t="shared" si="464"/>
        <v>42691.09</v>
      </c>
      <c r="AY230" s="42">
        <f t="shared" si="464"/>
        <v>20890.12</v>
      </c>
      <c r="AZ230" s="42">
        <f t="shared" si="464"/>
        <v>0</v>
      </c>
      <c r="BA230" s="42">
        <f t="shared" si="464"/>
        <v>0</v>
      </c>
      <c r="BB230" s="42">
        <f t="shared" si="464"/>
        <v>0</v>
      </c>
      <c r="BC230" s="42">
        <f t="shared" si="464"/>
        <v>0</v>
      </c>
      <c r="BD230" s="42">
        <f t="shared" si="464"/>
        <v>0</v>
      </c>
      <c r="BE230" s="42">
        <f t="shared" si="464"/>
        <v>50142.53</v>
      </c>
      <c r="BF230" s="42">
        <f t="shared" si="464"/>
        <v>0</v>
      </c>
      <c r="BG230" s="42">
        <f t="shared" si="464"/>
        <v>0</v>
      </c>
      <c r="BH230" s="42">
        <f t="shared" si="464"/>
        <v>0</v>
      </c>
      <c r="BI230" s="42">
        <f t="shared" si="464"/>
        <v>56539.12</v>
      </c>
      <c r="BJ230" s="42">
        <f t="shared" si="464"/>
        <v>13178.36</v>
      </c>
      <c r="BK230" s="42">
        <f t="shared" si="464"/>
        <v>507856.72</v>
      </c>
      <c r="BL230" s="42">
        <f t="shared" si="464"/>
        <v>0</v>
      </c>
      <c r="BM230" s="42">
        <f t="shared" si="464"/>
        <v>33.9</v>
      </c>
      <c r="BN230" s="42">
        <f t="shared" si="464"/>
        <v>0</v>
      </c>
      <c r="BO230" s="42">
        <f t="shared" ref="BO230:CT230" si="465">MIN(BO66,BO226)</f>
        <v>0</v>
      </c>
      <c r="BP230" s="42">
        <f t="shared" si="465"/>
        <v>0</v>
      </c>
      <c r="BQ230" s="42">
        <f t="shared" si="465"/>
        <v>0</v>
      </c>
      <c r="BR230" s="42">
        <f t="shared" si="465"/>
        <v>0</v>
      </c>
      <c r="BS230" s="42">
        <f t="shared" si="465"/>
        <v>0</v>
      </c>
      <c r="BT230" s="42">
        <f t="shared" si="465"/>
        <v>0</v>
      </c>
      <c r="BU230" s="42">
        <f t="shared" si="465"/>
        <v>5618.38</v>
      </c>
      <c r="BV230" s="42">
        <f t="shared" si="465"/>
        <v>60530.11</v>
      </c>
      <c r="BW230" s="42">
        <f t="shared" si="465"/>
        <v>0</v>
      </c>
      <c r="BX230" s="42">
        <f t="shared" si="465"/>
        <v>4953.6099999999997</v>
      </c>
      <c r="BY230" s="42">
        <f t="shared" si="465"/>
        <v>0</v>
      </c>
      <c r="BZ230" s="42">
        <f t="shared" si="465"/>
        <v>3629.94</v>
      </c>
      <c r="CA230" s="42">
        <f t="shared" si="465"/>
        <v>22571.919999999998</v>
      </c>
      <c r="CB230" s="42">
        <f t="shared" si="465"/>
        <v>0</v>
      </c>
      <c r="CC230" s="42">
        <f t="shared" si="465"/>
        <v>0</v>
      </c>
      <c r="CD230" s="42">
        <f t="shared" si="465"/>
        <v>12198.62</v>
      </c>
      <c r="CE230" s="42">
        <f t="shared" si="465"/>
        <v>10337.41</v>
      </c>
      <c r="CF230" s="42">
        <f t="shared" si="465"/>
        <v>0</v>
      </c>
      <c r="CG230" s="42">
        <f t="shared" si="465"/>
        <v>0</v>
      </c>
      <c r="CH230" s="42">
        <f t="shared" si="465"/>
        <v>8371.07</v>
      </c>
      <c r="CI230" s="42">
        <f t="shared" si="465"/>
        <v>37535.14</v>
      </c>
      <c r="CJ230" s="42">
        <f t="shared" si="465"/>
        <v>4410.2</v>
      </c>
      <c r="CK230" s="42">
        <f t="shared" si="465"/>
        <v>0</v>
      </c>
      <c r="CL230" s="42">
        <f t="shared" si="465"/>
        <v>0</v>
      </c>
      <c r="CM230" s="42">
        <f t="shared" si="465"/>
        <v>0</v>
      </c>
      <c r="CN230" s="42">
        <f t="shared" si="465"/>
        <v>0</v>
      </c>
      <c r="CO230" s="42">
        <f t="shared" si="465"/>
        <v>0</v>
      </c>
      <c r="CP230" s="42">
        <f t="shared" si="465"/>
        <v>0</v>
      </c>
      <c r="CQ230" s="42">
        <f t="shared" si="465"/>
        <v>0</v>
      </c>
      <c r="CR230" s="42">
        <f t="shared" si="465"/>
        <v>0</v>
      </c>
      <c r="CS230" s="42">
        <f t="shared" si="465"/>
        <v>0</v>
      </c>
      <c r="CT230" s="42">
        <f t="shared" si="465"/>
        <v>0</v>
      </c>
      <c r="CU230" s="42">
        <f t="shared" ref="CU230:DZ230" si="466">MIN(CU66,CU226)</f>
        <v>0</v>
      </c>
      <c r="CV230" s="42">
        <f t="shared" si="466"/>
        <v>12572.72</v>
      </c>
      <c r="CW230" s="42">
        <f t="shared" si="466"/>
        <v>0</v>
      </c>
      <c r="CX230" s="42">
        <f t="shared" si="466"/>
        <v>16831.87</v>
      </c>
      <c r="CY230" s="42">
        <f t="shared" si="466"/>
        <v>14227.67</v>
      </c>
      <c r="CZ230" s="42">
        <f t="shared" si="466"/>
        <v>71619.759999999995</v>
      </c>
      <c r="DA230" s="42">
        <f t="shared" si="466"/>
        <v>18804.27</v>
      </c>
      <c r="DB230" s="42">
        <f t="shared" si="466"/>
        <v>0</v>
      </c>
      <c r="DC230" s="42">
        <f t="shared" si="466"/>
        <v>37794.550000000003</v>
      </c>
      <c r="DD230" s="42">
        <f t="shared" si="466"/>
        <v>0</v>
      </c>
      <c r="DE230" s="42">
        <f t="shared" si="466"/>
        <v>2554.38</v>
      </c>
      <c r="DF230" s="42">
        <f t="shared" si="466"/>
        <v>0</v>
      </c>
      <c r="DG230" s="42">
        <f t="shared" si="466"/>
        <v>0</v>
      </c>
      <c r="DH230" s="42">
        <f t="shared" si="466"/>
        <v>0</v>
      </c>
      <c r="DI230" s="42">
        <f t="shared" si="466"/>
        <v>0</v>
      </c>
      <c r="DJ230" s="42">
        <f t="shared" si="466"/>
        <v>67689.02</v>
      </c>
      <c r="DK230" s="42">
        <f t="shared" si="466"/>
        <v>446.96</v>
      </c>
      <c r="DL230" s="42">
        <f t="shared" si="466"/>
        <v>448868.72</v>
      </c>
      <c r="DM230" s="42">
        <f t="shared" si="466"/>
        <v>0</v>
      </c>
      <c r="DN230" s="42">
        <f t="shared" si="466"/>
        <v>47351.43</v>
      </c>
      <c r="DO230" s="42">
        <f t="shared" si="466"/>
        <v>0</v>
      </c>
      <c r="DP230" s="42">
        <f t="shared" si="466"/>
        <v>21235.18</v>
      </c>
      <c r="DQ230" s="42">
        <f t="shared" si="466"/>
        <v>0</v>
      </c>
      <c r="DR230" s="42">
        <f t="shared" si="466"/>
        <v>3637.1</v>
      </c>
      <c r="DS230" s="42">
        <f t="shared" si="466"/>
        <v>11250.24</v>
      </c>
      <c r="DT230" s="42">
        <f t="shared" si="466"/>
        <v>0</v>
      </c>
      <c r="DU230" s="42">
        <f t="shared" si="466"/>
        <v>18740.310000000001</v>
      </c>
      <c r="DV230" s="42">
        <f t="shared" si="466"/>
        <v>0</v>
      </c>
      <c r="DW230" s="42">
        <f t="shared" si="466"/>
        <v>27730.86</v>
      </c>
      <c r="DX230" s="42">
        <f t="shared" si="466"/>
        <v>15683.54</v>
      </c>
      <c r="DY230" s="42">
        <f t="shared" si="466"/>
        <v>0</v>
      </c>
      <c r="DZ230" s="42">
        <f t="shared" si="466"/>
        <v>21078.66</v>
      </c>
      <c r="EA230" s="42">
        <f t="shared" ref="EA230:FF230" si="467">MIN(EA66,EA226)</f>
        <v>0</v>
      </c>
      <c r="EB230" s="42">
        <f t="shared" si="467"/>
        <v>28630.32</v>
      </c>
      <c r="EC230" s="42">
        <f t="shared" si="467"/>
        <v>0</v>
      </c>
      <c r="ED230" s="42">
        <f t="shared" si="467"/>
        <v>0</v>
      </c>
      <c r="EE230" s="42">
        <f t="shared" si="467"/>
        <v>8283.24</v>
      </c>
      <c r="EF230" s="42">
        <f t="shared" si="467"/>
        <v>21086.81</v>
      </c>
      <c r="EG230" s="42">
        <f t="shared" si="467"/>
        <v>0</v>
      </c>
      <c r="EH230" s="42">
        <f t="shared" si="467"/>
        <v>0</v>
      </c>
      <c r="EI230" s="42">
        <f t="shared" si="467"/>
        <v>159279.24</v>
      </c>
      <c r="EJ230" s="42">
        <f t="shared" si="467"/>
        <v>0</v>
      </c>
      <c r="EK230" s="42">
        <f t="shared" si="467"/>
        <v>0</v>
      </c>
      <c r="EL230" s="42">
        <f t="shared" si="467"/>
        <v>0</v>
      </c>
      <c r="EM230" s="42">
        <f t="shared" si="467"/>
        <v>21836.35</v>
      </c>
      <c r="EN230" s="42">
        <f t="shared" si="467"/>
        <v>33086.01</v>
      </c>
      <c r="EO230" s="42">
        <f t="shared" si="467"/>
        <v>86859.36</v>
      </c>
      <c r="EP230" s="42">
        <f t="shared" si="467"/>
        <v>11969.62</v>
      </c>
      <c r="EQ230" s="42">
        <f t="shared" si="467"/>
        <v>0</v>
      </c>
      <c r="ER230" s="42">
        <f t="shared" si="467"/>
        <v>20419.91</v>
      </c>
      <c r="ES230" s="42">
        <f t="shared" si="467"/>
        <v>0</v>
      </c>
      <c r="ET230" s="42">
        <f t="shared" si="467"/>
        <v>0</v>
      </c>
      <c r="EU230" s="42">
        <f t="shared" si="467"/>
        <v>0</v>
      </c>
      <c r="EV230" s="42">
        <f t="shared" si="467"/>
        <v>12855.24</v>
      </c>
      <c r="EW230" s="42">
        <f t="shared" si="467"/>
        <v>0</v>
      </c>
      <c r="EX230" s="42">
        <f t="shared" si="467"/>
        <v>43239.69</v>
      </c>
      <c r="EY230" s="42">
        <f t="shared" si="467"/>
        <v>0</v>
      </c>
      <c r="EZ230" s="42">
        <f t="shared" si="467"/>
        <v>0</v>
      </c>
      <c r="FA230" s="42">
        <f t="shared" si="467"/>
        <v>93871.16</v>
      </c>
      <c r="FB230" s="42">
        <f t="shared" si="467"/>
        <v>0</v>
      </c>
      <c r="FC230" s="42">
        <f t="shared" si="467"/>
        <v>0</v>
      </c>
      <c r="FD230" s="42">
        <f t="shared" si="467"/>
        <v>0</v>
      </c>
      <c r="FE230" s="42">
        <f t="shared" si="467"/>
        <v>270.14</v>
      </c>
      <c r="FF230" s="42">
        <f t="shared" si="467"/>
        <v>23748.52</v>
      </c>
      <c r="FG230" s="42">
        <f t="shared" ref="FG230:FX230" si="468">MIN(FG66,FG226)</f>
        <v>3940.81</v>
      </c>
      <c r="FH230" s="42">
        <f t="shared" si="468"/>
        <v>0</v>
      </c>
      <c r="FI230" s="42">
        <f t="shared" si="468"/>
        <v>0</v>
      </c>
      <c r="FJ230" s="42">
        <f t="shared" si="468"/>
        <v>0</v>
      </c>
      <c r="FK230" s="42">
        <f t="shared" si="468"/>
        <v>0</v>
      </c>
      <c r="FL230" s="42">
        <f t="shared" si="468"/>
        <v>83860.350000000006</v>
      </c>
      <c r="FM230" s="42">
        <f t="shared" si="468"/>
        <v>0</v>
      </c>
      <c r="FN230" s="42">
        <f t="shared" si="468"/>
        <v>0</v>
      </c>
      <c r="FO230" s="42">
        <f t="shared" si="468"/>
        <v>137738.75</v>
      </c>
      <c r="FP230" s="42">
        <f t="shared" si="468"/>
        <v>0</v>
      </c>
      <c r="FQ230" s="42">
        <f t="shared" si="468"/>
        <v>0</v>
      </c>
      <c r="FR230" s="42">
        <f t="shared" si="468"/>
        <v>0</v>
      </c>
      <c r="FS230" s="42">
        <f t="shared" si="468"/>
        <v>23895.55</v>
      </c>
      <c r="FT230" s="43">
        <f t="shared" si="468"/>
        <v>18720.75</v>
      </c>
      <c r="FU230" s="42">
        <f t="shared" si="468"/>
        <v>0</v>
      </c>
      <c r="FV230" s="42">
        <f t="shared" si="468"/>
        <v>0</v>
      </c>
      <c r="FW230" s="42">
        <f t="shared" si="468"/>
        <v>18064.41</v>
      </c>
      <c r="FX230" s="42">
        <f t="shared" si="468"/>
        <v>2215.29</v>
      </c>
      <c r="FY230" s="42"/>
      <c r="FZ230" s="42">
        <f>SUM(C230:FX230)</f>
        <v>5689791.049999998</v>
      </c>
      <c r="GA230" s="42"/>
      <c r="GB230" s="42"/>
      <c r="GC230" s="42"/>
      <c r="GD230" s="42"/>
      <c r="GE230" s="4"/>
      <c r="GF230" s="1"/>
      <c r="GG230" s="1"/>
      <c r="GH230" s="1"/>
      <c r="GI230" s="1"/>
      <c r="GJ230" s="1"/>
      <c r="GK230" s="1"/>
      <c r="GL230" s="1"/>
      <c r="GM230" s="1"/>
    </row>
    <row r="231" spans="1:195" x14ac:dyDescent="0.2">
      <c r="A231" s="5"/>
      <c r="B231" s="11" t="s">
        <v>594</v>
      </c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3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2"/>
      <c r="BY231" s="42"/>
      <c r="BZ231" s="42"/>
      <c r="CA231" s="42"/>
      <c r="CB231" s="42"/>
      <c r="CC231" s="42"/>
      <c r="CD231" s="42"/>
      <c r="CE231" s="42"/>
      <c r="CF231" s="42"/>
      <c r="CG231" s="42"/>
      <c r="CH231" s="42"/>
      <c r="CI231" s="42"/>
      <c r="CJ231" s="42"/>
      <c r="CK231" s="42"/>
      <c r="CL231" s="42"/>
      <c r="CM231" s="42"/>
      <c r="CN231" s="42"/>
      <c r="CO231" s="42"/>
      <c r="CP231" s="42"/>
      <c r="CQ231" s="42"/>
      <c r="CR231" s="42"/>
      <c r="CS231" s="42"/>
      <c r="CT231" s="42"/>
      <c r="CU231" s="42"/>
      <c r="CV231" s="42"/>
      <c r="CW231" s="42"/>
      <c r="CX231" s="42"/>
      <c r="CY231" s="42"/>
      <c r="CZ231" s="42"/>
      <c r="DA231" s="42"/>
      <c r="DB231" s="42"/>
      <c r="DC231" s="42"/>
      <c r="DD231" s="42"/>
      <c r="DE231" s="42"/>
      <c r="DF231" s="42"/>
      <c r="DG231" s="42"/>
      <c r="DH231" s="42"/>
      <c r="DI231" s="42"/>
      <c r="DJ231" s="42"/>
      <c r="DK231" s="42"/>
      <c r="DL231" s="42"/>
      <c r="DM231" s="42"/>
      <c r="DN231" s="42"/>
      <c r="DO231" s="42"/>
      <c r="DP231" s="42"/>
      <c r="DQ231" s="42"/>
      <c r="DR231" s="42"/>
      <c r="DS231" s="42"/>
      <c r="DT231" s="42"/>
      <c r="DU231" s="42"/>
      <c r="DV231" s="42"/>
      <c r="DW231" s="42"/>
      <c r="DX231" s="42"/>
      <c r="DY231" s="42"/>
      <c r="DZ231" s="42"/>
      <c r="EA231" s="42"/>
      <c r="EB231" s="42"/>
      <c r="EC231" s="42"/>
      <c r="ED231" s="42"/>
      <c r="EE231" s="42"/>
      <c r="EF231" s="42"/>
      <c r="EG231" s="42"/>
      <c r="EH231" s="42"/>
      <c r="EI231" s="42"/>
      <c r="EJ231" s="42"/>
      <c r="EK231" s="42"/>
      <c r="EL231" s="42"/>
      <c r="EM231" s="42"/>
      <c r="EN231" s="42"/>
      <c r="EO231" s="42"/>
      <c r="EP231" s="42"/>
      <c r="EQ231" s="42"/>
      <c r="ER231" s="42"/>
      <c r="ES231" s="42"/>
      <c r="ET231" s="42"/>
      <c r="EU231" s="42"/>
      <c r="EV231" s="42"/>
      <c r="EW231" s="42"/>
      <c r="EX231" s="42"/>
      <c r="EY231" s="42"/>
      <c r="EZ231" s="42"/>
      <c r="FA231" s="42"/>
      <c r="FB231" s="42"/>
      <c r="FC231" s="42"/>
      <c r="FD231" s="42"/>
      <c r="FE231" s="42"/>
      <c r="FF231" s="42"/>
      <c r="FG231" s="42"/>
      <c r="FH231" s="42"/>
      <c r="FI231" s="42"/>
      <c r="FJ231" s="42"/>
      <c r="FK231" s="42"/>
      <c r="FL231" s="42"/>
      <c r="FM231" s="42"/>
      <c r="FN231" s="42"/>
      <c r="FO231" s="42"/>
      <c r="FP231" s="42"/>
      <c r="FQ231" s="42"/>
      <c r="FR231" s="42"/>
      <c r="FS231" s="42"/>
      <c r="FT231" s="43"/>
      <c r="FU231" s="42"/>
      <c r="FV231" s="42"/>
      <c r="FW231" s="42"/>
      <c r="FX231" s="42"/>
      <c r="FY231" s="42"/>
      <c r="FZ231" s="42"/>
      <c r="GA231" s="42"/>
      <c r="GB231" s="42"/>
      <c r="GC231" s="42"/>
      <c r="GD231" s="42"/>
      <c r="GE231" s="4"/>
      <c r="GF231" s="1"/>
      <c r="GG231" s="1"/>
      <c r="GH231" s="1"/>
      <c r="GI231" s="1"/>
      <c r="GJ231" s="1"/>
      <c r="GK231" s="1"/>
      <c r="GL231" s="1"/>
      <c r="GM231" s="1"/>
    </row>
    <row r="232" spans="1:195" x14ac:dyDescent="0.2">
      <c r="A232" s="2"/>
      <c r="B232" s="1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  <c r="FV232" s="5"/>
      <c r="FW232" s="5"/>
      <c r="FX232" s="5"/>
      <c r="FY232" s="42"/>
      <c r="FZ232" s="4"/>
      <c r="GA232" s="42"/>
      <c r="GB232" s="42"/>
      <c r="GC232" s="42"/>
      <c r="GD232" s="42"/>
      <c r="GE232" s="4"/>
      <c r="GF232" s="1"/>
      <c r="GG232" s="1"/>
      <c r="GH232" s="1"/>
      <c r="GI232" s="1"/>
      <c r="GJ232" s="1"/>
      <c r="GK232" s="1"/>
      <c r="GL232" s="1"/>
      <c r="GM232" s="1"/>
    </row>
    <row r="233" spans="1:195" ht="15.75" x14ac:dyDescent="0.25">
      <c r="A233" s="2" t="s">
        <v>412</v>
      </c>
      <c r="B233" s="41" t="s">
        <v>595</v>
      </c>
      <c r="C233" s="108"/>
      <c r="D233" s="108"/>
      <c r="E233" s="108"/>
      <c r="F233" s="108"/>
      <c r="G233" s="108"/>
      <c r="H233" s="108"/>
      <c r="I233" s="108"/>
      <c r="J233" s="108"/>
      <c r="K233" s="108"/>
      <c r="L233" s="108"/>
      <c r="M233" s="108"/>
      <c r="N233" s="108"/>
      <c r="O233" s="108"/>
      <c r="P233" s="108"/>
      <c r="Q233" s="108"/>
      <c r="R233" s="108"/>
      <c r="S233" s="108"/>
      <c r="T233" s="108"/>
      <c r="U233" s="108"/>
      <c r="V233" s="108"/>
      <c r="W233" s="109"/>
      <c r="X233" s="108"/>
      <c r="Y233" s="108"/>
      <c r="Z233" s="108"/>
      <c r="AA233" s="108"/>
      <c r="AB233" s="108"/>
      <c r="AC233" s="108"/>
      <c r="AD233" s="108"/>
      <c r="AE233" s="108"/>
      <c r="AF233" s="108"/>
      <c r="AG233" s="108"/>
      <c r="AH233" s="108"/>
      <c r="AI233" s="108"/>
      <c r="AJ233" s="108"/>
      <c r="AK233" s="108"/>
      <c r="AL233" s="108"/>
      <c r="AM233" s="108"/>
      <c r="AN233" s="108"/>
      <c r="AO233" s="108"/>
      <c r="AP233" s="108"/>
      <c r="AQ233" s="108"/>
      <c r="AR233" s="108"/>
      <c r="AS233" s="108"/>
      <c r="AT233" s="108"/>
      <c r="AU233" s="108"/>
      <c r="AV233" s="108"/>
      <c r="AW233" s="108"/>
      <c r="AX233" s="108"/>
      <c r="AY233" s="108"/>
      <c r="AZ233" s="108"/>
      <c r="BA233" s="108"/>
      <c r="BB233" s="108"/>
      <c r="BC233" s="108"/>
      <c r="BD233" s="108"/>
      <c r="BE233" s="108"/>
      <c r="BF233" s="108"/>
      <c r="BG233" s="108"/>
      <c r="BH233" s="108"/>
      <c r="BI233" s="108"/>
      <c r="BJ233" s="108"/>
      <c r="BK233" s="108"/>
      <c r="BL233" s="108"/>
      <c r="BM233" s="108"/>
      <c r="BN233" s="108"/>
      <c r="BO233" s="108"/>
      <c r="BP233" s="108"/>
      <c r="BQ233" s="108"/>
      <c r="BR233" s="108"/>
      <c r="BS233" s="108"/>
      <c r="BT233" s="108"/>
      <c r="BU233" s="108"/>
      <c r="BV233" s="108"/>
      <c r="BW233" s="108"/>
      <c r="BX233" s="108"/>
      <c r="BY233" s="108"/>
      <c r="BZ233" s="108"/>
      <c r="CA233" s="108"/>
      <c r="CB233" s="108"/>
      <c r="CC233" s="108"/>
      <c r="CD233" s="108"/>
      <c r="CE233" s="108"/>
      <c r="CF233" s="108"/>
      <c r="CG233" s="108"/>
      <c r="CH233" s="108"/>
      <c r="CI233" s="108"/>
      <c r="CJ233" s="108"/>
      <c r="CK233" s="108"/>
      <c r="CL233" s="108"/>
      <c r="CM233" s="108"/>
      <c r="CN233" s="108"/>
      <c r="CO233" s="108"/>
      <c r="CP233" s="108"/>
      <c r="CQ233" s="108"/>
      <c r="CR233" s="108"/>
      <c r="CS233" s="108"/>
      <c r="CT233" s="108"/>
      <c r="CU233" s="108"/>
      <c r="CV233" s="108"/>
      <c r="CW233" s="108"/>
      <c r="CX233" s="108"/>
      <c r="CY233" s="108"/>
      <c r="CZ233" s="108"/>
      <c r="DA233" s="108"/>
      <c r="DB233" s="108"/>
      <c r="DC233" s="108"/>
      <c r="DD233" s="108"/>
      <c r="DE233" s="108"/>
      <c r="DF233" s="108"/>
      <c r="DG233" s="108"/>
      <c r="DH233" s="108"/>
      <c r="DI233" s="108"/>
      <c r="DJ233" s="108"/>
      <c r="DK233" s="108"/>
      <c r="DL233" s="108"/>
      <c r="DM233" s="108"/>
      <c r="DN233" s="108"/>
      <c r="DO233" s="108"/>
      <c r="DP233" s="108"/>
      <c r="DQ233" s="108"/>
      <c r="DR233" s="108"/>
      <c r="DS233" s="108"/>
      <c r="DT233" s="108"/>
      <c r="DU233" s="108"/>
      <c r="DV233" s="108"/>
      <c r="DW233" s="108"/>
      <c r="DX233" s="108"/>
      <c r="DY233" s="108"/>
      <c r="DZ233" s="108"/>
      <c r="EA233" s="108"/>
      <c r="EB233" s="108"/>
      <c r="EC233" s="108"/>
      <c r="ED233" s="108"/>
      <c r="EE233" s="108"/>
      <c r="EF233" s="108"/>
      <c r="EG233" s="108"/>
      <c r="EH233" s="108"/>
      <c r="EI233" s="108"/>
      <c r="EJ233" s="108"/>
      <c r="EK233" s="108"/>
      <c r="EL233" s="108"/>
      <c r="EM233" s="108"/>
      <c r="EN233" s="108"/>
      <c r="EO233" s="108"/>
      <c r="EP233" s="108"/>
      <c r="EQ233" s="108"/>
      <c r="ER233" s="108"/>
      <c r="ES233" s="108"/>
      <c r="ET233" s="108"/>
      <c r="EU233" s="108"/>
      <c r="EV233" s="108"/>
      <c r="EW233" s="108"/>
      <c r="EX233" s="108"/>
      <c r="EY233" s="108"/>
      <c r="EZ233" s="108"/>
      <c r="FA233" s="108"/>
      <c r="FB233" s="108"/>
      <c r="FC233" s="108"/>
      <c r="FD233" s="108"/>
      <c r="FE233" s="108"/>
      <c r="FF233" s="108"/>
      <c r="FG233" s="108"/>
      <c r="FH233" s="108"/>
      <c r="FI233" s="108"/>
      <c r="FJ233" s="108"/>
      <c r="FK233" s="108"/>
      <c r="FL233" s="108"/>
      <c r="FM233" s="108"/>
      <c r="FN233" s="108"/>
      <c r="FO233" s="108"/>
      <c r="FP233" s="108"/>
      <c r="FQ233" s="108"/>
      <c r="FR233" s="108"/>
      <c r="FS233" s="108"/>
      <c r="FT233" s="109"/>
      <c r="FU233" s="108"/>
      <c r="FV233" s="108"/>
      <c r="FW233" s="108"/>
      <c r="FX233" s="108"/>
      <c r="FY233" s="42"/>
      <c r="FZ233" s="42"/>
      <c r="GA233" s="59"/>
      <c r="GB233" s="42"/>
      <c r="GC233" s="42"/>
      <c r="GD233" s="42"/>
      <c r="GE233" s="4"/>
      <c r="GF233" s="1"/>
      <c r="GG233" s="1"/>
      <c r="GH233" s="1"/>
      <c r="GI233" s="1"/>
      <c r="GJ233" s="1"/>
      <c r="GK233" s="1"/>
      <c r="GL233" s="1"/>
      <c r="GM233" s="1"/>
    </row>
    <row r="234" spans="1:195" x14ac:dyDescent="0.2">
      <c r="A234" s="2" t="s">
        <v>596</v>
      </c>
      <c r="B234" s="11" t="s">
        <v>597</v>
      </c>
      <c r="C234" s="42">
        <f>+C214+C232</f>
        <v>74636882.719999999</v>
      </c>
      <c r="D234" s="42">
        <f t="shared" ref="D234:BO234" si="469">+D214+D232</f>
        <v>364338782.17000002</v>
      </c>
      <c r="E234" s="42">
        <f t="shared" si="469"/>
        <v>72698665.680000007</v>
      </c>
      <c r="F234" s="42">
        <f t="shared" si="469"/>
        <v>159534322.72</v>
      </c>
      <c r="G234" s="42">
        <f t="shared" si="469"/>
        <v>9519297.0800000001</v>
      </c>
      <c r="H234" s="42">
        <f t="shared" si="469"/>
        <v>8978681.9399999995</v>
      </c>
      <c r="I234" s="42">
        <f t="shared" si="469"/>
        <v>94798397.439999998</v>
      </c>
      <c r="J234" s="42">
        <f t="shared" si="469"/>
        <v>20024028.559999999</v>
      </c>
      <c r="K234" s="42">
        <f t="shared" si="469"/>
        <v>3481266.46</v>
      </c>
      <c r="L234" s="42">
        <f t="shared" si="469"/>
        <v>23855635.950000003</v>
      </c>
      <c r="M234" s="42">
        <f t="shared" si="469"/>
        <v>13935838.68</v>
      </c>
      <c r="N234" s="42">
        <f t="shared" si="469"/>
        <v>468612594.66000003</v>
      </c>
      <c r="O234" s="42">
        <f t="shared" si="469"/>
        <v>125450156.66</v>
      </c>
      <c r="P234" s="42">
        <f t="shared" si="469"/>
        <v>2838193.37</v>
      </c>
      <c r="Q234" s="42">
        <f t="shared" si="469"/>
        <v>367863476.31</v>
      </c>
      <c r="R234" s="42">
        <f t="shared" si="469"/>
        <v>23521857</v>
      </c>
      <c r="S234" s="42">
        <f t="shared" si="469"/>
        <v>14820099.369999999</v>
      </c>
      <c r="T234" s="42">
        <f t="shared" si="469"/>
        <v>2311127.27</v>
      </c>
      <c r="U234" s="42">
        <f t="shared" si="469"/>
        <v>938558.98</v>
      </c>
      <c r="V234" s="42">
        <f t="shared" si="469"/>
        <v>3369674.6300000004</v>
      </c>
      <c r="W234" s="42">
        <f t="shared" si="469"/>
        <v>910860.01</v>
      </c>
      <c r="X234" s="42">
        <f t="shared" si="469"/>
        <v>886299.82</v>
      </c>
      <c r="Y234" s="42">
        <f t="shared" si="469"/>
        <v>20693512.939999998</v>
      </c>
      <c r="Z234" s="42">
        <f t="shared" si="469"/>
        <v>3007950.13</v>
      </c>
      <c r="AA234" s="42">
        <f t="shared" si="469"/>
        <v>261780157.72</v>
      </c>
      <c r="AB234" s="42">
        <f t="shared" si="469"/>
        <v>262571538.28999999</v>
      </c>
      <c r="AC234" s="42">
        <f t="shared" si="469"/>
        <v>9036791.7799999993</v>
      </c>
      <c r="AD234" s="42">
        <f t="shared" si="469"/>
        <v>11293714.279999999</v>
      </c>
      <c r="AE234" s="42">
        <f t="shared" si="469"/>
        <v>1671921.24</v>
      </c>
      <c r="AF234" s="42">
        <f t="shared" si="469"/>
        <v>2545050.1799999997</v>
      </c>
      <c r="AG234" s="42">
        <f t="shared" si="469"/>
        <v>7330007.8700000001</v>
      </c>
      <c r="AH234" s="42">
        <f t="shared" si="469"/>
        <v>9164538.6500000004</v>
      </c>
      <c r="AI234" s="42">
        <f t="shared" si="469"/>
        <v>3847080.52</v>
      </c>
      <c r="AJ234" s="42">
        <f t="shared" si="469"/>
        <v>2770217.9</v>
      </c>
      <c r="AK234" s="42">
        <f t="shared" si="469"/>
        <v>3016303.29</v>
      </c>
      <c r="AL234" s="42">
        <f t="shared" si="469"/>
        <v>3413878.2600000002</v>
      </c>
      <c r="AM234" s="42">
        <f t="shared" si="469"/>
        <v>4383126.3899999997</v>
      </c>
      <c r="AN234" s="42">
        <f t="shared" si="469"/>
        <v>4007450.47</v>
      </c>
      <c r="AO234" s="42">
        <f t="shared" si="469"/>
        <v>40255240.900000006</v>
      </c>
      <c r="AP234" s="42">
        <f t="shared" si="469"/>
        <v>806801264.25999999</v>
      </c>
      <c r="AQ234" s="42">
        <f t="shared" si="469"/>
        <v>2819219.6</v>
      </c>
      <c r="AR234" s="42">
        <f t="shared" si="469"/>
        <v>554568375.36000001</v>
      </c>
      <c r="AS234" s="42">
        <f t="shared" si="469"/>
        <v>63748944.93</v>
      </c>
      <c r="AT234" s="42">
        <f t="shared" si="469"/>
        <v>20071207.670000002</v>
      </c>
      <c r="AU234" s="42">
        <f t="shared" si="469"/>
        <v>3263371.75</v>
      </c>
      <c r="AV234" s="42">
        <f t="shared" si="469"/>
        <v>3696776.42</v>
      </c>
      <c r="AW234" s="42">
        <f t="shared" si="469"/>
        <v>3149591.81</v>
      </c>
      <c r="AX234" s="42">
        <f t="shared" si="469"/>
        <v>944202.85</v>
      </c>
      <c r="AY234" s="42">
        <f t="shared" si="469"/>
        <v>4687778.2699999996</v>
      </c>
      <c r="AZ234" s="42">
        <f t="shared" si="469"/>
        <v>103764537.84</v>
      </c>
      <c r="BA234" s="42">
        <f t="shared" si="469"/>
        <v>76215752.280000001</v>
      </c>
      <c r="BB234" s="42">
        <f t="shared" si="469"/>
        <v>65986347.439999998</v>
      </c>
      <c r="BC234" s="42">
        <f t="shared" si="469"/>
        <v>263323939.22</v>
      </c>
      <c r="BD234" s="42">
        <f t="shared" si="469"/>
        <v>42221474.469999999</v>
      </c>
      <c r="BE234" s="42">
        <f t="shared" si="469"/>
        <v>12911110.789999999</v>
      </c>
      <c r="BF234" s="42">
        <f t="shared" si="469"/>
        <v>208268739.00999999</v>
      </c>
      <c r="BG234" s="42">
        <f t="shared" si="469"/>
        <v>9620968.9299999997</v>
      </c>
      <c r="BH234" s="42">
        <f t="shared" si="469"/>
        <v>6040312.2400000002</v>
      </c>
      <c r="BI234" s="42">
        <f t="shared" si="469"/>
        <v>3249990.01</v>
      </c>
      <c r="BJ234" s="42">
        <f t="shared" si="469"/>
        <v>54639907.100000001</v>
      </c>
      <c r="BK234" s="42">
        <f t="shared" si="469"/>
        <v>200272203.63</v>
      </c>
      <c r="BL234" s="42">
        <f t="shared" si="469"/>
        <v>2878579.29</v>
      </c>
      <c r="BM234" s="42">
        <f t="shared" si="469"/>
        <v>3497953.27</v>
      </c>
      <c r="BN234" s="42">
        <f t="shared" si="469"/>
        <v>30844759.43</v>
      </c>
      <c r="BO234" s="42">
        <f t="shared" si="469"/>
        <v>11812485.460000001</v>
      </c>
      <c r="BP234" s="42">
        <f t="shared" ref="BP234:EA234" si="470">+BP214+BP232</f>
        <v>2919182.6999999997</v>
      </c>
      <c r="BQ234" s="42">
        <f t="shared" si="470"/>
        <v>56319401.120000005</v>
      </c>
      <c r="BR234" s="42">
        <f t="shared" si="470"/>
        <v>40693858.769999996</v>
      </c>
      <c r="BS234" s="42">
        <f t="shared" si="470"/>
        <v>10892898.810000001</v>
      </c>
      <c r="BT234" s="42">
        <f t="shared" si="470"/>
        <v>4655577.1899999995</v>
      </c>
      <c r="BU234" s="42">
        <f t="shared" si="470"/>
        <v>4560924.76</v>
      </c>
      <c r="BV234" s="42">
        <f t="shared" si="470"/>
        <v>11618765.300000001</v>
      </c>
      <c r="BW234" s="42">
        <f t="shared" si="470"/>
        <v>17502426.640000001</v>
      </c>
      <c r="BX234" s="42">
        <f t="shared" si="470"/>
        <v>1582272.36</v>
      </c>
      <c r="BY234" s="42">
        <f t="shared" si="470"/>
        <v>5076331.58</v>
      </c>
      <c r="BZ234" s="42">
        <f t="shared" si="470"/>
        <v>2856532.77</v>
      </c>
      <c r="CA234" s="42">
        <f t="shared" si="470"/>
        <v>2597888.31</v>
      </c>
      <c r="CB234" s="42">
        <f t="shared" si="470"/>
        <v>706409258.67999995</v>
      </c>
      <c r="CC234" s="42">
        <f t="shared" si="470"/>
        <v>2480816.77</v>
      </c>
      <c r="CD234" s="42">
        <f t="shared" si="470"/>
        <v>972833.96</v>
      </c>
      <c r="CE234" s="42">
        <f t="shared" si="470"/>
        <v>2361221.84</v>
      </c>
      <c r="CF234" s="42">
        <f t="shared" si="470"/>
        <v>1804061.6199999999</v>
      </c>
      <c r="CG234" s="42">
        <f t="shared" si="470"/>
        <v>2856439.78</v>
      </c>
      <c r="CH234" s="42">
        <f t="shared" si="470"/>
        <v>1748804.53</v>
      </c>
      <c r="CI234" s="42">
        <f t="shared" si="470"/>
        <v>6607516.8499999996</v>
      </c>
      <c r="CJ234" s="42">
        <f t="shared" si="470"/>
        <v>9102064.2100000009</v>
      </c>
      <c r="CK234" s="42">
        <f t="shared" si="470"/>
        <v>49534884.780000001</v>
      </c>
      <c r="CL234" s="42">
        <f t="shared" si="470"/>
        <v>12510678.449999999</v>
      </c>
      <c r="CM234" s="42">
        <f t="shared" si="470"/>
        <v>8412117.3399999999</v>
      </c>
      <c r="CN234" s="42">
        <f t="shared" si="470"/>
        <v>257455710.68000001</v>
      </c>
      <c r="CO234" s="42">
        <f t="shared" si="470"/>
        <v>128419143.72</v>
      </c>
      <c r="CP234" s="42">
        <f t="shared" si="470"/>
        <v>9874528.0099999998</v>
      </c>
      <c r="CQ234" s="42">
        <f t="shared" si="470"/>
        <v>9676769.5</v>
      </c>
      <c r="CR234" s="42">
        <f t="shared" si="470"/>
        <v>2669206.73</v>
      </c>
      <c r="CS234" s="42">
        <f t="shared" si="470"/>
        <v>3932540.97</v>
      </c>
      <c r="CT234" s="42">
        <f t="shared" si="470"/>
        <v>1823700.92</v>
      </c>
      <c r="CU234" s="42">
        <f t="shared" si="470"/>
        <v>3844657.87</v>
      </c>
      <c r="CV234" s="42">
        <f t="shared" si="470"/>
        <v>844826.97</v>
      </c>
      <c r="CW234" s="42">
        <f t="shared" si="470"/>
        <v>2688625.92</v>
      </c>
      <c r="CX234" s="42">
        <f t="shared" si="470"/>
        <v>4721327.43</v>
      </c>
      <c r="CY234" s="42">
        <f t="shared" si="470"/>
        <v>907453.3</v>
      </c>
      <c r="CZ234" s="42">
        <f t="shared" si="470"/>
        <v>18225827.620000001</v>
      </c>
      <c r="DA234" s="42">
        <f t="shared" si="470"/>
        <v>2642090.88</v>
      </c>
      <c r="DB234" s="42">
        <f t="shared" si="470"/>
        <v>3559433.93</v>
      </c>
      <c r="DC234" s="42">
        <f t="shared" si="470"/>
        <v>2357428.31</v>
      </c>
      <c r="DD234" s="42">
        <f t="shared" si="470"/>
        <v>2461829.9</v>
      </c>
      <c r="DE234" s="42">
        <f t="shared" si="470"/>
        <v>4384712.43</v>
      </c>
      <c r="DF234" s="42">
        <f t="shared" si="470"/>
        <v>185241939.28</v>
      </c>
      <c r="DG234" s="42">
        <f t="shared" si="470"/>
        <v>1635358.3</v>
      </c>
      <c r="DH234" s="42">
        <f t="shared" si="470"/>
        <v>17801262.66</v>
      </c>
      <c r="DI234" s="42">
        <f t="shared" si="470"/>
        <v>23254021.18</v>
      </c>
      <c r="DJ234" s="42">
        <f t="shared" si="470"/>
        <v>6493345.54</v>
      </c>
      <c r="DK234" s="42">
        <f t="shared" si="470"/>
        <v>4536214.2300000004</v>
      </c>
      <c r="DL234" s="42">
        <f t="shared" si="470"/>
        <v>51625212.689999998</v>
      </c>
      <c r="DM234" s="42">
        <f t="shared" si="470"/>
        <v>3757708.2399999998</v>
      </c>
      <c r="DN234" s="42">
        <f t="shared" si="470"/>
        <v>13312857.939999999</v>
      </c>
      <c r="DO234" s="42">
        <f t="shared" si="470"/>
        <v>28498195.829999998</v>
      </c>
      <c r="DP234" s="42">
        <f t="shared" si="470"/>
        <v>2963885.55</v>
      </c>
      <c r="DQ234" s="42">
        <f t="shared" si="470"/>
        <v>6119529.6500000004</v>
      </c>
      <c r="DR234" s="42">
        <f t="shared" si="470"/>
        <v>13211393.800000001</v>
      </c>
      <c r="DS234" s="42">
        <f t="shared" si="470"/>
        <v>7769999.2000000002</v>
      </c>
      <c r="DT234" s="42">
        <f t="shared" si="470"/>
        <v>2283177.27</v>
      </c>
      <c r="DU234" s="42">
        <f t="shared" si="470"/>
        <v>4129487.53</v>
      </c>
      <c r="DV234" s="42">
        <f t="shared" si="470"/>
        <v>2902449.1999999997</v>
      </c>
      <c r="DW234" s="42">
        <f t="shared" si="470"/>
        <v>3870094.1</v>
      </c>
      <c r="DX234" s="42">
        <f t="shared" si="470"/>
        <v>2830997.4</v>
      </c>
      <c r="DY234" s="42">
        <f t="shared" si="470"/>
        <v>4098449.84</v>
      </c>
      <c r="DZ234" s="42">
        <f t="shared" si="470"/>
        <v>8580320.4499999993</v>
      </c>
      <c r="EA234" s="42">
        <f t="shared" si="470"/>
        <v>6404904.4500000002</v>
      </c>
      <c r="EB234" s="42">
        <f t="shared" ref="EB234:FX234" si="471">+EB214+EB232</f>
        <v>5496175.9100000001</v>
      </c>
      <c r="EC234" s="42">
        <f t="shared" si="471"/>
        <v>3499379.79</v>
      </c>
      <c r="ED234" s="42">
        <f t="shared" si="471"/>
        <v>19031472.560000002</v>
      </c>
      <c r="EE234" s="42">
        <f t="shared" si="471"/>
        <v>2742113.16</v>
      </c>
      <c r="EF234" s="42">
        <f t="shared" si="471"/>
        <v>13274342.49</v>
      </c>
      <c r="EG234" s="42">
        <f t="shared" si="471"/>
        <v>3255126.6</v>
      </c>
      <c r="EH234" s="42">
        <f t="shared" si="471"/>
        <v>2931031.17</v>
      </c>
      <c r="EI234" s="42">
        <f t="shared" si="471"/>
        <v>150458378.31</v>
      </c>
      <c r="EJ234" s="42">
        <f t="shared" si="471"/>
        <v>80901562.219999999</v>
      </c>
      <c r="EK234" s="42">
        <f t="shared" si="471"/>
        <v>6456223.8200000003</v>
      </c>
      <c r="EL234" s="42">
        <f t="shared" si="471"/>
        <v>4512632.4000000004</v>
      </c>
      <c r="EM234" s="42">
        <f t="shared" si="471"/>
        <v>4338308.63</v>
      </c>
      <c r="EN234" s="42">
        <f t="shared" si="471"/>
        <v>9920456.0299999993</v>
      </c>
      <c r="EO234" s="42">
        <f t="shared" si="471"/>
        <v>3935856.51</v>
      </c>
      <c r="EP234" s="42">
        <f t="shared" si="471"/>
        <v>4460747.92</v>
      </c>
      <c r="EQ234" s="42">
        <f t="shared" si="471"/>
        <v>24207069.390000001</v>
      </c>
      <c r="ER234" s="42">
        <f t="shared" si="471"/>
        <v>4046343.16</v>
      </c>
      <c r="ES234" s="42">
        <f t="shared" si="471"/>
        <v>2114271.1100000003</v>
      </c>
      <c r="ET234" s="42">
        <f t="shared" si="471"/>
        <v>3409018.6799999997</v>
      </c>
      <c r="EU234" s="42">
        <f t="shared" si="471"/>
        <v>6499864.6099999994</v>
      </c>
      <c r="EV234" s="42">
        <f t="shared" si="471"/>
        <v>1246711.06</v>
      </c>
      <c r="EW234" s="42">
        <f t="shared" si="471"/>
        <v>10774374.9</v>
      </c>
      <c r="EX234" s="42">
        <f t="shared" si="471"/>
        <v>3205772.32</v>
      </c>
      <c r="EY234" s="42">
        <f t="shared" si="471"/>
        <v>4605933.05</v>
      </c>
      <c r="EZ234" s="42">
        <f t="shared" si="471"/>
        <v>2199486.7199999997</v>
      </c>
      <c r="FA234" s="42">
        <f t="shared" si="471"/>
        <v>31280978.079999998</v>
      </c>
      <c r="FB234" s="42">
        <f t="shared" si="471"/>
        <v>4047552.4899999998</v>
      </c>
      <c r="FC234" s="42">
        <f t="shared" si="471"/>
        <v>19666262.68</v>
      </c>
      <c r="FD234" s="42">
        <f t="shared" si="471"/>
        <v>4045665.0500000003</v>
      </c>
      <c r="FE234" s="42">
        <f t="shared" si="471"/>
        <v>1807155.21</v>
      </c>
      <c r="FF234" s="42">
        <f t="shared" si="471"/>
        <v>3048200.98</v>
      </c>
      <c r="FG234" s="42">
        <f t="shared" si="471"/>
        <v>1968134.24</v>
      </c>
      <c r="FH234" s="42">
        <f t="shared" si="471"/>
        <v>1627240.23</v>
      </c>
      <c r="FI234" s="42">
        <f t="shared" si="471"/>
        <v>16286430.67</v>
      </c>
      <c r="FJ234" s="42">
        <f t="shared" si="471"/>
        <v>16332887.74</v>
      </c>
      <c r="FK234" s="42">
        <f t="shared" si="471"/>
        <v>20006938.68</v>
      </c>
      <c r="FL234" s="42">
        <f t="shared" si="471"/>
        <v>54264042.850000001</v>
      </c>
      <c r="FM234" s="42">
        <f t="shared" si="471"/>
        <v>32033144.379999999</v>
      </c>
      <c r="FN234" s="42">
        <f t="shared" si="471"/>
        <v>190056889.82000002</v>
      </c>
      <c r="FO234" s="42">
        <f t="shared" si="471"/>
        <v>10015448.449999999</v>
      </c>
      <c r="FP234" s="42">
        <f t="shared" si="471"/>
        <v>21125241.030000001</v>
      </c>
      <c r="FQ234" s="42">
        <f t="shared" si="471"/>
        <v>8487219.4000000004</v>
      </c>
      <c r="FR234" s="42">
        <f t="shared" si="471"/>
        <v>2548848.9099999997</v>
      </c>
      <c r="FS234" s="42">
        <f t="shared" si="471"/>
        <v>2753139.68</v>
      </c>
      <c r="FT234" s="43">
        <f t="shared" si="471"/>
        <v>1416505.76</v>
      </c>
      <c r="FU234" s="42">
        <f t="shared" si="471"/>
        <v>7875578.0700000003</v>
      </c>
      <c r="FV234" s="42">
        <f t="shared" si="471"/>
        <v>6436398.3100000005</v>
      </c>
      <c r="FW234" s="42">
        <f t="shared" si="471"/>
        <v>2862173.1</v>
      </c>
      <c r="FX234" s="42">
        <f t="shared" si="471"/>
        <v>1182214.8500000001</v>
      </c>
      <c r="FY234" s="42"/>
      <c r="FZ234" s="42">
        <f>SUM(C234:FX234)</f>
        <v>7733997293.3400049</v>
      </c>
      <c r="GA234" s="42"/>
      <c r="GB234" s="42"/>
      <c r="GC234" s="42"/>
      <c r="GD234" s="42"/>
      <c r="GE234" s="4"/>
      <c r="GF234" s="1"/>
      <c r="GG234" s="1"/>
      <c r="GH234" s="1"/>
      <c r="GI234" s="1"/>
      <c r="GJ234" s="1"/>
      <c r="GK234" s="1"/>
      <c r="GL234" s="1"/>
      <c r="GM234" s="1"/>
    </row>
    <row r="235" spans="1:195" x14ac:dyDescent="0.2">
      <c r="A235" s="2" t="s">
        <v>598</v>
      </c>
      <c r="B235" s="11" t="s">
        <v>599</v>
      </c>
      <c r="C235" s="42">
        <f>C230</f>
        <v>0</v>
      </c>
      <c r="D235" s="42">
        <f t="shared" ref="D235:BO235" si="472">D230</f>
        <v>0</v>
      </c>
      <c r="E235" s="42">
        <f t="shared" si="472"/>
        <v>0</v>
      </c>
      <c r="F235" s="42">
        <f t="shared" si="472"/>
        <v>152256.14000000001</v>
      </c>
      <c r="G235" s="42">
        <f t="shared" si="472"/>
        <v>0</v>
      </c>
      <c r="H235" s="42">
        <f t="shared" si="472"/>
        <v>13384.74</v>
      </c>
      <c r="I235" s="42">
        <f t="shared" si="472"/>
        <v>0</v>
      </c>
      <c r="J235" s="42">
        <f t="shared" si="472"/>
        <v>507457.96</v>
      </c>
      <c r="K235" s="42">
        <f t="shared" si="472"/>
        <v>13632.16</v>
      </c>
      <c r="L235" s="42">
        <f t="shared" si="472"/>
        <v>0</v>
      </c>
      <c r="M235" s="42">
        <f t="shared" si="472"/>
        <v>167837.57</v>
      </c>
      <c r="N235" s="42">
        <f t="shared" si="472"/>
        <v>0</v>
      </c>
      <c r="O235" s="42">
        <f t="shared" si="472"/>
        <v>0</v>
      </c>
      <c r="P235" s="42">
        <f t="shared" si="472"/>
        <v>0</v>
      </c>
      <c r="Q235" s="42">
        <f t="shared" si="472"/>
        <v>212258.27</v>
      </c>
      <c r="R235" s="42">
        <f t="shared" si="472"/>
        <v>0</v>
      </c>
      <c r="S235" s="42">
        <f t="shared" si="472"/>
        <v>42082.67</v>
      </c>
      <c r="T235" s="42">
        <f t="shared" si="472"/>
        <v>0</v>
      </c>
      <c r="U235" s="42">
        <f t="shared" si="472"/>
        <v>9218.0499999999993</v>
      </c>
      <c r="V235" s="42">
        <f t="shared" si="472"/>
        <v>0</v>
      </c>
      <c r="W235" s="43">
        <f t="shared" si="472"/>
        <v>0</v>
      </c>
      <c r="X235" s="42">
        <f t="shared" si="472"/>
        <v>13438.75</v>
      </c>
      <c r="Y235" s="42">
        <f t="shared" si="472"/>
        <v>0</v>
      </c>
      <c r="Z235" s="42">
        <f t="shared" si="472"/>
        <v>0</v>
      </c>
      <c r="AA235" s="42">
        <f t="shared" si="472"/>
        <v>0</v>
      </c>
      <c r="AB235" s="42">
        <f t="shared" si="472"/>
        <v>489994.34</v>
      </c>
      <c r="AC235" s="42">
        <f t="shared" si="472"/>
        <v>0</v>
      </c>
      <c r="AD235" s="42">
        <f t="shared" si="472"/>
        <v>0</v>
      </c>
      <c r="AE235" s="42">
        <f t="shared" si="472"/>
        <v>32841.519999999997</v>
      </c>
      <c r="AF235" s="42">
        <f t="shared" si="472"/>
        <v>0</v>
      </c>
      <c r="AG235" s="42">
        <f t="shared" si="472"/>
        <v>0</v>
      </c>
      <c r="AH235" s="42">
        <f t="shared" si="472"/>
        <v>4867.2299999999996</v>
      </c>
      <c r="AI235" s="42">
        <f t="shared" si="472"/>
        <v>51325.22</v>
      </c>
      <c r="AJ235" s="42">
        <f t="shared" si="472"/>
        <v>20049.57</v>
      </c>
      <c r="AK235" s="42">
        <f t="shared" si="472"/>
        <v>0</v>
      </c>
      <c r="AL235" s="42">
        <f t="shared" si="472"/>
        <v>0</v>
      </c>
      <c r="AM235" s="42">
        <f t="shared" si="472"/>
        <v>42470.93</v>
      </c>
      <c r="AN235" s="42">
        <f t="shared" si="472"/>
        <v>0</v>
      </c>
      <c r="AO235" s="42">
        <f t="shared" si="472"/>
        <v>0</v>
      </c>
      <c r="AP235" s="42">
        <f t="shared" si="472"/>
        <v>751718.69</v>
      </c>
      <c r="AQ235" s="42">
        <f t="shared" si="472"/>
        <v>405405.83</v>
      </c>
      <c r="AR235" s="42">
        <f t="shared" si="472"/>
        <v>0</v>
      </c>
      <c r="AS235" s="42">
        <f t="shared" si="472"/>
        <v>30282.6</v>
      </c>
      <c r="AT235" s="42">
        <f t="shared" si="472"/>
        <v>61839.93</v>
      </c>
      <c r="AU235" s="42">
        <f t="shared" si="472"/>
        <v>93951.88</v>
      </c>
      <c r="AV235" s="42">
        <f t="shared" si="472"/>
        <v>0</v>
      </c>
      <c r="AW235" s="42">
        <f t="shared" si="472"/>
        <v>0</v>
      </c>
      <c r="AX235" s="42">
        <f t="shared" si="472"/>
        <v>42691.09</v>
      </c>
      <c r="AY235" s="42">
        <f t="shared" si="472"/>
        <v>20890.12</v>
      </c>
      <c r="AZ235" s="42">
        <f t="shared" si="472"/>
        <v>0</v>
      </c>
      <c r="BA235" s="42">
        <f t="shared" si="472"/>
        <v>0</v>
      </c>
      <c r="BB235" s="42">
        <f t="shared" si="472"/>
        <v>0</v>
      </c>
      <c r="BC235" s="42">
        <f t="shared" si="472"/>
        <v>0</v>
      </c>
      <c r="BD235" s="42">
        <f t="shared" si="472"/>
        <v>0</v>
      </c>
      <c r="BE235" s="42">
        <f t="shared" si="472"/>
        <v>50142.53</v>
      </c>
      <c r="BF235" s="42">
        <f t="shared" si="472"/>
        <v>0</v>
      </c>
      <c r="BG235" s="42">
        <f t="shared" si="472"/>
        <v>0</v>
      </c>
      <c r="BH235" s="42">
        <f t="shared" si="472"/>
        <v>0</v>
      </c>
      <c r="BI235" s="42">
        <f t="shared" si="472"/>
        <v>56539.12</v>
      </c>
      <c r="BJ235" s="42">
        <f t="shared" si="472"/>
        <v>13178.36</v>
      </c>
      <c r="BK235" s="42">
        <f t="shared" si="472"/>
        <v>507856.72</v>
      </c>
      <c r="BL235" s="42">
        <f t="shared" si="472"/>
        <v>0</v>
      </c>
      <c r="BM235" s="42">
        <f t="shared" si="472"/>
        <v>33.9</v>
      </c>
      <c r="BN235" s="42">
        <f t="shared" si="472"/>
        <v>0</v>
      </c>
      <c r="BO235" s="42">
        <f t="shared" si="472"/>
        <v>0</v>
      </c>
      <c r="BP235" s="42">
        <f t="shared" ref="BP235:EA235" si="473">BP230</f>
        <v>0</v>
      </c>
      <c r="BQ235" s="42">
        <f t="shared" si="473"/>
        <v>0</v>
      </c>
      <c r="BR235" s="42">
        <f t="shared" si="473"/>
        <v>0</v>
      </c>
      <c r="BS235" s="42">
        <f t="shared" si="473"/>
        <v>0</v>
      </c>
      <c r="BT235" s="42">
        <f t="shared" si="473"/>
        <v>0</v>
      </c>
      <c r="BU235" s="42">
        <f t="shared" si="473"/>
        <v>5618.38</v>
      </c>
      <c r="BV235" s="42">
        <f t="shared" si="473"/>
        <v>60530.11</v>
      </c>
      <c r="BW235" s="42">
        <f t="shared" si="473"/>
        <v>0</v>
      </c>
      <c r="BX235" s="42">
        <f t="shared" si="473"/>
        <v>4953.6099999999997</v>
      </c>
      <c r="BY235" s="42">
        <f t="shared" si="473"/>
        <v>0</v>
      </c>
      <c r="BZ235" s="42">
        <f t="shared" si="473"/>
        <v>3629.94</v>
      </c>
      <c r="CA235" s="42">
        <f t="shared" si="473"/>
        <v>22571.919999999998</v>
      </c>
      <c r="CB235" s="42">
        <f t="shared" si="473"/>
        <v>0</v>
      </c>
      <c r="CC235" s="42">
        <f t="shared" si="473"/>
        <v>0</v>
      </c>
      <c r="CD235" s="42">
        <f t="shared" si="473"/>
        <v>12198.62</v>
      </c>
      <c r="CE235" s="42">
        <f t="shared" si="473"/>
        <v>10337.41</v>
      </c>
      <c r="CF235" s="42">
        <f t="shared" si="473"/>
        <v>0</v>
      </c>
      <c r="CG235" s="42">
        <f t="shared" si="473"/>
        <v>0</v>
      </c>
      <c r="CH235" s="42">
        <f t="shared" si="473"/>
        <v>8371.07</v>
      </c>
      <c r="CI235" s="42">
        <f t="shared" si="473"/>
        <v>37535.14</v>
      </c>
      <c r="CJ235" s="42">
        <f t="shared" si="473"/>
        <v>4410.2</v>
      </c>
      <c r="CK235" s="42">
        <f t="shared" si="473"/>
        <v>0</v>
      </c>
      <c r="CL235" s="42">
        <f t="shared" si="473"/>
        <v>0</v>
      </c>
      <c r="CM235" s="42">
        <f t="shared" si="473"/>
        <v>0</v>
      </c>
      <c r="CN235" s="42">
        <f t="shared" si="473"/>
        <v>0</v>
      </c>
      <c r="CO235" s="42">
        <f t="shared" si="473"/>
        <v>0</v>
      </c>
      <c r="CP235" s="42">
        <f t="shared" si="473"/>
        <v>0</v>
      </c>
      <c r="CQ235" s="42">
        <f t="shared" si="473"/>
        <v>0</v>
      </c>
      <c r="CR235" s="42">
        <f t="shared" si="473"/>
        <v>0</v>
      </c>
      <c r="CS235" s="42">
        <f t="shared" si="473"/>
        <v>0</v>
      </c>
      <c r="CT235" s="42">
        <f t="shared" si="473"/>
        <v>0</v>
      </c>
      <c r="CU235" s="42">
        <f t="shared" si="473"/>
        <v>0</v>
      </c>
      <c r="CV235" s="42">
        <f t="shared" si="473"/>
        <v>12572.72</v>
      </c>
      <c r="CW235" s="42">
        <f t="shared" si="473"/>
        <v>0</v>
      </c>
      <c r="CX235" s="42">
        <f t="shared" si="473"/>
        <v>16831.87</v>
      </c>
      <c r="CY235" s="42">
        <f t="shared" si="473"/>
        <v>14227.67</v>
      </c>
      <c r="CZ235" s="42">
        <f t="shared" si="473"/>
        <v>71619.759999999995</v>
      </c>
      <c r="DA235" s="42">
        <f t="shared" si="473"/>
        <v>18804.27</v>
      </c>
      <c r="DB235" s="42">
        <f t="shared" si="473"/>
        <v>0</v>
      </c>
      <c r="DC235" s="42">
        <f t="shared" si="473"/>
        <v>37794.550000000003</v>
      </c>
      <c r="DD235" s="42">
        <f t="shared" si="473"/>
        <v>0</v>
      </c>
      <c r="DE235" s="42">
        <f t="shared" si="473"/>
        <v>2554.38</v>
      </c>
      <c r="DF235" s="42">
        <f t="shared" si="473"/>
        <v>0</v>
      </c>
      <c r="DG235" s="42">
        <f t="shared" si="473"/>
        <v>0</v>
      </c>
      <c r="DH235" s="42">
        <f t="shared" si="473"/>
        <v>0</v>
      </c>
      <c r="DI235" s="42">
        <f t="shared" si="473"/>
        <v>0</v>
      </c>
      <c r="DJ235" s="42">
        <f t="shared" si="473"/>
        <v>67689.02</v>
      </c>
      <c r="DK235" s="42">
        <f t="shared" si="473"/>
        <v>446.96</v>
      </c>
      <c r="DL235" s="42">
        <f t="shared" si="473"/>
        <v>448868.72</v>
      </c>
      <c r="DM235" s="42">
        <f t="shared" si="473"/>
        <v>0</v>
      </c>
      <c r="DN235" s="42">
        <f t="shared" si="473"/>
        <v>47351.43</v>
      </c>
      <c r="DO235" s="42">
        <f t="shared" si="473"/>
        <v>0</v>
      </c>
      <c r="DP235" s="42">
        <f t="shared" si="473"/>
        <v>21235.18</v>
      </c>
      <c r="DQ235" s="42">
        <f t="shared" si="473"/>
        <v>0</v>
      </c>
      <c r="DR235" s="42">
        <f t="shared" si="473"/>
        <v>3637.1</v>
      </c>
      <c r="DS235" s="42">
        <f t="shared" si="473"/>
        <v>11250.24</v>
      </c>
      <c r="DT235" s="42">
        <f t="shared" si="473"/>
        <v>0</v>
      </c>
      <c r="DU235" s="42">
        <f t="shared" si="473"/>
        <v>18740.310000000001</v>
      </c>
      <c r="DV235" s="42">
        <f t="shared" si="473"/>
        <v>0</v>
      </c>
      <c r="DW235" s="42">
        <f t="shared" si="473"/>
        <v>27730.86</v>
      </c>
      <c r="DX235" s="42">
        <f t="shared" si="473"/>
        <v>15683.54</v>
      </c>
      <c r="DY235" s="42">
        <f t="shared" si="473"/>
        <v>0</v>
      </c>
      <c r="DZ235" s="42">
        <f t="shared" si="473"/>
        <v>21078.66</v>
      </c>
      <c r="EA235" s="42">
        <f t="shared" si="473"/>
        <v>0</v>
      </c>
      <c r="EB235" s="42">
        <f t="shared" ref="EB235:FX235" si="474">EB230</f>
        <v>28630.32</v>
      </c>
      <c r="EC235" s="42">
        <f t="shared" si="474"/>
        <v>0</v>
      </c>
      <c r="ED235" s="42">
        <f t="shared" si="474"/>
        <v>0</v>
      </c>
      <c r="EE235" s="42">
        <f t="shared" si="474"/>
        <v>8283.24</v>
      </c>
      <c r="EF235" s="42">
        <f t="shared" si="474"/>
        <v>21086.81</v>
      </c>
      <c r="EG235" s="42">
        <f t="shared" si="474"/>
        <v>0</v>
      </c>
      <c r="EH235" s="42">
        <f t="shared" si="474"/>
        <v>0</v>
      </c>
      <c r="EI235" s="42">
        <f t="shared" si="474"/>
        <v>159279.24</v>
      </c>
      <c r="EJ235" s="42">
        <f t="shared" si="474"/>
        <v>0</v>
      </c>
      <c r="EK235" s="42">
        <f t="shared" si="474"/>
        <v>0</v>
      </c>
      <c r="EL235" s="42">
        <f t="shared" si="474"/>
        <v>0</v>
      </c>
      <c r="EM235" s="42">
        <f t="shared" si="474"/>
        <v>21836.35</v>
      </c>
      <c r="EN235" s="42">
        <f t="shared" si="474"/>
        <v>33086.01</v>
      </c>
      <c r="EO235" s="42">
        <f t="shared" si="474"/>
        <v>86859.36</v>
      </c>
      <c r="EP235" s="42">
        <f t="shared" si="474"/>
        <v>11969.62</v>
      </c>
      <c r="EQ235" s="42">
        <f t="shared" si="474"/>
        <v>0</v>
      </c>
      <c r="ER235" s="42">
        <f t="shared" si="474"/>
        <v>20419.91</v>
      </c>
      <c r="ES235" s="42">
        <f t="shared" si="474"/>
        <v>0</v>
      </c>
      <c r="ET235" s="42">
        <f t="shared" si="474"/>
        <v>0</v>
      </c>
      <c r="EU235" s="42">
        <f t="shared" si="474"/>
        <v>0</v>
      </c>
      <c r="EV235" s="42">
        <f t="shared" si="474"/>
        <v>12855.24</v>
      </c>
      <c r="EW235" s="42">
        <f t="shared" si="474"/>
        <v>0</v>
      </c>
      <c r="EX235" s="42">
        <f t="shared" si="474"/>
        <v>43239.69</v>
      </c>
      <c r="EY235" s="42">
        <f t="shared" si="474"/>
        <v>0</v>
      </c>
      <c r="EZ235" s="42">
        <f t="shared" si="474"/>
        <v>0</v>
      </c>
      <c r="FA235" s="42">
        <f t="shared" si="474"/>
        <v>93871.16</v>
      </c>
      <c r="FB235" s="42">
        <f t="shared" si="474"/>
        <v>0</v>
      </c>
      <c r="FC235" s="42">
        <f t="shared" si="474"/>
        <v>0</v>
      </c>
      <c r="FD235" s="42">
        <f t="shared" si="474"/>
        <v>0</v>
      </c>
      <c r="FE235" s="42">
        <f t="shared" si="474"/>
        <v>270.14</v>
      </c>
      <c r="FF235" s="42">
        <f t="shared" si="474"/>
        <v>23748.52</v>
      </c>
      <c r="FG235" s="42">
        <f t="shared" si="474"/>
        <v>3940.81</v>
      </c>
      <c r="FH235" s="42">
        <f t="shared" si="474"/>
        <v>0</v>
      </c>
      <c r="FI235" s="42">
        <f t="shared" si="474"/>
        <v>0</v>
      </c>
      <c r="FJ235" s="42">
        <f t="shared" si="474"/>
        <v>0</v>
      </c>
      <c r="FK235" s="42">
        <f t="shared" si="474"/>
        <v>0</v>
      </c>
      <c r="FL235" s="42">
        <f t="shared" si="474"/>
        <v>83860.350000000006</v>
      </c>
      <c r="FM235" s="42">
        <f t="shared" si="474"/>
        <v>0</v>
      </c>
      <c r="FN235" s="42">
        <f t="shared" si="474"/>
        <v>0</v>
      </c>
      <c r="FO235" s="42">
        <f t="shared" si="474"/>
        <v>137738.75</v>
      </c>
      <c r="FP235" s="42">
        <f t="shared" si="474"/>
        <v>0</v>
      </c>
      <c r="FQ235" s="42">
        <f t="shared" si="474"/>
        <v>0</v>
      </c>
      <c r="FR235" s="42">
        <f t="shared" si="474"/>
        <v>0</v>
      </c>
      <c r="FS235" s="42">
        <f t="shared" si="474"/>
        <v>23895.55</v>
      </c>
      <c r="FT235" s="43">
        <f t="shared" si="474"/>
        <v>18720.75</v>
      </c>
      <c r="FU235" s="42">
        <f t="shared" si="474"/>
        <v>0</v>
      </c>
      <c r="FV235" s="42">
        <f t="shared" si="474"/>
        <v>0</v>
      </c>
      <c r="FW235" s="42">
        <f t="shared" si="474"/>
        <v>18064.41</v>
      </c>
      <c r="FX235" s="42">
        <f t="shared" si="474"/>
        <v>2215.29</v>
      </c>
      <c r="FY235" s="108"/>
      <c r="FZ235" s="42">
        <f>SUM(C235:FX235)</f>
        <v>5689791.049999998</v>
      </c>
      <c r="GA235" s="42"/>
      <c r="GB235" s="42"/>
      <c r="GC235" s="42"/>
      <c r="GD235" s="42"/>
      <c r="GE235" s="4"/>
      <c r="GF235" s="1"/>
      <c r="GG235" s="1"/>
      <c r="GH235" s="1"/>
      <c r="GI235" s="1"/>
      <c r="GJ235" s="1"/>
      <c r="GK235" s="1"/>
      <c r="GL235" s="1"/>
      <c r="GM235" s="1"/>
    </row>
    <row r="236" spans="1:195" x14ac:dyDescent="0.2">
      <c r="A236" s="2" t="s">
        <v>600</v>
      </c>
      <c r="B236" s="11" t="s">
        <v>601</v>
      </c>
      <c r="C236" s="42">
        <f>C234+C235</f>
        <v>74636882.719999999</v>
      </c>
      <c r="D236" s="42">
        <f t="shared" ref="D236:BO236" si="475">D234+D235</f>
        <v>364338782.17000002</v>
      </c>
      <c r="E236" s="42">
        <f t="shared" si="475"/>
        <v>72698665.680000007</v>
      </c>
      <c r="F236" s="42">
        <f t="shared" si="475"/>
        <v>159686578.85999998</v>
      </c>
      <c r="G236" s="42">
        <f t="shared" si="475"/>
        <v>9519297.0800000001</v>
      </c>
      <c r="H236" s="42">
        <f t="shared" si="475"/>
        <v>8992066.6799999997</v>
      </c>
      <c r="I236" s="42">
        <f t="shared" si="475"/>
        <v>94798397.439999998</v>
      </c>
      <c r="J236" s="42">
        <f t="shared" si="475"/>
        <v>20531486.52</v>
      </c>
      <c r="K236" s="42">
        <f t="shared" si="475"/>
        <v>3494898.62</v>
      </c>
      <c r="L236" s="42">
        <f t="shared" si="475"/>
        <v>23855635.950000003</v>
      </c>
      <c r="M236" s="42">
        <f t="shared" si="475"/>
        <v>14103676.25</v>
      </c>
      <c r="N236" s="42">
        <f t="shared" si="475"/>
        <v>468612594.66000003</v>
      </c>
      <c r="O236" s="42">
        <f t="shared" si="475"/>
        <v>125450156.66</v>
      </c>
      <c r="P236" s="42">
        <f t="shared" si="475"/>
        <v>2838193.37</v>
      </c>
      <c r="Q236" s="42">
        <f t="shared" si="475"/>
        <v>368075734.57999998</v>
      </c>
      <c r="R236" s="42">
        <f t="shared" si="475"/>
        <v>23521857</v>
      </c>
      <c r="S236" s="42">
        <f t="shared" si="475"/>
        <v>14862182.039999999</v>
      </c>
      <c r="T236" s="42">
        <f t="shared" si="475"/>
        <v>2311127.27</v>
      </c>
      <c r="U236" s="42">
        <f t="shared" si="475"/>
        <v>947777.03</v>
      </c>
      <c r="V236" s="42">
        <f t="shared" si="475"/>
        <v>3369674.6300000004</v>
      </c>
      <c r="W236" s="43">
        <f t="shared" si="475"/>
        <v>910860.01</v>
      </c>
      <c r="X236" s="42">
        <f t="shared" si="475"/>
        <v>899738.57</v>
      </c>
      <c r="Y236" s="42">
        <f t="shared" si="475"/>
        <v>20693512.939999998</v>
      </c>
      <c r="Z236" s="42">
        <f t="shared" si="475"/>
        <v>3007950.13</v>
      </c>
      <c r="AA236" s="42">
        <f t="shared" si="475"/>
        <v>261780157.72</v>
      </c>
      <c r="AB236" s="42">
        <f t="shared" si="475"/>
        <v>263061532.63</v>
      </c>
      <c r="AC236" s="42">
        <f t="shared" si="475"/>
        <v>9036791.7799999993</v>
      </c>
      <c r="AD236" s="42">
        <f t="shared" si="475"/>
        <v>11293714.279999999</v>
      </c>
      <c r="AE236" s="42">
        <f t="shared" si="475"/>
        <v>1704762.76</v>
      </c>
      <c r="AF236" s="42">
        <f t="shared" si="475"/>
        <v>2545050.1799999997</v>
      </c>
      <c r="AG236" s="42">
        <f t="shared" si="475"/>
        <v>7330007.8700000001</v>
      </c>
      <c r="AH236" s="42">
        <f t="shared" si="475"/>
        <v>9169405.8800000008</v>
      </c>
      <c r="AI236" s="42">
        <f t="shared" si="475"/>
        <v>3898405.74</v>
      </c>
      <c r="AJ236" s="42">
        <f t="shared" si="475"/>
        <v>2790267.4699999997</v>
      </c>
      <c r="AK236" s="42">
        <f t="shared" si="475"/>
        <v>3016303.29</v>
      </c>
      <c r="AL236" s="42">
        <f t="shared" si="475"/>
        <v>3413878.2600000002</v>
      </c>
      <c r="AM236" s="42">
        <f t="shared" si="475"/>
        <v>4425597.3199999994</v>
      </c>
      <c r="AN236" s="42">
        <f t="shared" si="475"/>
        <v>4007450.47</v>
      </c>
      <c r="AO236" s="42">
        <f t="shared" si="475"/>
        <v>40255240.900000006</v>
      </c>
      <c r="AP236" s="42">
        <f t="shared" si="475"/>
        <v>807552982.95000005</v>
      </c>
      <c r="AQ236" s="42">
        <f t="shared" si="475"/>
        <v>3224625.43</v>
      </c>
      <c r="AR236" s="42">
        <f t="shared" si="475"/>
        <v>554568375.36000001</v>
      </c>
      <c r="AS236" s="42">
        <f t="shared" si="475"/>
        <v>63779227.530000001</v>
      </c>
      <c r="AT236" s="42">
        <f t="shared" si="475"/>
        <v>20133047.600000001</v>
      </c>
      <c r="AU236" s="42">
        <f t="shared" si="475"/>
        <v>3357323.63</v>
      </c>
      <c r="AV236" s="42">
        <f t="shared" si="475"/>
        <v>3696776.42</v>
      </c>
      <c r="AW236" s="42">
        <f t="shared" si="475"/>
        <v>3149591.81</v>
      </c>
      <c r="AX236" s="42">
        <f t="shared" si="475"/>
        <v>986893.94</v>
      </c>
      <c r="AY236" s="42">
        <f t="shared" si="475"/>
        <v>4708668.3899999997</v>
      </c>
      <c r="AZ236" s="42">
        <f t="shared" si="475"/>
        <v>103764537.84</v>
      </c>
      <c r="BA236" s="42">
        <f t="shared" si="475"/>
        <v>76215752.280000001</v>
      </c>
      <c r="BB236" s="42">
        <f t="shared" si="475"/>
        <v>65986347.439999998</v>
      </c>
      <c r="BC236" s="42">
        <f t="shared" si="475"/>
        <v>263323939.22</v>
      </c>
      <c r="BD236" s="42">
        <f t="shared" si="475"/>
        <v>42221474.469999999</v>
      </c>
      <c r="BE236" s="42">
        <f t="shared" si="475"/>
        <v>12961253.319999998</v>
      </c>
      <c r="BF236" s="42">
        <f t="shared" si="475"/>
        <v>208268739.00999999</v>
      </c>
      <c r="BG236" s="42">
        <f t="shared" si="475"/>
        <v>9620968.9299999997</v>
      </c>
      <c r="BH236" s="42">
        <f t="shared" si="475"/>
        <v>6040312.2400000002</v>
      </c>
      <c r="BI236" s="42">
        <f t="shared" si="475"/>
        <v>3306529.13</v>
      </c>
      <c r="BJ236" s="42">
        <f t="shared" si="475"/>
        <v>54653085.460000001</v>
      </c>
      <c r="BK236" s="42">
        <f t="shared" si="475"/>
        <v>200780060.34999999</v>
      </c>
      <c r="BL236" s="42">
        <f t="shared" si="475"/>
        <v>2878579.29</v>
      </c>
      <c r="BM236" s="42">
        <f t="shared" si="475"/>
        <v>3497987.17</v>
      </c>
      <c r="BN236" s="42">
        <f t="shared" si="475"/>
        <v>30844759.43</v>
      </c>
      <c r="BO236" s="42">
        <f t="shared" si="475"/>
        <v>11812485.460000001</v>
      </c>
      <c r="BP236" s="42">
        <f t="shared" ref="BP236:EA236" si="476">BP234+BP235</f>
        <v>2919182.6999999997</v>
      </c>
      <c r="BQ236" s="42">
        <f t="shared" si="476"/>
        <v>56319401.120000005</v>
      </c>
      <c r="BR236" s="42">
        <f t="shared" si="476"/>
        <v>40693858.769999996</v>
      </c>
      <c r="BS236" s="42">
        <f t="shared" si="476"/>
        <v>10892898.810000001</v>
      </c>
      <c r="BT236" s="42">
        <f t="shared" si="476"/>
        <v>4655577.1899999995</v>
      </c>
      <c r="BU236" s="42">
        <f t="shared" si="476"/>
        <v>4566543.1399999997</v>
      </c>
      <c r="BV236" s="42">
        <f t="shared" si="476"/>
        <v>11679295.41</v>
      </c>
      <c r="BW236" s="42">
        <f t="shared" si="476"/>
        <v>17502426.640000001</v>
      </c>
      <c r="BX236" s="42">
        <f t="shared" si="476"/>
        <v>1587225.9700000002</v>
      </c>
      <c r="BY236" s="42">
        <f t="shared" si="476"/>
        <v>5076331.58</v>
      </c>
      <c r="BZ236" s="42">
        <f t="shared" si="476"/>
        <v>2860162.71</v>
      </c>
      <c r="CA236" s="42">
        <f t="shared" si="476"/>
        <v>2620460.23</v>
      </c>
      <c r="CB236" s="42">
        <f t="shared" si="476"/>
        <v>706409258.67999995</v>
      </c>
      <c r="CC236" s="42">
        <f t="shared" si="476"/>
        <v>2480816.77</v>
      </c>
      <c r="CD236" s="42">
        <f t="shared" si="476"/>
        <v>985032.58</v>
      </c>
      <c r="CE236" s="42">
        <f t="shared" si="476"/>
        <v>2371559.25</v>
      </c>
      <c r="CF236" s="42">
        <f t="shared" si="476"/>
        <v>1804061.6199999999</v>
      </c>
      <c r="CG236" s="42">
        <f t="shared" si="476"/>
        <v>2856439.78</v>
      </c>
      <c r="CH236" s="42">
        <f t="shared" si="476"/>
        <v>1757175.6</v>
      </c>
      <c r="CI236" s="42">
        <f t="shared" si="476"/>
        <v>6645051.9899999993</v>
      </c>
      <c r="CJ236" s="42">
        <f t="shared" si="476"/>
        <v>9106474.4100000001</v>
      </c>
      <c r="CK236" s="42">
        <f t="shared" si="476"/>
        <v>49534884.780000001</v>
      </c>
      <c r="CL236" s="42">
        <f t="shared" si="476"/>
        <v>12510678.449999999</v>
      </c>
      <c r="CM236" s="42">
        <f t="shared" si="476"/>
        <v>8412117.3399999999</v>
      </c>
      <c r="CN236" s="42">
        <f t="shared" si="476"/>
        <v>257455710.68000001</v>
      </c>
      <c r="CO236" s="42">
        <f t="shared" si="476"/>
        <v>128419143.72</v>
      </c>
      <c r="CP236" s="42">
        <f t="shared" si="476"/>
        <v>9874528.0099999998</v>
      </c>
      <c r="CQ236" s="42">
        <f t="shared" si="476"/>
        <v>9676769.5</v>
      </c>
      <c r="CR236" s="42">
        <f t="shared" si="476"/>
        <v>2669206.73</v>
      </c>
      <c r="CS236" s="42">
        <f t="shared" si="476"/>
        <v>3932540.97</v>
      </c>
      <c r="CT236" s="42">
        <f t="shared" si="476"/>
        <v>1823700.92</v>
      </c>
      <c r="CU236" s="42">
        <f t="shared" si="476"/>
        <v>3844657.87</v>
      </c>
      <c r="CV236" s="42">
        <f t="shared" si="476"/>
        <v>857399.69</v>
      </c>
      <c r="CW236" s="42">
        <f t="shared" si="476"/>
        <v>2688625.92</v>
      </c>
      <c r="CX236" s="42">
        <f t="shared" si="476"/>
        <v>4738159.3</v>
      </c>
      <c r="CY236" s="42">
        <f t="shared" si="476"/>
        <v>921680.97000000009</v>
      </c>
      <c r="CZ236" s="42">
        <f t="shared" si="476"/>
        <v>18297447.380000003</v>
      </c>
      <c r="DA236" s="42">
        <f t="shared" si="476"/>
        <v>2660895.15</v>
      </c>
      <c r="DB236" s="42">
        <f t="shared" si="476"/>
        <v>3559433.93</v>
      </c>
      <c r="DC236" s="42">
        <f t="shared" si="476"/>
        <v>2395222.86</v>
      </c>
      <c r="DD236" s="42">
        <f t="shared" si="476"/>
        <v>2461829.9</v>
      </c>
      <c r="DE236" s="42">
        <f t="shared" si="476"/>
        <v>4387266.8099999996</v>
      </c>
      <c r="DF236" s="42">
        <f t="shared" si="476"/>
        <v>185241939.28</v>
      </c>
      <c r="DG236" s="42">
        <f t="shared" si="476"/>
        <v>1635358.3</v>
      </c>
      <c r="DH236" s="42">
        <f t="shared" si="476"/>
        <v>17801262.66</v>
      </c>
      <c r="DI236" s="42">
        <f t="shared" si="476"/>
        <v>23254021.18</v>
      </c>
      <c r="DJ236" s="42">
        <f t="shared" si="476"/>
        <v>6561034.5599999996</v>
      </c>
      <c r="DK236" s="42">
        <f t="shared" si="476"/>
        <v>4536661.1900000004</v>
      </c>
      <c r="DL236" s="42">
        <f t="shared" si="476"/>
        <v>52074081.409999996</v>
      </c>
      <c r="DM236" s="42">
        <f t="shared" si="476"/>
        <v>3757708.2399999998</v>
      </c>
      <c r="DN236" s="42">
        <f t="shared" si="476"/>
        <v>13360209.369999999</v>
      </c>
      <c r="DO236" s="42">
        <f t="shared" si="476"/>
        <v>28498195.829999998</v>
      </c>
      <c r="DP236" s="42">
        <f t="shared" si="476"/>
        <v>2985120.73</v>
      </c>
      <c r="DQ236" s="42">
        <f t="shared" si="476"/>
        <v>6119529.6500000004</v>
      </c>
      <c r="DR236" s="42">
        <f t="shared" si="476"/>
        <v>13215030.9</v>
      </c>
      <c r="DS236" s="42">
        <f t="shared" si="476"/>
        <v>7781249.4400000004</v>
      </c>
      <c r="DT236" s="42">
        <f t="shared" si="476"/>
        <v>2283177.27</v>
      </c>
      <c r="DU236" s="42">
        <f t="shared" si="476"/>
        <v>4148227.84</v>
      </c>
      <c r="DV236" s="42">
        <f t="shared" si="476"/>
        <v>2902449.1999999997</v>
      </c>
      <c r="DW236" s="42">
        <f t="shared" si="476"/>
        <v>3897824.96</v>
      </c>
      <c r="DX236" s="42">
        <f t="shared" si="476"/>
        <v>2846680.94</v>
      </c>
      <c r="DY236" s="42">
        <f t="shared" si="476"/>
        <v>4098449.84</v>
      </c>
      <c r="DZ236" s="42">
        <f t="shared" si="476"/>
        <v>8601399.1099999994</v>
      </c>
      <c r="EA236" s="42">
        <f t="shared" si="476"/>
        <v>6404904.4500000002</v>
      </c>
      <c r="EB236" s="42">
        <f t="shared" ref="EB236:FX236" si="477">EB234+EB235</f>
        <v>5524806.2300000004</v>
      </c>
      <c r="EC236" s="42">
        <f t="shared" si="477"/>
        <v>3499379.79</v>
      </c>
      <c r="ED236" s="42">
        <f t="shared" si="477"/>
        <v>19031472.560000002</v>
      </c>
      <c r="EE236" s="42">
        <f t="shared" si="477"/>
        <v>2750396.4000000004</v>
      </c>
      <c r="EF236" s="42">
        <f t="shared" si="477"/>
        <v>13295429.300000001</v>
      </c>
      <c r="EG236" s="42">
        <f t="shared" si="477"/>
        <v>3255126.6</v>
      </c>
      <c r="EH236" s="42">
        <f t="shared" si="477"/>
        <v>2931031.17</v>
      </c>
      <c r="EI236" s="42">
        <f t="shared" si="477"/>
        <v>150617657.55000001</v>
      </c>
      <c r="EJ236" s="42">
        <f t="shared" si="477"/>
        <v>80901562.219999999</v>
      </c>
      <c r="EK236" s="42">
        <f t="shared" si="477"/>
        <v>6456223.8200000003</v>
      </c>
      <c r="EL236" s="42">
        <f t="shared" si="477"/>
        <v>4512632.4000000004</v>
      </c>
      <c r="EM236" s="42">
        <f t="shared" si="477"/>
        <v>4360144.9799999995</v>
      </c>
      <c r="EN236" s="42">
        <f t="shared" si="477"/>
        <v>9953542.0399999991</v>
      </c>
      <c r="EO236" s="42">
        <f t="shared" si="477"/>
        <v>4022715.8699999996</v>
      </c>
      <c r="EP236" s="42">
        <f t="shared" si="477"/>
        <v>4472717.54</v>
      </c>
      <c r="EQ236" s="42">
        <f t="shared" si="477"/>
        <v>24207069.390000001</v>
      </c>
      <c r="ER236" s="42">
        <f t="shared" si="477"/>
        <v>4066763.0700000003</v>
      </c>
      <c r="ES236" s="42">
        <f t="shared" si="477"/>
        <v>2114271.1100000003</v>
      </c>
      <c r="ET236" s="42">
        <f t="shared" si="477"/>
        <v>3409018.6799999997</v>
      </c>
      <c r="EU236" s="42">
        <f t="shared" si="477"/>
        <v>6499864.6099999994</v>
      </c>
      <c r="EV236" s="42">
        <f t="shared" si="477"/>
        <v>1259566.3</v>
      </c>
      <c r="EW236" s="42">
        <f t="shared" si="477"/>
        <v>10774374.9</v>
      </c>
      <c r="EX236" s="42">
        <f t="shared" si="477"/>
        <v>3249012.01</v>
      </c>
      <c r="EY236" s="42">
        <f t="shared" si="477"/>
        <v>4605933.05</v>
      </c>
      <c r="EZ236" s="42">
        <f t="shared" si="477"/>
        <v>2199486.7199999997</v>
      </c>
      <c r="FA236" s="42">
        <f t="shared" si="477"/>
        <v>31374849.239999998</v>
      </c>
      <c r="FB236" s="42">
        <f t="shared" si="477"/>
        <v>4047552.4899999998</v>
      </c>
      <c r="FC236" s="42">
        <f t="shared" si="477"/>
        <v>19666262.68</v>
      </c>
      <c r="FD236" s="42">
        <f t="shared" si="477"/>
        <v>4045665.0500000003</v>
      </c>
      <c r="FE236" s="42">
        <f t="shared" si="477"/>
        <v>1807425.3499999999</v>
      </c>
      <c r="FF236" s="42">
        <f t="shared" si="477"/>
        <v>3071949.5</v>
      </c>
      <c r="FG236" s="42">
        <f t="shared" si="477"/>
        <v>1972075.05</v>
      </c>
      <c r="FH236" s="42">
        <f t="shared" si="477"/>
        <v>1627240.23</v>
      </c>
      <c r="FI236" s="42">
        <f t="shared" si="477"/>
        <v>16286430.67</v>
      </c>
      <c r="FJ236" s="42">
        <f t="shared" si="477"/>
        <v>16332887.74</v>
      </c>
      <c r="FK236" s="42">
        <f t="shared" si="477"/>
        <v>20006938.68</v>
      </c>
      <c r="FL236" s="42">
        <f t="shared" si="477"/>
        <v>54347903.200000003</v>
      </c>
      <c r="FM236" s="42">
        <f t="shared" si="477"/>
        <v>32033144.379999999</v>
      </c>
      <c r="FN236" s="42">
        <f t="shared" si="477"/>
        <v>190056889.82000002</v>
      </c>
      <c r="FO236" s="42">
        <f t="shared" si="477"/>
        <v>10153187.199999999</v>
      </c>
      <c r="FP236" s="42">
        <f t="shared" si="477"/>
        <v>21125241.030000001</v>
      </c>
      <c r="FQ236" s="42">
        <f t="shared" si="477"/>
        <v>8487219.4000000004</v>
      </c>
      <c r="FR236" s="42">
        <f t="shared" si="477"/>
        <v>2548848.9099999997</v>
      </c>
      <c r="FS236" s="42">
        <f t="shared" si="477"/>
        <v>2777035.23</v>
      </c>
      <c r="FT236" s="43">
        <f t="shared" si="477"/>
        <v>1435226.51</v>
      </c>
      <c r="FU236" s="42">
        <f t="shared" si="477"/>
        <v>7875578.0700000003</v>
      </c>
      <c r="FV236" s="42">
        <f t="shared" si="477"/>
        <v>6436398.3100000005</v>
      </c>
      <c r="FW236" s="42">
        <f t="shared" si="477"/>
        <v>2880237.5100000002</v>
      </c>
      <c r="FX236" s="42">
        <f t="shared" si="477"/>
        <v>1184430.1400000001</v>
      </c>
      <c r="FY236" s="42"/>
      <c r="FZ236" s="42">
        <f>SUM(C236:FX236)</f>
        <v>7739687084.3899994</v>
      </c>
      <c r="GA236" s="42"/>
      <c r="GB236" s="42"/>
      <c r="GC236" s="42"/>
      <c r="GD236" s="42"/>
      <c r="GE236" s="4"/>
      <c r="GF236" s="1"/>
      <c r="GG236" s="1"/>
      <c r="GH236" s="1"/>
      <c r="GI236" s="1"/>
      <c r="GJ236" s="1"/>
      <c r="GK236" s="1"/>
      <c r="GL236" s="1"/>
      <c r="GM236" s="1"/>
    </row>
    <row r="237" spans="1:195" x14ac:dyDescent="0.2">
      <c r="A237" s="5"/>
      <c r="B237" s="11"/>
      <c r="C237" s="108"/>
      <c r="D237" s="108"/>
      <c r="E237" s="108"/>
      <c r="F237" s="108"/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8"/>
      <c r="R237" s="108"/>
      <c r="S237" s="108"/>
      <c r="T237" s="108"/>
      <c r="U237" s="108"/>
      <c r="V237" s="108"/>
      <c r="W237" s="108"/>
      <c r="X237" s="108"/>
      <c r="Y237" s="108"/>
      <c r="Z237" s="108"/>
      <c r="AA237" s="108"/>
      <c r="AB237" s="108"/>
      <c r="AC237" s="108"/>
      <c r="AD237" s="108"/>
      <c r="AE237" s="108"/>
      <c r="AF237" s="108"/>
      <c r="AG237" s="108"/>
      <c r="AH237" s="108"/>
      <c r="AI237" s="108"/>
      <c r="AJ237" s="108"/>
      <c r="AK237" s="108"/>
      <c r="AL237" s="108"/>
      <c r="AM237" s="108"/>
      <c r="AN237" s="108"/>
      <c r="AO237" s="108"/>
      <c r="AP237" s="108"/>
      <c r="AQ237" s="108"/>
      <c r="AR237" s="108"/>
      <c r="AS237" s="108"/>
      <c r="AT237" s="108"/>
      <c r="AU237" s="108"/>
      <c r="AV237" s="108"/>
      <c r="AW237" s="108"/>
      <c r="AX237" s="108"/>
      <c r="AY237" s="108"/>
      <c r="AZ237" s="108"/>
      <c r="BA237" s="108"/>
      <c r="BB237" s="108"/>
      <c r="BC237" s="108"/>
      <c r="BD237" s="108"/>
      <c r="BE237" s="108"/>
      <c r="BF237" s="108"/>
      <c r="BG237" s="108"/>
      <c r="BH237" s="108"/>
      <c r="BI237" s="108"/>
      <c r="BJ237" s="108"/>
      <c r="BK237" s="108"/>
      <c r="BL237" s="108"/>
      <c r="BM237" s="108"/>
      <c r="BN237" s="108"/>
      <c r="BO237" s="108"/>
      <c r="BP237" s="108"/>
      <c r="BQ237" s="108"/>
      <c r="BR237" s="108"/>
      <c r="BS237" s="108"/>
      <c r="BT237" s="108"/>
      <c r="BU237" s="108"/>
      <c r="BV237" s="108"/>
      <c r="BW237" s="108"/>
      <c r="BX237" s="108"/>
      <c r="BY237" s="108"/>
      <c r="BZ237" s="108"/>
      <c r="CA237" s="108"/>
      <c r="CB237" s="108"/>
      <c r="CC237" s="108"/>
      <c r="CD237" s="108"/>
      <c r="CE237" s="108"/>
      <c r="CF237" s="108"/>
      <c r="CG237" s="108"/>
      <c r="CH237" s="108"/>
      <c r="CI237" s="108"/>
      <c r="CJ237" s="108"/>
      <c r="CK237" s="108"/>
      <c r="CL237" s="108"/>
      <c r="CM237" s="108"/>
      <c r="CN237" s="108"/>
      <c r="CO237" s="108"/>
      <c r="CP237" s="108"/>
      <c r="CQ237" s="108"/>
      <c r="CR237" s="108"/>
      <c r="CS237" s="108"/>
      <c r="CT237" s="108"/>
      <c r="CU237" s="108"/>
      <c r="CV237" s="108"/>
      <c r="CW237" s="108"/>
      <c r="CX237" s="108"/>
      <c r="CY237" s="108"/>
      <c r="CZ237" s="108"/>
      <c r="DA237" s="108"/>
      <c r="DB237" s="108"/>
      <c r="DC237" s="108"/>
      <c r="DD237" s="108"/>
      <c r="DE237" s="108"/>
      <c r="DF237" s="108"/>
      <c r="DG237" s="108"/>
      <c r="DH237" s="108"/>
      <c r="DI237" s="108"/>
      <c r="DJ237" s="108"/>
      <c r="DK237" s="108"/>
      <c r="DL237" s="108"/>
      <c r="DM237" s="108"/>
      <c r="DN237" s="108"/>
      <c r="DO237" s="108"/>
      <c r="DP237" s="108"/>
      <c r="DQ237" s="108"/>
      <c r="DR237" s="108"/>
      <c r="DS237" s="108"/>
      <c r="DT237" s="108"/>
      <c r="DU237" s="108"/>
      <c r="DV237" s="108"/>
      <c r="DW237" s="108"/>
      <c r="DX237" s="108"/>
      <c r="DY237" s="108"/>
      <c r="DZ237" s="108"/>
      <c r="EA237" s="108"/>
      <c r="EB237" s="108"/>
      <c r="EC237" s="108"/>
      <c r="ED237" s="108"/>
      <c r="EE237" s="108"/>
      <c r="EF237" s="108"/>
      <c r="EG237" s="108"/>
      <c r="EH237" s="108"/>
      <c r="EI237" s="108"/>
      <c r="EJ237" s="108"/>
      <c r="EK237" s="108"/>
      <c r="EL237" s="108"/>
      <c r="EM237" s="108"/>
      <c r="EN237" s="108"/>
      <c r="EO237" s="108"/>
      <c r="EP237" s="108"/>
      <c r="EQ237" s="108"/>
      <c r="ER237" s="108"/>
      <c r="ES237" s="108"/>
      <c r="ET237" s="108"/>
      <c r="EU237" s="108"/>
      <c r="EV237" s="108"/>
      <c r="EW237" s="108"/>
      <c r="EX237" s="108"/>
      <c r="EY237" s="108"/>
      <c r="EZ237" s="108"/>
      <c r="FA237" s="108"/>
      <c r="FB237" s="108"/>
      <c r="FC237" s="108"/>
      <c r="FD237" s="108"/>
      <c r="FE237" s="108"/>
      <c r="FF237" s="108"/>
      <c r="FG237" s="108"/>
      <c r="FH237" s="108"/>
      <c r="FI237" s="108"/>
      <c r="FJ237" s="108"/>
      <c r="FK237" s="108"/>
      <c r="FL237" s="108"/>
      <c r="FM237" s="108"/>
      <c r="FN237" s="108"/>
      <c r="FO237" s="108"/>
      <c r="FP237" s="108"/>
      <c r="FQ237" s="108"/>
      <c r="FR237" s="108"/>
      <c r="FS237" s="108"/>
      <c r="FT237" s="108"/>
      <c r="FU237" s="108"/>
      <c r="FV237" s="108"/>
      <c r="FW237" s="108"/>
      <c r="FX237" s="108"/>
      <c r="FY237" s="42"/>
      <c r="FZ237" s="42"/>
      <c r="GA237" s="59"/>
      <c r="GB237" s="42"/>
      <c r="GC237" s="42"/>
      <c r="GD237" s="42"/>
      <c r="GE237" s="4"/>
      <c r="GF237" s="1"/>
      <c r="GG237" s="1"/>
      <c r="GH237" s="1"/>
      <c r="GI237" s="1"/>
      <c r="GJ237" s="1"/>
      <c r="GK237" s="1"/>
      <c r="GL237" s="1"/>
      <c r="GM237" s="1"/>
    </row>
    <row r="238" spans="1:195" ht="15.75" x14ac:dyDescent="0.25">
      <c r="A238" s="2" t="s">
        <v>412</v>
      </c>
      <c r="B238" s="41" t="s">
        <v>602</v>
      </c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  <c r="BY238" s="42"/>
      <c r="BZ238" s="42"/>
      <c r="CA238" s="42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  <c r="CP238" s="42"/>
      <c r="CQ238" s="42"/>
      <c r="CR238" s="42"/>
      <c r="CS238" s="42"/>
      <c r="CT238" s="42"/>
      <c r="CU238" s="42"/>
      <c r="CV238" s="42"/>
      <c r="CW238" s="42"/>
      <c r="CX238" s="42"/>
      <c r="CY238" s="42"/>
      <c r="CZ238" s="42"/>
      <c r="DA238" s="42"/>
      <c r="DB238" s="42"/>
      <c r="DC238" s="42"/>
      <c r="DD238" s="42"/>
      <c r="DE238" s="42"/>
      <c r="DF238" s="42"/>
      <c r="DG238" s="42"/>
      <c r="DH238" s="42"/>
      <c r="DI238" s="42"/>
      <c r="DJ238" s="42"/>
      <c r="DK238" s="42"/>
      <c r="DL238" s="42"/>
      <c r="DM238" s="42"/>
      <c r="DN238" s="42"/>
      <c r="DO238" s="42"/>
      <c r="DP238" s="42"/>
      <c r="DQ238" s="42"/>
      <c r="DR238" s="42"/>
      <c r="DS238" s="42"/>
      <c r="DT238" s="42"/>
      <c r="DU238" s="42"/>
      <c r="DV238" s="42"/>
      <c r="DW238" s="42"/>
      <c r="DX238" s="42"/>
      <c r="DY238" s="42"/>
      <c r="DZ238" s="42"/>
      <c r="EA238" s="42"/>
      <c r="EB238" s="42"/>
      <c r="EC238" s="42"/>
      <c r="ED238" s="42"/>
      <c r="EE238" s="42"/>
      <c r="EF238" s="42"/>
      <c r="EG238" s="42"/>
      <c r="EH238" s="42"/>
      <c r="EI238" s="42"/>
      <c r="EJ238" s="42"/>
      <c r="EK238" s="42"/>
      <c r="EL238" s="42"/>
      <c r="EM238" s="42"/>
      <c r="EN238" s="42"/>
      <c r="EO238" s="42"/>
      <c r="EP238" s="42"/>
      <c r="EQ238" s="42"/>
      <c r="ER238" s="42"/>
      <c r="ES238" s="42"/>
      <c r="ET238" s="42"/>
      <c r="EU238" s="42"/>
      <c r="EV238" s="42"/>
      <c r="EW238" s="42"/>
      <c r="EX238" s="42"/>
      <c r="EY238" s="42"/>
      <c r="EZ238" s="42"/>
      <c r="FA238" s="42"/>
      <c r="FB238" s="42"/>
      <c r="FC238" s="42"/>
      <c r="FD238" s="42"/>
      <c r="FE238" s="42"/>
      <c r="FF238" s="42"/>
      <c r="FG238" s="42"/>
      <c r="FH238" s="42"/>
      <c r="FI238" s="42"/>
      <c r="FJ238" s="42"/>
      <c r="FK238" s="42"/>
      <c r="FL238" s="42"/>
      <c r="FM238" s="42"/>
      <c r="FN238" s="42"/>
      <c r="FO238" s="42"/>
      <c r="FP238" s="42"/>
      <c r="FQ238" s="42"/>
      <c r="FR238" s="42"/>
      <c r="FS238" s="42"/>
      <c r="FT238" s="43"/>
      <c r="FU238" s="42"/>
      <c r="FV238" s="42"/>
      <c r="FW238" s="42"/>
      <c r="FX238" s="42"/>
      <c r="FY238" s="42"/>
      <c r="FZ238" s="42"/>
      <c r="GA238" s="42"/>
      <c r="GB238" s="42"/>
      <c r="GC238" s="42"/>
      <c r="GD238" s="42"/>
      <c r="GE238" s="4"/>
      <c r="GF238" s="1"/>
      <c r="GG238" s="1"/>
      <c r="GH238" s="1"/>
      <c r="GI238" s="1"/>
      <c r="GJ238" s="1"/>
      <c r="GK238" s="1"/>
      <c r="GL238" s="1"/>
      <c r="GM238" s="1"/>
    </row>
    <row r="239" spans="1:195" x14ac:dyDescent="0.2">
      <c r="A239" s="2" t="s">
        <v>603</v>
      </c>
      <c r="B239" s="11" t="s">
        <v>604</v>
      </c>
      <c r="C239" s="59">
        <f t="shared" ref="C239:AH239" si="478">C41</f>
        <v>2.6079999999999999E-2</v>
      </c>
      <c r="D239" s="59">
        <f t="shared" si="478"/>
        <v>2.7E-2</v>
      </c>
      <c r="E239" s="59">
        <f t="shared" si="478"/>
        <v>2.4687999999999998E-2</v>
      </c>
      <c r="F239" s="59">
        <f t="shared" si="478"/>
        <v>2.6262000000000001E-2</v>
      </c>
      <c r="G239" s="59">
        <f t="shared" si="478"/>
        <v>2.2284999999999999E-2</v>
      </c>
      <c r="H239" s="59">
        <f t="shared" si="478"/>
        <v>2.7E-2</v>
      </c>
      <c r="I239" s="59">
        <f t="shared" si="478"/>
        <v>2.7E-2</v>
      </c>
      <c r="J239" s="59">
        <f t="shared" si="478"/>
        <v>2.7E-2</v>
      </c>
      <c r="K239" s="59">
        <f t="shared" si="478"/>
        <v>2.7E-2</v>
      </c>
      <c r="L239" s="59">
        <f t="shared" si="478"/>
        <v>2.1895000000000001E-2</v>
      </c>
      <c r="M239" s="59">
        <f t="shared" si="478"/>
        <v>2.0947E-2</v>
      </c>
      <c r="N239" s="59">
        <f t="shared" si="478"/>
        <v>2.0358999999999999E-2</v>
      </c>
      <c r="O239" s="59">
        <f t="shared" si="478"/>
        <v>2.5353000000000001E-2</v>
      </c>
      <c r="P239" s="59">
        <f t="shared" si="478"/>
        <v>2.7E-2</v>
      </c>
      <c r="Q239" s="59">
        <f t="shared" si="478"/>
        <v>2.6010000000000002E-2</v>
      </c>
      <c r="R239" s="59">
        <f t="shared" si="478"/>
        <v>2.3909E-2</v>
      </c>
      <c r="S239" s="59">
        <f t="shared" si="478"/>
        <v>2.1013999999999998E-2</v>
      </c>
      <c r="T239" s="59">
        <f t="shared" si="478"/>
        <v>1.9300999999999999E-2</v>
      </c>
      <c r="U239" s="59">
        <f t="shared" si="478"/>
        <v>1.8800999999999998E-2</v>
      </c>
      <c r="V239" s="59">
        <f t="shared" si="478"/>
        <v>2.7E-2</v>
      </c>
      <c r="W239" s="40">
        <f t="shared" si="478"/>
        <v>2.7E-2</v>
      </c>
      <c r="X239" s="59">
        <f t="shared" si="478"/>
        <v>1.0756E-2</v>
      </c>
      <c r="Y239" s="59">
        <f t="shared" si="478"/>
        <v>1.9498000000000001E-2</v>
      </c>
      <c r="Z239" s="59">
        <f t="shared" si="478"/>
        <v>1.8914999999999998E-2</v>
      </c>
      <c r="AA239" s="59">
        <f t="shared" si="478"/>
        <v>2.4995E-2</v>
      </c>
      <c r="AB239" s="59">
        <f t="shared" si="478"/>
        <v>2.5023E-2</v>
      </c>
      <c r="AC239" s="59">
        <f t="shared" si="478"/>
        <v>1.5982E-2</v>
      </c>
      <c r="AD239" s="59">
        <f t="shared" si="478"/>
        <v>1.4692999999999999E-2</v>
      </c>
      <c r="AE239" s="59">
        <f t="shared" si="478"/>
        <v>7.8139999999999998E-3</v>
      </c>
      <c r="AF239" s="59">
        <f t="shared" si="478"/>
        <v>6.6740000000000002E-3</v>
      </c>
      <c r="AG239" s="59">
        <f t="shared" si="478"/>
        <v>1.2480999999999999E-2</v>
      </c>
      <c r="AH239" s="59">
        <f t="shared" si="478"/>
        <v>1.7123000000000003E-2</v>
      </c>
      <c r="AI239" s="59">
        <f t="shared" ref="AI239:BN239" si="479">AI41</f>
        <v>2.7E-2</v>
      </c>
      <c r="AJ239" s="59">
        <f t="shared" si="479"/>
        <v>1.8787999999999999E-2</v>
      </c>
      <c r="AK239" s="59">
        <f t="shared" si="479"/>
        <v>1.6280000000000003E-2</v>
      </c>
      <c r="AL239" s="59">
        <f t="shared" si="479"/>
        <v>2.7E-2</v>
      </c>
      <c r="AM239" s="59">
        <f t="shared" si="479"/>
        <v>1.6449000000000002E-2</v>
      </c>
      <c r="AN239" s="59">
        <f t="shared" si="479"/>
        <v>2.2903E-2</v>
      </c>
      <c r="AO239" s="59">
        <f t="shared" si="479"/>
        <v>2.2655999999999999E-2</v>
      </c>
      <c r="AP239" s="59">
        <f t="shared" si="479"/>
        <v>2.5541000000000001E-2</v>
      </c>
      <c r="AQ239" s="59">
        <f t="shared" si="479"/>
        <v>1.5559E-2</v>
      </c>
      <c r="AR239" s="59">
        <f t="shared" si="479"/>
        <v>2.5440000000000001E-2</v>
      </c>
      <c r="AS239" s="59">
        <f t="shared" si="479"/>
        <v>1.1618E-2</v>
      </c>
      <c r="AT239" s="59">
        <f t="shared" si="479"/>
        <v>2.6713999999999998E-2</v>
      </c>
      <c r="AU239" s="59">
        <f t="shared" si="479"/>
        <v>1.9188E-2</v>
      </c>
      <c r="AV239" s="59">
        <f t="shared" si="479"/>
        <v>2.5359000000000003E-2</v>
      </c>
      <c r="AW239" s="59">
        <f t="shared" si="479"/>
        <v>2.0596E-2</v>
      </c>
      <c r="AX239" s="59">
        <f t="shared" si="479"/>
        <v>1.6797999999999997E-2</v>
      </c>
      <c r="AY239" s="59">
        <f t="shared" si="479"/>
        <v>2.7E-2</v>
      </c>
      <c r="AZ239" s="59">
        <f t="shared" si="479"/>
        <v>1.6345999999999999E-2</v>
      </c>
      <c r="BA239" s="59">
        <f t="shared" si="479"/>
        <v>2.1893999999999997E-2</v>
      </c>
      <c r="BB239" s="59">
        <f t="shared" si="479"/>
        <v>1.9684E-2</v>
      </c>
      <c r="BC239" s="59">
        <f t="shared" si="479"/>
        <v>2.2561999999999999E-2</v>
      </c>
      <c r="BD239" s="59">
        <f t="shared" si="479"/>
        <v>2.7E-2</v>
      </c>
      <c r="BE239" s="59">
        <f t="shared" si="479"/>
        <v>2.2815999999999999E-2</v>
      </c>
      <c r="BF239" s="59">
        <f t="shared" si="479"/>
        <v>2.6952E-2</v>
      </c>
      <c r="BG239" s="59">
        <f t="shared" si="479"/>
        <v>2.7E-2</v>
      </c>
      <c r="BH239" s="59">
        <f t="shared" si="479"/>
        <v>2.1419000000000001E-2</v>
      </c>
      <c r="BI239" s="59">
        <f t="shared" si="479"/>
        <v>8.4329999999999995E-3</v>
      </c>
      <c r="BJ239" s="59">
        <f t="shared" si="479"/>
        <v>2.3164000000000001E-2</v>
      </c>
      <c r="BK239" s="59">
        <f t="shared" si="479"/>
        <v>2.4458999999999998E-2</v>
      </c>
      <c r="BL239" s="59">
        <f t="shared" si="479"/>
        <v>2.7E-2</v>
      </c>
      <c r="BM239" s="59">
        <f t="shared" si="479"/>
        <v>2.0833999999999998E-2</v>
      </c>
      <c r="BN239" s="59">
        <f t="shared" si="479"/>
        <v>2.7E-2</v>
      </c>
      <c r="BO239" s="59">
        <f t="shared" ref="BO239:CT239" si="480">BO41</f>
        <v>1.5203E-2</v>
      </c>
      <c r="BP239" s="59">
        <f t="shared" si="480"/>
        <v>2.1702000000000003E-2</v>
      </c>
      <c r="BQ239" s="59">
        <f t="shared" si="480"/>
        <v>2.1759000000000001E-2</v>
      </c>
      <c r="BR239" s="59">
        <f t="shared" si="480"/>
        <v>4.7000000000000002E-3</v>
      </c>
      <c r="BS239" s="59">
        <f t="shared" si="480"/>
        <v>2.2309999999999999E-3</v>
      </c>
      <c r="BT239" s="59">
        <f t="shared" si="480"/>
        <v>4.0750000000000005E-3</v>
      </c>
      <c r="BU239" s="59">
        <f t="shared" si="480"/>
        <v>1.3811E-2</v>
      </c>
      <c r="BV239" s="59">
        <f t="shared" si="480"/>
        <v>1.1775000000000001E-2</v>
      </c>
      <c r="BW239" s="59">
        <f t="shared" si="480"/>
        <v>1.55E-2</v>
      </c>
      <c r="BX239" s="59">
        <f t="shared" si="480"/>
        <v>1.6598999999999999E-2</v>
      </c>
      <c r="BY239" s="59">
        <f t="shared" si="480"/>
        <v>2.3781E-2</v>
      </c>
      <c r="BZ239" s="59">
        <f t="shared" si="480"/>
        <v>2.6312000000000002E-2</v>
      </c>
      <c r="CA239" s="59">
        <f t="shared" si="480"/>
        <v>2.3040999999999999E-2</v>
      </c>
      <c r="CB239" s="59">
        <f t="shared" si="480"/>
        <v>2.6251999999999998E-2</v>
      </c>
      <c r="CC239" s="59">
        <f t="shared" si="480"/>
        <v>2.2199E-2</v>
      </c>
      <c r="CD239" s="59">
        <f t="shared" si="480"/>
        <v>1.9519999999999999E-2</v>
      </c>
      <c r="CE239" s="59">
        <f t="shared" si="480"/>
        <v>2.7E-2</v>
      </c>
      <c r="CF239" s="59">
        <f t="shared" si="480"/>
        <v>2.2463E-2</v>
      </c>
      <c r="CG239" s="59">
        <f t="shared" si="480"/>
        <v>2.7E-2</v>
      </c>
      <c r="CH239" s="59">
        <f t="shared" si="480"/>
        <v>2.2187999999999999E-2</v>
      </c>
      <c r="CI239" s="59">
        <f t="shared" si="480"/>
        <v>2.418E-2</v>
      </c>
      <c r="CJ239" s="59">
        <f t="shared" si="480"/>
        <v>2.3469E-2</v>
      </c>
      <c r="CK239" s="59">
        <f t="shared" si="480"/>
        <v>6.6010000000000001E-3</v>
      </c>
      <c r="CL239" s="59">
        <f t="shared" si="480"/>
        <v>8.2289999999999985E-3</v>
      </c>
      <c r="CM239" s="59">
        <f t="shared" si="480"/>
        <v>2.274E-3</v>
      </c>
      <c r="CN239" s="59">
        <f t="shared" si="480"/>
        <v>2.7E-2</v>
      </c>
      <c r="CO239" s="59">
        <f t="shared" si="480"/>
        <v>2.2359999999999998E-2</v>
      </c>
      <c r="CP239" s="59">
        <f t="shared" si="480"/>
        <v>2.0548999999999998E-2</v>
      </c>
      <c r="CQ239" s="59">
        <f t="shared" si="480"/>
        <v>1.2426999999999999E-2</v>
      </c>
      <c r="CR239" s="59">
        <f t="shared" si="480"/>
        <v>1.6799999999999999E-3</v>
      </c>
      <c r="CS239" s="59">
        <f t="shared" si="480"/>
        <v>2.2658000000000001E-2</v>
      </c>
      <c r="CT239" s="59">
        <f t="shared" si="480"/>
        <v>8.5199999999999998E-3</v>
      </c>
      <c r="CU239" s="59">
        <f t="shared" ref="CU239:DM239" si="481">CU41</f>
        <v>1.9615999999999998E-2</v>
      </c>
      <c r="CV239" s="59">
        <f t="shared" si="481"/>
        <v>1.0978999999999999E-2</v>
      </c>
      <c r="CW239" s="59">
        <f t="shared" si="481"/>
        <v>1.7086999999999998E-2</v>
      </c>
      <c r="CX239" s="59">
        <f t="shared" si="481"/>
        <v>2.1824000000000003E-2</v>
      </c>
      <c r="CY239" s="59">
        <f t="shared" si="481"/>
        <v>2.7E-2</v>
      </c>
      <c r="CZ239" s="59">
        <f t="shared" si="481"/>
        <v>2.6651000000000001E-2</v>
      </c>
      <c r="DA239" s="59">
        <f t="shared" si="481"/>
        <v>2.7E-2</v>
      </c>
      <c r="DB239" s="59">
        <f t="shared" si="481"/>
        <v>2.7E-2</v>
      </c>
      <c r="DC239" s="59">
        <f t="shared" si="481"/>
        <v>1.7417999999999999E-2</v>
      </c>
      <c r="DD239" s="59">
        <f t="shared" si="481"/>
        <v>3.4300000000000003E-3</v>
      </c>
      <c r="DE239" s="59">
        <f t="shared" si="481"/>
        <v>1.145E-2</v>
      </c>
      <c r="DF239" s="59">
        <f t="shared" si="481"/>
        <v>2.4213999999999999E-2</v>
      </c>
      <c r="DG239" s="59">
        <f t="shared" si="481"/>
        <v>2.0452999999999999E-2</v>
      </c>
      <c r="DH239" s="59">
        <f t="shared" si="481"/>
        <v>2.0516E-2</v>
      </c>
      <c r="DI239" s="59">
        <f t="shared" si="481"/>
        <v>1.8844999999999997E-2</v>
      </c>
      <c r="DJ239" s="59">
        <f t="shared" si="481"/>
        <v>2.0882999999999999E-2</v>
      </c>
      <c r="DK239" s="59">
        <f t="shared" si="481"/>
        <v>1.5657999999999998E-2</v>
      </c>
      <c r="DL239" s="59">
        <f t="shared" si="481"/>
        <v>2.1967E-2</v>
      </c>
      <c r="DM239" s="59">
        <f t="shared" si="481"/>
        <v>1.9899E-2</v>
      </c>
      <c r="DN239" s="59">
        <v>2.7E-2</v>
      </c>
      <c r="DO239" s="59">
        <f t="shared" ref="DO239:ET239" si="482">DO41</f>
        <v>2.7E-2</v>
      </c>
      <c r="DP239" s="59">
        <f t="shared" si="482"/>
        <v>2.7E-2</v>
      </c>
      <c r="DQ239" s="59">
        <f t="shared" si="482"/>
        <v>2.4545000000000001E-2</v>
      </c>
      <c r="DR239" s="59">
        <f t="shared" si="482"/>
        <v>2.4417000000000001E-2</v>
      </c>
      <c r="DS239" s="59">
        <f t="shared" si="482"/>
        <v>2.5923999999999999E-2</v>
      </c>
      <c r="DT239" s="59">
        <f t="shared" si="482"/>
        <v>2.1728999999999998E-2</v>
      </c>
      <c r="DU239" s="59">
        <f t="shared" si="482"/>
        <v>2.7E-2</v>
      </c>
      <c r="DV239" s="59">
        <f t="shared" si="482"/>
        <v>2.7E-2</v>
      </c>
      <c r="DW239" s="59">
        <f t="shared" si="482"/>
        <v>2.1996999999999999E-2</v>
      </c>
      <c r="DX239" s="59">
        <f t="shared" si="482"/>
        <v>1.8931E-2</v>
      </c>
      <c r="DY239" s="59">
        <f t="shared" si="482"/>
        <v>1.2928E-2</v>
      </c>
      <c r="DZ239" s="59">
        <f t="shared" si="482"/>
        <v>1.7662000000000001E-2</v>
      </c>
      <c r="EA239" s="59">
        <f t="shared" si="482"/>
        <v>1.2173E-2</v>
      </c>
      <c r="EB239" s="59">
        <f t="shared" si="482"/>
        <v>2.7E-2</v>
      </c>
      <c r="EC239" s="59">
        <f t="shared" si="482"/>
        <v>2.6620999999999999E-2</v>
      </c>
      <c r="ED239" s="59">
        <f t="shared" si="482"/>
        <v>4.4120000000000001E-3</v>
      </c>
      <c r="EE239" s="59">
        <f t="shared" si="482"/>
        <v>2.7E-2</v>
      </c>
      <c r="EF239" s="59">
        <f t="shared" si="482"/>
        <v>1.9594999999999998E-2</v>
      </c>
      <c r="EG239" s="59">
        <f t="shared" si="482"/>
        <v>2.6536000000000001E-2</v>
      </c>
      <c r="EH239" s="59">
        <f t="shared" si="482"/>
        <v>2.5053000000000002E-2</v>
      </c>
      <c r="EI239" s="59">
        <f t="shared" si="482"/>
        <v>2.7E-2</v>
      </c>
      <c r="EJ239" s="59">
        <f t="shared" si="482"/>
        <v>2.7E-2</v>
      </c>
      <c r="EK239" s="59">
        <f t="shared" si="482"/>
        <v>5.7670000000000004E-3</v>
      </c>
      <c r="EL239" s="59">
        <f t="shared" si="482"/>
        <v>2.1160000000000003E-3</v>
      </c>
      <c r="EM239" s="59">
        <f t="shared" si="482"/>
        <v>1.6308E-2</v>
      </c>
      <c r="EN239" s="59">
        <f t="shared" si="482"/>
        <v>2.7E-2</v>
      </c>
      <c r="EO239" s="59">
        <f t="shared" si="482"/>
        <v>2.7E-2</v>
      </c>
      <c r="EP239" s="59">
        <f t="shared" si="482"/>
        <v>2.0586E-2</v>
      </c>
      <c r="EQ239" s="59">
        <f t="shared" si="482"/>
        <v>9.9850000000000008E-3</v>
      </c>
      <c r="ER239" s="59">
        <f t="shared" si="482"/>
        <v>2.1283E-2</v>
      </c>
      <c r="ES239" s="59">
        <f t="shared" si="482"/>
        <v>2.3557999999999999E-2</v>
      </c>
      <c r="ET239" s="59">
        <f t="shared" si="482"/>
        <v>2.7E-2</v>
      </c>
      <c r="EU239" s="59">
        <f t="shared" ref="EU239:FX239" si="483">EU41</f>
        <v>2.7E-2</v>
      </c>
      <c r="EV239" s="59">
        <f t="shared" si="483"/>
        <v>1.0964999999999999E-2</v>
      </c>
      <c r="EW239" s="59">
        <f t="shared" si="483"/>
        <v>6.0530000000000002E-3</v>
      </c>
      <c r="EX239" s="59">
        <f t="shared" si="483"/>
        <v>3.9100000000000003E-3</v>
      </c>
      <c r="EY239" s="59">
        <f t="shared" si="483"/>
        <v>2.7E-2</v>
      </c>
      <c r="EZ239" s="59">
        <f t="shared" si="483"/>
        <v>2.2942000000000001E-2</v>
      </c>
      <c r="FA239" s="59">
        <f t="shared" si="483"/>
        <v>1.0666E-2</v>
      </c>
      <c r="FB239" s="59">
        <f t="shared" si="483"/>
        <v>1.1505E-2</v>
      </c>
      <c r="FC239" s="59">
        <f t="shared" si="483"/>
        <v>2.2550000000000001E-2</v>
      </c>
      <c r="FD239" s="59">
        <f t="shared" si="483"/>
        <v>2.4437999999999998E-2</v>
      </c>
      <c r="FE239" s="59">
        <f t="shared" si="483"/>
        <v>1.4180999999999999E-2</v>
      </c>
      <c r="FF239" s="59">
        <f t="shared" si="483"/>
        <v>2.7E-2</v>
      </c>
      <c r="FG239" s="59">
        <f t="shared" si="483"/>
        <v>2.7E-2</v>
      </c>
      <c r="FH239" s="59">
        <f t="shared" si="483"/>
        <v>1.9771999999999998E-2</v>
      </c>
      <c r="FI239" s="59">
        <f t="shared" si="483"/>
        <v>6.1999999999999998E-3</v>
      </c>
      <c r="FJ239" s="59">
        <f t="shared" si="483"/>
        <v>1.9438E-2</v>
      </c>
      <c r="FK239" s="59">
        <f t="shared" si="483"/>
        <v>1.0845E-2</v>
      </c>
      <c r="FL239" s="59">
        <f t="shared" si="483"/>
        <v>2.7E-2</v>
      </c>
      <c r="FM239" s="59">
        <f t="shared" si="483"/>
        <v>1.8414E-2</v>
      </c>
      <c r="FN239" s="59">
        <f t="shared" si="483"/>
        <v>2.7E-2</v>
      </c>
      <c r="FO239" s="59">
        <f t="shared" si="483"/>
        <v>5.6239999999999997E-3</v>
      </c>
      <c r="FP239" s="59">
        <f t="shared" si="483"/>
        <v>1.2143000000000001E-2</v>
      </c>
      <c r="FQ239" s="59">
        <f t="shared" si="483"/>
        <v>1.6879999999999999E-2</v>
      </c>
      <c r="FR239" s="59">
        <f t="shared" si="483"/>
        <v>1.1564999999999999E-2</v>
      </c>
      <c r="FS239" s="59">
        <f t="shared" si="483"/>
        <v>5.1450000000000003E-3</v>
      </c>
      <c r="FT239" s="40">
        <f t="shared" si="483"/>
        <v>4.2929999999999999E-3</v>
      </c>
      <c r="FU239" s="59">
        <f t="shared" si="483"/>
        <v>1.8345E-2</v>
      </c>
      <c r="FV239" s="59">
        <f t="shared" si="483"/>
        <v>1.5032E-2</v>
      </c>
      <c r="FW239" s="59">
        <f t="shared" si="483"/>
        <v>2.1498E-2</v>
      </c>
      <c r="FX239" s="59">
        <f t="shared" si="483"/>
        <v>1.9675000000000002E-2</v>
      </c>
      <c r="FY239" s="108"/>
      <c r="FZ239" s="42"/>
      <c r="GA239" s="59"/>
      <c r="GB239" s="42"/>
      <c r="GC239" s="42"/>
      <c r="GD239" s="42"/>
      <c r="GE239" s="4"/>
      <c r="GF239" s="1"/>
      <c r="GG239" s="1"/>
      <c r="GH239" s="1"/>
      <c r="GI239" s="1"/>
      <c r="GJ239" s="1"/>
      <c r="GK239" s="1"/>
      <c r="GL239" s="1"/>
      <c r="GM239" s="1"/>
    </row>
    <row r="240" spans="1:195" x14ac:dyDescent="0.2">
      <c r="A240" s="5"/>
      <c r="B240" s="11" t="s">
        <v>605</v>
      </c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40"/>
      <c r="X240" s="59"/>
      <c r="Y240" s="59"/>
      <c r="Z240" s="59"/>
      <c r="AA240" s="59"/>
      <c r="AB240" s="59"/>
      <c r="AC240" s="59"/>
      <c r="AD240" s="59"/>
      <c r="AE240" s="59"/>
      <c r="AF240" s="59"/>
      <c r="AG240" s="59"/>
      <c r="AH240" s="59"/>
      <c r="AI240" s="59"/>
      <c r="AJ240" s="59"/>
      <c r="AK240" s="59"/>
      <c r="AL240" s="59"/>
      <c r="AM240" s="59"/>
      <c r="AN240" s="59"/>
      <c r="AO240" s="59"/>
      <c r="AP240" s="59"/>
      <c r="AQ240" s="59"/>
      <c r="AR240" s="59"/>
      <c r="AS240" s="59"/>
      <c r="AT240" s="59"/>
      <c r="AU240" s="59"/>
      <c r="AV240" s="59"/>
      <c r="AW240" s="59"/>
      <c r="AX240" s="59"/>
      <c r="AY240" s="59"/>
      <c r="AZ240" s="59"/>
      <c r="BA240" s="59"/>
      <c r="BB240" s="59"/>
      <c r="BC240" s="59"/>
      <c r="BD240" s="59"/>
      <c r="BE240" s="59"/>
      <c r="BF240" s="59"/>
      <c r="BG240" s="59"/>
      <c r="BH240" s="59"/>
      <c r="BI240" s="59"/>
      <c r="BJ240" s="59"/>
      <c r="BK240" s="59"/>
      <c r="BL240" s="59"/>
      <c r="BM240" s="59"/>
      <c r="BN240" s="59"/>
      <c r="BO240" s="59"/>
      <c r="BP240" s="59"/>
      <c r="BQ240" s="59"/>
      <c r="BR240" s="59"/>
      <c r="BS240" s="59"/>
      <c r="BT240" s="59"/>
      <c r="BU240" s="59"/>
      <c r="BV240" s="59"/>
      <c r="BW240" s="59"/>
      <c r="BX240" s="59"/>
      <c r="BY240" s="59"/>
      <c r="BZ240" s="59"/>
      <c r="CA240" s="59"/>
      <c r="CB240" s="59"/>
      <c r="CC240" s="59"/>
      <c r="CD240" s="59"/>
      <c r="CE240" s="59"/>
      <c r="CF240" s="59"/>
      <c r="CG240" s="59"/>
      <c r="CH240" s="59"/>
      <c r="CI240" s="59"/>
      <c r="CJ240" s="59"/>
      <c r="CK240" s="59"/>
      <c r="CL240" s="59"/>
      <c r="CM240" s="59"/>
      <c r="CN240" s="59"/>
      <c r="CO240" s="59"/>
      <c r="CP240" s="59"/>
      <c r="CQ240" s="59"/>
      <c r="CR240" s="59"/>
      <c r="CS240" s="59"/>
      <c r="CT240" s="59"/>
      <c r="CU240" s="59"/>
      <c r="CV240" s="59"/>
      <c r="CW240" s="59"/>
      <c r="CX240" s="59"/>
      <c r="CY240" s="59"/>
      <c r="CZ240" s="59"/>
      <c r="DA240" s="59"/>
      <c r="DB240" s="59"/>
      <c r="DC240" s="59"/>
      <c r="DD240" s="59"/>
      <c r="DE240" s="59"/>
      <c r="DF240" s="59"/>
      <c r="DG240" s="59"/>
      <c r="DH240" s="59"/>
      <c r="DI240" s="59"/>
      <c r="DJ240" s="59"/>
      <c r="DK240" s="59"/>
      <c r="DL240" s="59"/>
      <c r="DM240" s="59"/>
      <c r="DN240" s="59"/>
      <c r="DO240" s="59"/>
      <c r="DP240" s="59"/>
      <c r="DQ240" s="59"/>
      <c r="DR240" s="59"/>
      <c r="DS240" s="59"/>
      <c r="DT240" s="59"/>
      <c r="DU240" s="59"/>
      <c r="DV240" s="59"/>
      <c r="DW240" s="59"/>
      <c r="DX240" s="59"/>
      <c r="DY240" s="59"/>
      <c r="DZ240" s="59"/>
      <c r="EA240" s="59"/>
      <c r="EB240" s="59"/>
      <c r="EC240" s="59"/>
      <c r="ED240" s="59"/>
      <c r="EE240" s="59"/>
      <c r="EF240" s="59"/>
      <c r="EG240" s="59"/>
      <c r="EH240" s="59"/>
      <c r="EI240" s="59"/>
      <c r="EJ240" s="59"/>
      <c r="EK240" s="59"/>
      <c r="EL240" s="59"/>
      <c r="EM240" s="59"/>
      <c r="EN240" s="59"/>
      <c r="EO240" s="59"/>
      <c r="EP240" s="59"/>
      <c r="EQ240" s="59"/>
      <c r="ER240" s="59"/>
      <c r="ES240" s="59"/>
      <c r="ET240" s="59"/>
      <c r="EU240" s="59"/>
      <c r="EV240" s="59"/>
      <c r="EW240" s="59"/>
      <c r="EX240" s="59"/>
      <c r="EY240" s="59"/>
      <c r="EZ240" s="59"/>
      <c r="FA240" s="59"/>
      <c r="FB240" s="59"/>
      <c r="FC240" s="59"/>
      <c r="FD240" s="59"/>
      <c r="FE240" s="59"/>
      <c r="FF240" s="59"/>
      <c r="FG240" s="59"/>
      <c r="FH240" s="59"/>
      <c r="FI240" s="59"/>
      <c r="FJ240" s="59"/>
      <c r="FK240" s="59"/>
      <c r="FL240" s="59"/>
      <c r="FM240" s="59"/>
      <c r="FN240" s="59"/>
      <c r="FO240" s="59"/>
      <c r="FP240" s="59"/>
      <c r="FQ240" s="59"/>
      <c r="FR240" s="59"/>
      <c r="FS240" s="59"/>
      <c r="FT240" s="40"/>
      <c r="FU240" s="59"/>
      <c r="FV240" s="59"/>
      <c r="FW240" s="59"/>
      <c r="FX240" s="59"/>
      <c r="FY240" s="42"/>
      <c r="FZ240" s="42"/>
      <c r="GA240" s="59"/>
      <c r="GB240" s="42"/>
      <c r="GC240" s="42"/>
      <c r="GD240" s="42"/>
      <c r="GE240" s="5"/>
      <c r="GF240" s="11"/>
      <c r="GG240" s="1"/>
      <c r="GH240" s="1"/>
      <c r="GI240" s="1"/>
      <c r="GJ240" s="1"/>
      <c r="GK240" s="1"/>
      <c r="GL240" s="1"/>
      <c r="GM240" s="1"/>
    </row>
    <row r="241" spans="1:195" x14ac:dyDescent="0.2">
      <c r="A241" s="2" t="s">
        <v>606</v>
      </c>
      <c r="B241" s="11" t="s">
        <v>607</v>
      </c>
      <c r="C241" s="59">
        <f t="shared" ref="C241:AH241" si="484">TRUNC((C236-(C96*C36)-C39)/C40,6)</f>
        <v>0.10739600000000001</v>
      </c>
      <c r="D241" s="59">
        <f t="shared" si="484"/>
        <v>0.14164599999999999</v>
      </c>
      <c r="E241" s="59">
        <f t="shared" si="484"/>
        <v>9.6858E-2</v>
      </c>
      <c r="F241" s="59">
        <f t="shared" si="484"/>
        <v>0.121755</v>
      </c>
      <c r="G241" s="59">
        <f t="shared" si="484"/>
        <v>5.6119000000000002E-2</v>
      </c>
      <c r="H241" s="59">
        <f t="shared" si="484"/>
        <v>9.0593999999999994E-2</v>
      </c>
      <c r="I241" s="59">
        <f t="shared" si="484"/>
        <v>0.13730600000000001</v>
      </c>
      <c r="J241" s="59">
        <f t="shared" si="484"/>
        <v>0.150032</v>
      </c>
      <c r="K241" s="59">
        <f t="shared" si="484"/>
        <v>8.4013000000000004E-2</v>
      </c>
      <c r="L241" s="59">
        <f t="shared" si="484"/>
        <v>4.1647000000000003E-2</v>
      </c>
      <c r="M241" s="59">
        <f t="shared" si="484"/>
        <v>6.8409999999999999E-2</v>
      </c>
      <c r="N241" s="59">
        <f t="shared" si="484"/>
        <v>7.4540999999999996E-2</v>
      </c>
      <c r="O241" s="59">
        <f t="shared" si="484"/>
        <v>7.0620000000000002E-2</v>
      </c>
      <c r="P241" s="59">
        <f t="shared" si="484"/>
        <v>7.6347999999999999E-2</v>
      </c>
      <c r="Q241" s="59">
        <f t="shared" si="484"/>
        <v>0.137267</v>
      </c>
      <c r="R241" s="59">
        <f t="shared" si="484"/>
        <v>0.36120200000000002</v>
      </c>
      <c r="S241" s="59">
        <f t="shared" si="484"/>
        <v>4.9440999999999999E-2</v>
      </c>
      <c r="T241" s="59">
        <f t="shared" si="484"/>
        <v>8.2435999999999995E-2</v>
      </c>
      <c r="U241" s="59">
        <f t="shared" si="484"/>
        <v>5.3009000000000001E-2</v>
      </c>
      <c r="V241" s="59">
        <f t="shared" si="484"/>
        <v>0.116163</v>
      </c>
      <c r="W241" s="59">
        <f t="shared" si="484"/>
        <v>0.133439</v>
      </c>
      <c r="X241" s="59">
        <f t="shared" si="484"/>
        <v>6.3625000000000001E-2</v>
      </c>
      <c r="Y241" s="59">
        <f t="shared" si="484"/>
        <v>0.33298699999999998</v>
      </c>
      <c r="Z241" s="59">
        <f t="shared" si="484"/>
        <v>0.130078</v>
      </c>
      <c r="AA241" s="59">
        <f t="shared" si="484"/>
        <v>7.4589000000000003E-2</v>
      </c>
      <c r="AB241" s="59">
        <f t="shared" si="484"/>
        <v>3.7976999999999997E-2</v>
      </c>
      <c r="AC241" s="59">
        <f t="shared" si="484"/>
        <v>4.4419E-2</v>
      </c>
      <c r="AD241" s="59">
        <f t="shared" si="484"/>
        <v>4.6844999999999998E-2</v>
      </c>
      <c r="AE241" s="59">
        <f t="shared" si="484"/>
        <v>4.0445000000000002E-2</v>
      </c>
      <c r="AF241" s="59">
        <f t="shared" si="484"/>
        <v>3.1272000000000001E-2</v>
      </c>
      <c r="AG241" s="59">
        <f t="shared" si="484"/>
        <v>1.7670999999999999E-2</v>
      </c>
      <c r="AH241" s="59">
        <f t="shared" si="484"/>
        <v>0.28143699999999999</v>
      </c>
      <c r="AI241" s="59">
        <f t="shared" ref="AI241:BN241" si="485">TRUNC((AI236-(AI96*AI36)-AI39)/AI40,6)</f>
        <v>0.46878199999999998</v>
      </c>
      <c r="AJ241" s="59">
        <f t="shared" si="485"/>
        <v>9.6340999999999996E-2</v>
      </c>
      <c r="AK241" s="59">
        <f t="shared" si="485"/>
        <v>4.6986E-2</v>
      </c>
      <c r="AL241" s="59">
        <f t="shared" si="485"/>
        <v>4.7643999999999999E-2</v>
      </c>
      <c r="AM241" s="59">
        <f t="shared" si="485"/>
        <v>0.10183300000000001</v>
      </c>
      <c r="AN241" s="59">
        <f t="shared" si="485"/>
        <v>3.7819999999999999E-2</v>
      </c>
      <c r="AO241" s="59">
        <f t="shared" si="485"/>
        <v>0.112842</v>
      </c>
      <c r="AP241" s="59">
        <f t="shared" si="485"/>
        <v>4.6336000000000002E-2</v>
      </c>
      <c r="AQ241" s="59">
        <f t="shared" si="485"/>
        <v>2.4334000000000001E-2</v>
      </c>
      <c r="AR241" s="59">
        <f t="shared" si="485"/>
        <v>8.2895999999999997E-2</v>
      </c>
      <c r="AS241" s="59">
        <f t="shared" si="485"/>
        <v>2.1288999999999999E-2</v>
      </c>
      <c r="AT241" s="59">
        <f t="shared" si="485"/>
        <v>9.0481000000000006E-2</v>
      </c>
      <c r="AU241" s="59">
        <f t="shared" si="485"/>
        <v>8.3294000000000007E-2</v>
      </c>
      <c r="AV241" s="59">
        <f t="shared" si="485"/>
        <v>0.20008699999999999</v>
      </c>
      <c r="AW241" s="59">
        <f t="shared" si="485"/>
        <v>0.141927</v>
      </c>
      <c r="AX241" s="59">
        <f t="shared" si="485"/>
        <v>5.6488999999999998E-2</v>
      </c>
      <c r="AY241" s="59">
        <f t="shared" si="485"/>
        <v>0.11512699999999999</v>
      </c>
      <c r="AZ241" s="59">
        <f t="shared" si="485"/>
        <v>0.15756600000000001</v>
      </c>
      <c r="BA241" s="59">
        <f t="shared" si="485"/>
        <v>0.197376</v>
      </c>
      <c r="BB241" s="59">
        <f t="shared" si="485"/>
        <v>0.43519600000000003</v>
      </c>
      <c r="BC241" s="59">
        <f t="shared" si="485"/>
        <v>9.6818000000000001E-2</v>
      </c>
      <c r="BD241" s="59">
        <f t="shared" si="485"/>
        <v>0.106391</v>
      </c>
      <c r="BE241" s="59">
        <f t="shared" si="485"/>
        <v>0.10809100000000001</v>
      </c>
      <c r="BF241" s="59">
        <f t="shared" si="485"/>
        <v>0.127832</v>
      </c>
      <c r="BG241" s="59">
        <f t="shared" si="485"/>
        <v>0.29685899999999998</v>
      </c>
      <c r="BH241" s="59">
        <f t="shared" si="485"/>
        <v>0.13303899999999999</v>
      </c>
      <c r="BI241" s="59">
        <f t="shared" si="485"/>
        <v>9.4533000000000006E-2</v>
      </c>
      <c r="BJ241" s="59">
        <f t="shared" si="485"/>
        <v>0.103501</v>
      </c>
      <c r="BK241" s="59">
        <f t="shared" si="485"/>
        <v>0.22443199999999999</v>
      </c>
      <c r="BL241" s="59">
        <f t="shared" si="485"/>
        <v>0.54463200000000001</v>
      </c>
      <c r="BM241" s="59">
        <f t="shared" si="485"/>
        <v>0.15137100000000001</v>
      </c>
      <c r="BN241" s="59">
        <f t="shared" si="485"/>
        <v>0.124297</v>
      </c>
      <c r="BO241" s="59">
        <f t="shared" ref="BO241:CT241" si="486">TRUNC((BO236-(BO96*BO36)-BO39)/BO40,6)</f>
        <v>8.0131999999999995E-2</v>
      </c>
      <c r="BP241" s="59">
        <f t="shared" si="486"/>
        <v>4.5326999999999999E-2</v>
      </c>
      <c r="BQ241" s="59">
        <f t="shared" si="486"/>
        <v>5.1186000000000002E-2</v>
      </c>
      <c r="BR241" s="59">
        <f t="shared" si="486"/>
        <v>5.1825000000000003E-2</v>
      </c>
      <c r="BS241" s="59">
        <f t="shared" si="486"/>
        <v>1.5545E-2</v>
      </c>
      <c r="BT241" s="59">
        <f t="shared" si="486"/>
        <v>1.4267E-2</v>
      </c>
      <c r="BU241" s="59">
        <f t="shared" si="486"/>
        <v>3.7183000000000001E-2</v>
      </c>
      <c r="BV241" s="59">
        <f t="shared" si="486"/>
        <v>2.0156E-2</v>
      </c>
      <c r="BW241" s="59">
        <f t="shared" si="486"/>
        <v>3.1019000000000001E-2</v>
      </c>
      <c r="BX241" s="59">
        <f t="shared" si="486"/>
        <v>2.5690999999999999E-2</v>
      </c>
      <c r="BY241" s="59">
        <f t="shared" si="486"/>
        <v>5.1984000000000002E-2</v>
      </c>
      <c r="BZ241" s="59">
        <f t="shared" si="486"/>
        <v>8.4697999999999996E-2</v>
      </c>
      <c r="CA241" s="59">
        <f t="shared" si="486"/>
        <v>3.841E-2</v>
      </c>
      <c r="CB241" s="59">
        <f t="shared" si="486"/>
        <v>7.2281999999999999E-2</v>
      </c>
      <c r="CC241" s="59">
        <f t="shared" si="486"/>
        <v>0.11414100000000001</v>
      </c>
      <c r="CD241" s="59">
        <f t="shared" si="486"/>
        <v>5.5396000000000001E-2</v>
      </c>
      <c r="CE241" s="59">
        <f t="shared" si="486"/>
        <v>7.3789999999999994E-2</v>
      </c>
      <c r="CF241" s="59">
        <f t="shared" si="486"/>
        <v>6.0594000000000002E-2</v>
      </c>
      <c r="CG241" s="59">
        <f t="shared" si="486"/>
        <v>0.121723</v>
      </c>
      <c r="CH241" s="59">
        <f t="shared" si="486"/>
        <v>9.1413999999999995E-2</v>
      </c>
      <c r="CI241" s="59">
        <f t="shared" si="486"/>
        <v>6.2496999999999997E-2</v>
      </c>
      <c r="CJ241" s="59">
        <f t="shared" si="486"/>
        <v>4.4893000000000002E-2</v>
      </c>
      <c r="CK241" s="59">
        <f t="shared" si="486"/>
        <v>3.5789000000000001E-2</v>
      </c>
      <c r="CL241" s="59">
        <f t="shared" si="486"/>
        <v>5.459E-2</v>
      </c>
      <c r="CM241" s="59">
        <f t="shared" si="486"/>
        <v>2.9808000000000001E-2</v>
      </c>
      <c r="CN241" s="59">
        <f t="shared" si="486"/>
        <v>7.5995999999999994E-2</v>
      </c>
      <c r="CO241" s="59">
        <f t="shared" si="486"/>
        <v>6.2262999999999999E-2</v>
      </c>
      <c r="CP241" s="59">
        <f t="shared" si="486"/>
        <v>2.3601E-2</v>
      </c>
      <c r="CQ241" s="59">
        <f t="shared" si="486"/>
        <v>7.9608999999999999E-2</v>
      </c>
      <c r="CR241" s="59">
        <f t="shared" si="486"/>
        <v>2.2960999999999999E-2</v>
      </c>
      <c r="CS241" s="59">
        <f t="shared" si="486"/>
        <v>8.2381999999999997E-2</v>
      </c>
      <c r="CT241" s="59">
        <f t="shared" si="486"/>
        <v>4.6258000000000001E-2</v>
      </c>
      <c r="CU241" s="59">
        <f t="shared" ref="CU241:DZ241" si="487">TRUNC((CU236-(CU96*CU36)-CU39)/CU40,6)</f>
        <v>0.25401600000000002</v>
      </c>
      <c r="CV241" s="59">
        <f t="shared" si="487"/>
        <v>5.0597000000000003E-2</v>
      </c>
      <c r="CW241" s="59">
        <f t="shared" si="487"/>
        <v>3.8189000000000001E-2</v>
      </c>
      <c r="CX241" s="59">
        <f t="shared" si="487"/>
        <v>6.3601000000000005E-2</v>
      </c>
      <c r="CY241" s="59">
        <f t="shared" si="487"/>
        <v>0.138492</v>
      </c>
      <c r="CZ241" s="59">
        <f t="shared" si="487"/>
        <v>8.6901999999999993E-2</v>
      </c>
      <c r="DA241" s="59">
        <f t="shared" si="487"/>
        <v>6.6852999999999996E-2</v>
      </c>
      <c r="DB241" s="59">
        <f t="shared" si="487"/>
        <v>0.15079500000000001</v>
      </c>
      <c r="DC241" s="59">
        <f t="shared" si="487"/>
        <v>3.7574000000000003E-2</v>
      </c>
      <c r="DD241" s="59">
        <f t="shared" si="487"/>
        <v>8.0040000000000007E-3</v>
      </c>
      <c r="DE241" s="59">
        <f t="shared" si="487"/>
        <v>2.7392E-2</v>
      </c>
      <c r="DF241" s="59">
        <f t="shared" si="487"/>
        <v>0.10652300000000001</v>
      </c>
      <c r="DG241" s="59">
        <f t="shared" si="487"/>
        <v>3.6718000000000001E-2</v>
      </c>
      <c r="DH241" s="59">
        <f t="shared" si="487"/>
        <v>4.2363999999999999E-2</v>
      </c>
      <c r="DI241" s="59">
        <f t="shared" si="487"/>
        <v>4.0599000000000003E-2</v>
      </c>
      <c r="DJ241" s="59">
        <f t="shared" si="487"/>
        <v>0.11344600000000001</v>
      </c>
      <c r="DK241" s="59">
        <f t="shared" si="487"/>
        <v>9.7698999999999994E-2</v>
      </c>
      <c r="DL241" s="59">
        <f t="shared" si="487"/>
        <v>0.10199800000000001</v>
      </c>
      <c r="DM241" s="59">
        <f t="shared" si="487"/>
        <v>9.9436999999999998E-2</v>
      </c>
      <c r="DN241" s="59">
        <f t="shared" si="487"/>
        <v>5.3233000000000003E-2</v>
      </c>
      <c r="DO241" s="59">
        <f t="shared" si="487"/>
        <v>0.11130900000000001</v>
      </c>
      <c r="DP241" s="59">
        <f t="shared" si="487"/>
        <v>0.18823300000000001</v>
      </c>
      <c r="DQ241" s="59">
        <f t="shared" si="487"/>
        <v>3.9541E-2</v>
      </c>
      <c r="DR241" s="59">
        <f t="shared" si="487"/>
        <v>0.18279799999999999</v>
      </c>
      <c r="DS241" s="59">
        <f t="shared" si="487"/>
        <v>0.20813799999999999</v>
      </c>
      <c r="DT241" s="59">
        <f t="shared" si="487"/>
        <v>0.21929000000000001</v>
      </c>
      <c r="DU241" s="59">
        <f t="shared" si="487"/>
        <v>0.16351299999999999</v>
      </c>
      <c r="DV241" s="59">
        <f t="shared" si="487"/>
        <v>0.38882299999999997</v>
      </c>
      <c r="DW241" s="59">
        <f t="shared" si="487"/>
        <v>0.21027399999999999</v>
      </c>
      <c r="DX241" s="59">
        <f t="shared" si="487"/>
        <v>4.8638000000000001E-2</v>
      </c>
      <c r="DY241" s="59">
        <f t="shared" si="487"/>
        <v>4.1554000000000001E-2</v>
      </c>
      <c r="DZ241" s="59">
        <f t="shared" si="487"/>
        <v>6.0544000000000001E-2</v>
      </c>
      <c r="EA241" s="59">
        <f t="shared" ref="EA241:FF241" si="488">TRUNC((EA236-(EA96*EA36)-EA39)/EA40,6)</f>
        <v>1.8894000000000001E-2</v>
      </c>
      <c r="EB241" s="59">
        <f t="shared" si="488"/>
        <v>6.9868E-2</v>
      </c>
      <c r="EC241" s="59">
        <f t="shared" si="488"/>
        <v>0.105471</v>
      </c>
      <c r="ED241" s="59">
        <f t="shared" si="488"/>
        <v>6.3720000000000001E-3</v>
      </c>
      <c r="EE241" s="59">
        <f t="shared" si="488"/>
        <v>0.17308699999999999</v>
      </c>
      <c r="EF241" s="59">
        <f t="shared" si="488"/>
        <v>0.15959300000000001</v>
      </c>
      <c r="EG241" s="59">
        <f t="shared" si="488"/>
        <v>0.13323699999999999</v>
      </c>
      <c r="EH241" s="59">
        <f t="shared" si="488"/>
        <v>0.214505</v>
      </c>
      <c r="EI241" s="59">
        <f t="shared" si="488"/>
        <v>0.14578199999999999</v>
      </c>
      <c r="EJ241" s="59">
        <f t="shared" si="488"/>
        <v>0.113454</v>
      </c>
      <c r="EK241" s="59">
        <f t="shared" si="488"/>
        <v>1.0786E-2</v>
      </c>
      <c r="EL241" s="59">
        <f t="shared" si="488"/>
        <v>1.8737E-2</v>
      </c>
      <c r="EM241" s="59">
        <f t="shared" si="488"/>
        <v>4.6641000000000002E-2</v>
      </c>
      <c r="EN241" s="59">
        <f t="shared" si="488"/>
        <v>0.16789499999999999</v>
      </c>
      <c r="EO241" s="59">
        <f t="shared" si="488"/>
        <v>8.9604000000000003E-2</v>
      </c>
      <c r="EP241" s="59">
        <f t="shared" si="488"/>
        <v>3.5052E-2</v>
      </c>
      <c r="EQ241" s="59">
        <f t="shared" si="488"/>
        <v>2.6577E-2</v>
      </c>
      <c r="ER241" s="59">
        <f t="shared" si="488"/>
        <v>4.6477999999999998E-2</v>
      </c>
      <c r="ES241" s="59">
        <f t="shared" si="488"/>
        <v>0.100435</v>
      </c>
      <c r="ET241" s="59">
        <f t="shared" si="488"/>
        <v>0.16093399999999999</v>
      </c>
      <c r="EU241" s="59">
        <f t="shared" si="488"/>
        <v>0.18457599999999999</v>
      </c>
      <c r="EV241" s="59">
        <f t="shared" si="488"/>
        <v>2.7074000000000001E-2</v>
      </c>
      <c r="EW241" s="59">
        <f t="shared" si="488"/>
        <v>1.3738E-2</v>
      </c>
      <c r="EX241" s="59">
        <f t="shared" si="488"/>
        <v>8.1920000000000007E-2</v>
      </c>
      <c r="EY241" s="59">
        <f t="shared" si="488"/>
        <v>0.135126</v>
      </c>
      <c r="EZ241" s="59">
        <f t="shared" si="488"/>
        <v>7.9420000000000004E-2</v>
      </c>
      <c r="FA241" s="59">
        <f t="shared" si="488"/>
        <v>1.5883000000000001E-2</v>
      </c>
      <c r="FB241" s="59">
        <f t="shared" si="488"/>
        <v>1.1705E-2</v>
      </c>
      <c r="FC241" s="59">
        <f t="shared" si="488"/>
        <v>7.2458999999999996E-2</v>
      </c>
      <c r="FD241" s="59">
        <f t="shared" si="488"/>
        <v>0.102858</v>
      </c>
      <c r="FE241" s="59">
        <f t="shared" si="488"/>
        <v>5.4452E-2</v>
      </c>
      <c r="FF241" s="59">
        <f t="shared" si="488"/>
        <v>0.17416200000000001</v>
      </c>
      <c r="FG241" s="59">
        <f t="shared" ref="FG241:FX241" si="489">TRUNC((FG236-(FG96*FG36)-FG39)/FG40,6)</f>
        <v>0.166877</v>
      </c>
      <c r="FH241" s="59">
        <f t="shared" si="489"/>
        <v>3.6270999999999998E-2</v>
      </c>
      <c r="FI241" s="59">
        <f t="shared" si="489"/>
        <v>1.5018999999999999E-2</v>
      </c>
      <c r="FJ241" s="59">
        <f t="shared" si="489"/>
        <v>3.6028999999999999E-2</v>
      </c>
      <c r="FK241" s="59">
        <f t="shared" si="489"/>
        <v>1.6286999999999999E-2</v>
      </c>
      <c r="FL241" s="59">
        <f t="shared" si="489"/>
        <v>5.3488000000000001E-2</v>
      </c>
      <c r="FM241" s="59">
        <f t="shared" si="489"/>
        <v>5.6831E-2</v>
      </c>
      <c r="FN241" s="59">
        <f t="shared" si="489"/>
        <v>0.111459</v>
      </c>
      <c r="FO241" s="59">
        <f t="shared" si="489"/>
        <v>5.5900000000000004E-3</v>
      </c>
      <c r="FP241" s="59">
        <f t="shared" si="489"/>
        <v>1.5948E-2</v>
      </c>
      <c r="FQ241" s="59">
        <f t="shared" si="489"/>
        <v>4.6314000000000001E-2</v>
      </c>
      <c r="FR241" s="59">
        <f t="shared" si="489"/>
        <v>2.1811000000000001E-2</v>
      </c>
      <c r="FS241" s="59">
        <f t="shared" si="489"/>
        <v>6.4539999999999997E-3</v>
      </c>
      <c r="FT241" s="40">
        <f t="shared" si="489"/>
        <v>4.3280000000000002E-3</v>
      </c>
      <c r="FU241" s="59">
        <f t="shared" si="489"/>
        <v>6.9448999999999997E-2</v>
      </c>
      <c r="FV241" s="59">
        <f t="shared" si="489"/>
        <v>6.4616000000000007E-2</v>
      </c>
      <c r="FW241" s="59">
        <f t="shared" si="489"/>
        <v>0.15388399999999999</v>
      </c>
      <c r="FX241" s="59">
        <f t="shared" si="489"/>
        <v>6.3796000000000005E-2</v>
      </c>
      <c r="FY241" s="59"/>
      <c r="FZ241" s="59"/>
      <c r="GA241" s="59"/>
      <c r="GB241" s="42"/>
      <c r="GC241" s="42"/>
      <c r="GD241" s="42"/>
      <c r="GE241" s="4"/>
      <c r="GF241" s="1"/>
      <c r="GG241" s="1"/>
      <c r="GH241" s="1"/>
      <c r="GI241" s="1"/>
      <c r="GJ241" s="1"/>
      <c r="GK241" s="1"/>
      <c r="GL241" s="1"/>
      <c r="GM241" s="1"/>
    </row>
    <row r="242" spans="1:195" x14ac:dyDescent="0.2">
      <c r="A242" s="5"/>
      <c r="B242" s="11" t="s">
        <v>608</v>
      </c>
      <c r="C242" s="59">
        <f>C241*1000</f>
        <v>107.396</v>
      </c>
      <c r="D242" s="59">
        <f t="shared" ref="D242:BO242" si="490">D241*1000</f>
        <v>141.64599999999999</v>
      </c>
      <c r="E242" s="59">
        <f t="shared" si="490"/>
        <v>96.858000000000004</v>
      </c>
      <c r="F242" s="59">
        <f t="shared" si="490"/>
        <v>121.755</v>
      </c>
      <c r="G242" s="59">
        <f t="shared" si="490"/>
        <v>56.119</v>
      </c>
      <c r="H242" s="59">
        <f t="shared" si="490"/>
        <v>90.593999999999994</v>
      </c>
      <c r="I242" s="59">
        <f t="shared" si="490"/>
        <v>137.30600000000001</v>
      </c>
      <c r="J242" s="59">
        <f t="shared" si="490"/>
        <v>150.03200000000001</v>
      </c>
      <c r="K242" s="59">
        <f t="shared" si="490"/>
        <v>84.013000000000005</v>
      </c>
      <c r="L242" s="59">
        <f t="shared" si="490"/>
        <v>41.647000000000006</v>
      </c>
      <c r="M242" s="59">
        <f t="shared" si="490"/>
        <v>68.41</v>
      </c>
      <c r="N242" s="59">
        <f t="shared" si="490"/>
        <v>74.540999999999997</v>
      </c>
      <c r="O242" s="59">
        <f t="shared" si="490"/>
        <v>70.62</v>
      </c>
      <c r="P242" s="59">
        <f t="shared" si="490"/>
        <v>76.347999999999999</v>
      </c>
      <c r="Q242" s="59">
        <f t="shared" si="490"/>
        <v>137.267</v>
      </c>
      <c r="R242" s="59">
        <f t="shared" si="490"/>
        <v>361.202</v>
      </c>
      <c r="S242" s="59">
        <f t="shared" si="490"/>
        <v>49.440999999999995</v>
      </c>
      <c r="T242" s="59">
        <f t="shared" si="490"/>
        <v>82.435999999999993</v>
      </c>
      <c r="U242" s="59">
        <f t="shared" si="490"/>
        <v>53.009</v>
      </c>
      <c r="V242" s="59">
        <f t="shared" si="490"/>
        <v>116.163</v>
      </c>
      <c r="W242" s="59">
        <f t="shared" si="490"/>
        <v>133.43899999999999</v>
      </c>
      <c r="X242" s="59">
        <f t="shared" si="490"/>
        <v>63.625</v>
      </c>
      <c r="Y242" s="59">
        <f t="shared" si="490"/>
        <v>332.98699999999997</v>
      </c>
      <c r="Z242" s="59">
        <f t="shared" si="490"/>
        <v>130.078</v>
      </c>
      <c r="AA242" s="59">
        <f t="shared" si="490"/>
        <v>74.588999999999999</v>
      </c>
      <c r="AB242" s="59">
        <f t="shared" si="490"/>
        <v>37.976999999999997</v>
      </c>
      <c r="AC242" s="59">
        <f t="shared" si="490"/>
        <v>44.418999999999997</v>
      </c>
      <c r="AD242" s="59">
        <f t="shared" si="490"/>
        <v>46.844999999999999</v>
      </c>
      <c r="AE242" s="59">
        <f t="shared" si="490"/>
        <v>40.445</v>
      </c>
      <c r="AF242" s="59">
        <f t="shared" si="490"/>
        <v>31.272000000000002</v>
      </c>
      <c r="AG242" s="59">
        <f t="shared" si="490"/>
        <v>17.670999999999999</v>
      </c>
      <c r="AH242" s="59">
        <f t="shared" si="490"/>
        <v>281.43700000000001</v>
      </c>
      <c r="AI242" s="59">
        <f t="shared" si="490"/>
        <v>468.78199999999998</v>
      </c>
      <c r="AJ242" s="59">
        <f t="shared" si="490"/>
        <v>96.340999999999994</v>
      </c>
      <c r="AK242" s="59">
        <f t="shared" si="490"/>
        <v>46.985999999999997</v>
      </c>
      <c r="AL242" s="59">
        <f t="shared" si="490"/>
        <v>47.643999999999998</v>
      </c>
      <c r="AM242" s="59">
        <f t="shared" si="490"/>
        <v>101.83300000000001</v>
      </c>
      <c r="AN242" s="59">
        <f t="shared" si="490"/>
        <v>37.82</v>
      </c>
      <c r="AO242" s="59">
        <f t="shared" si="490"/>
        <v>112.842</v>
      </c>
      <c r="AP242" s="59">
        <f t="shared" si="490"/>
        <v>46.336000000000006</v>
      </c>
      <c r="AQ242" s="59">
        <f t="shared" si="490"/>
        <v>24.334000000000003</v>
      </c>
      <c r="AR242" s="59">
        <f t="shared" si="490"/>
        <v>82.896000000000001</v>
      </c>
      <c r="AS242" s="59">
        <f t="shared" si="490"/>
        <v>21.288999999999998</v>
      </c>
      <c r="AT242" s="59">
        <f t="shared" si="490"/>
        <v>90.481000000000009</v>
      </c>
      <c r="AU242" s="59">
        <f t="shared" si="490"/>
        <v>83.294000000000011</v>
      </c>
      <c r="AV242" s="59">
        <f t="shared" si="490"/>
        <v>200.08699999999999</v>
      </c>
      <c r="AW242" s="59">
        <f t="shared" si="490"/>
        <v>141.92699999999999</v>
      </c>
      <c r="AX242" s="59">
        <f t="shared" si="490"/>
        <v>56.488999999999997</v>
      </c>
      <c r="AY242" s="59">
        <f t="shared" si="490"/>
        <v>115.127</v>
      </c>
      <c r="AZ242" s="59">
        <f t="shared" si="490"/>
        <v>157.566</v>
      </c>
      <c r="BA242" s="59">
        <f t="shared" si="490"/>
        <v>197.376</v>
      </c>
      <c r="BB242" s="59">
        <f t="shared" si="490"/>
        <v>435.19600000000003</v>
      </c>
      <c r="BC242" s="59">
        <f t="shared" si="490"/>
        <v>96.817999999999998</v>
      </c>
      <c r="BD242" s="59">
        <f t="shared" si="490"/>
        <v>106.39100000000001</v>
      </c>
      <c r="BE242" s="59">
        <f t="shared" si="490"/>
        <v>108.09100000000001</v>
      </c>
      <c r="BF242" s="59">
        <f t="shared" si="490"/>
        <v>127.83200000000001</v>
      </c>
      <c r="BG242" s="59">
        <f t="shared" si="490"/>
        <v>296.85899999999998</v>
      </c>
      <c r="BH242" s="59">
        <f t="shared" si="490"/>
        <v>133.03899999999999</v>
      </c>
      <c r="BI242" s="59">
        <f t="shared" si="490"/>
        <v>94.533000000000001</v>
      </c>
      <c r="BJ242" s="59">
        <f t="shared" si="490"/>
        <v>103.50099999999999</v>
      </c>
      <c r="BK242" s="59">
        <f t="shared" si="490"/>
        <v>224.43199999999999</v>
      </c>
      <c r="BL242" s="59">
        <f t="shared" si="490"/>
        <v>544.63200000000006</v>
      </c>
      <c r="BM242" s="59">
        <f t="shared" si="490"/>
        <v>151.37100000000001</v>
      </c>
      <c r="BN242" s="59">
        <f t="shared" si="490"/>
        <v>124.29700000000001</v>
      </c>
      <c r="BO242" s="59">
        <f t="shared" si="490"/>
        <v>80.131999999999991</v>
      </c>
      <c r="BP242" s="59">
        <f t="shared" ref="BP242:EA242" si="491">BP241*1000</f>
        <v>45.326999999999998</v>
      </c>
      <c r="BQ242" s="59">
        <f t="shared" si="491"/>
        <v>51.186</v>
      </c>
      <c r="BR242" s="59">
        <f t="shared" si="491"/>
        <v>51.825000000000003</v>
      </c>
      <c r="BS242" s="59">
        <f t="shared" si="491"/>
        <v>15.545</v>
      </c>
      <c r="BT242" s="59">
        <f t="shared" si="491"/>
        <v>14.266999999999999</v>
      </c>
      <c r="BU242" s="59">
        <f t="shared" si="491"/>
        <v>37.183</v>
      </c>
      <c r="BV242" s="59">
        <f t="shared" si="491"/>
        <v>20.155999999999999</v>
      </c>
      <c r="BW242" s="59">
        <f t="shared" si="491"/>
        <v>31.019000000000002</v>
      </c>
      <c r="BX242" s="59">
        <f t="shared" si="491"/>
        <v>25.690999999999999</v>
      </c>
      <c r="BY242" s="59">
        <f t="shared" si="491"/>
        <v>51.984000000000002</v>
      </c>
      <c r="BZ242" s="59">
        <f t="shared" si="491"/>
        <v>84.697999999999993</v>
      </c>
      <c r="CA242" s="59">
        <f t="shared" si="491"/>
        <v>38.409999999999997</v>
      </c>
      <c r="CB242" s="59">
        <f t="shared" si="491"/>
        <v>72.281999999999996</v>
      </c>
      <c r="CC242" s="59">
        <f t="shared" si="491"/>
        <v>114.14100000000001</v>
      </c>
      <c r="CD242" s="59">
        <f t="shared" si="491"/>
        <v>55.396000000000001</v>
      </c>
      <c r="CE242" s="59">
        <f t="shared" si="491"/>
        <v>73.789999999999992</v>
      </c>
      <c r="CF242" s="59">
        <f t="shared" si="491"/>
        <v>60.594000000000001</v>
      </c>
      <c r="CG242" s="59">
        <f t="shared" si="491"/>
        <v>121.723</v>
      </c>
      <c r="CH242" s="59">
        <f t="shared" si="491"/>
        <v>91.414000000000001</v>
      </c>
      <c r="CI242" s="59">
        <f t="shared" si="491"/>
        <v>62.497</v>
      </c>
      <c r="CJ242" s="59">
        <f t="shared" si="491"/>
        <v>44.893000000000001</v>
      </c>
      <c r="CK242" s="59">
        <f t="shared" si="491"/>
        <v>35.789000000000001</v>
      </c>
      <c r="CL242" s="59">
        <f t="shared" si="491"/>
        <v>54.589999999999996</v>
      </c>
      <c r="CM242" s="59">
        <f t="shared" si="491"/>
        <v>29.808</v>
      </c>
      <c r="CN242" s="59">
        <f t="shared" si="491"/>
        <v>75.995999999999995</v>
      </c>
      <c r="CO242" s="59">
        <f t="shared" si="491"/>
        <v>62.262999999999998</v>
      </c>
      <c r="CP242" s="59">
        <f t="shared" si="491"/>
        <v>23.600999999999999</v>
      </c>
      <c r="CQ242" s="59">
        <f t="shared" si="491"/>
        <v>79.608999999999995</v>
      </c>
      <c r="CR242" s="59">
        <f t="shared" si="491"/>
        <v>22.960999999999999</v>
      </c>
      <c r="CS242" s="59">
        <f t="shared" si="491"/>
        <v>82.381999999999991</v>
      </c>
      <c r="CT242" s="59">
        <f t="shared" si="491"/>
        <v>46.258000000000003</v>
      </c>
      <c r="CU242" s="59">
        <f t="shared" si="491"/>
        <v>254.01600000000002</v>
      </c>
      <c r="CV242" s="59">
        <f t="shared" si="491"/>
        <v>50.597000000000001</v>
      </c>
      <c r="CW242" s="59">
        <f t="shared" si="491"/>
        <v>38.189</v>
      </c>
      <c r="CX242" s="59">
        <f t="shared" si="491"/>
        <v>63.601000000000006</v>
      </c>
      <c r="CY242" s="59">
        <f t="shared" si="491"/>
        <v>138.49199999999999</v>
      </c>
      <c r="CZ242" s="59">
        <f t="shared" si="491"/>
        <v>86.901999999999987</v>
      </c>
      <c r="DA242" s="59">
        <f t="shared" si="491"/>
        <v>66.852999999999994</v>
      </c>
      <c r="DB242" s="59">
        <f t="shared" si="491"/>
        <v>150.79500000000002</v>
      </c>
      <c r="DC242" s="59">
        <f t="shared" si="491"/>
        <v>37.574000000000005</v>
      </c>
      <c r="DD242" s="59">
        <f t="shared" si="491"/>
        <v>8.0040000000000013</v>
      </c>
      <c r="DE242" s="59">
        <f t="shared" si="491"/>
        <v>27.391999999999999</v>
      </c>
      <c r="DF242" s="59">
        <f t="shared" si="491"/>
        <v>106.52300000000001</v>
      </c>
      <c r="DG242" s="59">
        <f t="shared" si="491"/>
        <v>36.718000000000004</v>
      </c>
      <c r="DH242" s="59">
        <f t="shared" si="491"/>
        <v>42.363999999999997</v>
      </c>
      <c r="DI242" s="59">
        <f t="shared" si="491"/>
        <v>40.599000000000004</v>
      </c>
      <c r="DJ242" s="59">
        <f t="shared" si="491"/>
        <v>113.44600000000001</v>
      </c>
      <c r="DK242" s="59">
        <f t="shared" si="491"/>
        <v>97.698999999999998</v>
      </c>
      <c r="DL242" s="59">
        <f t="shared" si="491"/>
        <v>101.998</v>
      </c>
      <c r="DM242" s="59">
        <f t="shared" si="491"/>
        <v>99.436999999999998</v>
      </c>
      <c r="DN242" s="59">
        <f t="shared" si="491"/>
        <v>53.233000000000004</v>
      </c>
      <c r="DO242" s="59">
        <f t="shared" si="491"/>
        <v>111.30900000000001</v>
      </c>
      <c r="DP242" s="59">
        <f t="shared" si="491"/>
        <v>188.233</v>
      </c>
      <c r="DQ242" s="59">
        <f t="shared" si="491"/>
        <v>39.540999999999997</v>
      </c>
      <c r="DR242" s="59">
        <f t="shared" si="491"/>
        <v>182.798</v>
      </c>
      <c r="DS242" s="59">
        <f t="shared" si="491"/>
        <v>208.13799999999998</v>
      </c>
      <c r="DT242" s="59">
        <f t="shared" si="491"/>
        <v>219.29000000000002</v>
      </c>
      <c r="DU242" s="59">
        <f t="shared" si="491"/>
        <v>163.51300000000001</v>
      </c>
      <c r="DV242" s="59">
        <f t="shared" si="491"/>
        <v>388.82299999999998</v>
      </c>
      <c r="DW242" s="59">
        <f t="shared" si="491"/>
        <v>210.274</v>
      </c>
      <c r="DX242" s="59">
        <f t="shared" si="491"/>
        <v>48.637999999999998</v>
      </c>
      <c r="DY242" s="59">
        <f t="shared" si="491"/>
        <v>41.554000000000002</v>
      </c>
      <c r="DZ242" s="59">
        <f t="shared" si="491"/>
        <v>60.544000000000004</v>
      </c>
      <c r="EA242" s="59">
        <f t="shared" si="491"/>
        <v>18.894000000000002</v>
      </c>
      <c r="EB242" s="59">
        <f t="shared" ref="EB242:FX242" si="492">EB241*1000</f>
        <v>69.867999999999995</v>
      </c>
      <c r="EC242" s="59">
        <f t="shared" si="492"/>
        <v>105.47099999999999</v>
      </c>
      <c r="ED242" s="59">
        <f t="shared" si="492"/>
        <v>6.3719999999999999</v>
      </c>
      <c r="EE242" s="59">
        <f t="shared" si="492"/>
        <v>173.08699999999999</v>
      </c>
      <c r="EF242" s="59">
        <f t="shared" si="492"/>
        <v>159.59300000000002</v>
      </c>
      <c r="EG242" s="59">
        <f t="shared" si="492"/>
        <v>133.23699999999999</v>
      </c>
      <c r="EH242" s="59">
        <f t="shared" si="492"/>
        <v>214.505</v>
      </c>
      <c r="EI242" s="59">
        <f t="shared" si="492"/>
        <v>145.78199999999998</v>
      </c>
      <c r="EJ242" s="59">
        <f t="shared" si="492"/>
        <v>113.45399999999999</v>
      </c>
      <c r="EK242" s="59">
        <f t="shared" si="492"/>
        <v>10.786</v>
      </c>
      <c r="EL242" s="59">
        <f t="shared" si="492"/>
        <v>18.737000000000002</v>
      </c>
      <c r="EM242" s="59">
        <f t="shared" si="492"/>
        <v>46.641000000000005</v>
      </c>
      <c r="EN242" s="59">
        <f t="shared" si="492"/>
        <v>167.89499999999998</v>
      </c>
      <c r="EO242" s="59">
        <f t="shared" si="492"/>
        <v>89.603999999999999</v>
      </c>
      <c r="EP242" s="59">
        <f t="shared" si="492"/>
        <v>35.052</v>
      </c>
      <c r="EQ242" s="59">
        <f t="shared" si="492"/>
        <v>26.576999999999998</v>
      </c>
      <c r="ER242" s="59">
        <f t="shared" si="492"/>
        <v>46.478000000000002</v>
      </c>
      <c r="ES242" s="59">
        <f t="shared" si="492"/>
        <v>100.435</v>
      </c>
      <c r="ET242" s="59">
        <f t="shared" si="492"/>
        <v>160.934</v>
      </c>
      <c r="EU242" s="59">
        <f t="shared" si="492"/>
        <v>184.57599999999999</v>
      </c>
      <c r="EV242" s="59">
        <f t="shared" si="492"/>
        <v>27.074000000000002</v>
      </c>
      <c r="EW242" s="59">
        <f t="shared" si="492"/>
        <v>13.738</v>
      </c>
      <c r="EX242" s="59">
        <f t="shared" si="492"/>
        <v>81.92</v>
      </c>
      <c r="EY242" s="59">
        <f t="shared" si="492"/>
        <v>135.126</v>
      </c>
      <c r="EZ242" s="59">
        <f t="shared" si="492"/>
        <v>79.42</v>
      </c>
      <c r="FA242" s="59">
        <f t="shared" si="492"/>
        <v>15.883000000000001</v>
      </c>
      <c r="FB242" s="59">
        <f t="shared" si="492"/>
        <v>11.705</v>
      </c>
      <c r="FC242" s="59">
        <f t="shared" si="492"/>
        <v>72.458999999999989</v>
      </c>
      <c r="FD242" s="59">
        <f t="shared" si="492"/>
        <v>102.858</v>
      </c>
      <c r="FE242" s="59">
        <f t="shared" si="492"/>
        <v>54.451999999999998</v>
      </c>
      <c r="FF242" s="59">
        <f t="shared" si="492"/>
        <v>174.16200000000001</v>
      </c>
      <c r="FG242" s="59">
        <f t="shared" si="492"/>
        <v>166.87700000000001</v>
      </c>
      <c r="FH242" s="59">
        <f t="shared" si="492"/>
        <v>36.271000000000001</v>
      </c>
      <c r="FI242" s="59">
        <f t="shared" si="492"/>
        <v>15.019</v>
      </c>
      <c r="FJ242" s="59">
        <f t="shared" si="492"/>
        <v>36.028999999999996</v>
      </c>
      <c r="FK242" s="59">
        <f t="shared" si="492"/>
        <v>16.286999999999999</v>
      </c>
      <c r="FL242" s="59">
        <f t="shared" si="492"/>
        <v>53.488</v>
      </c>
      <c r="FM242" s="59">
        <f t="shared" si="492"/>
        <v>56.831000000000003</v>
      </c>
      <c r="FN242" s="59">
        <f t="shared" si="492"/>
        <v>111.459</v>
      </c>
      <c r="FO242" s="59">
        <f t="shared" si="492"/>
        <v>5.5900000000000007</v>
      </c>
      <c r="FP242" s="59">
        <f t="shared" si="492"/>
        <v>15.948</v>
      </c>
      <c r="FQ242" s="59">
        <f t="shared" si="492"/>
        <v>46.314</v>
      </c>
      <c r="FR242" s="59">
        <f t="shared" si="492"/>
        <v>21.811</v>
      </c>
      <c r="FS242" s="59">
        <f t="shared" si="492"/>
        <v>6.4539999999999997</v>
      </c>
      <c r="FT242" s="59">
        <f t="shared" si="492"/>
        <v>4.3280000000000003</v>
      </c>
      <c r="FU242" s="59">
        <f t="shared" si="492"/>
        <v>69.448999999999998</v>
      </c>
      <c r="FV242" s="59">
        <f t="shared" si="492"/>
        <v>64.616000000000014</v>
      </c>
      <c r="FW242" s="59">
        <f t="shared" si="492"/>
        <v>153.88399999999999</v>
      </c>
      <c r="FX242" s="59">
        <f t="shared" si="492"/>
        <v>63.796000000000006</v>
      </c>
      <c r="FY242" s="59"/>
      <c r="FZ242" s="59"/>
      <c r="GA242" s="59"/>
      <c r="GB242" s="42"/>
      <c r="GC242" s="42"/>
      <c r="GD242" s="42"/>
      <c r="GE242" s="4"/>
      <c r="GF242" s="1"/>
      <c r="GG242" s="1"/>
      <c r="GH242" s="1"/>
      <c r="GI242" s="1"/>
      <c r="GJ242" s="1"/>
      <c r="GK242" s="1"/>
      <c r="GL242" s="1"/>
      <c r="GM242" s="1"/>
    </row>
    <row r="243" spans="1:195" x14ac:dyDescent="0.2">
      <c r="A243" s="5"/>
      <c r="B243" s="11" t="s">
        <v>609</v>
      </c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40"/>
      <c r="X243" s="59"/>
      <c r="Y243" s="59"/>
      <c r="Z243" s="59"/>
      <c r="AA243" s="59"/>
      <c r="AB243" s="59"/>
      <c r="AC243" s="59"/>
      <c r="AD243" s="59"/>
      <c r="AE243" s="59"/>
      <c r="AF243" s="59"/>
      <c r="AG243" s="59"/>
      <c r="AH243" s="59"/>
      <c r="AI243" s="59"/>
      <c r="AJ243" s="59"/>
      <c r="AK243" s="59"/>
      <c r="AL243" s="59"/>
      <c r="AM243" s="59"/>
      <c r="AN243" s="59"/>
      <c r="AO243" s="59"/>
      <c r="AP243" s="59"/>
      <c r="AQ243" s="59"/>
      <c r="AR243" s="59"/>
      <c r="AS243" s="59"/>
      <c r="AT243" s="59"/>
      <c r="AU243" s="59"/>
      <c r="AV243" s="59"/>
      <c r="AW243" s="59"/>
      <c r="AX243" s="59"/>
      <c r="AY243" s="59"/>
      <c r="AZ243" s="59"/>
      <c r="BA243" s="59"/>
      <c r="BB243" s="59"/>
      <c r="BC243" s="59"/>
      <c r="BD243" s="59"/>
      <c r="BE243" s="59"/>
      <c r="BF243" s="59"/>
      <c r="BG243" s="59"/>
      <c r="BH243" s="59"/>
      <c r="BI243" s="59"/>
      <c r="BJ243" s="59"/>
      <c r="BK243" s="59"/>
      <c r="BL243" s="59"/>
      <c r="BM243" s="59"/>
      <c r="BN243" s="59"/>
      <c r="BO243" s="59"/>
      <c r="BP243" s="59"/>
      <c r="BQ243" s="59"/>
      <c r="BR243" s="59"/>
      <c r="BS243" s="59"/>
      <c r="BT243" s="59"/>
      <c r="BU243" s="59"/>
      <c r="BV243" s="59"/>
      <c r="BW243" s="59"/>
      <c r="BX243" s="59"/>
      <c r="BY243" s="59"/>
      <c r="BZ243" s="59"/>
      <c r="CA243" s="59"/>
      <c r="CB243" s="59"/>
      <c r="CC243" s="59"/>
      <c r="CD243" s="59"/>
      <c r="CE243" s="59"/>
      <c r="CF243" s="59"/>
      <c r="CG243" s="59"/>
      <c r="CH243" s="59"/>
      <c r="CI243" s="59"/>
      <c r="CJ243" s="59"/>
      <c r="CK243" s="59"/>
      <c r="CL243" s="59"/>
      <c r="CM243" s="59"/>
      <c r="CN243" s="59"/>
      <c r="CO243" s="59"/>
      <c r="CP243" s="59"/>
      <c r="CQ243" s="59"/>
      <c r="CR243" s="59"/>
      <c r="CS243" s="59"/>
      <c r="CT243" s="59"/>
      <c r="CU243" s="59"/>
      <c r="CV243" s="59"/>
      <c r="CW243" s="59"/>
      <c r="CX243" s="59"/>
      <c r="CY243" s="59"/>
      <c r="CZ243" s="59"/>
      <c r="DA243" s="59"/>
      <c r="DB243" s="59"/>
      <c r="DC243" s="59"/>
      <c r="DD243" s="59"/>
      <c r="DE243" s="59"/>
      <c r="DF243" s="59"/>
      <c r="DG243" s="59"/>
      <c r="DH243" s="59"/>
      <c r="DI243" s="59"/>
      <c r="DJ243" s="59"/>
      <c r="DK243" s="59"/>
      <c r="DL243" s="59"/>
      <c r="DM243" s="59"/>
      <c r="DN243" s="59"/>
      <c r="DO243" s="59"/>
      <c r="DP243" s="59"/>
      <c r="DQ243" s="59"/>
      <c r="DR243" s="59"/>
      <c r="DS243" s="59"/>
      <c r="DT243" s="59"/>
      <c r="DU243" s="59"/>
      <c r="DV243" s="59"/>
      <c r="DW243" s="59"/>
      <c r="DX243" s="59"/>
      <c r="DY243" s="59"/>
      <c r="DZ243" s="59"/>
      <c r="EA243" s="59"/>
      <c r="EB243" s="59"/>
      <c r="EC243" s="59"/>
      <c r="ED243" s="59"/>
      <c r="EE243" s="59"/>
      <c r="EF243" s="59"/>
      <c r="EG243" s="59"/>
      <c r="EH243" s="59"/>
      <c r="EI243" s="59"/>
      <c r="EJ243" s="59"/>
      <c r="EK243" s="59"/>
      <c r="EL243" s="59"/>
      <c r="EM243" s="59"/>
      <c r="EN243" s="59"/>
      <c r="EO243" s="59"/>
      <c r="EP243" s="59"/>
      <c r="EQ243" s="59"/>
      <c r="ER243" s="59"/>
      <c r="ES243" s="59"/>
      <c r="ET243" s="59"/>
      <c r="EU243" s="59"/>
      <c r="EV243" s="59"/>
      <c r="EW243" s="59"/>
      <c r="EX243" s="59"/>
      <c r="EY243" s="59"/>
      <c r="EZ243" s="59"/>
      <c r="FA243" s="59"/>
      <c r="FB243" s="59"/>
      <c r="FC243" s="59"/>
      <c r="FD243" s="59"/>
      <c r="FE243" s="59"/>
      <c r="FF243" s="59"/>
      <c r="FG243" s="59"/>
      <c r="FH243" s="59"/>
      <c r="FI243" s="59"/>
      <c r="FJ243" s="59"/>
      <c r="FK243" s="59"/>
      <c r="FL243" s="59"/>
      <c r="FM243" s="59"/>
      <c r="FN243" s="59"/>
      <c r="FO243" s="59"/>
      <c r="FP243" s="59"/>
      <c r="FQ243" s="59"/>
      <c r="FR243" s="59"/>
      <c r="FS243" s="59"/>
      <c r="FT243" s="40"/>
      <c r="FU243" s="59"/>
      <c r="FV243" s="59"/>
      <c r="FW243" s="59"/>
      <c r="FX243" s="59"/>
      <c r="FY243" s="59"/>
      <c r="FZ243" s="59"/>
      <c r="GA243" s="119"/>
      <c r="GB243" s="59"/>
      <c r="GC243" s="59"/>
      <c r="GD243" s="59"/>
      <c r="GE243" s="120"/>
      <c r="GF243" s="163"/>
      <c r="GG243" s="1"/>
      <c r="GH243" s="1"/>
      <c r="GI243" s="1"/>
      <c r="GJ243" s="1"/>
      <c r="GK243" s="1"/>
      <c r="GL243" s="1"/>
      <c r="GM243" s="1"/>
    </row>
    <row r="244" spans="1:195" x14ac:dyDescent="0.2">
      <c r="A244" s="2" t="s">
        <v>610</v>
      </c>
      <c r="B244" s="11" t="s">
        <v>611</v>
      </c>
      <c r="C244" s="59">
        <f t="shared" ref="C244:AH244" si="493">ROUND(((C42)*(1+C186+C187))/C40,6)</f>
        <v>1.5159400000000001</v>
      </c>
      <c r="D244" s="59">
        <f t="shared" si="493"/>
        <v>0.408443</v>
      </c>
      <c r="E244" s="59">
        <f t="shared" si="493"/>
        <v>1.378765</v>
      </c>
      <c r="F244" s="59">
        <f t="shared" si="493"/>
        <v>0.83496899999999996</v>
      </c>
      <c r="G244" s="59">
        <f t="shared" si="493"/>
        <v>6.2043670000000004</v>
      </c>
      <c r="H244" s="59">
        <f t="shared" si="493"/>
        <v>10.921287</v>
      </c>
      <c r="I244" s="59">
        <f t="shared" si="493"/>
        <v>1.5254589999999999</v>
      </c>
      <c r="J244" s="59">
        <f t="shared" si="493"/>
        <v>7.8103800000000003</v>
      </c>
      <c r="K244" s="59">
        <f t="shared" si="493"/>
        <v>25.445875000000001</v>
      </c>
      <c r="L244" s="59">
        <f t="shared" si="493"/>
        <v>1.8450800000000001</v>
      </c>
      <c r="M244" s="59">
        <f t="shared" si="493"/>
        <v>5.1161580000000004</v>
      </c>
      <c r="N244" s="59">
        <f t="shared" si="493"/>
        <v>2.0840000000000001E-2</v>
      </c>
      <c r="O244" s="59">
        <f t="shared" si="493"/>
        <v>0.59742899999999999</v>
      </c>
      <c r="P244" s="59">
        <f t="shared" si="493"/>
        <v>28.338882000000002</v>
      </c>
      <c r="Q244" s="59">
        <f t="shared" si="493"/>
        <v>0.38905699999999999</v>
      </c>
      <c r="R244" s="59">
        <f t="shared" si="493"/>
        <v>16.253623999999999</v>
      </c>
      <c r="S244" s="59">
        <f t="shared" si="493"/>
        <v>3.684806</v>
      </c>
      <c r="T244" s="59">
        <f t="shared" si="493"/>
        <v>39.943316000000003</v>
      </c>
      <c r="U244" s="59">
        <f t="shared" si="493"/>
        <v>61.876275999999997</v>
      </c>
      <c r="V244" s="59">
        <f t="shared" si="493"/>
        <v>35.537858</v>
      </c>
      <c r="W244" s="40">
        <f t="shared" si="493"/>
        <v>155.13457199999999</v>
      </c>
      <c r="X244" s="59">
        <f t="shared" si="493"/>
        <v>74.593874999999997</v>
      </c>
      <c r="Y244" s="59">
        <f t="shared" si="493"/>
        <v>22.734393000000001</v>
      </c>
      <c r="Z244" s="59">
        <f t="shared" si="493"/>
        <v>45.418593000000001</v>
      </c>
      <c r="AA244" s="59">
        <f t="shared" si="493"/>
        <v>0.302089</v>
      </c>
      <c r="AB244" s="59">
        <f t="shared" si="493"/>
        <v>0.155471</v>
      </c>
      <c r="AC244" s="59">
        <f t="shared" si="493"/>
        <v>5.5026570000000001</v>
      </c>
      <c r="AD244" s="59">
        <f t="shared" si="493"/>
        <v>4.4976500000000001</v>
      </c>
      <c r="AE244" s="59">
        <f t="shared" si="493"/>
        <v>23.794143999999999</v>
      </c>
      <c r="AF244" s="59">
        <f t="shared" si="493"/>
        <v>12.955049000000001</v>
      </c>
      <c r="AG244" s="59">
        <f t="shared" si="493"/>
        <v>2.506084</v>
      </c>
      <c r="AH244" s="59">
        <f t="shared" si="493"/>
        <v>32.313032</v>
      </c>
      <c r="AI244" s="59">
        <f t="shared" ref="AI244:BN244" si="494">ROUND(((AI42)*(1+AI186+AI187))/AI40,6)</f>
        <v>123.09247999999999</v>
      </c>
      <c r="AJ244" s="59">
        <f t="shared" si="494"/>
        <v>34.942529</v>
      </c>
      <c r="AK244" s="59">
        <f t="shared" si="494"/>
        <v>16.394376000000001</v>
      </c>
      <c r="AL244" s="59">
        <f t="shared" si="494"/>
        <v>14.885467</v>
      </c>
      <c r="AM244" s="59">
        <f t="shared" si="494"/>
        <v>23.967341999999999</v>
      </c>
      <c r="AN244" s="59">
        <f t="shared" si="494"/>
        <v>10.595936</v>
      </c>
      <c r="AO244" s="59">
        <f t="shared" si="494"/>
        <v>2.9814780000000001</v>
      </c>
      <c r="AP244" s="59">
        <f t="shared" si="494"/>
        <v>6.1792E-2</v>
      </c>
      <c r="AQ244" s="59">
        <f t="shared" si="494"/>
        <v>6.7534470000000004</v>
      </c>
      <c r="AR244" s="59">
        <f t="shared" si="494"/>
        <v>0.159607</v>
      </c>
      <c r="AS244" s="59">
        <f t="shared" si="494"/>
        <v>0.356321</v>
      </c>
      <c r="AT244" s="59">
        <f t="shared" si="494"/>
        <v>4.7629489999999999</v>
      </c>
      <c r="AU244" s="59">
        <f t="shared" si="494"/>
        <v>25.234870999999998</v>
      </c>
      <c r="AV244" s="59">
        <f t="shared" si="494"/>
        <v>56.731319999999997</v>
      </c>
      <c r="AW244" s="59">
        <f t="shared" si="494"/>
        <v>50.379244999999997</v>
      </c>
      <c r="AX244" s="59">
        <f t="shared" si="494"/>
        <v>62.506762999999999</v>
      </c>
      <c r="AY244" s="59">
        <f t="shared" si="494"/>
        <v>25.129446000000002</v>
      </c>
      <c r="AZ244" s="59">
        <f t="shared" si="494"/>
        <v>1.6863E-2</v>
      </c>
      <c r="BA244" s="59">
        <f t="shared" si="494"/>
        <v>2.6964489999999999</v>
      </c>
      <c r="BB244" s="59">
        <f t="shared" si="494"/>
        <v>6.8423150000000001</v>
      </c>
      <c r="BC244" s="59">
        <f t="shared" si="494"/>
        <v>2.3151000000000001E-2</v>
      </c>
      <c r="BD244" s="59">
        <f t="shared" si="494"/>
        <v>2.7165059999999999</v>
      </c>
      <c r="BE244" s="59">
        <f t="shared" si="494"/>
        <v>9.0316089999999996</v>
      </c>
      <c r="BF244" s="59">
        <f t="shared" si="494"/>
        <v>0.66010800000000003</v>
      </c>
      <c r="BG244" s="59">
        <f t="shared" si="494"/>
        <v>33.945262999999997</v>
      </c>
      <c r="BH244" s="59">
        <f t="shared" si="494"/>
        <v>23.476105</v>
      </c>
      <c r="BI244" s="59">
        <f t="shared" si="494"/>
        <v>28.511977000000002</v>
      </c>
      <c r="BJ244" s="59">
        <f t="shared" si="494"/>
        <v>2.0637840000000001</v>
      </c>
      <c r="BK244" s="59">
        <f t="shared" si="494"/>
        <v>1.2296240000000001</v>
      </c>
      <c r="BL244" s="59">
        <f t="shared" si="494"/>
        <v>197.03102699999999</v>
      </c>
      <c r="BM244" s="59">
        <f t="shared" si="494"/>
        <v>45.586077000000003</v>
      </c>
      <c r="BN244" s="59">
        <f t="shared" si="494"/>
        <v>4.2792579999999996</v>
      </c>
      <c r="BO244" s="59">
        <f t="shared" ref="BO244:CT244" si="495">ROUND(((BO42)*(1+BO186+BO187))/BO40,6)</f>
        <v>7.1630940000000001</v>
      </c>
      <c r="BP244" s="59">
        <f t="shared" si="495"/>
        <v>17.822517000000001</v>
      </c>
      <c r="BQ244" s="59">
        <f t="shared" si="495"/>
        <v>0.97709100000000004</v>
      </c>
      <c r="BR244" s="59">
        <f t="shared" si="495"/>
        <v>1.331915</v>
      </c>
      <c r="BS244" s="59">
        <f t="shared" si="495"/>
        <v>1.568621</v>
      </c>
      <c r="BT244" s="59">
        <f t="shared" si="495"/>
        <v>3.2493099999999999</v>
      </c>
      <c r="BU244" s="59">
        <f t="shared" si="495"/>
        <v>8.5235730000000007</v>
      </c>
      <c r="BV244" s="59">
        <f t="shared" si="495"/>
        <v>1.934653</v>
      </c>
      <c r="BW244" s="59">
        <f t="shared" si="495"/>
        <v>1.92134</v>
      </c>
      <c r="BX244" s="59">
        <f t="shared" si="495"/>
        <v>16.564637999999999</v>
      </c>
      <c r="BY244" s="59">
        <f t="shared" si="495"/>
        <v>10.948753999999999</v>
      </c>
      <c r="BZ244" s="59">
        <f t="shared" si="495"/>
        <v>31.561204</v>
      </c>
      <c r="CA244" s="59">
        <f t="shared" si="495"/>
        <v>16.250374999999998</v>
      </c>
      <c r="CB244" s="59">
        <f t="shared" si="495"/>
        <v>0.109858</v>
      </c>
      <c r="CC244" s="59">
        <f t="shared" si="495"/>
        <v>50.909598000000003</v>
      </c>
      <c r="CD244" s="59">
        <f t="shared" si="495"/>
        <v>58.674056999999998</v>
      </c>
      <c r="CE244" s="59">
        <f t="shared" si="495"/>
        <v>32.174368999999999</v>
      </c>
      <c r="CF244" s="59">
        <f t="shared" si="495"/>
        <v>41.570571999999999</v>
      </c>
      <c r="CG244" s="59">
        <f t="shared" si="495"/>
        <v>47.888074000000003</v>
      </c>
      <c r="CH244" s="59">
        <f t="shared" si="495"/>
        <v>52.434638999999997</v>
      </c>
      <c r="CI244" s="59">
        <f t="shared" si="495"/>
        <v>10.167717</v>
      </c>
      <c r="CJ244" s="59">
        <f t="shared" si="495"/>
        <v>5.2903070000000003</v>
      </c>
      <c r="CK244" s="59">
        <f t="shared" si="495"/>
        <v>0.78929300000000002</v>
      </c>
      <c r="CL244" s="59">
        <f t="shared" si="495"/>
        <v>4.7055470000000001</v>
      </c>
      <c r="CM244" s="59">
        <f t="shared" si="495"/>
        <v>3.744875</v>
      </c>
      <c r="CN244" s="59">
        <f t="shared" si="495"/>
        <v>0.320828</v>
      </c>
      <c r="CO244" s="59">
        <f t="shared" si="495"/>
        <v>0.51524400000000004</v>
      </c>
      <c r="CP244" s="59">
        <f t="shared" si="495"/>
        <v>2.6553949999999999</v>
      </c>
      <c r="CQ244" s="59">
        <f t="shared" si="495"/>
        <v>8.5794619999999995</v>
      </c>
      <c r="CR244" s="59">
        <f t="shared" si="495"/>
        <v>9.0699649999999998</v>
      </c>
      <c r="CS244" s="59">
        <f t="shared" si="495"/>
        <v>23.636886000000001</v>
      </c>
      <c r="CT244" s="59">
        <f t="shared" si="495"/>
        <v>26.612421000000001</v>
      </c>
      <c r="CU244" s="59">
        <f t="shared" ref="CU244:DZ244" si="496">ROUND(((CU42)*(1+CU186+CU187))/CU40,6)</f>
        <v>70.451391000000001</v>
      </c>
      <c r="CV244" s="59">
        <f t="shared" si="496"/>
        <v>60.934116000000003</v>
      </c>
      <c r="CW244" s="59">
        <f t="shared" si="496"/>
        <v>16.957567000000001</v>
      </c>
      <c r="CX244" s="59">
        <f t="shared" si="496"/>
        <v>14.366872000000001</v>
      </c>
      <c r="CY244" s="59">
        <f t="shared" si="496"/>
        <v>158.79295200000001</v>
      </c>
      <c r="CZ244" s="59">
        <f t="shared" si="496"/>
        <v>5.0620229999999999</v>
      </c>
      <c r="DA244" s="59">
        <f t="shared" si="496"/>
        <v>26.929071</v>
      </c>
      <c r="DB244" s="59">
        <f t="shared" si="496"/>
        <v>44.249101000000003</v>
      </c>
      <c r="DC244" s="59">
        <f t="shared" si="496"/>
        <v>16.460215999999999</v>
      </c>
      <c r="DD244" s="59">
        <f t="shared" si="496"/>
        <v>3.4840439999999999</v>
      </c>
      <c r="DE244" s="59">
        <f t="shared" si="496"/>
        <v>6.691255</v>
      </c>
      <c r="DF244" s="59">
        <f t="shared" si="496"/>
        <v>0.61322699999999997</v>
      </c>
      <c r="DG244" s="59">
        <f t="shared" si="496"/>
        <v>28.160955000000001</v>
      </c>
      <c r="DH244" s="59">
        <f t="shared" si="496"/>
        <v>2.6195599999999999</v>
      </c>
      <c r="DI244" s="59">
        <f t="shared" si="496"/>
        <v>1.8776710000000001</v>
      </c>
      <c r="DJ244" s="59">
        <f t="shared" si="496"/>
        <v>17.939420999999999</v>
      </c>
      <c r="DK244" s="59">
        <f t="shared" si="496"/>
        <v>22.453711999999999</v>
      </c>
      <c r="DL244" s="59">
        <f t="shared" si="496"/>
        <v>2.085931</v>
      </c>
      <c r="DM244" s="59">
        <f t="shared" si="496"/>
        <v>27.010434</v>
      </c>
      <c r="DN244" s="59">
        <f t="shared" si="496"/>
        <v>4.277317</v>
      </c>
      <c r="DO244" s="59">
        <f t="shared" si="496"/>
        <v>4.2290419999999997</v>
      </c>
      <c r="DP244" s="59">
        <f t="shared" si="496"/>
        <v>64.802423000000005</v>
      </c>
      <c r="DQ244" s="59">
        <f t="shared" si="496"/>
        <v>7.8448589999999996</v>
      </c>
      <c r="DR244" s="59">
        <f t="shared" si="496"/>
        <v>14.607777</v>
      </c>
      <c r="DS244" s="59">
        <f t="shared" si="496"/>
        <v>28.076089</v>
      </c>
      <c r="DT244" s="59">
        <f t="shared" si="496"/>
        <v>104.187439</v>
      </c>
      <c r="DU244" s="59">
        <f t="shared" si="496"/>
        <v>41.307068000000001</v>
      </c>
      <c r="DV244" s="59">
        <f t="shared" si="496"/>
        <v>147.615196</v>
      </c>
      <c r="DW244" s="59">
        <f t="shared" si="496"/>
        <v>55.809486999999997</v>
      </c>
      <c r="DX244" s="59">
        <f t="shared" si="496"/>
        <v>17.818776</v>
      </c>
      <c r="DY244" s="59">
        <f t="shared" si="496"/>
        <v>11.031333</v>
      </c>
      <c r="DZ244" s="59">
        <f t="shared" si="496"/>
        <v>7.3681580000000002</v>
      </c>
      <c r="EA244" s="59">
        <f t="shared" ref="EA244:FF244" si="497">ROUND(((EA42)*(1+EA186+EA187))/EA40,6)</f>
        <v>3.2897219999999998</v>
      </c>
      <c r="EB244" s="59">
        <f t="shared" si="497"/>
        <v>13.578666</v>
      </c>
      <c r="EC244" s="59">
        <f t="shared" si="497"/>
        <v>33.045090999999999</v>
      </c>
      <c r="ED244" s="59">
        <f t="shared" si="497"/>
        <v>0.35360900000000001</v>
      </c>
      <c r="EE244" s="59">
        <f t="shared" si="497"/>
        <v>67.255792</v>
      </c>
      <c r="EF244" s="59">
        <f t="shared" si="497"/>
        <v>12.695819999999999</v>
      </c>
      <c r="EG244" s="59">
        <f t="shared" si="497"/>
        <v>43.413376999999997</v>
      </c>
      <c r="EH244" s="59">
        <f t="shared" si="497"/>
        <v>75.481807000000003</v>
      </c>
      <c r="EI244" s="59">
        <f t="shared" si="497"/>
        <v>0.99592499999999995</v>
      </c>
      <c r="EJ244" s="59">
        <f t="shared" si="497"/>
        <v>1.5064489999999999</v>
      </c>
      <c r="EK244" s="59">
        <f t="shared" si="497"/>
        <v>1.788019</v>
      </c>
      <c r="EL244" s="59">
        <f t="shared" si="497"/>
        <v>4.3015879999999997</v>
      </c>
      <c r="EM244" s="59">
        <f t="shared" si="497"/>
        <v>11.279764999999999</v>
      </c>
      <c r="EN244" s="59">
        <f t="shared" si="497"/>
        <v>17.632529000000002</v>
      </c>
      <c r="EO244" s="59">
        <f t="shared" si="497"/>
        <v>22.767444999999999</v>
      </c>
      <c r="EP244" s="59">
        <f t="shared" si="497"/>
        <v>8.4605340000000009</v>
      </c>
      <c r="EQ244" s="40">
        <f t="shared" si="497"/>
        <v>1.0017E-2</v>
      </c>
      <c r="ER244" s="59">
        <f t="shared" si="497"/>
        <v>11.913876999999999</v>
      </c>
      <c r="ES244" s="59">
        <f t="shared" si="497"/>
        <v>53.663680999999997</v>
      </c>
      <c r="ET244" s="59">
        <f t="shared" si="497"/>
        <v>50.139054000000002</v>
      </c>
      <c r="EU244" s="59">
        <f t="shared" si="497"/>
        <v>30.255984999999999</v>
      </c>
      <c r="EV244" s="59">
        <f t="shared" si="497"/>
        <v>22.566997000000001</v>
      </c>
      <c r="EW244" s="59">
        <f t="shared" si="497"/>
        <v>1.3615710000000001</v>
      </c>
      <c r="EX244" s="59">
        <f t="shared" si="497"/>
        <v>24.729731999999998</v>
      </c>
      <c r="EY244" s="59">
        <f t="shared" si="497"/>
        <v>32.079448999999997</v>
      </c>
      <c r="EZ244" s="59">
        <f t="shared" si="497"/>
        <v>43.042997999999997</v>
      </c>
      <c r="FA244" s="59">
        <f t="shared" si="497"/>
        <v>0.54940999999999995</v>
      </c>
      <c r="FB244" s="59">
        <f t="shared" si="497"/>
        <v>3.325869</v>
      </c>
      <c r="FC244" s="59">
        <f t="shared" si="497"/>
        <v>3.881659</v>
      </c>
      <c r="FD244" s="59">
        <f t="shared" si="497"/>
        <v>27.620569</v>
      </c>
      <c r="FE244" s="59">
        <f t="shared" si="497"/>
        <v>33.724392999999999</v>
      </c>
      <c r="FF244" s="59">
        <f t="shared" si="497"/>
        <v>58.450544999999998</v>
      </c>
      <c r="FG244" s="59">
        <f t="shared" ref="FG244:FX244" si="498">ROUND(((FG42)*(1+FG186+FG187))/FG40,6)</f>
        <v>89.800190999999998</v>
      </c>
      <c r="FH244" s="59">
        <f t="shared" si="498"/>
        <v>24.441462999999999</v>
      </c>
      <c r="FI244" s="59">
        <f t="shared" si="498"/>
        <v>0.98378699999999997</v>
      </c>
      <c r="FJ244" s="59">
        <f t="shared" si="498"/>
        <v>2.3704149999999999</v>
      </c>
      <c r="FK244" s="59">
        <f t="shared" si="498"/>
        <v>0.90199399999999996</v>
      </c>
      <c r="FL244" s="59">
        <f t="shared" si="498"/>
        <v>1.1238840000000001</v>
      </c>
      <c r="FM244" s="59">
        <f t="shared" si="498"/>
        <v>1.906919</v>
      </c>
      <c r="FN244" s="59">
        <f t="shared" si="498"/>
        <v>0.61739299999999997</v>
      </c>
      <c r="FO244" s="59">
        <f t="shared" si="498"/>
        <v>0.59727799999999998</v>
      </c>
      <c r="FP244" s="59">
        <f t="shared" si="498"/>
        <v>0.83796099999999996</v>
      </c>
      <c r="FQ244" s="59">
        <f t="shared" si="498"/>
        <v>5.9427589999999997</v>
      </c>
      <c r="FR244" s="59">
        <f t="shared" si="498"/>
        <v>9.3713870000000004</v>
      </c>
      <c r="FS244" s="59">
        <f t="shared" si="498"/>
        <v>2.4814349999999998</v>
      </c>
      <c r="FT244" s="40">
        <f t="shared" si="498"/>
        <v>3.2206090000000001</v>
      </c>
      <c r="FU244" s="59">
        <f t="shared" si="498"/>
        <v>9.7113829999999997</v>
      </c>
      <c r="FV244" s="59">
        <f t="shared" si="498"/>
        <v>10.769434</v>
      </c>
      <c r="FW244" s="59">
        <f t="shared" si="498"/>
        <v>54.774318000000001</v>
      </c>
      <c r="FX244" s="59">
        <f t="shared" si="498"/>
        <v>56.635123</v>
      </c>
      <c r="FY244" s="59"/>
      <c r="FZ244" s="59"/>
      <c r="GA244" s="59"/>
      <c r="GB244" s="59"/>
      <c r="GC244" s="59"/>
      <c r="GD244" s="59"/>
      <c r="GE244" s="120"/>
      <c r="GF244" s="163"/>
      <c r="GG244" s="1"/>
      <c r="GH244" s="1"/>
      <c r="GI244" s="1"/>
      <c r="GJ244" s="1"/>
      <c r="GK244" s="1"/>
      <c r="GL244" s="1"/>
      <c r="GM244" s="1"/>
    </row>
    <row r="245" spans="1:195" x14ac:dyDescent="0.2">
      <c r="A245" s="5"/>
      <c r="B245" s="11" t="s">
        <v>612</v>
      </c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40"/>
      <c r="X245" s="59"/>
      <c r="Y245" s="59"/>
      <c r="Z245" s="59"/>
      <c r="AA245" s="59"/>
      <c r="AB245" s="59"/>
      <c r="AC245" s="59"/>
      <c r="AD245" s="59"/>
      <c r="AE245" s="59"/>
      <c r="AF245" s="59"/>
      <c r="AG245" s="59"/>
      <c r="AH245" s="59"/>
      <c r="AI245" s="59"/>
      <c r="AJ245" s="59"/>
      <c r="AK245" s="59"/>
      <c r="AL245" s="59"/>
      <c r="AM245" s="59"/>
      <c r="AN245" s="59"/>
      <c r="AO245" s="59"/>
      <c r="AP245" s="59"/>
      <c r="AQ245" s="59"/>
      <c r="AR245" s="59"/>
      <c r="AS245" s="59"/>
      <c r="AT245" s="59"/>
      <c r="AU245" s="59"/>
      <c r="AV245" s="59"/>
      <c r="AW245" s="59"/>
      <c r="AX245" s="59"/>
      <c r="AY245" s="59"/>
      <c r="AZ245" s="59"/>
      <c r="BA245" s="59"/>
      <c r="BB245" s="59"/>
      <c r="BC245" s="59"/>
      <c r="BD245" s="59"/>
      <c r="BE245" s="59"/>
      <c r="BF245" s="59"/>
      <c r="BG245" s="59"/>
      <c r="BH245" s="59"/>
      <c r="BI245" s="59"/>
      <c r="BJ245" s="59"/>
      <c r="BK245" s="59"/>
      <c r="BL245" s="59"/>
      <c r="BM245" s="59"/>
      <c r="BN245" s="59"/>
      <c r="BO245" s="59"/>
      <c r="BP245" s="59"/>
      <c r="BQ245" s="59"/>
      <c r="BR245" s="59"/>
      <c r="BS245" s="59"/>
      <c r="BT245" s="59"/>
      <c r="BU245" s="59"/>
      <c r="BV245" s="59"/>
      <c r="BW245" s="59"/>
      <c r="BX245" s="59"/>
      <c r="BY245" s="59"/>
      <c r="BZ245" s="59"/>
      <c r="CA245" s="59"/>
      <c r="CB245" s="59"/>
      <c r="CC245" s="59"/>
      <c r="CD245" s="59"/>
      <c r="CE245" s="59"/>
      <c r="CF245" s="59"/>
      <c r="CG245" s="59"/>
      <c r="CH245" s="59"/>
      <c r="CI245" s="59"/>
      <c r="CJ245" s="59"/>
      <c r="CK245" s="59"/>
      <c r="CL245" s="59"/>
      <c r="CM245" s="59"/>
      <c r="CN245" s="59"/>
      <c r="CO245" s="59"/>
      <c r="CP245" s="59"/>
      <c r="CQ245" s="59"/>
      <c r="CR245" s="59"/>
      <c r="CS245" s="59"/>
      <c r="CT245" s="59"/>
      <c r="CU245" s="59"/>
      <c r="CV245" s="59"/>
      <c r="CW245" s="59"/>
      <c r="CX245" s="59"/>
      <c r="CY245" s="59"/>
      <c r="CZ245" s="59"/>
      <c r="DA245" s="59"/>
      <c r="DB245" s="59"/>
      <c r="DC245" s="59"/>
      <c r="DD245" s="59"/>
      <c r="DE245" s="59"/>
      <c r="DF245" s="59"/>
      <c r="DG245" s="59"/>
      <c r="DH245" s="59"/>
      <c r="DI245" s="59"/>
      <c r="DJ245" s="59"/>
      <c r="DK245" s="59"/>
      <c r="DL245" s="59"/>
      <c r="DM245" s="59"/>
      <c r="DN245" s="59"/>
      <c r="DO245" s="59"/>
      <c r="DP245" s="59"/>
      <c r="DQ245" s="59"/>
      <c r="DR245" s="59"/>
      <c r="DS245" s="59"/>
      <c r="DT245" s="59"/>
      <c r="DU245" s="59"/>
      <c r="DV245" s="59"/>
      <c r="DW245" s="59"/>
      <c r="DX245" s="59"/>
      <c r="DY245" s="59"/>
      <c r="DZ245" s="59"/>
      <c r="EA245" s="59"/>
      <c r="EB245" s="59"/>
      <c r="EC245" s="59"/>
      <c r="ED245" s="59"/>
      <c r="EE245" s="59"/>
      <c r="EF245" s="59"/>
      <c r="EG245" s="59"/>
      <c r="EH245" s="59"/>
      <c r="EI245" s="59"/>
      <c r="EJ245" s="59"/>
      <c r="EK245" s="59"/>
      <c r="EL245" s="59"/>
      <c r="EM245" s="59"/>
      <c r="EN245" s="59"/>
      <c r="EO245" s="59"/>
      <c r="EP245" s="59"/>
      <c r="EQ245" s="59"/>
      <c r="ER245" s="59"/>
      <c r="ES245" s="59"/>
      <c r="ET245" s="59"/>
      <c r="EU245" s="59"/>
      <c r="EV245" s="59"/>
      <c r="EW245" s="59"/>
      <c r="EX245" s="59"/>
      <c r="EY245" s="59"/>
      <c r="EZ245" s="59"/>
      <c r="FA245" s="59"/>
      <c r="FB245" s="59"/>
      <c r="FC245" s="59"/>
      <c r="FD245" s="59"/>
      <c r="FE245" s="59"/>
      <c r="FF245" s="59"/>
      <c r="FG245" s="59"/>
      <c r="FH245" s="59"/>
      <c r="FI245" s="59"/>
      <c r="FJ245" s="59"/>
      <c r="FK245" s="59"/>
      <c r="FL245" s="59"/>
      <c r="FM245" s="59"/>
      <c r="FN245" s="59"/>
      <c r="FO245" s="59"/>
      <c r="FP245" s="59"/>
      <c r="FQ245" s="59"/>
      <c r="FR245" s="59"/>
      <c r="FS245" s="59"/>
      <c r="FT245" s="40"/>
      <c r="FU245" s="59"/>
      <c r="FV245" s="59"/>
      <c r="FW245" s="59"/>
      <c r="FX245" s="59"/>
      <c r="FY245" s="59"/>
      <c r="FZ245" s="59"/>
      <c r="GA245" s="42"/>
      <c r="GB245" s="59"/>
      <c r="GC245" s="59"/>
      <c r="GD245" s="59"/>
      <c r="GE245" s="120"/>
      <c r="GF245" s="163"/>
      <c r="GG245" s="1"/>
      <c r="GH245" s="1"/>
      <c r="GI245" s="1"/>
      <c r="GJ245" s="1"/>
      <c r="GK245" s="1"/>
      <c r="GL245" s="1"/>
      <c r="GM245" s="1"/>
    </row>
    <row r="246" spans="1:195" x14ac:dyDescent="0.2">
      <c r="A246" s="5"/>
      <c r="B246" s="11" t="s">
        <v>613</v>
      </c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40"/>
      <c r="X246" s="59"/>
      <c r="Y246" s="59"/>
      <c r="Z246" s="59"/>
      <c r="AA246" s="59"/>
      <c r="AB246" s="59"/>
      <c r="AC246" s="59"/>
      <c r="AD246" s="59"/>
      <c r="AE246" s="59"/>
      <c r="AF246" s="59"/>
      <c r="AG246" s="59"/>
      <c r="AH246" s="59"/>
      <c r="AI246" s="59"/>
      <c r="AJ246" s="59"/>
      <c r="AK246" s="59"/>
      <c r="AL246" s="59"/>
      <c r="AM246" s="59"/>
      <c r="AN246" s="59"/>
      <c r="AO246" s="59"/>
      <c r="AP246" s="59"/>
      <c r="AQ246" s="59"/>
      <c r="AR246" s="59"/>
      <c r="AS246" s="59"/>
      <c r="AT246" s="59"/>
      <c r="AU246" s="59"/>
      <c r="AV246" s="59"/>
      <c r="AW246" s="59"/>
      <c r="AX246" s="59"/>
      <c r="AY246" s="59"/>
      <c r="AZ246" s="59"/>
      <c r="BA246" s="59"/>
      <c r="BB246" s="59"/>
      <c r="BC246" s="59"/>
      <c r="BD246" s="59"/>
      <c r="BE246" s="59"/>
      <c r="BF246" s="59"/>
      <c r="BG246" s="59"/>
      <c r="BH246" s="59"/>
      <c r="BI246" s="59"/>
      <c r="BJ246" s="59"/>
      <c r="BK246" s="59"/>
      <c r="BL246" s="59"/>
      <c r="BM246" s="59"/>
      <c r="BN246" s="59"/>
      <c r="BO246" s="59"/>
      <c r="BP246" s="59"/>
      <c r="BQ246" s="59"/>
      <c r="BR246" s="59"/>
      <c r="BS246" s="59"/>
      <c r="BT246" s="59"/>
      <c r="BU246" s="59"/>
      <c r="BV246" s="59"/>
      <c r="BW246" s="59"/>
      <c r="BX246" s="59"/>
      <c r="BY246" s="59"/>
      <c r="BZ246" s="59"/>
      <c r="CA246" s="59"/>
      <c r="CB246" s="59"/>
      <c r="CC246" s="59"/>
      <c r="CD246" s="59"/>
      <c r="CE246" s="59"/>
      <c r="CF246" s="59"/>
      <c r="CG246" s="59"/>
      <c r="CH246" s="59"/>
      <c r="CI246" s="59"/>
      <c r="CJ246" s="59"/>
      <c r="CK246" s="59"/>
      <c r="CL246" s="59"/>
      <c r="CM246" s="59"/>
      <c r="CN246" s="59"/>
      <c r="CO246" s="59"/>
      <c r="CP246" s="59"/>
      <c r="CQ246" s="59"/>
      <c r="CR246" s="59"/>
      <c r="CS246" s="59"/>
      <c r="CT246" s="59"/>
      <c r="CU246" s="59"/>
      <c r="CV246" s="59"/>
      <c r="CW246" s="59"/>
      <c r="CX246" s="59"/>
      <c r="CY246" s="59"/>
      <c r="CZ246" s="59"/>
      <c r="DA246" s="59"/>
      <c r="DB246" s="59"/>
      <c r="DC246" s="59"/>
      <c r="DD246" s="59"/>
      <c r="DE246" s="59"/>
      <c r="DF246" s="59"/>
      <c r="DG246" s="59"/>
      <c r="DH246" s="59"/>
      <c r="DI246" s="59"/>
      <c r="DJ246" s="59"/>
      <c r="DK246" s="59"/>
      <c r="DL246" s="59"/>
      <c r="DM246" s="59"/>
      <c r="DN246" s="59"/>
      <c r="DO246" s="59"/>
      <c r="DP246" s="59"/>
      <c r="DQ246" s="59"/>
      <c r="DR246" s="59"/>
      <c r="DS246" s="59"/>
      <c r="DT246" s="59"/>
      <c r="DU246" s="59"/>
      <c r="DV246" s="59"/>
      <c r="DW246" s="59"/>
      <c r="DX246" s="59"/>
      <c r="DY246" s="59"/>
      <c r="DZ246" s="59"/>
      <c r="EA246" s="59"/>
      <c r="EB246" s="59"/>
      <c r="EC246" s="59"/>
      <c r="ED246" s="59"/>
      <c r="EE246" s="59"/>
      <c r="EF246" s="59"/>
      <c r="EG246" s="59"/>
      <c r="EH246" s="59"/>
      <c r="EI246" s="59"/>
      <c r="EJ246" s="59"/>
      <c r="EK246" s="59"/>
      <c r="EL246" s="59"/>
      <c r="EM246" s="59"/>
      <c r="EN246" s="59"/>
      <c r="EO246" s="59"/>
      <c r="EP246" s="59"/>
      <c r="EQ246" s="59"/>
      <c r="ER246" s="59"/>
      <c r="ES246" s="59"/>
      <c r="ET246" s="59"/>
      <c r="EU246" s="59"/>
      <c r="EV246" s="59"/>
      <c r="EW246" s="59"/>
      <c r="EX246" s="59"/>
      <c r="EY246" s="59"/>
      <c r="EZ246" s="59"/>
      <c r="FA246" s="59"/>
      <c r="FB246" s="59"/>
      <c r="FC246" s="59"/>
      <c r="FD246" s="59"/>
      <c r="FE246" s="59"/>
      <c r="FF246" s="59"/>
      <c r="FG246" s="59"/>
      <c r="FH246" s="59"/>
      <c r="FI246" s="59"/>
      <c r="FJ246" s="59"/>
      <c r="FK246" s="59"/>
      <c r="FL246" s="59"/>
      <c r="FM246" s="59"/>
      <c r="FN246" s="59"/>
      <c r="FO246" s="59"/>
      <c r="FP246" s="59"/>
      <c r="FQ246" s="59"/>
      <c r="FR246" s="59"/>
      <c r="FS246" s="59"/>
      <c r="FT246" s="40"/>
      <c r="FU246" s="59"/>
      <c r="FV246" s="59"/>
      <c r="FW246" s="59"/>
      <c r="FX246" s="59"/>
      <c r="FY246" s="59"/>
      <c r="FZ246" s="59"/>
      <c r="GA246" s="42"/>
      <c r="GB246" s="59"/>
      <c r="GC246" s="59"/>
      <c r="GD246" s="59"/>
      <c r="GE246" s="120"/>
      <c r="GF246" s="163"/>
      <c r="GG246" s="1"/>
      <c r="GH246" s="1"/>
      <c r="GI246" s="1"/>
      <c r="GJ246" s="1"/>
      <c r="GK246" s="1"/>
      <c r="GL246" s="1"/>
      <c r="GM246" s="1"/>
    </row>
    <row r="247" spans="1:195" x14ac:dyDescent="0.2">
      <c r="A247" s="2" t="s">
        <v>614</v>
      </c>
      <c r="B247" s="11" t="s">
        <v>615</v>
      </c>
      <c r="C247" s="59">
        <f t="shared" ref="C247:BN247" si="499">MIN(C239,C241,C244)</f>
        <v>2.6079999999999999E-2</v>
      </c>
      <c r="D247" s="59">
        <f t="shared" si="499"/>
        <v>2.7E-2</v>
      </c>
      <c r="E247" s="59">
        <f t="shared" si="499"/>
        <v>2.4687999999999998E-2</v>
      </c>
      <c r="F247" s="59">
        <f t="shared" si="499"/>
        <v>2.6262000000000001E-2</v>
      </c>
      <c r="G247" s="59">
        <f t="shared" si="499"/>
        <v>2.2284999999999999E-2</v>
      </c>
      <c r="H247" s="59">
        <f t="shared" si="499"/>
        <v>2.7E-2</v>
      </c>
      <c r="I247" s="59">
        <f t="shared" si="499"/>
        <v>2.7E-2</v>
      </c>
      <c r="J247" s="59">
        <f t="shared" si="499"/>
        <v>2.7E-2</v>
      </c>
      <c r="K247" s="59">
        <f t="shared" si="499"/>
        <v>2.7E-2</v>
      </c>
      <c r="L247" s="59">
        <f t="shared" si="499"/>
        <v>2.1895000000000001E-2</v>
      </c>
      <c r="M247" s="59">
        <f t="shared" si="499"/>
        <v>2.0947E-2</v>
      </c>
      <c r="N247" s="59">
        <f t="shared" si="499"/>
        <v>2.0358999999999999E-2</v>
      </c>
      <c r="O247" s="59">
        <f t="shared" si="499"/>
        <v>2.5353000000000001E-2</v>
      </c>
      <c r="P247" s="59">
        <f t="shared" si="499"/>
        <v>2.7E-2</v>
      </c>
      <c r="Q247" s="59">
        <f t="shared" si="499"/>
        <v>2.6010000000000002E-2</v>
      </c>
      <c r="R247" s="59">
        <f t="shared" si="499"/>
        <v>2.3909E-2</v>
      </c>
      <c r="S247" s="59">
        <f t="shared" si="499"/>
        <v>2.1013999999999998E-2</v>
      </c>
      <c r="T247" s="59">
        <f t="shared" si="499"/>
        <v>1.9300999999999999E-2</v>
      </c>
      <c r="U247" s="59">
        <f t="shared" si="499"/>
        <v>1.8800999999999998E-2</v>
      </c>
      <c r="V247" s="59">
        <f t="shared" si="499"/>
        <v>2.7E-2</v>
      </c>
      <c r="W247" s="40">
        <f t="shared" si="499"/>
        <v>2.7E-2</v>
      </c>
      <c r="X247" s="59">
        <f t="shared" si="499"/>
        <v>1.0756E-2</v>
      </c>
      <c r="Y247" s="59">
        <f t="shared" si="499"/>
        <v>1.9498000000000001E-2</v>
      </c>
      <c r="Z247" s="59">
        <f t="shared" si="499"/>
        <v>1.8914999999999998E-2</v>
      </c>
      <c r="AA247" s="59">
        <f t="shared" si="499"/>
        <v>2.4995E-2</v>
      </c>
      <c r="AB247" s="59">
        <f t="shared" si="499"/>
        <v>2.5023E-2</v>
      </c>
      <c r="AC247" s="59">
        <f t="shared" si="499"/>
        <v>1.5982E-2</v>
      </c>
      <c r="AD247" s="59">
        <f t="shared" si="499"/>
        <v>1.4692999999999999E-2</v>
      </c>
      <c r="AE247" s="59">
        <f t="shared" si="499"/>
        <v>7.8139999999999998E-3</v>
      </c>
      <c r="AF247" s="59">
        <f t="shared" si="499"/>
        <v>6.6740000000000002E-3</v>
      </c>
      <c r="AG247" s="59">
        <f t="shared" si="499"/>
        <v>1.2480999999999999E-2</v>
      </c>
      <c r="AH247" s="59">
        <f t="shared" si="499"/>
        <v>1.7123000000000003E-2</v>
      </c>
      <c r="AI247" s="59">
        <f t="shared" si="499"/>
        <v>2.7E-2</v>
      </c>
      <c r="AJ247" s="59">
        <f t="shared" si="499"/>
        <v>1.8787999999999999E-2</v>
      </c>
      <c r="AK247" s="59">
        <f t="shared" si="499"/>
        <v>1.6280000000000003E-2</v>
      </c>
      <c r="AL247" s="59">
        <f t="shared" si="499"/>
        <v>2.7E-2</v>
      </c>
      <c r="AM247" s="59">
        <f t="shared" si="499"/>
        <v>1.6449000000000002E-2</v>
      </c>
      <c r="AN247" s="59">
        <f t="shared" si="499"/>
        <v>2.2903E-2</v>
      </c>
      <c r="AO247" s="59">
        <f t="shared" si="499"/>
        <v>2.2655999999999999E-2</v>
      </c>
      <c r="AP247" s="59">
        <f t="shared" si="499"/>
        <v>2.5541000000000001E-2</v>
      </c>
      <c r="AQ247" s="59">
        <f t="shared" si="499"/>
        <v>1.5559E-2</v>
      </c>
      <c r="AR247" s="59">
        <f t="shared" si="499"/>
        <v>2.5440000000000001E-2</v>
      </c>
      <c r="AS247" s="59">
        <f t="shared" si="499"/>
        <v>1.1618E-2</v>
      </c>
      <c r="AT247" s="59">
        <f t="shared" si="499"/>
        <v>2.6713999999999998E-2</v>
      </c>
      <c r="AU247" s="59">
        <f t="shared" si="499"/>
        <v>1.9188E-2</v>
      </c>
      <c r="AV247" s="59">
        <f t="shared" si="499"/>
        <v>2.5359000000000003E-2</v>
      </c>
      <c r="AW247" s="59">
        <f t="shared" si="499"/>
        <v>2.0596E-2</v>
      </c>
      <c r="AX247" s="59">
        <f t="shared" si="499"/>
        <v>1.6797999999999997E-2</v>
      </c>
      <c r="AY247" s="59">
        <f t="shared" si="499"/>
        <v>2.7E-2</v>
      </c>
      <c r="AZ247" s="59">
        <f t="shared" si="499"/>
        <v>1.6345999999999999E-2</v>
      </c>
      <c r="BA247" s="59">
        <f t="shared" si="499"/>
        <v>2.1893999999999997E-2</v>
      </c>
      <c r="BB247" s="59">
        <f t="shared" si="499"/>
        <v>1.9684E-2</v>
      </c>
      <c r="BC247" s="59">
        <f t="shared" si="499"/>
        <v>2.2561999999999999E-2</v>
      </c>
      <c r="BD247" s="59">
        <f t="shared" si="499"/>
        <v>2.7E-2</v>
      </c>
      <c r="BE247" s="59">
        <f t="shared" si="499"/>
        <v>2.2815999999999999E-2</v>
      </c>
      <c r="BF247" s="59">
        <f t="shared" si="499"/>
        <v>2.6952E-2</v>
      </c>
      <c r="BG247" s="59">
        <f t="shared" si="499"/>
        <v>2.7E-2</v>
      </c>
      <c r="BH247" s="59">
        <f t="shared" si="499"/>
        <v>2.1419000000000001E-2</v>
      </c>
      <c r="BI247" s="59">
        <f t="shared" si="499"/>
        <v>8.4329999999999995E-3</v>
      </c>
      <c r="BJ247" s="59">
        <f t="shared" si="499"/>
        <v>2.3164000000000001E-2</v>
      </c>
      <c r="BK247" s="59">
        <f t="shared" si="499"/>
        <v>2.4458999999999998E-2</v>
      </c>
      <c r="BL247" s="59">
        <f t="shared" si="499"/>
        <v>2.7E-2</v>
      </c>
      <c r="BM247" s="59">
        <f t="shared" si="499"/>
        <v>2.0833999999999998E-2</v>
      </c>
      <c r="BN247" s="59">
        <f t="shared" si="499"/>
        <v>2.7E-2</v>
      </c>
      <c r="BO247" s="59">
        <f t="shared" ref="BO247:DZ247" si="500">MIN(BO239,BO241,BO244)</f>
        <v>1.5203E-2</v>
      </c>
      <c r="BP247" s="59">
        <f t="shared" si="500"/>
        <v>2.1702000000000003E-2</v>
      </c>
      <c r="BQ247" s="59">
        <f t="shared" si="500"/>
        <v>2.1759000000000001E-2</v>
      </c>
      <c r="BR247" s="59">
        <f t="shared" si="500"/>
        <v>4.7000000000000002E-3</v>
      </c>
      <c r="BS247" s="59">
        <f t="shared" si="500"/>
        <v>2.2309999999999999E-3</v>
      </c>
      <c r="BT247" s="59">
        <f t="shared" si="500"/>
        <v>4.0750000000000005E-3</v>
      </c>
      <c r="BU247" s="59">
        <f t="shared" si="500"/>
        <v>1.3811E-2</v>
      </c>
      <c r="BV247" s="59">
        <f t="shared" si="500"/>
        <v>1.1775000000000001E-2</v>
      </c>
      <c r="BW247" s="59">
        <f t="shared" si="500"/>
        <v>1.55E-2</v>
      </c>
      <c r="BX247" s="59">
        <f t="shared" si="500"/>
        <v>1.6598999999999999E-2</v>
      </c>
      <c r="BY247" s="59">
        <f t="shared" si="500"/>
        <v>2.3781E-2</v>
      </c>
      <c r="BZ247" s="59">
        <f t="shared" si="500"/>
        <v>2.6312000000000002E-2</v>
      </c>
      <c r="CA247" s="59">
        <f t="shared" si="500"/>
        <v>2.3040999999999999E-2</v>
      </c>
      <c r="CB247" s="59">
        <f t="shared" si="500"/>
        <v>2.6251999999999998E-2</v>
      </c>
      <c r="CC247" s="59">
        <f t="shared" si="500"/>
        <v>2.2199E-2</v>
      </c>
      <c r="CD247" s="59">
        <f t="shared" si="500"/>
        <v>1.9519999999999999E-2</v>
      </c>
      <c r="CE247" s="59">
        <f t="shared" si="500"/>
        <v>2.7E-2</v>
      </c>
      <c r="CF247" s="59">
        <f t="shared" si="500"/>
        <v>2.2463E-2</v>
      </c>
      <c r="CG247" s="59">
        <f t="shared" si="500"/>
        <v>2.7E-2</v>
      </c>
      <c r="CH247" s="59">
        <f t="shared" si="500"/>
        <v>2.2187999999999999E-2</v>
      </c>
      <c r="CI247" s="59">
        <f t="shared" si="500"/>
        <v>2.418E-2</v>
      </c>
      <c r="CJ247" s="59">
        <f t="shared" si="500"/>
        <v>2.3469E-2</v>
      </c>
      <c r="CK247" s="59">
        <f t="shared" si="500"/>
        <v>6.6010000000000001E-3</v>
      </c>
      <c r="CL247" s="59">
        <f t="shared" si="500"/>
        <v>8.2289999999999985E-3</v>
      </c>
      <c r="CM247" s="59">
        <f t="shared" si="500"/>
        <v>2.274E-3</v>
      </c>
      <c r="CN247" s="59">
        <f t="shared" si="500"/>
        <v>2.7E-2</v>
      </c>
      <c r="CO247" s="59">
        <f t="shared" si="500"/>
        <v>2.2359999999999998E-2</v>
      </c>
      <c r="CP247" s="59">
        <f t="shared" si="500"/>
        <v>2.0548999999999998E-2</v>
      </c>
      <c r="CQ247" s="59">
        <f t="shared" si="500"/>
        <v>1.2426999999999999E-2</v>
      </c>
      <c r="CR247" s="59">
        <f t="shared" si="500"/>
        <v>1.6799999999999999E-3</v>
      </c>
      <c r="CS247" s="59">
        <f t="shared" si="500"/>
        <v>2.2658000000000001E-2</v>
      </c>
      <c r="CT247" s="59">
        <f t="shared" si="500"/>
        <v>8.5199999999999998E-3</v>
      </c>
      <c r="CU247" s="59">
        <f t="shared" si="500"/>
        <v>1.9615999999999998E-2</v>
      </c>
      <c r="CV247" s="59">
        <f t="shared" si="500"/>
        <v>1.0978999999999999E-2</v>
      </c>
      <c r="CW247" s="59">
        <f t="shared" si="500"/>
        <v>1.7086999999999998E-2</v>
      </c>
      <c r="CX247" s="59">
        <f t="shared" si="500"/>
        <v>2.1824000000000003E-2</v>
      </c>
      <c r="CY247" s="59">
        <f t="shared" si="500"/>
        <v>2.7E-2</v>
      </c>
      <c r="CZ247" s="59">
        <f t="shared" si="500"/>
        <v>2.6651000000000001E-2</v>
      </c>
      <c r="DA247" s="59">
        <f t="shared" si="500"/>
        <v>2.7E-2</v>
      </c>
      <c r="DB247" s="59">
        <f t="shared" si="500"/>
        <v>2.7E-2</v>
      </c>
      <c r="DC247" s="59">
        <f t="shared" si="500"/>
        <v>1.7417999999999999E-2</v>
      </c>
      <c r="DD247" s="59">
        <f t="shared" si="500"/>
        <v>3.4300000000000003E-3</v>
      </c>
      <c r="DE247" s="59">
        <f t="shared" si="500"/>
        <v>1.145E-2</v>
      </c>
      <c r="DF247" s="59">
        <f t="shared" si="500"/>
        <v>2.4213999999999999E-2</v>
      </c>
      <c r="DG247" s="59">
        <f t="shared" si="500"/>
        <v>2.0452999999999999E-2</v>
      </c>
      <c r="DH247" s="59">
        <f t="shared" si="500"/>
        <v>2.0516E-2</v>
      </c>
      <c r="DI247" s="59">
        <f t="shared" si="500"/>
        <v>1.8844999999999997E-2</v>
      </c>
      <c r="DJ247" s="59">
        <f t="shared" si="500"/>
        <v>2.0882999999999999E-2</v>
      </c>
      <c r="DK247" s="59">
        <f t="shared" si="500"/>
        <v>1.5657999999999998E-2</v>
      </c>
      <c r="DL247" s="59">
        <f t="shared" si="500"/>
        <v>2.1967E-2</v>
      </c>
      <c r="DM247" s="59">
        <f t="shared" si="500"/>
        <v>1.9899E-2</v>
      </c>
      <c r="DN247" s="59">
        <f t="shared" si="500"/>
        <v>2.7E-2</v>
      </c>
      <c r="DO247" s="59">
        <f t="shared" si="500"/>
        <v>2.7E-2</v>
      </c>
      <c r="DP247" s="59">
        <f t="shared" si="500"/>
        <v>2.7E-2</v>
      </c>
      <c r="DQ247" s="59">
        <f t="shared" si="500"/>
        <v>2.4545000000000001E-2</v>
      </c>
      <c r="DR247" s="59">
        <f t="shared" si="500"/>
        <v>2.4417000000000001E-2</v>
      </c>
      <c r="DS247" s="59">
        <f t="shared" si="500"/>
        <v>2.5923999999999999E-2</v>
      </c>
      <c r="DT247" s="59">
        <f t="shared" si="500"/>
        <v>2.1728999999999998E-2</v>
      </c>
      <c r="DU247" s="59">
        <f t="shared" si="500"/>
        <v>2.7E-2</v>
      </c>
      <c r="DV247" s="59">
        <f t="shared" si="500"/>
        <v>2.7E-2</v>
      </c>
      <c r="DW247" s="59">
        <f t="shared" si="500"/>
        <v>2.1996999999999999E-2</v>
      </c>
      <c r="DX247" s="59">
        <f t="shared" si="500"/>
        <v>1.8931E-2</v>
      </c>
      <c r="DY247" s="59">
        <f t="shared" si="500"/>
        <v>1.2928E-2</v>
      </c>
      <c r="DZ247" s="59">
        <f t="shared" si="500"/>
        <v>1.7662000000000001E-2</v>
      </c>
      <c r="EA247" s="59">
        <f t="shared" ref="EA247:FX247" si="501">MIN(EA239,EA241,EA244)</f>
        <v>1.2173E-2</v>
      </c>
      <c r="EB247" s="59">
        <f t="shared" si="501"/>
        <v>2.7E-2</v>
      </c>
      <c r="EC247" s="59">
        <f t="shared" si="501"/>
        <v>2.6620999999999999E-2</v>
      </c>
      <c r="ED247" s="59">
        <f t="shared" si="501"/>
        <v>4.4120000000000001E-3</v>
      </c>
      <c r="EE247" s="59">
        <f t="shared" si="501"/>
        <v>2.7E-2</v>
      </c>
      <c r="EF247" s="59">
        <f t="shared" si="501"/>
        <v>1.9594999999999998E-2</v>
      </c>
      <c r="EG247" s="59">
        <f t="shared" si="501"/>
        <v>2.6536000000000001E-2</v>
      </c>
      <c r="EH247" s="59">
        <f t="shared" si="501"/>
        <v>2.5053000000000002E-2</v>
      </c>
      <c r="EI247" s="59">
        <f t="shared" si="501"/>
        <v>2.7E-2</v>
      </c>
      <c r="EJ247" s="59">
        <f t="shared" si="501"/>
        <v>2.7E-2</v>
      </c>
      <c r="EK247" s="59">
        <f t="shared" si="501"/>
        <v>5.7670000000000004E-3</v>
      </c>
      <c r="EL247" s="59">
        <f t="shared" si="501"/>
        <v>2.1160000000000003E-3</v>
      </c>
      <c r="EM247" s="59">
        <f t="shared" si="501"/>
        <v>1.6308E-2</v>
      </c>
      <c r="EN247" s="59">
        <f t="shared" si="501"/>
        <v>2.7E-2</v>
      </c>
      <c r="EO247" s="59">
        <f t="shared" si="501"/>
        <v>2.7E-2</v>
      </c>
      <c r="EP247" s="59">
        <f t="shared" si="501"/>
        <v>2.0586E-2</v>
      </c>
      <c r="EQ247" s="59">
        <f t="shared" si="501"/>
        <v>9.9850000000000008E-3</v>
      </c>
      <c r="ER247" s="59">
        <f t="shared" si="501"/>
        <v>2.1283E-2</v>
      </c>
      <c r="ES247" s="59">
        <f t="shared" si="501"/>
        <v>2.3557999999999999E-2</v>
      </c>
      <c r="ET247" s="59">
        <f t="shared" si="501"/>
        <v>2.7E-2</v>
      </c>
      <c r="EU247" s="59">
        <f t="shared" si="501"/>
        <v>2.7E-2</v>
      </c>
      <c r="EV247" s="59">
        <f t="shared" si="501"/>
        <v>1.0964999999999999E-2</v>
      </c>
      <c r="EW247" s="59">
        <f t="shared" si="501"/>
        <v>6.0530000000000002E-3</v>
      </c>
      <c r="EX247" s="59">
        <f t="shared" si="501"/>
        <v>3.9100000000000003E-3</v>
      </c>
      <c r="EY247" s="59">
        <f t="shared" si="501"/>
        <v>2.7E-2</v>
      </c>
      <c r="EZ247" s="59">
        <f t="shared" si="501"/>
        <v>2.2942000000000001E-2</v>
      </c>
      <c r="FA247" s="59">
        <f t="shared" si="501"/>
        <v>1.0666E-2</v>
      </c>
      <c r="FB247" s="59">
        <f t="shared" si="501"/>
        <v>1.1505E-2</v>
      </c>
      <c r="FC247" s="59">
        <f t="shared" si="501"/>
        <v>2.2550000000000001E-2</v>
      </c>
      <c r="FD247" s="59">
        <f t="shared" si="501"/>
        <v>2.4437999999999998E-2</v>
      </c>
      <c r="FE247" s="59">
        <f t="shared" si="501"/>
        <v>1.4180999999999999E-2</v>
      </c>
      <c r="FF247" s="59">
        <f t="shared" si="501"/>
        <v>2.7E-2</v>
      </c>
      <c r="FG247" s="59">
        <f t="shared" si="501"/>
        <v>2.7E-2</v>
      </c>
      <c r="FH247" s="59">
        <f t="shared" si="501"/>
        <v>1.9771999999999998E-2</v>
      </c>
      <c r="FI247" s="59">
        <f t="shared" si="501"/>
        <v>6.1999999999999998E-3</v>
      </c>
      <c r="FJ247" s="59">
        <f t="shared" si="501"/>
        <v>1.9438E-2</v>
      </c>
      <c r="FK247" s="59">
        <f t="shared" si="501"/>
        <v>1.0845E-2</v>
      </c>
      <c r="FL247" s="59">
        <f t="shared" si="501"/>
        <v>2.7E-2</v>
      </c>
      <c r="FM247" s="59">
        <f t="shared" si="501"/>
        <v>1.8414E-2</v>
      </c>
      <c r="FN247" s="59">
        <f t="shared" si="501"/>
        <v>2.7E-2</v>
      </c>
      <c r="FO247" s="59">
        <f t="shared" si="501"/>
        <v>5.5900000000000004E-3</v>
      </c>
      <c r="FP247" s="59">
        <f t="shared" si="501"/>
        <v>1.2143000000000001E-2</v>
      </c>
      <c r="FQ247" s="59">
        <f t="shared" si="501"/>
        <v>1.6879999999999999E-2</v>
      </c>
      <c r="FR247" s="59">
        <f t="shared" si="501"/>
        <v>1.1564999999999999E-2</v>
      </c>
      <c r="FS247" s="59">
        <f t="shared" si="501"/>
        <v>5.1450000000000003E-3</v>
      </c>
      <c r="FT247" s="40">
        <f t="shared" si="501"/>
        <v>4.2929999999999999E-3</v>
      </c>
      <c r="FU247" s="59">
        <f t="shared" si="501"/>
        <v>1.8345E-2</v>
      </c>
      <c r="FV247" s="59">
        <f t="shared" si="501"/>
        <v>1.5032E-2</v>
      </c>
      <c r="FW247" s="59">
        <f t="shared" si="501"/>
        <v>2.1498E-2</v>
      </c>
      <c r="FX247" s="59">
        <f t="shared" si="501"/>
        <v>1.9675000000000002E-2</v>
      </c>
      <c r="FY247" s="59"/>
      <c r="FZ247" s="59"/>
      <c r="GA247" s="42"/>
      <c r="GB247" s="59"/>
      <c r="GC247" s="59"/>
      <c r="GD247" s="59"/>
      <c r="GE247" s="120"/>
      <c r="GF247" s="163"/>
      <c r="GG247" s="1"/>
      <c r="GH247" s="1"/>
      <c r="GI247" s="1"/>
      <c r="GJ247" s="1"/>
      <c r="GK247" s="1"/>
      <c r="GL247" s="1"/>
      <c r="GM247" s="1"/>
    </row>
    <row r="248" spans="1:195" x14ac:dyDescent="0.2">
      <c r="A248" s="5"/>
      <c r="B248" s="11" t="s">
        <v>616</v>
      </c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40"/>
      <c r="X248" s="59"/>
      <c r="Y248" s="59"/>
      <c r="Z248" s="59"/>
      <c r="AA248" s="59"/>
      <c r="AB248" s="59"/>
      <c r="AC248" s="59"/>
      <c r="AD248" s="59"/>
      <c r="AE248" s="59"/>
      <c r="AF248" s="59"/>
      <c r="AG248" s="59"/>
      <c r="AH248" s="59"/>
      <c r="AI248" s="59"/>
      <c r="AJ248" s="59"/>
      <c r="AK248" s="59"/>
      <c r="AL248" s="59"/>
      <c r="AM248" s="59"/>
      <c r="AN248" s="59"/>
      <c r="AO248" s="59"/>
      <c r="AP248" s="59"/>
      <c r="AQ248" s="59"/>
      <c r="AR248" s="59"/>
      <c r="AS248" s="59"/>
      <c r="AT248" s="59"/>
      <c r="AU248" s="59"/>
      <c r="AV248" s="59"/>
      <c r="AW248" s="59"/>
      <c r="AX248" s="59"/>
      <c r="AY248" s="59"/>
      <c r="AZ248" s="59"/>
      <c r="BA248" s="59"/>
      <c r="BB248" s="59"/>
      <c r="BC248" s="59"/>
      <c r="BD248" s="59"/>
      <c r="BE248" s="59"/>
      <c r="BF248" s="59"/>
      <c r="BG248" s="59"/>
      <c r="BH248" s="59"/>
      <c r="BI248" s="59"/>
      <c r="BJ248" s="59"/>
      <c r="BK248" s="59"/>
      <c r="BL248" s="59"/>
      <c r="BM248" s="59"/>
      <c r="BN248" s="59"/>
      <c r="BO248" s="59"/>
      <c r="BP248" s="59"/>
      <c r="BQ248" s="59"/>
      <c r="BR248" s="59"/>
      <c r="BS248" s="59"/>
      <c r="BT248" s="59"/>
      <c r="BU248" s="59"/>
      <c r="BV248" s="59"/>
      <c r="BW248" s="59"/>
      <c r="BX248" s="59"/>
      <c r="BY248" s="59"/>
      <c r="BZ248" s="59"/>
      <c r="CA248" s="59"/>
      <c r="CB248" s="59"/>
      <c r="CC248" s="59"/>
      <c r="CD248" s="59"/>
      <c r="CE248" s="59"/>
      <c r="CF248" s="59"/>
      <c r="CG248" s="59"/>
      <c r="CH248" s="59"/>
      <c r="CI248" s="59"/>
      <c r="CJ248" s="59"/>
      <c r="CK248" s="59"/>
      <c r="CL248" s="59"/>
      <c r="CM248" s="59"/>
      <c r="CN248" s="59"/>
      <c r="CO248" s="59"/>
      <c r="CP248" s="59"/>
      <c r="CQ248" s="59"/>
      <c r="CR248" s="59"/>
      <c r="CS248" s="59"/>
      <c r="CT248" s="59"/>
      <c r="CU248" s="59"/>
      <c r="CV248" s="59"/>
      <c r="CW248" s="59"/>
      <c r="CX248" s="59"/>
      <c r="CY248" s="59"/>
      <c r="CZ248" s="59"/>
      <c r="DA248" s="59"/>
      <c r="DB248" s="59"/>
      <c r="DC248" s="59"/>
      <c r="DD248" s="59"/>
      <c r="DE248" s="59"/>
      <c r="DF248" s="59"/>
      <c r="DG248" s="59"/>
      <c r="DH248" s="59"/>
      <c r="DI248" s="59"/>
      <c r="DJ248" s="59"/>
      <c r="DK248" s="59"/>
      <c r="DL248" s="59"/>
      <c r="DM248" s="59"/>
      <c r="DN248" s="59"/>
      <c r="DO248" s="59"/>
      <c r="DP248" s="59"/>
      <c r="DQ248" s="59"/>
      <c r="DR248" s="59"/>
      <c r="DS248" s="59"/>
      <c r="DT248" s="59"/>
      <c r="DU248" s="59"/>
      <c r="DV248" s="59"/>
      <c r="DW248" s="59"/>
      <c r="DX248" s="59"/>
      <c r="DY248" s="59"/>
      <c r="DZ248" s="59"/>
      <c r="EA248" s="59"/>
      <c r="EB248" s="59"/>
      <c r="EC248" s="59"/>
      <c r="ED248" s="59"/>
      <c r="EE248" s="59"/>
      <c r="EF248" s="59"/>
      <c r="EG248" s="59"/>
      <c r="EH248" s="59"/>
      <c r="EI248" s="59"/>
      <c r="EJ248" s="59"/>
      <c r="EK248" s="59"/>
      <c r="EL248" s="59"/>
      <c r="EM248" s="59"/>
      <c r="EN248" s="59"/>
      <c r="EO248" s="59"/>
      <c r="EP248" s="59"/>
      <c r="EQ248" s="59"/>
      <c r="ER248" s="59"/>
      <c r="ES248" s="59"/>
      <c r="ET248" s="59"/>
      <c r="EU248" s="59"/>
      <c r="EV248" s="59"/>
      <c r="EW248" s="59"/>
      <c r="EX248" s="59"/>
      <c r="EY248" s="59"/>
      <c r="EZ248" s="59"/>
      <c r="FA248" s="59"/>
      <c r="FB248" s="59"/>
      <c r="FC248" s="59"/>
      <c r="FD248" s="59"/>
      <c r="FE248" s="59"/>
      <c r="FF248" s="59"/>
      <c r="FG248" s="59"/>
      <c r="FH248" s="59"/>
      <c r="FI248" s="59"/>
      <c r="FJ248" s="59"/>
      <c r="FK248" s="59"/>
      <c r="FL248" s="59"/>
      <c r="FM248" s="59"/>
      <c r="FN248" s="59"/>
      <c r="FO248" s="59"/>
      <c r="FP248" s="59"/>
      <c r="FQ248" s="59"/>
      <c r="FR248" s="59"/>
      <c r="FS248" s="59"/>
      <c r="FT248" s="40"/>
      <c r="FU248" s="59"/>
      <c r="FV248" s="59"/>
      <c r="FW248" s="59"/>
      <c r="FX248" s="59"/>
      <c r="FY248" s="59"/>
      <c r="FZ248" s="59"/>
      <c r="GA248" s="42"/>
      <c r="GB248" s="59"/>
      <c r="GC248" s="59"/>
      <c r="GD248" s="59"/>
      <c r="GE248" s="120"/>
      <c r="GF248" s="163"/>
      <c r="GG248" s="1"/>
      <c r="GH248" s="1"/>
      <c r="GI248" s="1"/>
      <c r="GJ248" s="1"/>
      <c r="GK248" s="1"/>
      <c r="GL248" s="1"/>
      <c r="GM248" s="1"/>
    </row>
    <row r="249" spans="1:195" x14ac:dyDescent="0.2">
      <c r="A249" s="2" t="s">
        <v>617</v>
      </c>
      <c r="B249" s="11" t="s">
        <v>618</v>
      </c>
      <c r="C249" s="121">
        <v>0</v>
      </c>
      <c r="D249" s="121">
        <v>0</v>
      </c>
      <c r="E249" s="121">
        <v>0</v>
      </c>
      <c r="F249" s="121">
        <v>0</v>
      </c>
      <c r="G249" s="121">
        <v>0</v>
      </c>
      <c r="H249" s="121">
        <v>0</v>
      </c>
      <c r="I249" s="121">
        <v>0</v>
      </c>
      <c r="J249" s="121">
        <v>0</v>
      </c>
      <c r="K249" s="121">
        <v>0</v>
      </c>
      <c r="L249" s="121">
        <v>0</v>
      </c>
      <c r="M249" s="121">
        <v>0</v>
      </c>
      <c r="N249" s="121">
        <v>0</v>
      </c>
      <c r="O249" s="121">
        <v>0</v>
      </c>
      <c r="P249" s="121">
        <v>0</v>
      </c>
      <c r="Q249" s="121">
        <v>0</v>
      </c>
      <c r="R249" s="121">
        <v>0</v>
      </c>
      <c r="S249" s="121">
        <v>0</v>
      </c>
      <c r="T249" s="121">
        <v>0</v>
      </c>
      <c r="U249" s="121">
        <v>0</v>
      </c>
      <c r="V249" s="121">
        <v>0</v>
      </c>
      <c r="W249" s="121">
        <v>0</v>
      </c>
      <c r="X249" s="121">
        <v>0</v>
      </c>
      <c r="Y249" s="121">
        <v>0</v>
      </c>
      <c r="Z249" s="121">
        <v>0</v>
      </c>
      <c r="AA249" s="121">
        <v>0</v>
      </c>
      <c r="AB249" s="121">
        <v>0</v>
      </c>
      <c r="AC249" s="121">
        <v>0</v>
      </c>
      <c r="AD249" s="121">
        <v>0</v>
      </c>
      <c r="AE249" s="121">
        <v>0</v>
      </c>
      <c r="AF249" s="121">
        <v>0</v>
      </c>
      <c r="AG249" s="121">
        <v>0</v>
      </c>
      <c r="AH249" s="121">
        <v>0</v>
      </c>
      <c r="AI249" s="121">
        <v>0</v>
      </c>
      <c r="AJ249" s="121">
        <v>0</v>
      </c>
      <c r="AK249" s="121">
        <v>0</v>
      </c>
      <c r="AL249" s="121">
        <v>0</v>
      </c>
      <c r="AM249" s="121">
        <v>0</v>
      </c>
      <c r="AN249" s="121">
        <v>0</v>
      </c>
      <c r="AO249" s="121">
        <v>0</v>
      </c>
      <c r="AP249" s="121">
        <v>0</v>
      </c>
      <c r="AQ249" s="121">
        <v>0</v>
      </c>
      <c r="AR249" s="121">
        <v>0</v>
      </c>
      <c r="AS249" s="121">
        <v>0</v>
      </c>
      <c r="AT249" s="121">
        <v>0</v>
      </c>
      <c r="AU249" s="121">
        <v>0</v>
      </c>
      <c r="AV249" s="121">
        <v>0</v>
      </c>
      <c r="AW249" s="121">
        <v>0</v>
      </c>
      <c r="AX249" s="121">
        <v>0</v>
      </c>
      <c r="AY249" s="121">
        <v>0</v>
      </c>
      <c r="AZ249" s="121">
        <v>0</v>
      </c>
      <c r="BA249" s="121">
        <v>0</v>
      </c>
      <c r="BB249" s="121">
        <v>0</v>
      </c>
      <c r="BC249" s="121">
        <v>0</v>
      </c>
      <c r="BD249" s="121">
        <v>0</v>
      </c>
      <c r="BE249" s="121">
        <v>0</v>
      </c>
      <c r="BF249" s="121">
        <v>0</v>
      </c>
      <c r="BG249" s="121">
        <v>0</v>
      </c>
      <c r="BH249" s="121">
        <v>0</v>
      </c>
      <c r="BI249" s="121">
        <v>0</v>
      </c>
      <c r="BJ249" s="121">
        <v>0</v>
      </c>
      <c r="BK249" s="121">
        <v>0</v>
      </c>
      <c r="BL249" s="121">
        <v>0</v>
      </c>
      <c r="BM249" s="121">
        <v>0</v>
      </c>
      <c r="BN249" s="121">
        <v>0</v>
      </c>
      <c r="BO249" s="121">
        <v>0</v>
      </c>
      <c r="BP249" s="121">
        <v>0</v>
      </c>
      <c r="BQ249" s="121">
        <v>0</v>
      </c>
      <c r="BR249" s="121">
        <v>0</v>
      </c>
      <c r="BS249" s="121">
        <v>0</v>
      </c>
      <c r="BT249" s="121">
        <v>0</v>
      </c>
      <c r="BU249" s="121">
        <v>0</v>
      </c>
      <c r="BV249" s="121">
        <v>0</v>
      </c>
      <c r="BW249" s="121">
        <v>0</v>
      </c>
      <c r="BX249" s="121">
        <v>0</v>
      </c>
      <c r="BY249" s="121">
        <v>0</v>
      </c>
      <c r="BZ249" s="121">
        <v>0</v>
      </c>
      <c r="CA249" s="121">
        <v>0</v>
      </c>
      <c r="CB249" s="121">
        <v>0</v>
      </c>
      <c r="CC249" s="121">
        <v>0</v>
      </c>
      <c r="CD249" s="121">
        <v>0</v>
      </c>
      <c r="CE249" s="121">
        <v>0</v>
      </c>
      <c r="CF249" s="121">
        <v>0</v>
      </c>
      <c r="CG249" s="121">
        <v>0</v>
      </c>
      <c r="CH249" s="121">
        <v>0</v>
      </c>
      <c r="CI249" s="121">
        <v>0</v>
      </c>
      <c r="CJ249" s="121">
        <v>0</v>
      </c>
      <c r="CK249" s="121">
        <v>0</v>
      </c>
      <c r="CL249" s="121">
        <v>0</v>
      </c>
      <c r="CM249" s="121">
        <v>0</v>
      </c>
      <c r="CN249" s="121">
        <v>0</v>
      </c>
      <c r="CO249" s="121">
        <v>0</v>
      </c>
      <c r="CP249" s="121">
        <v>0</v>
      </c>
      <c r="CQ249" s="121">
        <v>0</v>
      </c>
      <c r="CR249" s="121">
        <v>0</v>
      </c>
      <c r="CS249" s="121">
        <v>0</v>
      </c>
      <c r="CT249" s="121">
        <v>0</v>
      </c>
      <c r="CU249" s="121">
        <v>0</v>
      </c>
      <c r="CV249" s="121">
        <v>0</v>
      </c>
      <c r="CW249" s="121">
        <v>0</v>
      </c>
      <c r="CX249" s="121">
        <v>0</v>
      </c>
      <c r="CY249" s="121">
        <v>0</v>
      </c>
      <c r="CZ249" s="121">
        <v>0</v>
      </c>
      <c r="DA249" s="121">
        <v>0</v>
      </c>
      <c r="DB249" s="121">
        <v>0</v>
      </c>
      <c r="DC249" s="121">
        <v>0</v>
      </c>
      <c r="DD249" s="121">
        <v>0</v>
      </c>
      <c r="DE249" s="121">
        <v>0</v>
      </c>
      <c r="DF249" s="121">
        <v>0</v>
      </c>
      <c r="DG249" s="121">
        <v>0</v>
      </c>
      <c r="DH249" s="121">
        <v>0</v>
      </c>
      <c r="DI249" s="121">
        <v>0</v>
      </c>
      <c r="DJ249" s="121">
        <v>0</v>
      </c>
      <c r="DK249" s="121">
        <v>0</v>
      </c>
      <c r="DL249" s="121">
        <v>0</v>
      </c>
      <c r="DM249" s="121">
        <v>0</v>
      </c>
      <c r="DN249" s="121">
        <v>0</v>
      </c>
      <c r="DO249" s="121">
        <v>0</v>
      </c>
      <c r="DP249" s="121">
        <v>0</v>
      </c>
      <c r="DQ249" s="121">
        <v>0</v>
      </c>
      <c r="DR249" s="121">
        <v>0</v>
      </c>
      <c r="DS249" s="121">
        <v>0</v>
      </c>
      <c r="DT249" s="121">
        <v>0</v>
      </c>
      <c r="DU249" s="121">
        <v>0</v>
      </c>
      <c r="DV249" s="121">
        <v>0</v>
      </c>
      <c r="DW249" s="121">
        <v>0</v>
      </c>
      <c r="DX249" s="121">
        <v>0</v>
      </c>
      <c r="DY249" s="121">
        <v>0</v>
      </c>
      <c r="DZ249" s="121">
        <v>0</v>
      </c>
      <c r="EA249" s="121">
        <v>0</v>
      </c>
      <c r="EB249" s="121">
        <v>0</v>
      </c>
      <c r="EC249" s="121">
        <v>0</v>
      </c>
      <c r="ED249" s="121">
        <v>0</v>
      </c>
      <c r="EE249" s="121">
        <v>0</v>
      </c>
      <c r="EF249" s="121">
        <v>0</v>
      </c>
      <c r="EG249" s="121">
        <v>0</v>
      </c>
      <c r="EH249" s="121">
        <v>0</v>
      </c>
      <c r="EI249" s="121">
        <v>0</v>
      </c>
      <c r="EJ249" s="121">
        <v>0</v>
      </c>
      <c r="EK249" s="121">
        <v>0</v>
      </c>
      <c r="EL249" s="121">
        <v>0</v>
      </c>
      <c r="EM249" s="121">
        <v>0</v>
      </c>
      <c r="EN249" s="121">
        <v>0</v>
      </c>
      <c r="EO249" s="121">
        <v>0</v>
      </c>
      <c r="EP249" s="121">
        <v>0</v>
      </c>
      <c r="EQ249" s="121">
        <v>0</v>
      </c>
      <c r="ER249" s="121">
        <v>0</v>
      </c>
      <c r="ES249" s="121">
        <v>0</v>
      </c>
      <c r="ET249" s="121">
        <v>0</v>
      </c>
      <c r="EU249" s="121">
        <v>0</v>
      </c>
      <c r="EV249" s="121">
        <v>0</v>
      </c>
      <c r="EW249" s="121">
        <v>0</v>
      </c>
      <c r="EX249" s="121">
        <v>0</v>
      </c>
      <c r="EY249" s="121">
        <v>0</v>
      </c>
      <c r="EZ249" s="121">
        <v>0</v>
      </c>
      <c r="FA249" s="121">
        <v>0</v>
      </c>
      <c r="FB249" s="121">
        <v>0</v>
      </c>
      <c r="FC249" s="121">
        <v>0</v>
      </c>
      <c r="FD249" s="121">
        <v>0</v>
      </c>
      <c r="FE249" s="121">
        <v>0</v>
      </c>
      <c r="FF249" s="121">
        <v>0</v>
      </c>
      <c r="FG249" s="121">
        <v>0</v>
      </c>
      <c r="FH249" s="121">
        <v>0</v>
      </c>
      <c r="FI249" s="121">
        <v>0</v>
      </c>
      <c r="FJ249" s="121">
        <v>0</v>
      </c>
      <c r="FK249" s="121">
        <v>0</v>
      </c>
      <c r="FL249" s="121">
        <v>0</v>
      </c>
      <c r="FM249" s="121">
        <v>0</v>
      </c>
      <c r="FN249" s="121">
        <v>0</v>
      </c>
      <c r="FO249" s="121">
        <v>0</v>
      </c>
      <c r="FP249" s="121">
        <v>0</v>
      </c>
      <c r="FQ249" s="121">
        <v>0</v>
      </c>
      <c r="FR249" s="121">
        <v>0</v>
      </c>
      <c r="FS249" s="121">
        <v>0</v>
      </c>
      <c r="FT249" s="121">
        <v>0</v>
      </c>
      <c r="FU249" s="121">
        <v>0</v>
      </c>
      <c r="FV249" s="121">
        <v>0</v>
      </c>
      <c r="FW249" s="121">
        <v>0</v>
      </c>
      <c r="FX249" s="121">
        <v>0</v>
      </c>
      <c r="FY249" s="59"/>
      <c r="FZ249" s="59"/>
      <c r="GA249" s="59"/>
      <c r="GB249" s="59"/>
      <c r="GC249" s="59"/>
      <c r="GD249" s="59"/>
      <c r="GE249" s="120"/>
      <c r="GF249" s="163"/>
      <c r="GG249" s="1"/>
      <c r="GH249" s="1"/>
      <c r="GI249" s="1"/>
      <c r="GJ249" s="1"/>
      <c r="GK249" s="1"/>
      <c r="GL249" s="1"/>
      <c r="GM249" s="1"/>
    </row>
    <row r="250" spans="1:195" x14ac:dyDescent="0.2">
      <c r="A250" s="2" t="s">
        <v>619</v>
      </c>
      <c r="B250" s="11" t="s">
        <v>620</v>
      </c>
      <c r="C250" s="59">
        <f t="shared" ref="C250:BN250" si="502">IF(C249&gt;0,C249,C247)</f>
        <v>2.6079999999999999E-2</v>
      </c>
      <c r="D250" s="59">
        <f t="shared" si="502"/>
        <v>2.7E-2</v>
      </c>
      <c r="E250" s="59">
        <f t="shared" si="502"/>
        <v>2.4687999999999998E-2</v>
      </c>
      <c r="F250" s="59">
        <f t="shared" si="502"/>
        <v>2.6262000000000001E-2</v>
      </c>
      <c r="G250" s="59">
        <f t="shared" si="502"/>
        <v>2.2284999999999999E-2</v>
      </c>
      <c r="H250" s="59">
        <f t="shared" si="502"/>
        <v>2.7E-2</v>
      </c>
      <c r="I250" s="59">
        <f t="shared" si="502"/>
        <v>2.7E-2</v>
      </c>
      <c r="J250" s="59">
        <f t="shared" si="502"/>
        <v>2.7E-2</v>
      </c>
      <c r="K250" s="59">
        <f t="shared" si="502"/>
        <v>2.7E-2</v>
      </c>
      <c r="L250" s="59">
        <f t="shared" si="502"/>
        <v>2.1895000000000001E-2</v>
      </c>
      <c r="M250" s="59">
        <f t="shared" si="502"/>
        <v>2.0947E-2</v>
      </c>
      <c r="N250" s="59">
        <f t="shared" si="502"/>
        <v>2.0358999999999999E-2</v>
      </c>
      <c r="O250" s="59">
        <f t="shared" si="502"/>
        <v>2.5353000000000001E-2</v>
      </c>
      <c r="P250" s="59">
        <f t="shared" si="502"/>
        <v>2.7E-2</v>
      </c>
      <c r="Q250" s="59">
        <f t="shared" si="502"/>
        <v>2.6010000000000002E-2</v>
      </c>
      <c r="R250" s="59">
        <f t="shared" si="502"/>
        <v>2.3909E-2</v>
      </c>
      <c r="S250" s="59">
        <f t="shared" si="502"/>
        <v>2.1013999999999998E-2</v>
      </c>
      <c r="T250" s="59">
        <f t="shared" si="502"/>
        <v>1.9300999999999999E-2</v>
      </c>
      <c r="U250" s="59">
        <f t="shared" si="502"/>
        <v>1.8800999999999998E-2</v>
      </c>
      <c r="V250" s="59">
        <f t="shared" si="502"/>
        <v>2.7E-2</v>
      </c>
      <c r="W250" s="40">
        <f t="shared" si="502"/>
        <v>2.7E-2</v>
      </c>
      <c r="X250" s="59">
        <f t="shared" si="502"/>
        <v>1.0756E-2</v>
      </c>
      <c r="Y250" s="59">
        <f t="shared" si="502"/>
        <v>1.9498000000000001E-2</v>
      </c>
      <c r="Z250" s="59">
        <f t="shared" si="502"/>
        <v>1.8914999999999998E-2</v>
      </c>
      <c r="AA250" s="59">
        <f t="shared" si="502"/>
        <v>2.4995E-2</v>
      </c>
      <c r="AB250" s="59">
        <f t="shared" si="502"/>
        <v>2.5023E-2</v>
      </c>
      <c r="AC250" s="59">
        <f t="shared" si="502"/>
        <v>1.5982E-2</v>
      </c>
      <c r="AD250" s="59">
        <f t="shared" si="502"/>
        <v>1.4692999999999999E-2</v>
      </c>
      <c r="AE250" s="59">
        <f t="shared" si="502"/>
        <v>7.8139999999999998E-3</v>
      </c>
      <c r="AF250" s="59">
        <f t="shared" si="502"/>
        <v>6.6740000000000002E-3</v>
      </c>
      <c r="AG250" s="59">
        <f t="shared" si="502"/>
        <v>1.2480999999999999E-2</v>
      </c>
      <c r="AH250" s="59">
        <f t="shared" si="502"/>
        <v>1.7123000000000003E-2</v>
      </c>
      <c r="AI250" s="59">
        <f t="shared" si="502"/>
        <v>2.7E-2</v>
      </c>
      <c r="AJ250" s="59">
        <f t="shared" si="502"/>
        <v>1.8787999999999999E-2</v>
      </c>
      <c r="AK250" s="59">
        <f t="shared" si="502"/>
        <v>1.6280000000000003E-2</v>
      </c>
      <c r="AL250" s="59">
        <f t="shared" si="502"/>
        <v>2.7E-2</v>
      </c>
      <c r="AM250" s="59">
        <f t="shared" si="502"/>
        <v>1.6449000000000002E-2</v>
      </c>
      <c r="AN250" s="59">
        <f t="shared" si="502"/>
        <v>2.2903E-2</v>
      </c>
      <c r="AO250" s="59">
        <f t="shared" si="502"/>
        <v>2.2655999999999999E-2</v>
      </c>
      <c r="AP250" s="59">
        <f t="shared" si="502"/>
        <v>2.5541000000000001E-2</v>
      </c>
      <c r="AQ250" s="59">
        <f t="shared" si="502"/>
        <v>1.5559E-2</v>
      </c>
      <c r="AR250" s="59">
        <f t="shared" si="502"/>
        <v>2.5440000000000001E-2</v>
      </c>
      <c r="AS250" s="59">
        <f t="shared" si="502"/>
        <v>1.1618E-2</v>
      </c>
      <c r="AT250" s="59">
        <f t="shared" si="502"/>
        <v>2.6713999999999998E-2</v>
      </c>
      <c r="AU250" s="59">
        <f t="shared" si="502"/>
        <v>1.9188E-2</v>
      </c>
      <c r="AV250" s="59">
        <f t="shared" si="502"/>
        <v>2.5359000000000003E-2</v>
      </c>
      <c r="AW250" s="59">
        <f t="shared" si="502"/>
        <v>2.0596E-2</v>
      </c>
      <c r="AX250" s="59">
        <f t="shared" si="502"/>
        <v>1.6797999999999997E-2</v>
      </c>
      <c r="AY250" s="59">
        <f t="shared" si="502"/>
        <v>2.7E-2</v>
      </c>
      <c r="AZ250" s="59">
        <f t="shared" si="502"/>
        <v>1.6345999999999999E-2</v>
      </c>
      <c r="BA250" s="59">
        <f t="shared" si="502"/>
        <v>2.1893999999999997E-2</v>
      </c>
      <c r="BB250" s="59">
        <f t="shared" si="502"/>
        <v>1.9684E-2</v>
      </c>
      <c r="BC250" s="59">
        <f t="shared" si="502"/>
        <v>2.2561999999999999E-2</v>
      </c>
      <c r="BD250" s="59">
        <f t="shared" si="502"/>
        <v>2.7E-2</v>
      </c>
      <c r="BE250" s="59">
        <f t="shared" si="502"/>
        <v>2.2815999999999999E-2</v>
      </c>
      <c r="BF250" s="59">
        <f t="shared" si="502"/>
        <v>2.6952E-2</v>
      </c>
      <c r="BG250" s="59">
        <f t="shared" si="502"/>
        <v>2.7E-2</v>
      </c>
      <c r="BH250" s="59">
        <f t="shared" si="502"/>
        <v>2.1419000000000001E-2</v>
      </c>
      <c r="BI250" s="59">
        <f t="shared" si="502"/>
        <v>8.4329999999999995E-3</v>
      </c>
      <c r="BJ250" s="59">
        <f t="shared" si="502"/>
        <v>2.3164000000000001E-2</v>
      </c>
      <c r="BK250" s="59">
        <f t="shared" si="502"/>
        <v>2.4458999999999998E-2</v>
      </c>
      <c r="BL250" s="59">
        <f t="shared" si="502"/>
        <v>2.7E-2</v>
      </c>
      <c r="BM250" s="59">
        <f t="shared" si="502"/>
        <v>2.0833999999999998E-2</v>
      </c>
      <c r="BN250" s="59">
        <f t="shared" si="502"/>
        <v>2.7E-2</v>
      </c>
      <c r="BO250" s="59">
        <f t="shared" ref="BO250:DZ250" si="503">IF(BO249&gt;0,BO249,BO247)</f>
        <v>1.5203E-2</v>
      </c>
      <c r="BP250" s="59">
        <f t="shared" si="503"/>
        <v>2.1702000000000003E-2</v>
      </c>
      <c r="BQ250" s="59">
        <f t="shared" si="503"/>
        <v>2.1759000000000001E-2</v>
      </c>
      <c r="BR250" s="59">
        <f t="shared" si="503"/>
        <v>4.7000000000000002E-3</v>
      </c>
      <c r="BS250" s="59">
        <f t="shared" si="503"/>
        <v>2.2309999999999999E-3</v>
      </c>
      <c r="BT250" s="59">
        <f t="shared" si="503"/>
        <v>4.0750000000000005E-3</v>
      </c>
      <c r="BU250" s="59">
        <f t="shared" si="503"/>
        <v>1.3811E-2</v>
      </c>
      <c r="BV250" s="59">
        <f t="shared" si="503"/>
        <v>1.1775000000000001E-2</v>
      </c>
      <c r="BW250" s="59">
        <f t="shared" si="503"/>
        <v>1.55E-2</v>
      </c>
      <c r="BX250" s="59">
        <f t="shared" si="503"/>
        <v>1.6598999999999999E-2</v>
      </c>
      <c r="BY250" s="59">
        <f t="shared" si="503"/>
        <v>2.3781E-2</v>
      </c>
      <c r="BZ250" s="59">
        <f t="shared" si="503"/>
        <v>2.6312000000000002E-2</v>
      </c>
      <c r="CA250" s="59">
        <f t="shared" si="503"/>
        <v>2.3040999999999999E-2</v>
      </c>
      <c r="CB250" s="59">
        <f t="shared" si="503"/>
        <v>2.6251999999999998E-2</v>
      </c>
      <c r="CC250" s="59">
        <f t="shared" si="503"/>
        <v>2.2199E-2</v>
      </c>
      <c r="CD250" s="59">
        <f t="shared" si="503"/>
        <v>1.9519999999999999E-2</v>
      </c>
      <c r="CE250" s="59">
        <f t="shared" si="503"/>
        <v>2.7E-2</v>
      </c>
      <c r="CF250" s="59">
        <f t="shared" si="503"/>
        <v>2.2463E-2</v>
      </c>
      <c r="CG250" s="59">
        <f t="shared" si="503"/>
        <v>2.7E-2</v>
      </c>
      <c r="CH250" s="59">
        <f t="shared" si="503"/>
        <v>2.2187999999999999E-2</v>
      </c>
      <c r="CI250" s="59">
        <f t="shared" si="503"/>
        <v>2.418E-2</v>
      </c>
      <c r="CJ250" s="59">
        <f t="shared" si="503"/>
        <v>2.3469E-2</v>
      </c>
      <c r="CK250" s="59">
        <f t="shared" si="503"/>
        <v>6.6010000000000001E-3</v>
      </c>
      <c r="CL250" s="59">
        <f t="shared" si="503"/>
        <v>8.2289999999999985E-3</v>
      </c>
      <c r="CM250" s="59">
        <f t="shared" si="503"/>
        <v>2.274E-3</v>
      </c>
      <c r="CN250" s="59">
        <f t="shared" si="503"/>
        <v>2.7E-2</v>
      </c>
      <c r="CO250" s="59">
        <f t="shared" si="503"/>
        <v>2.2359999999999998E-2</v>
      </c>
      <c r="CP250" s="59">
        <f t="shared" si="503"/>
        <v>2.0548999999999998E-2</v>
      </c>
      <c r="CQ250" s="59">
        <f t="shared" si="503"/>
        <v>1.2426999999999999E-2</v>
      </c>
      <c r="CR250" s="59">
        <f t="shared" si="503"/>
        <v>1.6799999999999999E-3</v>
      </c>
      <c r="CS250" s="59">
        <f t="shared" si="503"/>
        <v>2.2658000000000001E-2</v>
      </c>
      <c r="CT250" s="59">
        <f t="shared" si="503"/>
        <v>8.5199999999999998E-3</v>
      </c>
      <c r="CU250" s="59">
        <f t="shared" si="503"/>
        <v>1.9615999999999998E-2</v>
      </c>
      <c r="CV250" s="59">
        <f t="shared" si="503"/>
        <v>1.0978999999999999E-2</v>
      </c>
      <c r="CW250" s="59">
        <f t="shared" si="503"/>
        <v>1.7086999999999998E-2</v>
      </c>
      <c r="CX250" s="59">
        <f t="shared" si="503"/>
        <v>2.1824000000000003E-2</v>
      </c>
      <c r="CY250" s="59">
        <f t="shared" si="503"/>
        <v>2.7E-2</v>
      </c>
      <c r="CZ250" s="59">
        <f t="shared" si="503"/>
        <v>2.6651000000000001E-2</v>
      </c>
      <c r="DA250" s="59">
        <f t="shared" si="503"/>
        <v>2.7E-2</v>
      </c>
      <c r="DB250" s="59">
        <f t="shared" si="503"/>
        <v>2.7E-2</v>
      </c>
      <c r="DC250" s="59">
        <f t="shared" si="503"/>
        <v>1.7417999999999999E-2</v>
      </c>
      <c r="DD250" s="59">
        <f t="shared" si="503"/>
        <v>3.4300000000000003E-3</v>
      </c>
      <c r="DE250" s="59">
        <f t="shared" si="503"/>
        <v>1.145E-2</v>
      </c>
      <c r="DF250" s="59">
        <f t="shared" si="503"/>
        <v>2.4213999999999999E-2</v>
      </c>
      <c r="DG250" s="59">
        <f t="shared" si="503"/>
        <v>2.0452999999999999E-2</v>
      </c>
      <c r="DH250" s="59">
        <f t="shared" si="503"/>
        <v>2.0516E-2</v>
      </c>
      <c r="DI250" s="59">
        <f t="shared" si="503"/>
        <v>1.8844999999999997E-2</v>
      </c>
      <c r="DJ250" s="59">
        <f t="shared" si="503"/>
        <v>2.0882999999999999E-2</v>
      </c>
      <c r="DK250" s="59">
        <f t="shared" si="503"/>
        <v>1.5657999999999998E-2</v>
      </c>
      <c r="DL250" s="59">
        <f t="shared" si="503"/>
        <v>2.1967E-2</v>
      </c>
      <c r="DM250" s="59">
        <f t="shared" si="503"/>
        <v>1.9899E-2</v>
      </c>
      <c r="DN250" s="59">
        <f t="shared" si="503"/>
        <v>2.7E-2</v>
      </c>
      <c r="DO250" s="59">
        <f t="shared" si="503"/>
        <v>2.7E-2</v>
      </c>
      <c r="DP250" s="59">
        <f t="shared" si="503"/>
        <v>2.7E-2</v>
      </c>
      <c r="DQ250" s="59">
        <f t="shared" si="503"/>
        <v>2.4545000000000001E-2</v>
      </c>
      <c r="DR250" s="59">
        <f t="shared" si="503"/>
        <v>2.4417000000000001E-2</v>
      </c>
      <c r="DS250" s="59">
        <f t="shared" si="503"/>
        <v>2.5923999999999999E-2</v>
      </c>
      <c r="DT250" s="59">
        <f t="shared" si="503"/>
        <v>2.1728999999999998E-2</v>
      </c>
      <c r="DU250" s="59">
        <f t="shared" si="503"/>
        <v>2.7E-2</v>
      </c>
      <c r="DV250" s="59">
        <f t="shared" si="503"/>
        <v>2.7E-2</v>
      </c>
      <c r="DW250" s="59">
        <f t="shared" si="503"/>
        <v>2.1996999999999999E-2</v>
      </c>
      <c r="DX250" s="59">
        <f t="shared" si="503"/>
        <v>1.8931E-2</v>
      </c>
      <c r="DY250" s="59">
        <f t="shared" si="503"/>
        <v>1.2928E-2</v>
      </c>
      <c r="DZ250" s="59">
        <f t="shared" si="503"/>
        <v>1.7662000000000001E-2</v>
      </c>
      <c r="EA250" s="59">
        <f t="shared" ref="EA250:EQ250" si="504">IF(EA249&gt;0,EA249,EA247)</f>
        <v>1.2173E-2</v>
      </c>
      <c r="EB250" s="59">
        <f t="shared" si="504"/>
        <v>2.7E-2</v>
      </c>
      <c r="EC250" s="59">
        <f t="shared" si="504"/>
        <v>2.6620999999999999E-2</v>
      </c>
      <c r="ED250" s="59">
        <f t="shared" si="504"/>
        <v>4.4120000000000001E-3</v>
      </c>
      <c r="EE250" s="59">
        <f t="shared" si="504"/>
        <v>2.7E-2</v>
      </c>
      <c r="EF250" s="59">
        <f t="shared" si="504"/>
        <v>1.9594999999999998E-2</v>
      </c>
      <c r="EG250" s="59">
        <f t="shared" si="504"/>
        <v>2.6536000000000001E-2</v>
      </c>
      <c r="EH250" s="59">
        <f t="shared" si="504"/>
        <v>2.5053000000000002E-2</v>
      </c>
      <c r="EI250" s="59">
        <f t="shared" si="504"/>
        <v>2.7E-2</v>
      </c>
      <c r="EJ250" s="59">
        <f t="shared" si="504"/>
        <v>2.7E-2</v>
      </c>
      <c r="EK250" s="59">
        <f t="shared" si="504"/>
        <v>5.7670000000000004E-3</v>
      </c>
      <c r="EL250" s="59">
        <f t="shared" si="504"/>
        <v>2.1160000000000003E-3</v>
      </c>
      <c r="EM250" s="59">
        <f t="shared" si="504"/>
        <v>1.6308E-2</v>
      </c>
      <c r="EN250" s="59">
        <f t="shared" si="504"/>
        <v>2.7E-2</v>
      </c>
      <c r="EO250" s="59">
        <f t="shared" si="504"/>
        <v>2.7E-2</v>
      </c>
      <c r="EP250" s="59">
        <f t="shared" si="504"/>
        <v>2.0586E-2</v>
      </c>
      <c r="EQ250" s="59">
        <f t="shared" si="504"/>
        <v>9.9850000000000008E-3</v>
      </c>
      <c r="ER250" s="59">
        <f t="shared" ref="ER250:FX250" si="505">IF(ER249&gt;0,ER249,ER247)</f>
        <v>2.1283E-2</v>
      </c>
      <c r="ES250" s="59">
        <f t="shared" si="505"/>
        <v>2.3557999999999999E-2</v>
      </c>
      <c r="ET250" s="59">
        <f t="shared" si="505"/>
        <v>2.7E-2</v>
      </c>
      <c r="EU250" s="59">
        <f t="shared" si="505"/>
        <v>2.7E-2</v>
      </c>
      <c r="EV250" s="59">
        <f t="shared" si="505"/>
        <v>1.0964999999999999E-2</v>
      </c>
      <c r="EW250" s="59">
        <f t="shared" si="505"/>
        <v>6.0530000000000002E-3</v>
      </c>
      <c r="EX250" s="59">
        <f t="shared" si="505"/>
        <v>3.9100000000000003E-3</v>
      </c>
      <c r="EY250" s="59">
        <f t="shared" si="505"/>
        <v>2.7E-2</v>
      </c>
      <c r="EZ250" s="59">
        <f t="shared" si="505"/>
        <v>2.2942000000000001E-2</v>
      </c>
      <c r="FA250" s="59">
        <f t="shared" si="505"/>
        <v>1.0666E-2</v>
      </c>
      <c r="FB250" s="59">
        <f t="shared" si="505"/>
        <v>1.1505E-2</v>
      </c>
      <c r="FC250" s="59">
        <f t="shared" si="505"/>
        <v>2.2550000000000001E-2</v>
      </c>
      <c r="FD250" s="59">
        <f t="shared" si="505"/>
        <v>2.4437999999999998E-2</v>
      </c>
      <c r="FE250" s="59">
        <f t="shared" si="505"/>
        <v>1.4180999999999999E-2</v>
      </c>
      <c r="FF250" s="59">
        <f t="shared" si="505"/>
        <v>2.7E-2</v>
      </c>
      <c r="FG250" s="59">
        <f t="shared" si="505"/>
        <v>2.7E-2</v>
      </c>
      <c r="FH250" s="59">
        <f t="shared" si="505"/>
        <v>1.9771999999999998E-2</v>
      </c>
      <c r="FI250" s="59">
        <f t="shared" si="505"/>
        <v>6.1999999999999998E-3</v>
      </c>
      <c r="FJ250" s="59">
        <f t="shared" si="505"/>
        <v>1.9438E-2</v>
      </c>
      <c r="FK250" s="59">
        <f t="shared" si="505"/>
        <v>1.0845E-2</v>
      </c>
      <c r="FL250" s="59">
        <f t="shared" si="505"/>
        <v>2.7E-2</v>
      </c>
      <c r="FM250" s="59">
        <f t="shared" si="505"/>
        <v>1.8414E-2</v>
      </c>
      <c r="FN250" s="59">
        <f t="shared" si="505"/>
        <v>2.7E-2</v>
      </c>
      <c r="FO250" s="59">
        <f t="shared" si="505"/>
        <v>5.5900000000000004E-3</v>
      </c>
      <c r="FP250" s="59">
        <f t="shared" si="505"/>
        <v>1.2143000000000001E-2</v>
      </c>
      <c r="FQ250" s="59">
        <f t="shared" si="505"/>
        <v>1.6879999999999999E-2</v>
      </c>
      <c r="FR250" s="59">
        <f t="shared" si="505"/>
        <v>1.1564999999999999E-2</v>
      </c>
      <c r="FS250" s="59">
        <f t="shared" si="505"/>
        <v>5.1450000000000003E-3</v>
      </c>
      <c r="FT250" s="40">
        <f t="shared" si="505"/>
        <v>4.2929999999999999E-3</v>
      </c>
      <c r="FU250" s="59">
        <f t="shared" si="505"/>
        <v>1.8345E-2</v>
      </c>
      <c r="FV250" s="59">
        <f t="shared" si="505"/>
        <v>1.5032E-2</v>
      </c>
      <c r="FW250" s="59">
        <f t="shared" si="505"/>
        <v>2.1498E-2</v>
      </c>
      <c r="FX250" s="59">
        <f t="shared" si="505"/>
        <v>1.9675000000000002E-2</v>
      </c>
      <c r="FY250" s="59"/>
      <c r="FZ250" s="122">
        <f>AVERAGE(C250:FY250)</f>
        <v>1.9704657303370818E-2</v>
      </c>
      <c r="GA250" s="59"/>
      <c r="GB250" s="59"/>
      <c r="GC250" s="59"/>
      <c r="GD250" s="59"/>
      <c r="GE250" s="120"/>
      <c r="GF250" s="163"/>
      <c r="GG250" s="1"/>
      <c r="GH250" s="1"/>
      <c r="GI250" s="1"/>
      <c r="GJ250" s="1"/>
      <c r="GK250" s="1"/>
      <c r="GL250" s="1"/>
      <c r="GM250" s="1"/>
    </row>
    <row r="251" spans="1:195" x14ac:dyDescent="0.2">
      <c r="A251" s="5"/>
      <c r="B251" s="11" t="s">
        <v>621</v>
      </c>
      <c r="C251" s="59">
        <f>C250*1000</f>
        <v>26.08</v>
      </c>
      <c r="D251" s="59">
        <f t="shared" ref="D251:BO251" si="506">D250*1000</f>
        <v>27</v>
      </c>
      <c r="E251" s="59">
        <f t="shared" si="506"/>
        <v>24.687999999999999</v>
      </c>
      <c r="F251" s="59">
        <f t="shared" si="506"/>
        <v>26.262</v>
      </c>
      <c r="G251" s="59">
        <f t="shared" si="506"/>
        <v>22.285</v>
      </c>
      <c r="H251" s="59">
        <f t="shared" si="506"/>
        <v>27</v>
      </c>
      <c r="I251" s="59">
        <f t="shared" si="506"/>
        <v>27</v>
      </c>
      <c r="J251" s="59">
        <f t="shared" si="506"/>
        <v>27</v>
      </c>
      <c r="K251" s="59">
        <f t="shared" si="506"/>
        <v>27</v>
      </c>
      <c r="L251" s="59">
        <f t="shared" si="506"/>
        <v>21.895</v>
      </c>
      <c r="M251" s="59">
        <f t="shared" si="506"/>
        <v>20.946999999999999</v>
      </c>
      <c r="N251" s="59">
        <f t="shared" si="506"/>
        <v>20.358999999999998</v>
      </c>
      <c r="O251" s="59">
        <f t="shared" si="506"/>
        <v>25.353000000000002</v>
      </c>
      <c r="P251" s="59">
        <f t="shared" si="506"/>
        <v>27</v>
      </c>
      <c r="Q251" s="59">
        <f t="shared" si="506"/>
        <v>26.01</v>
      </c>
      <c r="R251" s="59">
        <f t="shared" si="506"/>
        <v>23.908999999999999</v>
      </c>
      <c r="S251" s="59">
        <f t="shared" si="506"/>
        <v>21.013999999999999</v>
      </c>
      <c r="T251" s="59">
        <f t="shared" si="506"/>
        <v>19.300999999999998</v>
      </c>
      <c r="U251" s="59">
        <f t="shared" si="506"/>
        <v>18.800999999999998</v>
      </c>
      <c r="V251" s="59">
        <f t="shared" si="506"/>
        <v>27</v>
      </c>
      <c r="W251" s="59">
        <f t="shared" si="506"/>
        <v>27</v>
      </c>
      <c r="X251" s="59">
        <f t="shared" si="506"/>
        <v>10.756</v>
      </c>
      <c r="Y251" s="59">
        <f t="shared" si="506"/>
        <v>19.498000000000001</v>
      </c>
      <c r="Z251" s="59">
        <f t="shared" si="506"/>
        <v>18.914999999999999</v>
      </c>
      <c r="AA251" s="59">
        <f t="shared" si="506"/>
        <v>24.995000000000001</v>
      </c>
      <c r="AB251" s="59">
        <f t="shared" si="506"/>
        <v>25.023</v>
      </c>
      <c r="AC251" s="59">
        <f t="shared" si="506"/>
        <v>15.981999999999999</v>
      </c>
      <c r="AD251" s="59">
        <f t="shared" si="506"/>
        <v>14.693</v>
      </c>
      <c r="AE251" s="59">
        <f t="shared" si="506"/>
        <v>7.8140000000000001</v>
      </c>
      <c r="AF251" s="59">
        <f t="shared" si="506"/>
        <v>6.6740000000000004</v>
      </c>
      <c r="AG251" s="59">
        <f t="shared" si="506"/>
        <v>12.481</v>
      </c>
      <c r="AH251" s="59">
        <f t="shared" si="506"/>
        <v>17.123000000000001</v>
      </c>
      <c r="AI251" s="59">
        <f t="shared" si="506"/>
        <v>27</v>
      </c>
      <c r="AJ251" s="59">
        <f t="shared" si="506"/>
        <v>18.788</v>
      </c>
      <c r="AK251" s="59">
        <f t="shared" si="506"/>
        <v>16.28</v>
      </c>
      <c r="AL251" s="59">
        <f t="shared" si="506"/>
        <v>27</v>
      </c>
      <c r="AM251" s="59">
        <f t="shared" si="506"/>
        <v>16.449000000000002</v>
      </c>
      <c r="AN251" s="59">
        <f t="shared" si="506"/>
        <v>22.902999999999999</v>
      </c>
      <c r="AO251" s="59">
        <f t="shared" si="506"/>
        <v>22.655999999999999</v>
      </c>
      <c r="AP251" s="59">
        <f t="shared" si="506"/>
        <v>25.541</v>
      </c>
      <c r="AQ251" s="59">
        <f t="shared" si="506"/>
        <v>15.558999999999999</v>
      </c>
      <c r="AR251" s="59">
        <f t="shared" si="506"/>
        <v>25.44</v>
      </c>
      <c r="AS251" s="59">
        <f t="shared" si="506"/>
        <v>11.618</v>
      </c>
      <c r="AT251" s="59">
        <f t="shared" si="506"/>
        <v>26.713999999999999</v>
      </c>
      <c r="AU251" s="59">
        <f t="shared" si="506"/>
        <v>19.187999999999999</v>
      </c>
      <c r="AV251" s="59">
        <f t="shared" si="506"/>
        <v>25.359000000000002</v>
      </c>
      <c r="AW251" s="59">
        <f t="shared" si="506"/>
        <v>20.596</v>
      </c>
      <c r="AX251" s="59">
        <f t="shared" si="506"/>
        <v>16.797999999999998</v>
      </c>
      <c r="AY251" s="59">
        <f t="shared" si="506"/>
        <v>27</v>
      </c>
      <c r="AZ251" s="59">
        <f t="shared" si="506"/>
        <v>16.346</v>
      </c>
      <c r="BA251" s="59">
        <f t="shared" si="506"/>
        <v>21.893999999999998</v>
      </c>
      <c r="BB251" s="59">
        <f t="shared" si="506"/>
        <v>19.684000000000001</v>
      </c>
      <c r="BC251" s="59">
        <f t="shared" si="506"/>
        <v>22.561999999999998</v>
      </c>
      <c r="BD251" s="59">
        <f t="shared" si="506"/>
        <v>27</v>
      </c>
      <c r="BE251" s="59">
        <f t="shared" si="506"/>
        <v>22.815999999999999</v>
      </c>
      <c r="BF251" s="59">
        <f t="shared" si="506"/>
        <v>26.952000000000002</v>
      </c>
      <c r="BG251" s="59">
        <f t="shared" si="506"/>
        <v>27</v>
      </c>
      <c r="BH251" s="59">
        <f t="shared" si="506"/>
        <v>21.419</v>
      </c>
      <c r="BI251" s="59">
        <f t="shared" si="506"/>
        <v>8.4329999999999998</v>
      </c>
      <c r="BJ251" s="59">
        <f t="shared" si="506"/>
        <v>23.164000000000001</v>
      </c>
      <c r="BK251" s="59">
        <f t="shared" si="506"/>
        <v>24.459</v>
      </c>
      <c r="BL251" s="59">
        <f t="shared" si="506"/>
        <v>27</v>
      </c>
      <c r="BM251" s="59">
        <f t="shared" si="506"/>
        <v>20.834</v>
      </c>
      <c r="BN251" s="59">
        <f t="shared" si="506"/>
        <v>27</v>
      </c>
      <c r="BO251" s="59">
        <f t="shared" si="506"/>
        <v>15.202999999999999</v>
      </c>
      <c r="BP251" s="59">
        <f t="shared" ref="BP251:EA251" si="507">BP250*1000</f>
        <v>21.702000000000002</v>
      </c>
      <c r="BQ251" s="59">
        <f t="shared" si="507"/>
        <v>21.759</v>
      </c>
      <c r="BR251" s="59">
        <f t="shared" si="507"/>
        <v>4.7</v>
      </c>
      <c r="BS251" s="59">
        <f t="shared" si="507"/>
        <v>2.2309999999999999</v>
      </c>
      <c r="BT251" s="59">
        <f t="shared" si="507"/>
        <v>4.0750000000000002</v>
      </c>
      <c r="BU251" s="59">
        <f t="shared" si="507"/>
        <v>13.811</v>
      </c>
      <c r="BV251" s="59">
        <f t="shared" si="507"/>
        <v>11.775</v>
      </c>
      <c r="BW251" s="59">
        <f t="shared" si="507"/>
        <v>15.5</v>
      </c>
      <c r="BX251" s="59">
        <f t="shared" si="507"/>
        <v>16.599</v>
      </c>
      <c r="BY251" s="59">
        <f t="shared" si="507"/>
        <v>23.780999999999999</v>
      </c>
      <c r="BZ251" s="59">
        <f t="shared" si="507"/>
        <v>26.312000000000001</v>
      </c>
      <c r="CA251" s="59">
        <f t="shared" si="507"/>
        <v>23.041</v>
      </c>
      <c r="CB251" s="59">
        <f t="shared" si="507"/>
        <v>26.251999999999999</v>
      </c>
      <c r="CC251" s="59">
        <f t="shared" si="507"/>
        <v>22.199000000000002</v>
      </c>
      <c r="CD251" s="59">
        <f t="shared" si="507"/>
        <v>19.52</v>
      </c>
      <c r="CE251" s="59">
        <f t="shared" si="507"/>
        <v>27</v>
      </c>
      <c r="CF251" s="59">
        <f t="shared" si="507"/>
        <v>22.463000000000001</v>
      </c>
      <c r="CG251" s="59">
        <f t="shared" si="507"/>
        <v>27</v>
      </c>
      <c r="CH251" s="59">
        <f t="shared" si="507"/>
        <v>22.187999999999999</v>
      </c>
      <c r="CI251" s="59">
        <f t="shared" si="507"/>
        <v>24.18</v>
      </c>
      <c r="CJ251" s="59">
        <f t="shared" si="507"/>
        <v>23.469000000000001</v>
      </c>
      <c r="CK251" s="59">
        <f t="shared" si="507"/>
        <v>6.601</v>
      </c>
      <c r="CL251" s="59">
        <f t="shared" si="507"/>
        <v>8.2289999999999992</v>
      </c>
      <c r="CM251" s="59">
        <f t="shared" si="507"/>
        <v>2.274</v>
      </c>
      <c r="CN251" s="59">
        <f t="shared" si="507"/>
        <v>27</v>
      </c>
      <c r="CO251" s="59">
        <f t="shared" si="507"/>
        <v>22.36</v>
      </c>
      <c r="CP251" s="59">
        <f t="shared" si="507"/>
        <v>20.548999999999999</v>
      </c>
      <c r="CQ251" s="59">
        <f t="shared" si="507"/>
        <v>12.427</v>
      </c>
      <c r="CR251" s="59">
        <f t="shared" si="507"/>
        <v>1.68</v>
      </c>
      <c r="CS251" s="59">
        <f t="shared" si="507"/>
        <v>22.658000000000001</v>
      </c>
      <c r="CT251" s="59">
        <f t="shared" si="507"/>
        <v>8.52</v>
      </c>
      <c r="CU251" s="59">
        <f t="shared" si="507"/>
        <v>19.616</v>
      </c>
      <c r="CV251" s="59">
        <f t="shared" si="507"/>
        <v>10.978999999999999</v>
      </c>
      <c r="CW251" s="59">
        <f t="shared" si="507"/>
        <v>17.087</v>
      </c>
      <c r="CX251" s="59">
        <f t="shared" si="507"/>
        <v>21.824000000000002</v>
      </c>
      <c r="CY251" s="59">
        <f t="shared" si="507"/>
        <v>27</v>
      </c>
      <c r="CZ251" s="59">
        <f t="shared" si="507"/>
        <v>26.651</v>
      </c>
      <c r="DA251" s="59">
        <f t="shared" si="507"/>
        <v>27</v>
      </c>
      <c r="DB251" s="59">
        <f t="shared" si="507"/>
        <v>27</v>
      </c>
      <c r="DC251" s="59">
        <f t="shared" si="507"/>
        <v>17.417999999999999</v>
      </c>
      <c r="DD251" s="59">
        <f t="shared" si="507"/>
        <v>3.43</v>
      </c>
      <c r="DE251" s="59">
        <f t="shared" si="507"/>
        <v>11.45</v>
      </c>
      <c r="DF251" s="59">
        <f t="shared" si="507"/>
        <v>24.213999999999999</v>
      </c>
      <c r="DG251" s="59">
        <f t="shared" si="507"/>
        <v>20.452999999999999</v>
      </c>
      <c r="DH251" s="59">
        <f t="shared" si="507"/>
        <v>20.515999999999998</v>
      </c>
      <c r="DI251" s="59">
        <f t="shared" si="507"/>
        <v>18.844999999999999</v>
      </c>
      <c r="DJ251" s="59">
        <f t="shared" si="507"/>
        <v>20.882999999999999</v>
      </c>
      <c r="DK251" s="59">
        <f t="shared" si="507"/>
        <v>15.657999999999998</v>
      </c>
      <c r="DL251" s="59">
        <f t="shared" si="507"/>
        <v>21.966999999999999</v>
      </c>
      <c r="DM251" s="59">
        <f t="shared" si="507"/>
        <v>19.899000000000001</v>
      </c>
      <c r="DN251" s="59">
        <f t="shared" si="507"/>
        <v>27</v>
      </c>
      <c r="DO251" s="59">
        <f t="shared" si="507"/>
        <v>27</v>
      </c>
      <c r="DP251" s="59">
        <f t="shared" si="507"/>
        <v>27</v>
      </c>
      <c r="DQ251" s="59">
        <f t="shared" si="507"/>
        <v>24.545000000000002</v>
      </c>
      <c r="DR251" s="59">
        <f t="shared" si="507"/>
        <v>24.417000000000002</v>
      </c>
      <c r="DS251" s="59">
        <f t="shared" si="507"/>
        <v>25.923999999999999</v>
      </c>
      <c r="DT251" s="59">
        <f t="shared" si="507"/>
        <v>21.728999999999999</v>
      </c>
      <c r="DU251" s="59">
        <f t="shared" si="507"/>
        <v>27</v>
      </c>
      <c r="DV251" s="59">
        <f t="shared" si="507"/>
        <v>27</v>
      </c>
      <c r="DW251" s="59">
        <f t="shared" si="507"/>
        <v>21.997</v>
      </c>
      <c r="DX251" s="59">
        <f t="shared" si="507"/>
        <v>18.931000000000001</v>
      </c>
      <c r="DY251" s="59">
        <f t="shared" si="507"/>
        <v>12.928000000000001</v>
      </c>
      <c r="DZ251" s="59">
        <f t="shared" si="507"/>
        <v>17.661999999999999</v>
      </c>
      <c r="EA251" s="59">
        <f t="shared" si="507"/>
        <v>12.173</v>
      </c>
      <c r="EB251" s="59">
        <f t="shared" ref="EB251:FX251" si="508">EB250*1000</f>
        <v>27</v>
      </c>
      <c r="EC251" s="59">
        <f t="shared" si="508"/>
        <v>26.620999999999999</v>
      </c>
      <c r="ED251" s="59">
        <f t="shared" si="508"/>
        <v>4.4119999999999999</v>
      </c>
      <c r="EE251" s="59">
        <f t="shared" si="508"/>
        <v>27</v>
      </c>
      <c r="EF251" s="59">
        <f t="shared" si="508"/>
        <v>19.594999999999999</v>
      </c>
      <c r="EG251" s="59">
        <f t="shared" si="508"/>
        <v>26.536000000000001</v>
      </c>
      <c r="EH251" s="59">
        <f t="shared" si="508"/>
        <v>25.053000000000001</v>
      </c>
      <c r="EI251" s="59">
        <f t="shared" si="508"/>
        <v>27</v>
      </c>
      <c r="EJ251" s="59">
        <f t="shared" si="508"/>
        <v>27</v>
      </c>
      <c r="EK251" s="59">
        <f t="shared" si="508"/>
        <v>5.7670000000000003</v>
      </c>
      <c r="EL251" s="59">
        <f t="shared" si="508"/>
        <v>2.1160000000000001</v>
      </c>
      <c r="EM251" s="59">
        <f t="shared" si="508"/>
        <v>16.308</v>
      </c>
      <c r="EN251" s="59">
        <f t="shared" si="508"/>
        <v>27</v>
      </c>
      <c r="EO251" s="59">
        <f t="shared" si="508"/>
        <v>27</v>
      </c>
      <c r="EP251" s="59">
        <f t="shared" si="508"/>
        <v>20.585999999999999</v>
      </c>
      <c r="EQ251" s="59">
        <f t="shared" si="508"/>
        <v>9.9850000000000012</v>
      </c>
      <c r="ER251" s="59">
        <f t="shared" si="508"/>
        <v>21.283000000000001</v>
      </c>
      <c r="ES251" s="59">
        <f t="shared" si="508"/>
        <v>23.558</v>
      </c>
      <c r="ET251" s="59">
        <f t="shared" si="508"/>
        <v>27</v>
      </c>
      <c r="EU251" s="59">
        <f t="shared" si="508"/>
        <v>27</v>
      </c>
      <c r="EV251" s="59">
        <f t="shared" si="508"/>
        <v>10.965</v>
      </c>
      <c r="EW251" s="59">
        <f t="shared" si="508"/>
        <v>6.0529999999999999</v>
      </c>
      <c r="EX251" s="59">
        <f t="shared" si="508"/>
        <v>3.91</v>
      </c>
      <c r="EY251" s="59">
        <f t="shared" si="508"/>
        <v>27</v>
      </c>
      <c r="EZ251" s="59">
        <f t="shared" si="508"/>
        <v>22.942</v>
      </c>
      <c r="FA251" s="59">
        <f t="shared" si="508"/>
        <v>10.666</v>
      </c>
      <c r="FB251" s="59">
        <f t="shared" si="508"/>
        <v>11.504999999999999</v>
      </c>
      <c r="FC251" s="59">
        <f t="shared" si="508"/>
        <v>22.55</v>
      </c>
      <c r="FD251" s="59">
        <f t="shared" si="508"/>
        <v>24.437999999999999</v>
      </c>
      <c r="FE251" s="59">
        <f t="shared" si="508"/>
        <v>14.180999999999999</v>
      </c>
      <c r="FF251" s="59">
        <f t="shared" si="508"/>
        <v>27</v>
      </c>
      <c r="FG251" s="59">
        <f t="shared" si="508"/>
        <v>27</v>
      </c>
      <c r="FH251" s="59">
        <f t="shared" si="508"/>
        <v>19.771999999999998</v>
      </c>
      <c r="FI251" s="59">
        <f t="shared" si="508"/>
        <v>6.2</v>
      </c>
      <c r="FJ251" s="59">
        <f t="shared" si="508"/>
        <v>19.437999999999999</v>
      </c>
      <c r="FK251" s="59">
        <f t="shared" si="508"/>
        <v>10.845000000000001</v>
      </c>
      <c r="FL251" s="59">
        <f t="shared" si="508"/>
        <v>27</v>
      </c>
      <c r="FM251" s="59">
        <f t="shared" si="508"/>
        <v>18.414000000000001</v>
      </c>
      <c r="FN251" s="59">
        <f t="shared" si="508"/>
        <v>27</v>
      </c>
      <c r="FO251" s="59">
        <f t="shared" si="508"/>
        <v>5.5900000000000007</v>
      </c>
      <c r="FP251" s="59">
        <f t="shared" si="508"/>
        <v>12.143000000000001</v>
      </c>
      <c r="FQ251" s="59">
        <f t="shared" si="508"/>
        <v>16.88</v>
      </c>
      <c r="FR251" s="59">
        <f t="shared" si="508"/>
        <v>11.565</v>
      </c>
      <c r="FS251" s="59">
        <f t="shared" si="508"/>
        <v>5.1450000000000005</v>
      </c>
      <c r="FT251" s="59">
        <f t="shared" si="508"/>
        <v>4.2930000000000001</v>
      </c>
      <c r="FU251" s="59">
        <f t="shared" si="508"/>
        <v>18.344999999999999</v>
      </c>
      <c r="FV251" s="59">
        <f t="shared" si="508"/>
        <v>15.032</v>
      </c>
      <c r="FW251" s="59">
        <f t="shared" si="508"/>
        <v>21.498000000000001</v>
      </c>
      <c r="FX251" s="59">
        <f t="shared" si="508"/>
        <v>19.675000000000001</v>
      </c>
      <c r="FY251" s="121"/>
      <c r="FZ251" s="119"/>
      <c r="GA251" s="59"/>
      <c r="GB251" s="59"/>
      <c r="GC251" s="59"/>
      <c r="GD251" s="59"/>
      <c r="GE251" s="120"/>
      <c r="GF251" s="163"/>
      <c r="GG251" s="1"/>
      <c r="GH251" s="1"/>
      <c r="GI251" s="1"/>
      <c r="GJ251" s="1"/>
      <c r="GK251" s="1"/>
      <c r="GL251" s="1"/>
      <c r="GM251" s="1"/>
    </row>
    <row r="252" spans="1:195" x14ac:dyDescent="0.2">
      <c r="A252" s="2" t="s">
        <v>412</v>
      </c>
      <c r="B252" s="11" t="s">
        <v>412</v>
      </c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  <c r="AA252" s="59"/>
      <c r="AB252" s="59"/>
      <c r="AC252" s="59"/>
      <c r="AD252" s="59"/>
      <c r="AE252" s="59"/>
      <c r="AF252" s="59"/>
      <c r="AG252" s="59"/>
      <c r="AH252" s="59"/>
      <c r="AI252" s="59"/>
      <c r="AJ252" s="59"/>
      <c r="AK252" s="59"/>
      <c r="AL252" s="59"/>
      <c r="AM252" s="59"/>
      <c r="AN252" s="59"/>
      <c r="AO252" s="59"/>
      <c r="AP252" s="59"/>
      <c r="AQ252" s="59"/>
      <c r="AR252" s="59"/>
      <c r="AS252" s="59"/>
      <c r="AT252" s="59"/>
      <c r="AU252" s="59"/>
      <c r="AV252" s="59"/>
      <c r="AW252" s="59"/>
      <c r="AX252" s="59"/>
      <c r="AY252" s="59"/>
      <c r="AZ252" s="59"/>
      <c r="BA252" s="59"/>
      <c r="BB252" s="59"/>
      <c r="BC252" s="59"/>
      <c r="BD252" s="59"/>
      <c r="BE252" s="59"/>
      <c r="BF252" s="59"/>
      <c r="BG252" s="59"/>
      <c r="BH252" s="59"/>
      <c r="BI252" s="59"/>
      <c r="BJ252" s="59"/>
      <c r="BK252" s="59"/>
      <c r="BL252" s="59"/>
      <c r="BM252" s="59"/>
      <c r="BN252" s="59"/>
      <c r="BO252" s="59"/>
      <c r="BP252" s="59"/>
      <c r="BQ252" s="59"/>
      <c r="BR252" s="59"/>
      <c r="BS252" s="59"/>
      <c r="BT252" s="59"/>
      <c r="BU252" s="59"/>
      <c r="BV252" s="59"/>
      <c r="BW252" s="59"/>
      <c r="BX252" s="59"/>
      <c r="BY252" s="59"/>
      <c r="BZ252" s="59"/>
      <c r="CA252" s="59"/>
      <c r="CB252" s="59"/>
      <c r="CC252" s="59"/>
      <c r="CD252" s="59"/>
      <c r="CE252" s="59"/>
      <c r="CF252" s="59"/>
      <c r="CG252" s="59"/>
      <c r="CH252" s="59"/>
      <c r="CI252" s="59"/>
      <c r="CJ252" s="59"/>
      <c r="CK252" s="59"/>
      <c r="CL252" s="59"/>
      <c r="CM252" s="59"/>
      <c r="CN252" s="59"/>
      <c r="CO252" s="59"/>
      <c r="CP252" s="59"/>
      <c r="CQ252" s="59"/>
      <c r="CR252" s="59"/>
      <c r="CS252" s="59"/>
      <c r="CT252" s="59"/>
      <c r="CU252" s="59"/>
      <c r="CV252" s="59"/>
      <c r="CW252" s="59"/>
      <c r="CX252" s="59"/>
      <c r="CY252" s="59"/>
      <c r="CZ252" s="59"/>
      <c r="DA252" s="59"/>
      <c r="DB252" s="59"/>
      <c r="DC252" s="59"/>
      <c r="DD252" s="59"/>
      <c r="DE252" s="59"/>
      <c r="DF252" s="59"/>
      <c r="DG252" s="59"/>
      <c r="DH252" s="59"/>
      <c r="DI252" s="59"/>
      <c r="DJ252" s="59"/>
      <c r="DK252" s="59"/>
      <c r="DL252" s="59"/>
      <c r="DM252" s="59"/>
      <c r="DN252" s="59"/>
      <c r="DO252" s="59"/>
      <c r="DP252" s="59"/>
      <c r="DQ252" s="59"/>
      <c r="DR252" s="59"/>
      <c r="DS252" s="59"/>
      <c r="DT252" s="59"/>
      <c r="DU252" s="59"/>
      <c r="DV252" s="59"/>
      <c r="DW252" s="59"/>
      <c r="DX252" s="59"/>
      <c r="DY252" s="59"/>
      <c r="DZ252" s="59"/>
      <c r="EA252" s="59"/>
      <c r="EB252" s="59"/>
      <c r="EC252" s="59"/>
      <c r="ED252" s="59"/>
      <c r="EE252" s="59"/>
      <c r="EF252" s="59"/>
      <c r="EG252" s="59"/>
      <c r="EH252" s="59"/>
      <c r="EI252" s="59"/>
      <c r="EJ252" s="59"/>
      <c r="EK252" s="59"/>
      <c r="EL252" s="59"/>
      <c r="EM252" s="59"/>
      <c r="EN252" s="59"/>
      <c r="EO252" s="59"/>
      <c r="EP252" s="59"/>
      <c r="EQ252" s="59"/>
      <c r="ER252" s="59"/>
      <c r="ES252" s="59"/>
      <c r="ET252" s="59"/>
      <c r="EU252" s="59"/>
      <c r="EV252" s="59"/>
      <c r="EW252" s="59"/>
      <c r="EX252" s="59"/>
      <c r="EY252" s="59"/>
      <c r="EZ252" s="59"/>
      <c r="FA252" s="59"/>
      <c r="FB252" s="59"/>
      <c r="FC252" s="59"/>
      <c r="FD252" s="59"/>
      <c r="FE252" s="59"/>
      <c r="FF252" s="59"/>
      <c r="FG252" s="59"/>
      <c r="FH252" s="59"/>
      <c r="FI252" s="59"/>
      <c r="FJ252" s="59"/>
      <c r="FK252" s="59"/>
      <c r="FL252" s="59"/>
      <c r="FM252" s="59"/>
      <c r="FN252" s="59"/>
      <c r="FO252" s="59"/>
      <c r="FP252" s="59"/>
      <c r="FQ252" s="59"/>
      <c r="FR252" s="59"/>
      <c r="FS252" s="59"/>
      <c r="FT252" s="40"/>
      <c r="FU252" s="59"/>
      <c r="FV252" s="59"/>
      <c r="FW252" s="59"/>
      <c r="FX252" s="59"/>
      <c r="FY252" s="59"/>
      <c r="FZ252" s="59"/>
      <c r="GA252" s="59"/>
      <c r="GB252" s="59"/>
      <c r="GC252" s="59"/>
      <c r="GD252" s="59"/>
      <c r="GE252" s="120"/>
      <c r="GF252" s="163"/>
      <c r="GG252" s="1"/>
      <c r="GH252" s="1"/>
      <c r="GI252" s="1"/>
      <c r="GJ252" s="1"/>
      <c r="GK252" s="1"/>
      <c r="GL252" s="1"/>
      <c r="GM252" s="1"/>
    </row>
    <row r="253" spans="1:195" ht="15.75" x14ac:dyDescent="0.25">
      <c r="A253" s="2" t="s">
        <v>412</v>
      </c>
      <c r="B253" s="41" t="s">
        <v>622</v>
      </c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3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  <c r="BO253" s="42"/>
      <c r="BP253" s="42"/>
      <c r="BQ253" s="42"/>
      <c r="BR253" s="42"/>
      <c r="BS253" s="42"/>
      <c r="BT253" s="42"/>
      <c r="BU253" s="42"/>
      <c r="BV253" s="42"/>
      <c r="BW253" s="42"/>
      <c r="BX253" s="42"/>
      <c r="BY253" s="42"/>
      <c r="BZ253" s="42"/>
      <c r="CA253" s="42"/>
      <c r="CB253" s="42"/>
      <c r="CC253" s="42"/>
      <c r="CD253" s="42"/>
      <c r="CE253" s="42"/>
      <c r="CF253" s="42"/>
      <c r="CG253" s="42"/>
      <c r="CH253" s="42"/>
      <c r="CI253" s="42"/>
      <c r="CJ253" s="42"/>
      <c r="CK253" s="42"/>
      <c r="CL253" s="42"/>
      <c r="CM253" s="42"/>
      <c r="CN253" s="42"/>
      <c r="CO253" s="42"/>
      <c r="CP253" s="42"/>
      <c r="CQ253" s="42"/>
      <c r="CR253" s="42"/>
      <c r="CS253" s="42"/>
      <c r="CT253" s="42"/>
      <c r="CU253" s="42"/>
      <c r="CV253" s="42"/>
      <c r="CW253" s="42"/>
      <c r="CX253" s="42"/>
      <c r="CY253" s="42"/>
      <c r="CZ253" s="42"/>
      <c r="DA253" s="42"/>
      <c r="DB253" s="42"/>
      <c r="DC253" s="42"/>
      <c r="DD253" s="42"/>
      <c r="DE253" s="42"/>
      <c r="DF253" s="42"/>
      <c r="DG253" s="42"/>
      <c r="DH253" s="42"/>
      <c r="DI253" s="42"/>
      <c r="DJ253" s="42"/>
      <c r="DK253" s="42"/>
      <c r="DL253" s="42"/>
      <c r="DM253" s="42"/>
      <c r="DN253" s="42"/>
      <c r="DO253" s="42"/>
      <c r="DP253" s="42"/>
      <c r="DQ253" s="42"/>
      <c r="DR253" s="42"/>
      <c r="DS253" s="42"/>
      <c r="DT253" s="42"/>
      <c r="DU253" s="42"/>
      <c r="DV253" s="42"/>
      <c r="DW253" s="42"/>
      <c r="DX253" s="42"/>
      <c r="DY253" s="42"/>
      <c r="DZ253" s="42"/>
      <c r="EA253" s="42"/>
      <c r="EB253" s="42"/>
      <c r="EC253" s="42"/>
      <c r="ED253" s="42"/>
      <c r="EE253" s="42"/>
      <c r="EF253" s="42"/>
      <c r="EG253" s="42"/>
      <c r="EH253" s="42"/>
      <c r="EI253" s="42"/>
      <c r="EJ253" s="42"/>
      <c r="EK253" s="42"/>
      <c r="EL253" s="42"/>
      <c r="EM253" s="42"/>
      <c r="EN253" s="42"/>
      <c r="EO253" s="42"/>
      <c r="EP253" s="42"/>
      <c r="EQ253" s="42"/>
      <c r="ER253" s="42"/>
      <c r="ES253" s="42"/>
      <c r="ET253" s="42"/>
      <c r="EU253" s="42"/>
      <c r="EV253" s="42"/>
      <c r="EW253" s="42"/>
      <c r="EX253" s="42"/>
      <c r="EY253" s="42"/>
      <c r="EZ253" s="42"/>
      <c r="FA253" s="42"/>
      <c r="FB253" s="42"/>
      <c r="FC253" s="42"/>
      <c r="FD253" s="42"/>
      <c r="FE253" s="42"/>
      <c r="FF253" s="42"/>
      <c r="FG253" s="42"/>
      <c r="FH253" s="42"/>
      <c r="FI253" s="42"/>
      <c r="FJ253" s="42"/>
      <c r="FK253" s="42"/>
      <c r="FL253" s="42"/>
      <c r="FM253" s="42"/>
      <c r="FN253" s="42"/>
      <c r="FO253" s="42"/>
      <c r="FP253" s="42"/>
      <c r="FQ253" s="42"/>
      <c r="FR253" s="42"/>
      <c r="FS253" s="42"/>
      <c r="FT253" s="43"/>
      <c r="FU253" s="42"/>
      <c r="FV253" s="42"/>
      <c r="FW253" s="42"/>
      <c r="FX253" s="42"/>
      <c r="FY253" s="123"/>
      <c r="FZ253" s="42"/>
      <c r="GA253" s="59"/>
      <c r="GB253" s="119"/>
      <c r="GC253" s="119"/>
      <c r="GD253" s="119"/>
      <c r="GE253" s="23"/>
      <c r="GF253" s="24"/>
      <c r="GG253" s="1"/>
      <c r="GH253" s="1"/>
      <c r="GI253" s="1"/>
      <c r="GJ253" s="1"/>
      <c r="GK253" s="1"/>
      <c r="GL253" s="1"/>
      <c r="GM253" s="1"/>
    </row>
    <row r="254" spans="1:195" x14ac:dyDescent="0.2">
      <c r="A254" s="2" t="s">
        <v>623</v>
      </c>
      <c r="B254" s="11" t="s">
        <v>624</v>
      </c>
      <c r="C254" s="42">
        <f t="shared" ref="C254:AH254" si="509">C56</f>
        <v>2635419.19</v>
      </c>
      <c r="D254" s="42">
        <f t="shared" si="509"/>
        <v>12335298.720000001</v>
      </c>
      <c r="E254" s="42">
        <f t="shared" si="509"/>
        <v>2412230.56</v>
      </c>
      <c r="F254" s="42">
        <f t="shared" si="509"/>
        <v>5720368.46</v>
      </c>
      <c r="G254" s="42">
        <f t="shared" si="509"/>
        <v>377927.57</v>
      </c>
      <c r="H254" s="42">
        <f t="shared" si="509"/>
        <v>395143.07</v>
      </c>
      <c r="I254" s="42">
        <f t="shared" si="509"/>
        <v>3213568.77</v>
      </c>
      <c r="J254" s="42">
        <f t="shared" si="509"/>
        <v>673569.82</v>
      </c>
      <c r="K254" s="42">
        <f t="shared" si="509"/>
        <v>132617.87</v>
      </c>
      <c r="L254" s="42">
        <f t="shared" si="509"/>
        <v>1011149.94</v>
      </c>
      <c r="M254" s="42">
        <f t="shared" si="509"/>
        <v>674580.5</v>
      </c>
      <c r="N254" s="42">
        <f t="shared" si="509"/>
        <v>19177274.050000001</v>
      </c>
      <c r="O254" s="42">
        <f t="shared" si="509"/>
        <v>4254277.22</v>
      </c>
      <c r="P254" s="42">
        <f t="shared" si="509"/>
        <v>103692.41</v>
      </c>
      <c r="Q254" s="42">
        <f t="shared" si="509"/>
        <v>13850398.17</v>
      </c>
      <c r="R254" s="42">
        <f t="shared" si="509"/>
        <v>617761.97</v>
      </c>
      <c r="S254" s="42">
        <f t="shared" si="509"/>
        <v>450357.82</v>
      </c>
      <c r="T254" s="42">
        <f t="shared" si="509"/>
        <v>75923.13</v>
      </c>
      <c r="U254" s="42">
        <f t="shared" si="509"/>
        <v>40608.99</v>
      </c>
      <c r="V254" s="42">
        <f t="shared" si="509"/>
        <v>106889.75</v>
      </c>
      <c r="W254" s="43">
        <f t="shared" si="509"/>
        <v>24786.73</v>
      </c>
      <c r="X254" s="42">
        <f t="shared" si="509"/>
        <v>17989.16</v>
      </c>
      <c r="Y254" s="42">
        <f t="shared" si="509"/>
        <v>255525.99</v>
      </c>
      <c r="Z254" s="42">
        <f t="shared" si="509"/>
        <v>81134.210000000006</v>
      </c>
      <c r="AA254" s="42">
        <f t="shared" si="509"/>
        <v>9747243.9800000004</v>
      </c>
      <c r="AB254" s="42">
        <f t="shared" si="509"/>
        <v>11113702.699999999</v>
      </c>
      <c r="AC254" s="42">
        <f t="shared" si="509"/>
        <v>294587.32</v>
      </c>
      <c r="AD254" s="42">
        <f t="shared" si="509"/>
        <v>286259.71999999997</v>
      </c>
      <c r="AE254" s="42">
        <f t="shared" si="509"/>
        <v>77938.009999999995</v>
      </c>
      <c r="AF254" s="42">
        <f t="shared" si="509"/>
        <v>126331.63</v>
      </c>
      <c r="AG254" s="42">
        <f t="shared" si="509"/>
        <v>373919.01</v>
      </c>
      <c r="AH254" s="42">
        <f t="shared" si="509"/>
        <v>509590.09</v>
      </c>
      <c r="AI254" s="42">
        <f t="shared" ref="AI254:BN254" si="510">AI56</f>
        <v>104796.56</v>
      </c>
      <c r="AJ254" s="42">
        <f t="shared" si="510"/>
        <v>89018.61</v>
      </c>
      <c r="AK254" s="42">
        <f t="shared" si="510"/>
        <v>89655.7</v>
      </c>
      <c r="AL254" s="42">
        <f t="shared" si="510"/>
        <v>83392.070000000007</v>
      </c>
      <c r="AM254" s="42">
        <f t="shared" si="510"/>
        <v>151768.07</v>
      </c>
      <c r="AN254" s="42">
        <f t="shared" si="510"/>
        <v>115756.43</v>
      </c>
      <c r="AO254" s="42">
        <f t="shared" si="510"/>
        <v>1635890.12</v>
      </c>
      <c r="AP254" s="42">
        <f t="shared" si="510"/>
        <v>28295049.600000001</v>
      </c>
      <c r="AQ254" s="42">
        <f t="shared" si="510"/>
        <v>134015.69</v>
      </c>
      <c r="AR254" s="42">
        <f t="shared" si="510"/>
        <v>18442095.399999999</v>
      </c>
      <c r="AS254" s="42">
        <f t="shared" si="510"/>
        <v>2106102.48</v>
      </c>
      <c r="AT254" s="42">
        <f t="shared" si="510"/>
        <v>733129.63</v>
      </c>
      <c r="AU254" s="42">
        <f t="shared" si="510"/>
        <v>92365.54</v>
      </c>
      <c r="AV254" s="42">
        <f t="shared" si="510"/>
        <v>175645.4</v>
      </c>
      <c r="AW254" s="42">
        <f t="shared" si="510"/>
        <v>75720.91</v>
      </c>
      <c r="AX254" s="42">
        <f t="shared" si="510"/>
        <v>15874.86</v>
      </c>
      <c r="AY254" s="42">
        <f t="shared" si="510"/>
        <v>197866.63</v>
      </c>
      <c r="AZ254" s="42">
        <f t="shared" si="510"/>
        <v>3566131.04</v>
      </c>
      <c r="BA254" s="42">
        <f t="shared" si="510"/>
        <v>2900780.01</v>
      </c>
      <c r="BB254" s="42">
        <f t="shared" si="510"/>
        <v>3635889.28</v>
      </c>
      <c r="BC254" s="42">
        <f t="shared" si="510"/>
        <v>6443909.7300000004</v>
      </c>
      <c r="BD254" s="42">
        <f t="shared" si="510"/>
        <v>975092.92</v>
      </c>
      <c r="BE254" s="42">
        <f t="shared" si="510"/>
        <v>373739.94</v>
      </c>
      <c r="BF254" s="42">
        <f t="shared" si="510"/>
        <v>6910677.54</v>
      </c>
      <c r="BG254" s="42">
        <f t="shared" si="510"/>
        <v>462567.42</v>
      </c>
      <c r="BH254" s="42">
        <f t="shared" si="510"/>
        <v>214657.09</v>
      </c>
      <c r="BI254" s="42">
        <f t="shared" si="510"/>
        <v>161103.67000000001</v>
      </c>
      <c r="BJ254" s="42">
        <f t="shared" si="510"/>
        <v>1555391.45</v>
      </c>
      <c r="BK254" s="42">
        <f t="shared" si="510"/>
        <v>5927813.0899999999</v>
      </c>
      <c r="BL254" s="42">
        <f t="shared" si="510"/>
        <v>63982.68</v>
      </c>
      <c r="BM254" s="42">
        <f t="shared" si="510"/>
        <v>222504.7</v>
      </c>
      <c r="BN254" s="42">
        <f t="shared" si="510"/>
        <v>1185934.55</v>
      </c>
      <c r="BO254" s="42">
        <f t="shared" ref="BO254:CT254" si="511">BO56</f>
        <v>551851.29</v>
      </c>
      <c r="BP254" s="42">
        <f t="shared" si="511"/>
        <v>87578.82</v>
      </c>
      <c r="BQ254" s="42">
        <f t="shared" si="511"/>
        <v>1532463.81</v>
      </c>
      <c r="BR254" s="42">
        <f t="shared" si="511"/>
        <v>1439785.91</v>
      </c>
      <c r="BS254" s="42">
        <f t="shared" si="511"/>
        <v>283549.63</v>
      </c>
      <c r="BT254" s="42">
        <f t="shared" si="511"/>
        <v>120150.3</v>
      </c>
      <c r="BU254" s="42">
        <f t="shared" si="511"/>
        <v>143456.95999999999</v>
      </c>
      <c r="BV254" s="42">
        <f t="shared" si="511"/>
        <v>385242.68</v>
      </c>
      <c r="BW254" s="42">
        <f t="shared" si="511"/>
        <v>571138.96</v>
      </c>
      <c r="BX254" s="42">
        <f t="shared" si="511"/>
        <v>27356.48</v>
      </c>
      <c r="BY254" s="42">
        <f t="shared" si="511"/>
        <v>334289.12</v>
      </c>
      <c r="BZ254" s="42">
        <f t="shared" si="511"/>
        <v>62674.03</v>
      </c>
      <c r="CA254" s="42">
        <f t="shared" si="511"/>
        <v>141348.38</v>
      </c>
      <c r="CB254" s="42">
        <f t="shared" si="511"/>
        <v>26366771.739999998</v>
      </c>
      <c r="CC254" s="42">
        <f t="shared" si="511"/>
        <v>88583.77</v>
      </c>
      <c r="CD254" s="42">
        <f t="shared" si="511"/>
        <v>30010.71</v>
      </c>
      <c r="CE254" s="42">
        <f t="shared" si="511"/>
        <v>116834.37</v>
      </c>
      <c r="CF254" s="42">
        <f t="shared" si="511"/>
        <v>36976.49</v>
      </c>
      <c r="CG254" s="42">
        <f t="shared" si="511"/>
        <v>122672.32000000001</v>
      </c>
      <c r="CH254" s="42">
        <f t="shared" si="511"/>
        <v>41859.629999999997</v>
      </c>
      <c r="CI254" s="42">
        <f t="shared" si="511"/>
        <v>262778.36</v>
      </c>
      <c r="CJ254" s="42">
        <f t="shared" si="511"/>
        <v>335493.59000000003</v>
      </c>
      <c r="CK254" s="42">
        <f t="shared" si="511"/>
        <v>1393228.49</v>
      </c>
      <c r="CL254" s="42">
        <f t="shared" si="511"/>
        <v>490942.73</v>
      </c>
      <c r="CM254" s="42">
        <f t="shared" si="511"/>
        <v>409457.94</v>
      </c>
      <c r="CN254" s="42">
        <f t="shared" si="511"/>
        <v>7524639.3399999999</v>
      </c>
      <c r="CO254" s="42">
        <f t="shared" si="511"/>
        <v>4909467.3499999996</v>
      </c>
      <c r="CP254" s="42">
        <f t="shared" si="511"/>
        <v>273215.59999999998</v>
      </c>
      <c r="CQ254" s="42">
        <f t="shared" si="511"/>
        <v>433599.85</v>
      </c>
      <c r="CR254" s="42">
        <f t="shared" si="511"/>
        <v>89419.06</v>
      </c>
      <c r="CS254" s="42">
        <f t="shared" si="511"/>
        <v>119183.27</v>
      </c>
      <c r="CT254" s="42">
        <f t="shared" si="511"/>
        <v>51736.160000000003</v>
      </c>
      <c r="CU254" s="42">
        <f t="shared" ref="CU254:DZ254" si="512">CU56</f>
        <v>69547.61</v>
      </c>
      <c r="CV254" s="42">
        <f t="shared" si="512"/>
        <v>39200.99</v>
      </c>
      <c r="CW254" s="42">
        <f t="shared" si="512"/>
        <v>85981.25</v>
      </c>
      <c r="CX254" s="42">
        <f t="shared" si="512"/>
        <v>270277.42</v>
      </c>
      <c r="CY254" s="42">
        <f t="shared" si="512"/>
        <v>69092.13</v>
      </c>
      <c r="CZ254" s="42">
        <f t="shared" si="512"/>
        <v>1142902.58</v>
      </c>
      <c r="DA254" s="42">
        <f t="shared" si="512"/>
        <v>105395.94</v>
      </c>
      <c r="DB254" s="42">
        <f t="shared" si="512"/>
        <v>142502.54999999999</v>
      </c>
      <c r="DC254" s="42">
        <f t="shared" si="512"/>
        <v>142070.82</v>
      </c>
      <c r="DD254" s="42">
        <f t="shared" si="512"/>
        <v>44418.6</v>
      </c>
      <c r="DE254" s="42">
        <f t="shared" si="512"/>
        <v>85555.43</v>
      </c>
      <c r="DF254" s="42">
        <f t="shared" si="512"/>
        <v>8631459.2599999998</v>
      </c>
      <c r="DG254" s="42">
        <f t="shared" si="512"/>
        <v>36478.61</v>
      </c>
      <c r="DH254" s="42">
        <f t="shared" si="512"/>
        <v>766688.13</v>
      </c>
      <c r="DI254" s="42">
        <f t="shared" si="512"/>
        <v>1136868.8999999999</v>
      </c>
      <c r="DJ254" s="42">
        <f t="shared" si="512"/>
        <v>228885.67</v>
      </c>
      <c r="DK254" s="42">
        <f t="shared" si="512"/>
        <v>140837.34</v>
      </c>
      <c r="DL254" s="42">
        <f t="shared" si="512"/>
        <v>1837785.38</v>
      </c>
      <c r="DM254" s="42">
        <f t="shared" si="512"/>
        <v>164628.01</v>
      </c>
      <c r="DN254" s="42">
        <f t="shared" si="512"/>
        <v>528286.27</v>
      </c>
      <c r="DO254" s="42">
        <f t="shared" si="512"/>
        <v>960873.2</v>
      </c>
      <c r="DP254" s="42">
        <f t="shared" si="512"/>
        <v>75316.17</v>
      </c>
      <c r="DQ254" s="42">
        <f t="shared" si="512"/>
        <v>172625.82</v>
      </c>
      <c r="DR254" s="42">
        <f t="shared" si="512"/>
        <v>470123.54</v>
      </c>
      <c r="DS254" s="42">
        <f t="shared" si="512"/>
        <v>255655.51</v>
      </c>
      <c r="DT254" s="42">
        <f t="shared" si="512"/>
        <v>30549.83</v>
      </c>
      <c r="DU254" s="42">
        <f t="shared" si="512"/>
        <v>147576.93</v>
      </c>
      <c r="DV254" s="42">
        <f t="shared" si="512"/>
        <v>56063.92</v>
      </c>
      <c r="DW254" s="42">
        <f t="shared" si="512"/>
        <v>73396.009999999995</v>
      </c>
      <c r="DX254" s="42">
        <f t="shared" si="512"/>
        <v>53630.31</v>
      </c>
      <c r="DY254" s="42">
        <f t="shared" si="512"/>
        <v>80501.88</v>
      </c>
      <c r="DZ254" s="42">
        <f t="shared" si="512"/>
        <v>450242.24</v>
      </c>
      <c r="EA254" s="42">
        <f t="shared" ref="EA254:FF254" si="513">EA56</f>
        <v>346420.96</v>
      </c>
      <c r="EB254" s="42">
        <f t="shared" si="513"/>
        <v>260328.8</v>
      </c>
      <c r="EC254" s="42">
        <f t="shared" si="513"/>
        <v>180926.47</v>
      </c>
      <c r="ED254" s="42">
        <f t="shared" si="513"/>
        <v>475357.79</v>
      </c>
      <c r="EE254" s="42">
        <f t="shared" si="513"/>
        <v>55920.28</v>
      </c>
      <c r="EF254" s="42">
        <f t="shared" si="513"/>
        <v>402951.13</v>
      </c>
      <c r="EG254" s="42">
        <f t="shared" si="513"/>
        <v>117697.13</v>
      </c>
      <c r="EH254" s="42">
        <f t="shared" si="513"/>
        <v>59370.19</v>
      </c>
      <c r="EI254" s="42">
        <f t="shared" si="513"/>
        <v>4980237.99</v>
      </c>
      <c r="EJ254" s="42">
        <f t="shared" si="513"/>
        <v>3218351.67</v>
      </c>
      <c r="EK254" s="42">
        <f t="shared" si="513"/>
        <v>217939.11</v>
      </c>
      <c r="EL254" s="42">
        <f t="shared" si="513"/>
        <v>184401.61</v>
      </c>
      <c r="EM254" s="42">
        <f t="shared" si="513"/>
        <v>141819.48000000001</v>
      </c>
      <c r="EN254" s="42">
        <f t="shared" si="513"/>
        <v>301354.96000000002</v>
      </c>
      <c r="EO254" s="42">
        <f t="shared" si="513"/>
        <v>123097.67</v>
      </c>
      <c r="EP254" s="42">
        <f t="shared" si="513"/>
        <v>154975.51999999999</v>
      </c>
      <c r="EQ254" s="42">
        <f t="shared" si="513"/>
        <v>826557.52</v>
      </c>
      <c r="ER254" s="42">
        <f t="shared" si="513"/>
        <v>143905.56</v>
      </c>
      <c r="ES254" s="42">
        <f t="shared" si="513"/>
        <v>81840.12</v>
      </c>
      <c r="ET254" s="42">
        <f t="shared" si="513"/>
        <v>56706.71</v>
      </c>
      <c r="EU254" s="42">
        <f t="shared" si="513"/>
        <v>216738.53</v>
      </c>
      <c r="EV254" s="42">
        <f t="shared" si="513"/>
        <v>19069.68</v>
      </c>
      <c r="EW254" s="42">
        <f t="shared" si="513"/>
        <v>246624.65</v>
      </c>
      <c r="EX254" s="42">
        <f t="shared" si="513"/>
        <v>61954.84</v>
      </c>
      <c r="EY254" s="42">
        <f t="shared" si="513"/>
        <v>163379.49</v>
      </c>
      <c r="EZ254" s="42">
        <f t="shared" si="513"/>
        <v>60589.88</v>
      </c>
      <c r="FA254" s="42">
        <f t="shared" si="513"/>
        <v>1056642.47</v>
      </c>
      <c r="FB254" s="42">
        <f t="shared" si="513"/>
        <v>163675.46</v>
      </c>
      <c r="FC254" s="42">
        <f t="shared" si="513"/>
        <v>728187.29</v>
      </c>
      <c r="FD254" s="42">
        <f t="shared" si="513"/>
        <v>193997.11</v>
      </c>
      <c r="FE254" s="42">
        <f t="shared" si="513"/>
        <v>61145.05</v>
      </c>
      <c r="FF254" s="42">
        <f t="shared" si="513"/>
        <v>118000.11</v>
      </c>
      <c r="FG254" s="42">
        <f t="shared" ref="FG254:FX254" si="514">FG56</f>
        <v>65193.22</v>
      </c>
      <c r="FH254" s="42">
        <f t="shared" si="514"/>
        <v>54300.76</v>
      </c>
      <c r="FI254" s="42">
        <f t="shared" si="514"/>
        <v>636347.80000000005</v>
      </c>
      <c r="FJ254" s="42">
        <f t="shared" si="514"/>
        <v>463299.64</v>
      </c>
      <c r="FK254" s="42">
        <f t="shared" si="514"/>
        <v>766603.11</v>
      </c>
      <c r="FL254" s="42">
        <f t="shared" si="514"/>
        <v>1289168.73</v>
      </c>
      <c r="FM254" s="42">
        <f t="shared" si="514"/>
        <v>965291.49</v>
      </c>
      <c r="FN254" s="42">
        <f t="shared" si="514"/>
        <v>6364800.7999999998</v>
      </c>
      <c r="FO254" s="42">
        <f t="shared" si="514"/>
        <v>518872.13</v>
      </c>
      <c r="FP254" s="42">
        <f t="shared" si="514"/>
        <v>766490.41</v>
      </c>
      <c r="FQ254" s="42">
        <f t="shared" si="514"/>
        <v>318635.78000000003</v>
      </c>
      <c r="FR254" s="42">
        <f t="shared" si="514"/>
        <v>115281.76</v>
      </c>
      <c r="FS254" s="42">
        <f t="shared" si="514"/>
        <v>102320.04</v>
      </c>
      <c r="FT254" s="43">
        <f t="shared" si="514"/>
        <v>51135.33</v>
      </c>
      <c r="FU254" s="42">
        <f t="shared" si="514"/>
        <v>359725.2</v>
      </c>
      <c r="FV254" s="42">
        <f t="shared" si="514"/>
        <v>274197.57</v>
      </c>
      <c r="FW254" s="42">
        <f t="shared" si="514"/>
        <v>114567.63</v>
      </c>
      <c r="FX254" s="42">
        <f t="shared" si="514"/>
        <v>44150.05</v>
      </c>
      <c r="FY254" s="42"/>
      <c r="FZ254" s="42"/>
      <c r="GA254" s="40"/>
      <c r="GB254" s="59"/>
      <c r="GC254" s="59"/>
      <c r="GD254" s="59"/>
      <c r="GE254" s="120"/>
      <c r="GF254" s="163"/>
      <c r="GG254" s="1"/>
      <c r="GH254" s="1"/>
      <c r="GI254" s="1"/>
      <c r="GJ254" s="1"/>
      <c r="GK254" s="1"/>
      <c r="GL254" s="1"/>
      <c r="GM254" s="1"/>
    </row>
    <row r="255" spans="1:195" x14ac:dyDescent="0.2">
      <c r="A255" s="2" t="s">
        <v>625</v>
      </c>
      <c r="B255" s="11" t="s">
        <v>626</v>
      </c>
      <c r="C255" s="59">
        <f t="shared" ref="C255:AH255" si="515">ROUND(C254/C40,6)</f>
        <v>3.8730000000000001E-3</v>
      </c>
      <c r="D255" s="59">
        <f t="shared" si="515"/>
        <v>4.8760000000000001E-3</v>
      </c>
      <c r="E255" s="59">
        <f t="shared" si="515"/>
        <v>3.2880000000000001E-3</v>
      </c>
      <c r="F255" s="59">
        <f t="shared" si="515"/>
        <v>4.4299999999999999E-3</v>
      </c>
      <c r="G255" s="59">
        <f t="shared" si="515"/>
        <v>2.3010000000000001E-3</v>
      </c>
      <c r="H255" s="59">
        <f t="shared" si="515"/>
        <v>4.0899999999999999E-3</v>
      </c>
      <c r="I255" s="59">
        <f t="shared" si="515"/>
        <v>4.7410000000000004E-3</v>
      </c>
      <c r="J255" s="59">
        <f t="shared" si="515"/>
        <v>5.0379999999999999E-3</v>
      </c>
      <c r="K255" s="59">
        <f t="shared" si="515"/>
        <v>3.274E-3</v>
      </c>
      <c r="L255" s="59">
        <f t="shared" si="515"/>
        <v>1.838E-3</v>
      </c>
      <c r="M255" s="59">
        <f t="shared" si="515"/>
        <v>3.3630000000000001E-3</v>
      </c>
      <c r="N255" s="59">
        <f t="shared" si="515"/>
        <v>3.1210000000000001E-3</v>
      </c>
      <c r="O255" s="59">
        <f t="shared" si="515"/>
        <v>2.4680000000000001E-3</v>
      </c>
      <c r="P255" s="59">
        <f t="shared" si="515"/>
        <v>2.8530000000000001E-3</v>
      </c>
      <c r="Q255" s="59">
        <f t="shared" si="515"/>
        <v>5.2449999999999997E-3</v>
      </c>
      <c r="R255" s="59">
        <f t="shared" si="515"/>
        <v>9.5479999999999992E-3</v>
      </c>
      <c r="S255" s="59">
        <f t="shared" si="515"/>
        <v>1.5740000000000001E-3</v>
      </c>
      <c r="T255" s="59">
        <f t="shared" si="515"/>
        <v>2.7820000000000002E-3</v>
      </c>
      <c r="U255" s="59">
        <f t="shared" si="515"/>
        <v>2.362E-3</v>
      </c>
      <c r="V255" s="59">
        <f t="shared" si="515"/>
        <v>3.7820000000000002E-3</v>
      </c>
      <c r="W255" s="40">
        <f t="shared" si="515"/>
        <v>3.7190000000000001E-3</v>
      </c>
      <c r="X255" s="59">
        <f t="shared" si="515"/>
        <v>1.2979999999999999E-3</v>
      </c>
      <c r="Y255" s="59">
        <f t="shared" si="515"/>
        <v>4.1330000000000004E-3</v>
      </c>
      <c r="Z255" s="59">
        <f t="shared" si="515"/>
        <v>3.565E-3</v>
      </c>
      <c r="AA255" s="59">
        <f t="shared" si="515"/>
        <v>2.833E-3</v>
      </c>
      <c r="AB255" s="59">
        <f t="shared" si="515"/>
        <v>1.673E-3</v>
      </c>
      <c r="AC255" s="59">
        <f t="shared" si="515"/>
        <v>1.5100000000000001E-3</v>
      </c>
      <c r="AD255" s="59">
        <f t="shared" si="515"/>
        <v>1.237E-3</v>
      </c>
      <c r="AE255" s="59">
        <f t="shared" si="515"/>
        <v>1.8990000000000001E-3</v>
      </c>
      <c r="AF255" s="59">
        <f t="shared" si="515"/>
        <v>1.5889999999999999E-3</v>
      </c>
      <c r="AG255" s="59">
        <f t="shared" si="515"/>
        <v>9.4499999999999998E-4</v>
      </c>
      <c r="AH255" s="59">
        <f t="shared" si="515"/>
        <v>1.5876999999999999E-2</v>
      </c>
      <c r="AI255" s="59">
        <f t="shared" ref="AI255:BN255" si="516">ROUND(AI254/AI40,6)</f>
        <v>1.2737E-2</v>
      </c>
      <c r="AJ255" s="59">
        <f t="shared" si="516"/>
        <v>3.1510000000000002E-3</v>
      </c>
      <c r="AK255" s="59">
        <f t="shared" si="516"/>
        <v>1.423E-3</v>
      </c>
      <c r="AL255" s="59">
        <f t="shared" si="516"/>
        <v>1.209E-3</v>
      </c>
      <c r="AM255" s="59">
        <f t="shared" si="516"/>
        <v>3.5479999999999999E-3</v>
      </c>
      <c r="AN255" s="59">
        <f t="shared" si="516"/>
        <v>1.1900000000000001E-3</v>
      </c>
      <c r="AO255" s="59">
        <f t="shared" si="516"/>
        <v>4.7410000000000004E-3</v>
      </c>
      <c r="AP255" s="59">
        <f t="shared" si="516"/>
        <v>1.6819999999999999E-3</v>
      </c>
      <c r="AQ255" s="59">
        <f t="shared" si="516"/>
        <v>1.0399999999999999E-3</v>
      </c>
      <c r="AR255" s="59">
        <f t="shared" si="516"/>
        <v>2.846E-3</v>
      </c>
      <c r="AS255" s="59">
        <f t="shared" si="516"/>
        <v>7.2499999999999995E-4</v>
      </c>
      <c r="AT255" s="59">
        <f t="shared" si="516"/>
        <v>3.454E-3</v>
      </c>
      <c r="AU255" s="59">
        <f t="shared" si="516"/>
        <v>2.3830000000000001E-3</v>
      </c>
      <c r="AV255" s="59">
        <f t="shared" si="516"/>
        <v>9.7149999999999997E-3</v>
      </c>
      <c r="AW255" s="59">
        <f t="shared" si="516"/>
        <v>3.5049999999999999E-3</v>
      </c>
      <c r="AX255" s="59">
        <f t="shared" si="516"/>
        <v>9.6000000000000002E-4</v>
      </c>
      <c r="AY255" s="59">
        <f t="shared" si="516"/>
        <v>4.9670000000000001E-3</v>
      </c>
      <c r="AZ255" s="59">
        <f t="shared" si="516"/>
        <v>5.489E-3</v>
      </c>
      <c r="BA255" s="59">
        <f t="shared" si="516"/>
        <v>7.5880000000000001E-3</v>
      </c>
      <c r="BB255" s="59">
        <f t="shared" si="516"/>
        <v>2.4118000000000001E-2</v>
      </c>
      <c r="BC255" s="59">
        <f t="shared" si="516"/>
        <v>2.428E-3</v>
      </c>
      <c r="BD255" s="59">
        <f t="shared" si="516"/>
        <v>2.5370000000000002E-3</v>
      </c>
      <c r="BE255" s="59">
        <f t="shared" si="516"/>
        <v>3.2070000000000002E-3</v>
      </c>
      <c r="BF255" s="59">
        <f t="shared" si="516"/>
        <v>4.3540000000000002E-3</v>
      </c>
      <c r="BG255" s="59">
        <f t="shared" si="516"/>
        <v>1.439E-2</v>
      </c>
      <c r="BH255" s="59">
        <f t="shared" si="516"/>
        <v>4.9630000000000004E-3</v>
      </c>
      <c r="BI255" s="59">
        <f t="shared" si="516"/>
        <v>4.6800000000000001E-3</v>
      </c>
      <c r="BJ255" s="59">
        <f t="shared" si="516"/>
        <v>3.029E-3</v>
      </c>
      <c r="BK255" s="59">
        <f t="shared" si="516"/>
        <v>6.7140000000000003E-3</v>
      </c>
      <c r="BL255" s="59">
        <f t="shared" si="516"/>
        <v>1.2156E-2</v>
      </c>
      <c r="BM255" s="59">
        <f t="shared" si="516"/>
        <v>9.7900000000000001E-3</v>
      </c>
      <c r="BN255" s="59">
        <f t="shared" si="516"/>
        <v>4.9399999999999999E-3</v>
      </c>
      <c r="BO255" s="59">
        <f t="shared" ref="BO255:CT255" si="517">ROUND(BO254/BO40,6)</f>
        <v>3.8730000000000001E-3</v>
      </c>
      <c r="BP255" s="59">
        <f t="shared" si="517"/>
        <v>1.4710000000000001E-3</v>
      </c>
      <c r="BQ255" s="59">
        <f t="shared" si="517"/>
        <v>1.431E-3</v>
      </c>
      <c r="BR255" s="59">
        <f t="shared" si="517"/>
        <v>1.8450000000000001E-3</v>
      </c>
      <c r="BS255" s="59">
        <f t="shared" si="517"/>
        <v>4.0900000000000002E-4</v>
      </c>
      <c r="BT255" s="59">
        <f t="shared" si="517"/>
        <v>3.7599999999999998E-4</v>
      </c>
      <c r="BU255" s="59">
        <f t="shared" si="517"/>
        <v>1.2019999999999999E-3</v>
      </c>
      <c r="BV255" s="59">
        <f t="shared" si="517"/>
        <v>6.9700000000000003E-4</v>
      </c>
      <c r="BW255" s="59">
        <f t="shared" si="517"/>
        <v>1.047E-3</v>
      </c>
      <c r="BX255" s="59">
        <f t="shared" si="517"/>
        <v>4.64E-4</v>
      </c>
      <c r="BY255" s="59">
        <f t="shared" si="517"/>
        <v>3.5990000000000002E-3</v>
      </c>
      <c r="BZ255" s="59">
        <f t="shared" si="517"/>
        <v>1.926E-3</v>
      </c>
      <c r="CA255" s="59">
        <f t="shared" si="517"/>
        <v>2.287E-3</v>
      </c>
      <c r="CB255" s="59">
        <f t="shared" si="517"/>
        <v>2.7910000000000001E-3</v>
      </c>
      <c r="CC255" s="59">
        <f t="shared" si="517"/>
        <v>4.2030000000000001E-3</v>
      </c>
      <c r="CD255" s="59">
        <f t="shared" si="517"/>
        <v>1.7960000000000001E-3</v>
      </c>
      <c r="CE255" s="59">
        <f t="shared" si="517"/>
        <v>3.764E-3</v>
      </c>
      <c r="CF255" s="59">
        <f t="shared" si="517"/>
        <v>1.297E-3</v>
      </c>
      <c r="CG255" s="59">
        <f t="shared" si="517"/>
        <v>5.3400000000000001E-3</v>
      </c>
      <c r="CH255" s="59">
        <f t="shared" si="517"/>
        <v>2.232E-3</v>
      </c>
      <c r="CI255" s="59">
        <f t="shared" si="517"/>
        <v>2.5799999999999998E-3</v>
      </c>
      <c r="CJ255" s="59">
        <f t="shared" si="517"/>
        <v>1.707E-3</v>
      </c>
      <c r="CK255" s="59">
        <f t="shared" si="517"/>
        <v>1.0330000000000001E-3</v>
      </c>
      <c r="CL255" s="59">
        <f t="shared" si="517"/>
        <v>2.1789999999999999E-3</v>
      </c>
      <c r="CM255" s="59">
        <f t="shared" si="517"/>
        <v>1.462E-3</v>
      </c>
      <c r="CN255" s="59">
        <f t="shared" si="517"/>
        <v>2.2910000000000001E-3</v>
      </c>
      <c r="CO255" s="59">
        <f t="shared" si="517"/>
        <v>2.4520000000000002E-3</v>
      </c>
      <c r="CP255" s="59">
        <f t="shared" si="517"/>
        <v>7.0600000000000003E-4</v>
      </c>
      <c r="CQ255" s="59">
        <f t="shared" si="517"/>
        <v>3.663E-3</v>
      </c>
      <c r="CR255" s="59">
        <f t="shared" si="517"/>
        <v>7.8799999999999996E-4</v>
      </c>
      <c r="CS255" s="59">
        <f t="shared" si="517"/>
        <v>2.6259999999999999E-3</v>
      </c>
      <c r="CT255" s="59">
        <f t="shared" si="517"/>
        <v>1.3470000000000001E-3</v>
      </c>
      <c r="CU255" s="59">
        <f t="shared" ref="CU255:DZ255" si="518">ROUND(CU254/CU40,6)</f>
        <v>4.6340000000000001E-3</v>
      </c>
      <c r="CV255" s="59">
        <f t="shared" si="518"/>
        <v>2.3860000000000001E-3</v>
      </c>
      <c r="CW255" s="59">
        <f t="shared" si="518"/>
        <v>1.2700000000000001E-3</v>
      </c>
      <c r="CX255" s="59">
        <f t="shared" si="518"/>
        <v>3.777E-3</v>
      </c>
      <c r="CY255" s="59">
        <f t="shared" si="518"/>
        <v>1.0611000000000001E-2</v>
      </c>
      <c r="CZ255" s="59">
        <f t="shared" si="518"/>
        <v>5.6090000000000003E-3</v>
      </c>
      <c r="DA255" s="59">
        <f t="shared" si="518"/>
        <v>2.764E-3</v>
      </c>
      <c r="DB255" s="59">
        <f t="shared" si="518"/>
        <v>6.1580000000000003E-3</v>
      </c>
      <c r="DC255" s="59">
        <f t="shared" si="518"/>
        <v>2.3479999999999998E-3</v>
      </c>
      <c r="DD255" s="59">
        <f t="shared" si="518"/>
        <v>1.4899999999999999E-4</v>
      </c>
      <c r="DE255" s="59">
        <f t="shared" si="518"/>
        <v>5.5999999999999995E-4</v>
      </c>
      <c r="DF255" s="59">
        <f t="shared" si="518"/>
        <v>5.1209999999999997E-3</v>
      </c>
      <c r="DG255" s="59">
        <f t="shared" si="518"/>
        <v>8.6499999999999999E-4</v>
      </c>
      <c r="DH255" s="59">
        <f t="shared" si="518"/>
        <v>1.91E-3</v>
      </c>
      <c r="DI255" s="59">
        <f t="shared" si="518"/>
        <v>2.0699999999999998E-3</v>
      </c>
      <c r="DJ255" s="59">
        <f t="shared" si="518"/>
        <v>4.0249999999999999E-3</v>
      </c>
      <c r="DK255" s="59">
        <f t="shared" si="518"/>
        <v>3.0899999999999999E-3</v>
      </c>
      <c r="DL255" s="59">
        <f t="shared" si="518"/>
        <v>3.7090000000000001E-3</v>
      </c>
      <c r="DM255" s="59">
        <f t="shared" si="518"/>
        <v>4.4900000000000001E-3</v>
      </c>
      <c r="DN255" s="59">
        <f t="shared" si="518"/>
        <v>2.2109999999999999E-3</v>
      </c>
      <c r="DO255" s="59">
        <f t="shared" si="518"/>
        <v>3.846E-3</v>
      </c>
      <c r="DP255" s="59">
        <f t="shared" si="518"/>
        <v>4.823E-3</v>
      </c>
      <c r="DQ255" s="59">
        <f t="shared" si="518"/>
        <v>1.183E-3</v>
      </c>
      <c r="DR255" s="59">
        <f t="shared" si="518"/>
        <v>6.6899999999999998E-3</v>
      </c>
      <c r="DS255" s="59">
        <f t="shared" si="518"/>
        <v>7.0109999999999999E-3</v>
      </c>
      <c r="DT255" s="59">
        <f t="shared" si="518"/>
        <v>2.9889999999999999E-3</v>
      </c>
      <c r="DU255" s="59">
        <f t="shared" si="518"/>
        <v>5.9690000000000003E-3</v>
      </c>
      <c r="DV255" s="59">
        <f t="shared" si="518"/>
        <v>7.6080000000000002E-3</v>
      </c>
      <c r="DW255" s="59">
        <f t="shared" si="518"/>
        <v>4.0439999999999999E-3</v>
      </c>
      <c r="DX255" s="59">
        <f t="shared" si="518"/>
        <v>9.4200000000000002E-4</v>
      </c>
      <c r="DY255" s="59">
        <f t="shared" si="518"/>
        <v>8.4199999999999998E-4</v>
      </c>
      <c r="DZ255" s="59">
        <f t="shared" si="518"/>
        <v>3.2799999999999999E-3</v>
      </c>
      <c r="EA255" s="59">
        <f t="shared" ref="EA255:FF255" si="519">ROUND(EA254/EA40,6)</f>
        <v>1.129E-3</v>
      </c>
      <c r="EB255" s="59">
        <f t="shared" si="519"/>
        <v>3.4299999999999999E-3</v>
      </c>
      <c r="EC255" s="59">
        <f t="shared" si="519"/>
        <v>5.5890000000000002E-3</v>
      </c>
      <c r="ED255" s="59">
        <f t="shared" si="519"/>
        <v>1.63E-4</v>
      </c>
      <c r="EE255" s="59">
        <f t="shared" si="519"/>
        <v>3.6029999999999999E-3</v>
      </c>
      <c r="EF255" s="59">
        <f t="shared" si="519"/>
        <v>4.9350000000000002E-3</v>
      </c>
      <c r="EG255" s="59">
        <f t="shared" si="519"/>
        <v>4.9670000000000001E-3</v>
      </c>
      <c r="EH255" s="59">
        <f t="shared" si="519"/>
        <v>4.4130000000000003E-3</v>
      </c>
      <c r="EI255" s="59">
        <f t="shared" si="519"/>
        <v>4.8900000000000002E-3</v>
      </c>
      <c r="EJ255" s="59">
        <f t="shared" si="519"/>
        <v>4.6189999999999998E-3</v>
      </c>
      <c r="EK255" s="59">
        <f t="shared" si="519"/>
        <v>3.7199999999999999E-4</v>
      </c>
      <c r="EL255" s="59">
        <f t="shared" si="519"/>
        <v>7.7399999999999995E-4</v>
      </c>
      <c r="EM255" s="59">
        <f t="shared" si="519"/>
        <v>1.5709999999999999E-3</v>
      </c>
      <c r="EN255" s="59">
        <f t="shared" si="519"/>
        <v>5.1879999999999999E-3</v>
      </c>
      <c r="EO255" s="59">
        <f t="shared" si="519"/>
        <v>2.8410000000000002E-3</v>
      </c>
      <c r="EP255" s="59">
        <f t="shared" si="519"/>
        <v>1.279E-3</v>
      </c>
      <c r="EQ255" s="59">
        <f t="shared" si="519"/>
        <v>9.4399999999999996E-4</v>
      </c>
      <c r="ER255" s="59">
        <f t="shared" si="519"/>
        <v>1.7129999999999999E-3</v>
      </c>
      <c r="ES255" s="59">
        <f t="shared" si="519"/>
        <v>3.993E-3</v>
      </c>
      <c r="ET255" s="59">
        <f t="shared" si="519"/>
        <v>2.748E-3</v>
      </c>
      <c r="EU255" s="59">
        <f t="shared" si="519"/>
        <v>6.2960000000000004E-3</v>
      </c>
      <c r="EV255" s="59">
        <f t="shared" si="519"/>
        <v>4.2299999999999998E-4</v>
      </c>
      <c r="EW255" s="59">
        <f t="shared" si="519"/>
        <v>3.21E-4</v>
      </c>
      <c r="EX255" s="59">
        <f t="shared" si="519"/>
        <v>1.567E-3</v>
      </c>
      <c r="EY255" s="59">
        <f t="shared" si="519"/>
        <v>4.8989999999999997E-3</v>
      </c>
      <c r="EZ255" s="59">
        <f t="shared" si="519"/>
        <v>2.313E-3</v>
      </c>
      <c r="FA255" s="59">
        <f t="shared" si="519"/>
        <v>5.6099999999999998E-4</v>
      </c>
      <c r="FB255" s="59">
        <f t="shared" si="519"/>
        <v>5.1000000000000004E-4</v>
      </c>
      <c r="FC255" s="59">
        <f t="shared" si="519"/>
        <v>2.787E-3</v>
      </c>
      <c r="FD255" s="59">
        <f t="shared" si="519"/>
        <v>5.0850000000000001E-3</v>
      </c>
      <c r="FE255" s="59">
        <f t="shared" si="519"/>
        <v>1.905E-3</v>
      </c>
      <c r="FF255" s="59">
        <f t="shared" si="519"/>
        <v>6.8240000000000002E-3</v>
      </c>
      <c r="FG255" s="59">
        <f t="shared" ref="FG255:FX255" si="520">ROUND(FG254/FG40,6)</f>
        <v>5.6109999999999997E-3</v>
      </c>
      <c r="FH255" s="59">
        <f t="shared" si="520"/>
        <v>1.2849999999999999E-3</v>
      </c>
      <c r="FI255" s="59">
        <f t="shared" si="520"/>
        <v>6.0700000000000001E-4</v>
      </c>
      <c r="FJ255" s="59">
        <f t="shared" si="520"/>
        <v>1.057E-3</v>
      </c>
      <c r="FK255" s="59">
        <f t="shared" si="520"/>
        <v>6.5099999999999999E-4</v>
      </c>
      <c r="FL255" s="59">
        <f t="shared" si="520"/>
        <v>1.3029999999999999E-3</v>
      </c>
      <c r="FM255" s="59">
        <f t="shared" si="520"/>
        <v>1.7409999999999999E-3</v>
      </c>
      <c r="FN255" s="59">
        <f t="shared" si="520"/>
        <v>3.7850000000000002E-3</v>
      </c>
      <c r="FO255" s="59">
        <f t="shared" si="520"/>
        <v>3.01E-4</v>
      </c>
      <c r="FP255" s="59">
        <f t="shared" si="520"/>
        <v>6.0400000000000004E-4</v>
      </c>
      <c r="FQ255" s="59">
        <f t="shared" si="520"/>
        <v>1.7899999999999999E-3</v>
      </c>
      <c r="FR255" s="59">
        <f t="shared" si="520"/>
        <v>1.036E-3</v>
      </c>
      <c r="FS255" s="59">
        <f t="shared" si="520"/>
        <v>2.5000000000000001E-4</v>
      </c>
      <c r="FT255" s="40">
        <f t="shared" si="520"/>
        <v>1.63E-4</v>
      </c>
      <c r="FU255" s="59">
        <f t="shared" si="520"/>
        <v>3.2690000000000002E-3</v>
      </c>
      <c r="FV255" s="59">
        <f t="shared" si="520"/>
        <v>2.8240000000000001E-3</v>
      </c>
      <c r="FW255" s="59">
        <f t="shared" si="520"/>
        <v>6.2160000000000002E-3</v>
      </c>
      <c r="FX255" s="59">
        <f t="shared" si="520"/>
        <v>2.47E-3</v>
      </c>
      <c r="FY255" s="42"/>
      <c r="FZ255" s="42"/>
      <c r="GA255" s="40"/>
      <c r="GB255" s="42"/>
      <c r="GC255" s="42"/>
      <c r="GD255" s="42"/>
      <c r="GE255" s="4"/>
      <c r="GF255" s="1"/>
      <c r="GG255" s="1"/>
      <c r="GH255" s="1"/>
      <c r="GI255" s="1"/>
      <c r="GJ255" s="1"/>
      <c r="GK255" s="1"/>
      <c r="GL255" s="1"/>
      <c r="GM255" s="1"/>
    </row>
    <row r="256" spans="1:195" x14ac:dyDescent="0.2">
      <c r="A256" s="5"/>
      <c r="B256" s="11" t="s">
        <v>627</v>
      </c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40"/>
      <c r="X256" s="59"/>
      <c r="Y256" s="59"/>
      <c r="Z256" s="59"/>
      <c r="AA256" s="59"/>
      <c r="AB256" s="59"/>
      <c r="AC256" s="59"/>
      <c r="AD256" s="59"/>
      <c r="AE256" s="59"/>
      <c r="AF256" s="59"/>
      <c r="AG256" s="59"/>
      <c r="AH256" s="59"/>
      <c r="AI256" s="59"/>
      <c r="AJ256" s="59"/>
      <c r="AK256" s="59"/>
      <c r="AL256" s="59"/>
      <c r="AM256" s="59"/>
      <c r="AN256" s="59"/>
      <c r="AO256" s="59"/>
      <c r="AP256" s="59"/>
      <c r="AQ256" s="59"/>
      <c r="AR256" s="59"/>
      <c r="AS256" s="59"/>
      <c r="AT256" s="59"/>
      <c r="AU256" s="59"/>
      <c r="AV256" s="59"/>
      <c r="AW256" s="59"/>
      <c r="AX256" s="59"/>
      <c r="AY256" s="59"/>
      <c r="AZ256" s="59"/>
      <c r="BA256" s="59"/>
      <c r="BB256" s="59"/>
      <c r="BC256" s="59"/>
      <c r="BD256" s="59"/>
      <c r="BE256" s="59"/>
      <c r="BF256" s="59"/>
      <c r="BG256" s="59"/>
      <c r="BH256" s="59"/>
      <c r="BI256" s="59"/>
      <c r="BJ256" s="59"/>
      <c r="BK256" s="59"/>
      <c r="BL256" s="59"/>
      <c r="BM256" s="59"/>
      <c r="BN256" s="59"/>
      <c r="BO256" s="59"/>
      <c r="BP256" s="59"/>
      <c r="BQ256" s="59"/>
      <c r="BR256" s="59"/>
      <c r="BS256" s="59"/>
      <c r="BT256" s="59"/>
      <c r="BU256" s="59"/>
      <c r="BV256" s="59"/>
      <c r="BW256" s="59"/>
      <c r="BX256" s="59"/>
      <c r="BY256" s="59"/>
      <c r="BZ256" s="59"/>
      <c r="CA256" s="59"/>
      <c r="CB256" s="59"/>
      <c r="CC256" s="59"/>
      <c r="CD256" s="59"/>
      <c r="CE256" s="59"/>
      <c r="CF256" s="59"/>
      <c r="CG256" s="59"/>
      <c r="CH256" s="59"/>
      <c r="CI256" s="59"/>
      <c r="CJ256" s="59"/>
      <c r="CK256" s="59"/>
      <c r="CL256" s="59"/>
      <c r="CM256" s="59"/>
      <c r="CN256" s="59"/>
      <c r="CO256" s="59"/>
      <c r="CP256" s="59"/>
      <c r="CQ256" s="59"/>
      <c r="CR256" s="59"/>
      <c r="CS256" s="59"/>
      <c r="CT256" s="59"/>
      <c r="CU256" s="59"/>
      <c r="CV256" s="59"/>
      <c r="CW256" s="59"/>
      <c r="CX256" s="59"/>
      <c r="CY256" s="59"/>
      <c r="CZ256" s="59"/>
      <c r="DA256" s="59"/>
      <c r="DB256" s="59"/>
      <c r="DC256" s="59"/>
      <c r="DD256" s="59"/>
      <c r="DE256" s="59"/>
      <c r="DF256" s="59"/>
      <c r="DG256" s="59"/>
      <c r="DH256" s="59"/>
      <c r="DI256" s="59"/>
      <c r="DJ256" s="59"/>
      <c r="DK256" s="59"/>
      <c r="DL256" s="59"/>
      <c r="DM256" s="59"/>
      <c r="DN256" s="59"/>
      <c r="DO256" s="59"/>
      <c r="DP256" s="59"/>
      <c r="DQ256" s="59"/>
      <c r="DR256" s="59"/>
      <c r="DS256" s="59"/>
      <c r="DT256" s="59"/>
      <c r="DU256" s="59"/>
      <c r="DV256" s="59"/>
      <c r="DW256" s="59"/>
      <c r="DX256" s="59"/>
      <c r="DY256" s="59"/>
      <c r="DZ256" s="59"/>
      <c r="EA256" s="59"/>
      <c r="EB256" s="59"/>
      <c r="EC256" s="59"/>
      <c r="ED256" s="59"/>
      <c r="EE256" s="59"/>
      <c r="EF256" s="59"/>
      <c r="EG256" s="59"/>
      <c r="EH256" s="59"/>
      <c r="EI256" s="59"/>
      <c r="EJ256" s="59"/>
      <c r="EK256" s="59"/>
      <c r="EL256" s="59"/>
      <c r="EM256" s="59"/>
      <c r="EN256" s="59"/>
      <c r="EO256" s="59"/>
      <c r="EP256" s="59"/>
      <c r="EQ256" s="59"/>
      <c r="ER256" s="59"/>
      <c r="ES256" s="59"/>
      <c r="ET256" s="59"/>
      <c r="EU256" s="59"/>
      <c r="EV256" s="59"/>
      <c r="EW256" s="59"/>
      <c r="EX256" s="59"/>
      <c r="EY256" s="59"/>
      <c r="EZ256" s="59"/>
      <c r="FA256" s="59"/>
      <c r="FB256" s="59"/>
      <c r="FC256" s="59"/>
      <c r="FD256" s="59"/>
      <c r="FE256" s="59"/>
      <c r="FF256" s="59"/>
      <c r="FG256" s="59"/>
      <c r="FH256" s="59"/>
      <c r="FI256" s="59"/>
      <c r="FJ256" s="59"/>
      <c r="FK256" s="59"/>
      <c r="FL256" s="59"/>
      <c r="FM256" s="59"/>
      <c r="FN256" s="59"/>
      <c r="FO256" s="59"/>
      <c r="FP256" s="59"/>
      <c r="FQ256" s="59"/>
      <c r="FR256" s="59"/>
      <c r="FS256" s="59"/>
      <c r="FT256" s="40"/>
      <c r="FU256" s="59"/>
      <c r="FV256" s="59"/>
      <c r="FW256" s="59"/>
      <c r="FX256" s="59"/>
      <c r="FY256" s="42"/>
      <c r="FZ256" s="42"/>
      <c r="GA256" s="43"/>
      <c r="GB256" s="42"/>
      <c r="GC256" s="42"/>
      <c r="GD256" s="42"/>
      <c r="GE256" s="4"/>
      <c r="GF256" s="1"/>
      <c r="GG256" s="1"/>
      <c r="GH256" s="1"/>
      <c r="GI256" s="1"/>
      <c r="GJ256" s="1"/>
      <c r="GK256" s="1"/>
      <c r="GL256" s="1"/>
      <c r="GM256" s="1"/>
    </row>
    <row r="257" spans="1:195" x14ac:dyDescent="0.2">
      <c r="A257" s="2" t="s">
        <v>628</v>
      </c>
      <c r="B257" s="11" t="s">
        <v>629</v>
      </c>
      <c r="C257" s="59">
        <f t="shared" ref="C257:BN257" si="521">ROUND(MIN(C255,(C239-C250),(C244-C250)),6)</f>
        <v>0</v>
      </c>
      <c r="D257" s="59">
        <f t="shared" si="521"/>
        <v>0</v>
      </c>
      <c r="E257" s="59">
        <f t="shared" si="521"/>
        <v>0</v>
      </c>
      <c r="F257" s="59">
        <f t="shared" si="521"/>
        <v>0</v>
      </c>
      <c r="G257" s="59">
        <f t="shared" si="521"/>
        <v>0</v>
      </c>
      <c r="H257" s="59">
        <f t="shared" si="521"/>
        <v>0</v>
      </c>
      <c r="I257" s="59">
        <f t="shared" si="521"/>
        <v>0</v>
      </c>
      <c r="J257" s="59">
        <f t="shared" si="521"/>
        <v>0</v>
      </c>
      <c r="K257" s="59">
        <f t="shared" si="521"/>
        <v>0</v>
      </c>
      <c r="L257" s="59">
        <f t="shared" si="521"/>
        <v>0</v>
      </c>
      <c r="M257" s="59">
        <f t="shared" si="521"/>
        <v>0</v>
      </c>
      <c r="N257" s="59">
        <f t="shared" si="521"/>
        <v>0</v>
      </c>
      <c r="O257" s="59">
        <f t="shared" si="521"/>
        <v>0</v>
      </c>
      <c r="P257" s="59">
        <f t="shared" si="521"/>
        <v>0</v>
      </c>
      <c r="Q257" s="59">
        <f t="shared" si="521"/>
        <v>0</v>
      </c>
      <c r="R257" s="59">
        <f t="shared" si="521"/>
        <v>0</v>
      </c>
      <c r="S257" s="59">
        <f t="shared" si="521"/>
        <v>0</v>
      </c>
      <c r="T257" s="59">
        <f t="shared" si="521"/>
        <v>0</v>
      </c>
      <c r="U257" s="59">
        <f t="shared" si="521"/>
        <v>0</v>
      </c>
      <c r="V257" s="59">
        <f t="shared" si="521"/>
        <v>0</v>
      </c>
      <c r="W257" s="59">
        <f t="shared" si="521"/>
        <v>0</v>
      </c>
      <c r="X257" s="59">
        <f t="shared" si="521"/>
        <v>0</v>
      </c>
      <c r="Y257" s="59">
        <f t="shared" si="521"/>
        <v>0</v>
      </c>
      <c r="Z257" s="59">
        <f t="shared" si="521"/>
        <v>0</v>
      </c>
      <c r="AA257" s="59">
        <f t="shared" si="521"/>
        <v>0</v>
      </c>
      <c r="AB257" s="59">
        <f t="shared" si="521"/>
        <v>0</v>
      </c>
      <c r="AC257" s="59">
        <f t="shared" si="521"/>
        <v>0</v>
      </c>
      <c r="AD257" s="59">
        <f t="shared" si="521"/>
        <v>0</v>
      </c>
      <c r="AE257" s="59">
        <f t="shared" si="521"/>
        <v>0</v>
      </c>
      <c r="AF257" s="59">
        <f t="shared" si="521"/>
        <v>0</v>
      </c>
      <c r="AG257" s="59">
        <f t="shared" si="521"/>
        <v>0</v>
      </c>
      <c r="AH257" s="59">
        <f t="shared" si="521"/>
        <v>0</v>
      </c>
      <c r="AI257" s="59">
        <f t="shared" si="521"/>
        <v>0</v>
      </c>
      <c r="AJ257" s="59">
        <f t="shared" si="521"/>
        <v>0</v>
      </c>
      <c r="AK257" s="59">
        <f t="shared" si="521"/>
        <v>0</v>
      </c>
      <c r="AL257" s="59">
        <f t="shared" si="521"/>
        <v>0</v>
      </c>
      <c r="AM257" s="59">
        <f t="shared" si="521"/>
        <v>0</v>
      </c>
      <c r="AN257" s="59">
        <f t="shared" si="521"/>
        <v>0</v>
      </c>
      <c r="AO257" s="59">
        <f t="shared" si="521"/>
        <v>0</v>
      </c>
      <c r="AP257" s="59">
        <f t="shared" si="521"/>
        <v>0</v>
      </c>
      <c r="AQ257" s="59">
        <f t="shared" si="521"/>
        <v>0</v>
      </c>
      <c r="AR257" s="59">
        <f t="shared" si="521"/>
        <v>0</v>
      </c>
      <c r="AS257" s="59">
        <f t="shared" si="521"/>
        <v>0</v>
      </c>
      <c r="AT257" s="59">
        <f t="shared" si="521"/>
        <v>0</v>
      </c>
      <c r="AU257" s="59">
        <f t="shared" si="521"/>
        <v>0</v>
      </c>
      <c r="AV257" s="59">
        <f t="shared" si="521"/>
        <v>0</v>
      </c>
      <c r="AW257" s="59">
        <f t="shared" si="521"/>
        <v>0</v>
      </c>
      <c r="AX257" s="59">
        <f t="shared" si="521"/>
        <v>0</v>
      </c>
      <c r="AY257" s="59">
        <f t="shared" si="521"/>
        <v>0</v>
      </c>
      <c r="AZ257" s="59">
        <f t="shared" si="521"/>
        <v>0</v>
      </c>
      <c r="BA257" s="59">
        <f t="shared" si="521"/>
        <v>0</v>
      </c>
      <c r="BB257" s="59">
        <f t="shared" si="521"/>
        <v>0</v>
      </c>
      <c r="BC257" s="59">
        <f t="shared" si="521"/>
        <v>0</v>
      </c>
      <c r="BD257" s="59">
        <f t="shared" si="521"/>
        <v>0</v>
      </c>
      <c r="BE257" s="59">
        <f t="shared" si="521"/>
        <v>0</v>
      </c>
      <c r="BF257" s="59">
        <f t="shared" si="521"/>
        <v>0</v>
      </c>
      <c r="BG257" s="59">
        <f t="shared" si="521"/>
        <v>0</v>
      </c>
      <c r="BH257" s="59">
        <f t="shared" si="521"/>
        <v>0</v>
      </c>
      <c r="BI257" s="59">
        <f t="shared" si="521"/>
        <v>0</v>
      </c>
      <c r="BJ257" s="59">
        <f t="shared" si="521"/>
        <v>0</v>
      </c>
      <c r="BK257" s="59">
        <f t="shared" si="521"/>
        <v>0</v>
      </c>
      <c r="BL257" s="59">
        <f t="shared" si="521"/>
        <v>0</v>
      </c>
      <c r="BM257" s="59">
        <f t="shared" si="521"/>
        <v>0</v>
      </c>
      <c r="BN257" s="59">
        <f t="shared" si="521"/>
        <v>0</v>
      </c>
      <c r="BO257" s="59">
        <f t="shared" ref="BO257:DZ257" si="522">ROUND(MIN(BO255,(BO239-BO250),(BO244-BO250)),6)</f>
        <v>0</v>
      </c>
      <c r="BP257" s="59">
        <f t="shared" si="522"/>
        <v>0</v>
      </c>
      <c r="BQ257" s="59">
        <f t="shared" si="522"/>
        <v>0</v>
      </c>
      <c r="BR257" s="59">
        <f t="shared" si="522"/>
        <v>0</v>
      </c>
      <c r="BS257" s="59">
        <f t="shared" si="522"/>
        <v>0</v>
      </c>
      <c r="BT257" s="59">
        <f t="shared" si="522"/>
        <v>0</v>
      </c>
      <c r="BU257" s="59">
        <f t="shared" si="522"/>
        <v>0</v>
      </c>
      <c r="BV257" s="59">
        <f t="shared" si="522"/>
        <v>0</v>
      </c>
      <c r="BW257" s="59">
        <f t="shared" si="522"/>
        <v>0</v>
      </c>
      <c r="BX257" s="59">
        <f t="shared" si="522"/>
        <v>0</v>
      </c>
      <c r="BY257" s="59">
        <f t="shared" si="522"/>
        <v>0</v>
      </c>
      <c r="BZ257" s="59">
        <f t="shared" si="522"/>
        <v>0</v>
      </c>
      <c r="CA257" s="59">
        <f t="shared" si="522"/>
        <v>0</v>
      </c>
      <c r="CB257" s="59">
        <f t="shared" si="522"/>
        <v>0</v>
      </c>
      <c r="CC257" s="59">
        <f t="shared" si="522"/>
        <v>0</v>
      </c>
      <c r="CD257" s="59">
        <f t="shared" si="522"/>
        <v>0</v>
      </c>
      <c r="CE257" s="59">
        <f t="shared" si="522"/>
        <v>0</v>
      </c>
      <c r="CF257" s="59">
        <f t="shared" si="522"/>
        <v>0</v>
      </c>
      <c r="CG257" s="59">
        <f t="shared" si="522"/>
        <v>0</v>
      </c>
      <c r="CH257" s="59">
        <f t="shared" si="522"/>
        <v>0</v>
      </c>
      <c r="CI257" s="59">
        <f t="shared" si="522"/>
        <v>0</v>
      </c>
      <c r="CJ257" s="59">
        <f t="shared" si="522"/>
        <v>0</v>
      </c>
      <c r="CK257" s="59">
        <f t="shared" si="522"/>
        <v>0</v>
      </c>
      <c r="CL257" s="59">
        <f t="shared" si="522"/>
        <v>0</v>
      </c>
      <c r="CM257" s="59">
        <f t="shared" si="522"/>
        <v>0</v>
      </c>
      <c r="CN257" s="59">
        <f t="shared" si="522"/>
        <v>0</v>
      </c>
      <c r="CO257" s="59">
        <f t="shared" si="522"/>
        <v>0</v>
      </c>
      <c r="CP257" s="59">
        <f t="shared" si="522"/>
        <v>0</v>
      </c>
      <c r="CQ257" s="59">
        <f t="shared" si="522"/>
        <v>0</v>
      </c>
      <c r="CR257" s="59">
        <f t="shared" si="522"/>
        <v>0</v>
      </c>
      <c r="CS257" s="59">
        <f t="shared" si="522"/>
        <v>0</v>
      </c>
      <c r="CT257" s="59">
        <f t="shared" si="522"/>
        <v>0</v>
      </c>
      <c r="CU257" s="59">
        <f t="shared" si="522"/>
        <v>0</v>
      </c>
      <c r="CV257" s="59">
        <f t="shared" si="522"/>
        <v>0</v>
      </c>
      <c r="CW257" s="59">
        <f t="shared" si="522"/>
        <v>0</v>
      </c>
      <c r="CX257" s="59">
        <f t="shared" si="522"/>
        <v>0</v>
      </c>
      <c r="CY257" s="59">
        <f t="shared" si="522"/>
        <v>0</v>
      </c>
      <c r="CZ257" s="59">
        <f t="shared" si="522"/>
        <v>0</v>
      </c>
      <c r="DA257" s="59">
        <f t="shared" si="522"/>
        <v>0</v>
      </c>
      <c r="DB257" s="59">
        <f t="shared" si="522"/>
        <v>0</v>
      </c>
      <c r="DC257" s="59">
        <f t="shared" si="522"/>
        <v>0</v>
      </c>
      <c r="DD257" s="59">
        <f t="shared" si="522"/>
        <v>0</v>
      </c>
      <c r="DE257" s="59">
        <f t="shared" si="522"/>
        <v>0</v>
      </c>
      <c r="DF257" s="59">
        <f t="shared" si="522"/>
        <v>0</v>
      </c>
      <c r="DG257" s="59">
        <f t="shared" si="522"/>
        <v>0</v>
      </c>
      <c r="DH257" s="59">
        <f t="shared" si="522"/>
        <v>0</v>
      </c>
      <c r="DI257" s="59">
        <f t="shared" si="522"/>
        <v>0</v>
      </c>
      <c r="DJ257" s="59">
        <f t="shared" si="522"/>
        <v>0</v>
      </c>
      <c r="DK257" s="59">
        <f t="shared" si="522"/>
        <v>0</v>
      </c>
      <c r="DL257" s="59">
        <f t="shared" si="522"/>
        <v>0</v>
      </c>
      <c r="DM257" s="59">
        <f t="shared" si="522"/>
        <v>0</v>
      </c>
      <c r="DN257" s="59">
        <f t="shared" si="522"/>
        <v>0</v>
      </c>
      <c r="DO257" s="59">
        <f t="shared" si="522"/>
        <v>0</v>
      </c>
      <c r="DP257" s="59">
        <f t="shared" si="522"/>
        <v>0</v>
      </c>
      <c r="DQ257" s="59">
        <f t="shared" si="522"/>
        <v>0</v>
      </c>
      <c r="DR257" s="59">
        <f t="shared" si="522"/>
        <v>0</v>
      </c>
      <c r="DS257" s="59">
        <f t="shared" si="522"/>
        <v>0</v>
      </c>
      <c r="DT257" s="59">
        <f t="shared" si="522"/>
        <v>0</v>
      </c>
      <c r="DU257" s="59">
        <f t="shared" si="522"/>
        <v>0</v>
      </c>
      <c r="DV257" s="59">
        <f t="shared" si="522"/>
        <v>0</v>
      </c>
      <c r="DW257" s="59">
        <f t="shared" si="522"/>
        <v>0</v>
      </c>
      <c r="DX257" s="59">
        <f t="shared" si="522"/>
        <v>0</v>
      </c>
      <c r="DY257" s="59">
        <f t="shared" si="522"/>
        <v>0</v>
      </c>
      <c r="DZ257" s="59">
        <f t="shared" si="522"/>
        <v>0</v>
      </c>
      <c r="EA257" s="59">
        <f t="shared" ref="EA257:FX257" si="523">ROUND(MIN(EA255,(EA239-EA250),(EA244-EA250)),6)</f>
        <v>0</v>
      </c>
      <c r="EB257" s="59">
        <f t="shared" si="523"/>
        <v>0</v>
      </c>
      <c r="EC257" s="59">
        <f t="shared" si="523"/>
        <v>0</v>
      </c>
      <c r="ED257" s="59">
        <f t="shared" si="523"/>
        <v>0</v>
      </c>
      <c r="EE257" s="59">
        <f t="shared" si="523"/>
        <v>0</v>
      </c>
      <c r="EF257" s="59">
        <f t="shared" si="523"/>
        <v>0</v>
      </c>
      <c r="EG257" s="59">
        <f t="shared" si="523"/>
        <v>0</v>
      </c>
      <c r="EH257" s="59">
        <f t="shared" si="523"/>
        <v>0</v>
      </c>
      <c r="EI257" s="59">
        <f t="shared" si="523"/>
        <v>0</v>
      </c>
      <c r="EJ257" s="59">
        <f t="shared" si="523"/>
        <v>0</v>
      </c>
      <c r="EK257" s="59">
        <f t="shared" si="523"/>
        <v>0</v>
      </c>
      <c r="EL257" s="59">
        <f t="shared" si="523"/>
        <v>0</v>
      </c>
      <c r="EM257" s="59">
        <f t="shared" si="523"/>
        <v>0</v>
      </c>
      <c r="EN257" s="59">
        <f t="shared" si="523"/>
        <v>0</v>
      </c>
      <c r="EO257" s="59">
        <f t="shared" si="523"/>
        <v>0</v>
      </c>
      <c r="EP257" s="59">
        <f t="shared" si="523"/>
        <v>0</v>
      </c>
      <c r="EQ257" s="59">
        <f t="shared" si="523"/>
        <v>0</v>
      </c>
      <c r="ER257" s="59">
        <f t="shared" si="523"/>
        <v>0</v>
      </c>
      <c r="ES257" s="59">
        <f t="shared" si="523"/>
        <v>0</v>
      </c>
      <c r="ET257" s="59">
        <f t="shared" si="523"/>
        <v>0</v>
      </c>
      <c r="EU257" s="59">
        <f t="shared" si="523"/>
        <v>0</v>
      </c>
      <c r="EV257" s="59">
        <f t="shared" si="523"/>
        <v>0</v>
      </c>
      <c r="EW257" s="59">
        <f t="shared" si="523"/>
        <v>0</v>
      </c>
      <c r="EX257" s="59">
        <f t="shared" si="523"/>
        <v>0</v>
      </c>
      <c r="EY257" s="59">
        <f t="shared" si="523"/>
        <v>0</v>
      </c>
      <c r="EZ257" s="59">
        <f t="shared" si="523"/>
        <v>0</v>
      </c>
      <c r="FA257" s="59">
        <f t="shared" si="523"/>
        <v>0</v>
      </c>
      <c r="FB257" s="59">
        <f t="shared" si="523"/>
        <v>0</v>
      </c>
      <c r="FC257" s="59">
        <f t="shared" si="523"/>
        <v>0</v>
      </c>
      <c r="FD257" s="59">
        <f t="shared" si="523"/>
        <v>0</v>
      </c>
      <c r="FE257" s="59">
        <f t="shared" si="523"/>
        <v>0</v>
      </c>
      <c r="FF257" s="59">
        <f t="shared" si="523"/>
        <v>0</v>
      </c>
      <c r="FG257" s="59">
        <f t="shared" si="523"/>
        <v>0</v>
      </c>
      <c r="FH257" s="59">
        <f t="shared" si="523"/>
        <v>0</v>
      </c>
      <c r="FI257" s="59">
        <f t="shared" si="523"/>
        <v>0</v>
      </c>
      <c r="FJ257" s="59">
        <f t="shared" si="523"/>
        <v>0</v>
      </c>
      <c r="FK257" s="59">
        <f t="shared" si="523"/>
        <v>0</v>
      </c>
      <c r="FL257" s="59">
        <f t="shared" si="523"/>
        <v>0</v>
      </c>
      <c r="FM257" s="59">
        <f t="shared" si="523"/>
        <v>0</v>
      </c>
      <c r="FN257" s="59">
        <f t="shared" si="523"/>
        <v>0</v>
      </c>
      <c r="FO257" s="59">
        <f t="shared" si="523"/>
        <v>3.4E-5</v>
      </c>
      <c r="FP257" s="59">
        <f t="shared" si="523"/>
        <v>0</v>
      </c>
      <c r="FQ257" s="59">
        <f t="shared" si="523"/>
        <v>0</v>
      </c>
      <c r="FR257" s="59">
        <f t="shared" si="523"/>
        <v>0</v>
      </c>
      <c r="FS257" s="59">
        <f t="shared" si="523"/>
        <v>0</v>
      </c>
      <c r="FT257" s="40">
        <f t="shared" si="523"/>
        <v>0</v>
      </c>
      <c r="FU257" s="59">
        <f t="shared" si="523"/>
        <v>0</v>
      </c>
      <c r="FV257" s="59">
        <f t="shared" si="523"/>
        <v>0</v>
      </c>
      <c r="FW257" s="59">
        <f t="shared" si="523"/>
        <v>0</v>
      </c>
      <c r="FX257" s="59">
        <f t="shared" si="523"/>
        <v>0</v>
      </c>
      <c r="FY257" s="59"/>
      <c r="FZ257" s="59"/>
      <c r="GA257" s="43"/>
      <c r="GB257" s="42"/>
      <c r="GC257" s="42"/>
      <c r="GD257" s="42"/>
      <c r="GE257" s="4"/>
      <c r="GF257" s="1"/>
      <c r="GG257" s="1"/>
      <c r="GH257" s="1"/>
      <c r="GI257" s="1"/>
      <c r="GJ257" s="1"/>
      <c r="GK257" s="1"/>
      <c r="GL257" s="1"/>
      <c r="GM257" s="1"/>
    </row>
    <row r="258" spans="1:195" x14ac:dyDescent="0.2">
      <c r="A258" s="5"/>
      <c r="B258" s="11" t="s">
        <v>630</v>
      </c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40"/>
      <c r="X258" s="59"/>
      <c r="Y258" s="59"/>
      <c r="Z258" s="59"/>
      <c r="AA258" s="59"/>
      <c r="AB258" s="59"/>
      <c r="AC258" s="59"/>
      <c r="AD258" s="59"/>
      <c r="AE258" s="59"/>
      <c r="AF258" s="59"/>
      <c r="AG258" s="59"/>
      <c r="AH258" s="59"/>
      <c r="AI258" s="59"/>
      <c r="AJ258" s="59"/>
      <c r="AK258" s="59"/>
      <c r="AL258" s="59"/>
      <c r="AM258" s="59"/>
      <c r="AN258" s="59"/>
      <c r="AO258" s="59"/>
      <c r="AP258" s="59"/>
      <c r="AQ258" s="59"/>
      <c r="AR258" s="59"/>
      <c r="AS258" s="59"/>
      <c r="AT258" s="59"/>
      <c r="AU258" s="59"/>
      <c r="AV258" s="59"/>
      <c r="AW258" s="59"/>
      <c r="AX258" s="59"/>
      <c r="AY258" s="59"/>
      <c r="AZ258" s="59"/>
      <c r="BA258" s="59"/>
      <c r="BB258" s="59"/>
      <c r="BC258" s="59"/>
      <c r="BD258" s="59"/>
      <c r="BE258" s="59"/>
      <c r="BF258" s="59"/>
      <c r="BG258" s="59"/>
      <c r="BH258" s="59"/>
      <c r="BI258" s="59"/>
      <c r="BJ258" s="59"/>
      <c r="BK258" s="59"/>
      <c r="BL258" s="59"/>
      <c r="BM258" s="59"/>
      <c r="BN258" s="59"/>
      <c r="BO258" s="59"/>
      <c r="BP258" s="59"/>
      <c r="BQ258" s="59"/>
      <c r="BR258" s="59"/>
      <c r="BS258" s="59"/>
      <c r="BT258" s="59"/>
      <c r="BU258" s="59"/>
      <c r="BV258" s="59"/>
      <c r="BW258" s="59"/>
      <c r="BX258" s="59"/>
      <c r="BY258" s="59"/>
      <c r="BZ258" s="59"/>
      <c r="CA258" s="59"/>
      <c r="CB258" s="59"/>
      <c r="CC258" s="59"/>
      <c r="CD258" s="59"/>
      <c r="CE258" s="59"/>
      <c r="CF258" s="59"/>
      <c r="CG258" s="59"/>
      <c r="CH258" s="59"/>
      <c r="CI258" s="59"/>
      <c r="CJ258" s="59"/>
      <c r="CK258" s="59"/>
      <c r="CL258" s="59"/>
      <c r="CM258" s="59"/>
      <c r="CN258" s="59"/>
      <c r="CO258" s="59"/>
      <c r="CP258" s="59"/>
      <c r="CQ258" s="59"/>
      <c r="CR258" s="59"/>
      <c r="CS258" s="59"/>
      <c r="CT258" s="59"/>
      <c r="CU258" s="59"/>
      <c r="CV258" s="59"/>
      <c r="CW258" s="59"/>
      <c r="CX258" s="59"/>
      <c r="CY258" s="59"/>
      <c r="CZ258" s="59"/>
      <c r="DA258" s="59"/>
      <c r="DB258" s="59"/>
      <c r="DC258" s="59"/>
      <c r="DD258" s="59"/>
      <c r="DE258" s="59"/>
      <c r="DF258" s="59"/>
      <c r="DG258" s="59"/>
      <c r="DH258" s="59"/>
      <c r="DI258" s="59"/>
      <c r="DJ258" s="59"/>
      <c r="DK258" s="59"/>
      <c r="DL258" s="59"/>
      <c r="DM258" s="59"/>
      <c r="DN258" s="59"/>
      <c r="DO258" s="59"/>
      <c r="DP258" s="59"/>
      <c r="DQ258" s="59"/>
      <c r="DR258" s="59"/>
      <c r="DS258" s="59"/>
      <c r="DT258" s="59"/>
      <c r="DU258" s="59"/>
      <c r="DV258" s="59"/>
      <c r="DW258" s="59"/>
      <c r="DX258" s="59"/>
      <c r="DY258" s="59"/>
      <c r="DZ258" s="59"/>
      <c r="EA258" s="59"/>
      <c r="EB258" s="59"/>
      <c r="EC258" s="59"/>
      <c r="ED258" s="59"/>
      <c r="EE258" s="59"/>
      <c r="EF258" s="59"/>
      <c r="EG258" s="59"/>
      <c r="EH258" s="59"/>
      <c r="EI258" s="59"/>
      <c r="EJ258" s="59"/>
      <c r="EK258" s="59"/>
      <c r="EL258" s="59"/>
      <c r="EM258" s="59"/>
      <c r="EN258" s="59"/>
      <c r="EO258" s="59"/>
      <c r="EP258" s="59"/>
      <c r="EQ258" s="59"/>
      <c r="ER258" s="59"/>
      <c r="ES258" s="59"/>
      <c r="ET258" s="59"/>
      <c r="EU258" s="59"/>
      <c r="EV258" s="59"/>
      <c r="EW258" s="59"/>
      <c r="EX258" s="59"/>
      <c r="EY258" s="59"/>
      <c r="EZ258" s="59"/>
      <c r="FA258" s="59"/>
      <c r="FB258" s="59"/>
      <c r="FC258" s="59"/>
      <c r="FD258" s="59"/>
      <c r="FE258" s="59"/>
      <c r="FF258" s="59"/>
      <c r="FG258" s="59"/>
      <c r="FH258" s="59"/>
      <c r="FI258" s="59"/>
      <c r="FJ258" s="59"/>
      <c r="FK258" s="59"/>
      <c r="FL258" s="59"/>
      <c r="FM258" s="59"/>
      <c r="FN258" s="59"/>
      <c r="FO258" s="59"/>
      <c r="FP258" s="59"/>
      <c r="FQ258" s="59"/>
      <c r="FR258" s="59"/>
      <c r="FS258" s="59"/>
      <c r="FT258" s="40"/>
      <c r="FU258" s="59"/>
      <c r="FV258" s="59"/>
      <c r="FW258" s="59"/>
      <c r="FX258" s="59"/>
      <c r="FY258" s="59"/>
      <c r="FZ258" s="59"/>
      <c r="GA258" s="43"/>
      <c r="GB258" s="42"/>
      <c r="GC258" s="42"/>
      <c r="GD258" s="42"/>
      <c r="GE258" s="4"/>
      <c r="GF258" s="1"/>
      <c r="GG258" s="1"/>
      <c r="GH258" s="1"/>
      <c r="GI258" s="1"/>
      <c r="GJ258" s="1"/>
      <c r="GK258" s="1"/>
      <c r="GL258" s="1"/>
      <c r="GM258" s="1"/>
    </row>
    <row r="259" spans="1:195" x14ac:dyDescent="0.2">
      <c r="A259" s="5"/>
      <c r="B259" s="11" t="s">
        <v>631</v>
      </c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40"/>
      <c r="X259" s="59"/>
      <c r="Y259" s="59"/>
      <c r="Z259" s="59"/>
      <c r="AA259" s="59"/>
      <c r="AB259" s="59"/>
      <c r="AC259" s="59"/>
      <c r="AD259" s="59"/>
      <c r="AE259" s="59"/>
      <c r="AF259" s="59"/>
      <c r="AG259" s="59"/>
      <c r="AH259" s="59"/>
      <c r="AI259" s="59"/>
      <c r="AJ259" s="59"/>
      <c r="AK259" s="59"/>
      <c r="AL259" s="59"/>
      <c r="AM259" s="59"/>
      <c r="AN259" s="59"/>
      <c r="AO259" s="59"/>
      <c r="AP259" s="59"/>
      <c r="AQ259" s="59"/>
      <c r="AR259" s="59"/>
      <c r="AS259" s="59"/>
      <c r="AT259" s="59"/>
      <c r="AU259" s="59"/>
      <c r="AV259" s="59"/>
      <c r="AW259" s="59"/>
      <c r="AX259" s="59"/>
      <c r="AY259" s="59"/>
      <c r="AZ259" s="59"/>
      <c r="BA259" s="59"/>
      <c r="BB259" s="59"/>
      <c r="BC259" s="59"/>
      <c r="BD259" s="59"/>
      <c r="BE259" s="59"/>
      <c r="BF259" s="59"/>
      <c r="BG259" s="59"/>
      <c r="BH259" s="59"/>
      <c r="BI259" s="59"/>
      <c r="BJ259" s="59"/>
      <c r="BK259" s="59"/>
      <c r="BL259" s="59"/>
      <c r="BM259" s="59"/>
      <c r="BN259" s="59"/>
      <c r="BO259" s="59"/>
      <c r="BP259" s="59"/>
      <c r="BQ259" s="59"/>
      <c r="BR259" s="59"/>
      <c r="BS259" s="59"/>
      <c r="BT259" s="59"/>
      <c r="BU259" s="59"/>
      <c r="BV259" s="59"/>
      <c r="BW259" s="59"/>
      <c r="BX259" s="59"/>
      <c r="BY259" s="59"/>
      <c r="BZ259" s="59"/>
      <c r="CA259" s="59"/>
      <c r="CB259" s="59"/>
      <c r="CC259" s="59"/>
      <c r="CD259" s="59"/>
      <c r="CE259" s="59"/>
      <c r="CF259" s="59"/>
      <c r="CG259" s="59"/>
      <c r="CH259" s="59"/>
      <c r="CI259" s="59"/>
      <c r="CJ259" s="59"/>
      <c r="CK259" s="59"/>
      <c r="CL259" s="59"/>
      <c r="CM259" s="59"/>
      <c r="CN259" s="59"/>
      <c r="CO259" s="59"/>
      <c r="CP259" s="59"/>
      <c r="CQ259" s="59"/>
      <c r="CR259" s="59"/>
      <c r="CS259" s="59"/>
      <c r="CT259" s="59"/>
      <c r="CU259" s="59"/>
      <c r="CV259" s="59"/>
      <c r="CW259" s="59"/>
      <c r="CX259" s="59"/>
      <c r="CY259" s="59"/>
      <c r="CZ259" s="59"/>
      <c r="DA259" s="59"/>
      <c r="DB259" s="59"/>
      <c r="DC259" s="59"/>
      <c r="DD259" s="59"/>
      <c r="DE259" s="59"/>
      <c r="DF259" s="59"/>
      <c r="DG259" s="59"/>
      <c r="DH259" s="59"/>
      <c r="DI259" s="59"/>
      <c r="DJ259" s="59"/>
      <c r="DK259" s="59"/>
      <c r="DL259" s="59"/>
      <c r="DM259" s="59"/>
      <c r="DN259" s="59"/>
      <c r="DO259" s="59"/>
      <c r="DP259" s="59"/>
      <c r="DQ259" s="59"/>
      <c r="DR259" s="59"/>
      <c r="DS259" s="59"/>
      <c r="DT259" s="59"/>
      <c r="DU259" s="59"/>
      <c r="DV259" s="59"/>
      <c r="DW259" s="59"/>
      <c r="DX259" s="59"/>
      <c r="DY259" s="59"/>
      <c r="DZ259" s="59"/>
      <c r="EA259" s="59"/>
      <c r="EB259" s="59"/>
      <c r="EC259" s="59"/>
      <c r="ED259" s="59"/>
      <c r="EE259" s="59"/>
      <c r="EF259" s="59"/>
      <c r="EG259" s="59"/>
      <c r="EH259" s="59"/>
      <c r="EI259" s="59"/>
      <c r="EJ259" s="59"/>
      <c r="EK259" s="59"/>
      <c r="EL259" s="59"/>
      <c r="EM259" s="59"/>
      <c r="EN259" s="59"/>
      <c r="EO259" s="59"/>
      <c r="EP259" s="59"/>
      <c r="EQ259" s="59"/>
      <c r="ER259" s="59"/>
      <c r="ES259" s="59"/>
      <c r="ET259" s="59"/>
      <c r="EU259" s="59"/>
      <c r="EV259" s="59"/>
      <c r="EW259" s="59"/>
      <c r="EX259" s="59"/>
      <c r="EY259" s="59"/>
      <c r="EZ259" s="59"/>
      <c r="FA259" s="59"/>
      <c r="FB259" s="59"/>
      <c r="FC259" s="59"/>
      <c r="FD259" s="59"/>
      <c r="FE259" s="59"/>
      <c r="FF259" s="59"/>
      <c r="FG259" s="59"/>
      <c r="FH259" s="59"/>
      <c r="FI259" s="59"/>
      <c r="FJ259" s="59"/>
      <c r="FK259" s="59"/>
      <c r="FL259" s="59"/>
      <c r="FM259" s="59"/>
      <c r="FN259" s="59"/>
      <c r="FO259" s="59"/>
      <c r="FP259" s="59"/>
      <c r="FQ259" s="59"/>
      <c r="FR259" s="59"/>
      <c r="FS259" s="59"/>
      <c r="FT259" s="40"/>
      <c r="FU259" s="59"/>
      <c r="FV259" s="59"/>
      <c r="FW259" s="59"/>
      <c r="FX259" s="59"/>
      <c r="FY259" s="59"/>
      <c r="FZ259" s="59"/>
      <c r="GA259" s="43"/>
      <c r="GB259" s="59"/>
      <c r="GC259" s="59"/>
      <c r="GD259" s="59"/>
      <c r="GE259" s="120"/>
      <c r="GF259" s="163"/>
      <c r="GG259" s="1"/>
      <c r="GH259" s="1"/>
      <c r="GI259" s="1"/>
      <c r="GJ259" s="1"/>
      <c r="GK259" s="1"/>
      <c r="GL259" s="1"/>
      <c r="GM259" s="1"/>
    </row>
    <row r="260" spans="1:195" x14ac:dyDescent="0.2">
      <c r="A260" s="2" t="s">
        <v>632</v>
      </c>
      <c r="B260" s="11" t="s">
        <v>633</v>
      </c>
      <c r="C260" s="59">
        <v>0</v>
      </c>
      <c r="D260" s="59">
        <v>0</v>
      </c>
      <c r="E260" s="59">
        <v>0</v>
      </c>
      <c r="F260" s="59">
        <v>0</v>
      </c>
      <c r="G260" s="59">
        <v>0</v>
      </c>
      <c r="H260" s="59">
        <v>0</v>
      </c>
      <c r="I260" s="59">
        <v>0</v>
      </c>
      <c r="J260" s="59">
        <v>0</v>
      </c>
      <c r="K260" s="59">
        <v>0</v>
      </c>
      <c r="L260" s="59">
        <v>0</v>
      </c>
      <c r="M260" s="59">
        <v>0</v>
      </c>
      <c r="N260" s="59">
        <v>0</v>
      </c>
      <c r="O260" s="59">
        <v>0</v>
      </c>
      <c r="P260" s="59">
        <v>0</v>
      </c>
      <c r="Q260" s="59">
        <v>0</v>
      </c>
      <c r="R260" s="59">
        <v>0</v>
      </c>
      <c r="S260" s="59">
        <v>0</v>
      </c>
      <c r="T260" s="59">
        <v>0</v>
      </c>
      <c r="U260" s="59">
        <v>0</v>
      </c>
      <c r="V260" s="59">
        <v>0</v>
      </c>
      <c r="W260" s="59">
        <v>0</v>
      </c>
      <c r="X260" s="59">
        <v>0</v>
      </c>
      <c r="Y260" s="59">
        <v>0</v>
      </c>
      <c r="Z260" s="59">
        <v>0</v>
      </c>
      <c r="AA260" s="59">
        <v>0</v>
      </c>
      <c r="AB260" s="59">
        <v>0</v>
      </c>
      <c r="AC260" s="59">
        <v>0</v>
      </c>
      <c r="AD260" s="59">
        <v>0</v>
      </c>
      <c r="AE260" s="59">
        <v>0</v>
      </c>
      <c r="AF260" s="59">
        <v>0</v>
      </c>
      <c r="AG260" s="59">
        <v>0</v>
      </c>
      <c r="AH260" s="59">
        <v>0</v>
      </c>
      <c r="AI260" s="59">
        <v>0</v>
      </c>
      <c r="AJ260" s="59">
        <v>0</v>
      </c>
      <c r="AK260" s="59">
        <v>0</v>
      </c>
      <c r="AL260" s="59">
        <v>0</v>
      </c>
      <c r="AM260" s="59">
        <v>0</v>
      </c>
      <c r="AN260" s="59">
        <v>0</v>
      </c>
      <c r="AO260" s="59">
        <v>0</v>
      </c>
      <c r="AP260" s="59">
        <v>0</v>
      </c>
      <c r="AQ260" s="59">
        <v>0</v>
      </c>
      <c r="AR260" s="59">
        <v>0</v>
      </c>
      <c r="AS260" s="59">
        <v>0</v>
      </c>
      <c r="AT260" s="59">
        <v>0</v>
      </c>
      <c r="AU260" s="59">
        <v>0</v>
      </c>
      <c r="AV260" s="59">
        <v>0</v>
      </c>
      <c r="AW260" s="59">
        <v>0</v>
      </c>
      <c r="AX260" s="59">
        <v>0</v>
      </c>
      <c r="AY260" s="59">
        <v>0</v>
      </c>
      <c r="AZ260" s="59">
        <v>0</v>
      </c>
      <c r="BA260" s="59">
        <v>0</v>
      </c>
      <c r="BB260" s="59">
        <v>0</v>
      </c>
      <c r="BC260" s="59">
        <v>0</v>
      </c>
      <c r="BD260" s="59">
        <v>0</v>
      </c>
      <c r="BE260" s="59">
        <v>0</v>
      </c>
      <c r="BF260" s="59">
        <v>0</v>
      </c>
      <c r="BG260" s="59">
        <v>0</v>
      </c>
      <c r="BH260" s="59">
        <v>0</v>
      </c>
      <c r="BI260" s="59">
        <v>0</v>
      </c>
      <c r="BJ260" s="59">
        <v>0</v>
      </c>
      <c r="BK260" s="59">
        <v>0</v>
      </c>
      <c r="BL260" s="59">
        <v>0</v>
      </c>
      <c r="BM260" s="59">
        <v>0</v>
      </c>
      <c r="BN260" s="59">
        <v>0</v>
      </c>
      <c r="BO260" s="59">
        <v>0</v>
      </c>
      <c r="BP260" s="59">
        <v>0</v>
      </c>
      <c r="BQ260" s="59">
        <v>0</v>
      </c>
      <c r="BR260" s="59">
        <v>0</v>
      </c>
      <c r="BS260" s="59">
        <v>0</v>
      </c>
      <c r="BT260" s="59">
        <v>0</v>
      </c>
      <c r="BU260" s="59">
        <v>0</v>
      </c>
      <c r="BV260" s="59">
        <v>0</v>
      </c>
      <c r="BW260" s="59">
        <v>0</v>
      </c>
      <c r="BX260" s="59">
        <v>0</v>
      </c>
      <c r="BY260" s="59">
        <v>0</v>
      </c>
      <c r="BZ260" s="59">
        <v>0</v>
      </c>
      <c r="CA260" s="59">
        <v>0</v>
      </c>
      <c r="CB260" s="59">
        <v>0</v>
      </c>
      <c r="CC260" s="59">
        <v>0</v>
      </c>
      <c r="CD260" s="59">
        <v>0</v>
      </c>
      <c r="CE260" s="59">
        <v>0</v>
      </c>
      <c r="CF260" s="59">
        <v>0</v>
      </c>
      <c r="CG260" s="59">
        <v>0</v>
      </c>
      <c r="CH260" s="59">
        <v>0</v>
      </c>
      <c r="CI260" s="59">
        <v>0</v>
      </c>
      <c r="CJ260" s="59">
        <v>0</v>
      </c>
      <c r="CK260" s="59">
        <v>0</v>
      </c>
      <c r="CL260" s="59">
        <v>0</v>
      </c>
      <c r="CM260" s="59">
        <v>0</v>
      </c>
      <c r="CN260" s="59">
        <v>0</v>
      </c>
      <c r="CO260" s="59">
        <v>0</v>
      </c>
      <c r="CP260" s="59">
        <v>0</v>
      </c>
      <c r="CQ260" s="59">
        <v>0</v>
      </c>
      <c r="CR260" s="59">
        <v>0</v>
      </c>
      <c r="CS260" s="59">
        <v>0</v>
      </c>
      <c r="CT260" s="59">
        <v>0</v>
      </c>
      <c r="CU260" s="59">
        <v>0</v>
      </c>
      <c r="CV260" s="59">
        <v>0</v>
      </c>
      <c r="CW260" s="59">
        <v>0</v>
      </c>
      <c r="CX260" s="59">
        <v>0</v>
      </c>
      <c r="CY260" s="59">
        <v>0</v>
      </c>
      <c r="CZ260" s="59">
        <v>0</v>
      </c>
      <c r="DA260" s="59">
        <v>0</v>
      </c>
      <c r="DB260" s="59">
        <v>0</v>
      </c>
      <c r="DC260" s="59">
        <v>0</v>
      </c>
      <c r="DD260" s="59">
        <v>0</v>
      </c>
      <c r="DE260" s="59">
        <v>0</v>
      </c>
      <c r="DF260" s="59">
        <v>0</v>
      </c>
      <c r="DG260" s="59">
        <v>0</v>
      </c>
      <c r="DH260" s="59">
        <v>0</v>
      </c>
      <c r="DI260" s="59">
        <v>0</v>
      </c>
      <c r="DJ260" s="59">
        <v>0</v>
      </c>
      <c r="DK260" s="59">
        <v>0</v>
      </c>
      <c r="DL260" s="59">
        <v>0</v>
      </c>
      <c r="DM260" s="59">
        <v>0</v>
      </c>
      <c r="DN260" s="59">
        <v>0</v>
      </c>
      <c r="DO260" s="59">
        <v>0</v>
      </c>
      <c r="DP260" s="59">
        <v>0</v>
      </c>
      <c r="DQ260" s="59">
        <v>0</v>
      </c>
      <c r="DR260" s="59">
        <v>0</v>
      </c>
      <c r="DS260" s="59">
        <v>0</v>
      </c>
      <c r="DT260" s="59">
        <v>0</v>
      </c>
      <c r="DU260" s="59">
        <v>0</v>
      </c>
      <c r="DV260" s="59">
        <v>0</v>
      </c>
      <c r="DW260" s="59">
        <v>0</v>
      </c>
      <c r="DX260" s="59">
        <v>0</v>
      </c>
      <c r="DY260" s="59">
        <v>0</v>
      </c>
      <c r="DZ260" s="59">
        <v>0</v>
      </c>
      <c r="EA260" s="59">
        <v>0</v>
      </c>
      <c r="EB260" s="59">
        <v>0</v>
      </c>
      <c r="EC260" s="59">
        <v>0</v>
      </c>
      <c r="ED260" s="59">
        <v>0</v>
      </c>
      <c r="EE260" s="59">
        <v>0</v>
      </c>
      <c r="EF260" s="59">
        <v>0</v>
      </c>
      <c r="EG260" s="59">
        <v>0</v>
      </c>
      <c r="EH260" s="59">
        <v>0</v>
      </c>
      <c r="EI260" s="59">
        <v>0</v>
      </c>
      <c r="EJ260" s="59">
        <v>0</v>
      </c>
      <c r="EK260" s="59">
        <v>0</v>
      </c>
      <c r="EL260" s="59">
        <v>0</v>
      </c>
      <c r="EM260" s="59">
        <v>0</v>
      </c>
      <c r="EN260" s="59">
        <v>0</v>
      </c>
      <c r="EO260" s="59">
        <v>0</v>
      </c>
      <c r="EP260" s="59">
        <v>0</v>
      </c>
      <c r="EQ260" s="59">
        <v>0</v>
      </c>
      <c r="ER260" s="59">
        <v>0</v>
      </c>
      <c r="ES260" s="59">
        <v>0</v>
      </c>
      <c r="ET260" s="59">
        <v>0</v>
      </c>
      <c r="EU260" s="59">
        <v>0</v>
      </c>
      <c r="EV260" s="59">
        <v>0</v>
      </c>
      <c r="EW260" s="59">
        <v>0</v>
      </c>
      <c r="EX260" s="59">
        <v>0</v>
      </c>
      <c r="EY260" s="59">
        <v>0</v>
      </c>
      <c r="EZ260" s="59">
        <v>0</v>
      </c>
      <c r="FA260" s="59">
        <v>0</v>
      </c>
      <c r="FB260" s="59">
        <v>0</v>
      </c>
      <c r="FC260" s="59">
        <v>0</v>
      </c>
      <c r="FD260" s="59">
        <v>0</v>
      </c>
      <c r="FE260" s="59">
        <v>0</v>
      </c>
      <c r="FF260" s="59">
        <v>0</v>
      </c>
      <c r="FG260" s="59">
        <v>0</v>
      </c>
      <c r="FH260" s="59">
        <v>0</v>
      </c>
      <c r="FI260" s="59">
        <v>0</v>
      </c>
      <c r="FJ260" s="59">
        <v>0</v>
      </c>
      <c r="FK260" s="59">
        <v>0</v>
      </c>
      <c r="FL260" s="59">
        <v>0</v>
      </c>
      <c r="FM260" s="59">
        <v>0</v>
      </c>
      <c r="FN260" s="59">
        <v>0</v>
      </c>
      <c r="FO260" s="59">
        <v>0</v>
      </c>
      <c r="FP260" s="59">
        <v>0</v>
      </c>
      <c r="FQ260" s="59">
        <v>0</v>
      </c>
      <c r="FR260" s="59">
        <v>0</v>
      </c>
      <c r="FS260" s="59">
        <v>0</v>
      </c>
      <c r="FT260" s="59">
        <v>0</v>
      </c>
      <c r="FU260" s="59">
        <v>0</v>
      </c>
      <c r="FV260" s="59">
        <v>0</v>
      </c>
      <c r="FW260" s="59">
        <v>0</v>
      </c>
      <c r="FX260" s="59">
        <v>0</v>
      </c>
      <c r="FY260" s="59"/>
      <c r="FZ260" s="59"/>
      <c r="GA260" s="43"/>
      <c r="GB260" s="59"/>
      <c r="GC260" s="59"/>
      <c r="GD260" s="59"/>
      <c r="GE260" s="120"/>
      <c r="GF260" s="163"/>
      <c r="GG260" s="1"/>
      <c r="GH260" s="1"/>
      <c r="GI260" s="1"/>
      <c r="GJ260" s="1"/>
      <c r="GK260" s="1"/>
      <c r="GL260" s="1"/>
      <c r="GM260" s="1"/>
    </row>
    <row r="261" spans="1:195" x14ac:dyDescent="0.2">
      <c r="A261" s="2" t="s">
        <v>634</v>
      </c>
      <c r="B261" s="11" t="s">
        <v>635</v>
      </c>
      <c r="C261" s="59">
        <f t="shared" ref="C261:BN261" si="524">IF(C249&gt;0,C260,C257)</f>
        <v>0</v>
      </c>
      <c r="D261" s="59">
        <f t="shared" si="524"/>
        <v>0</v>
      </c>
      <c r="E261" s="59">
        <f t="shared" si="524"/>
        <v>0</v>
      </c>
      <c r="F261" s="59">
        <f t="shared" si="524"/>
        <v>0</v>
      </c>
      <c r="G261" s="59">
        <f t="shared" si="524"/>
        <v>0</v>
      </c>
      <c r="H261" s="59">
        <f t="shared" si="524"/>
        <v>0</v>
      </c>
      <c r="I261" s="59">
        <f t="shared" si="524"/>
        <v>0</v>
      </c>
      <c r="J261" s="59">
        <f t="shared" si="524"/>
        <v>0</v>
      </c>
      <c r="K261" s="59">
        <f t="shared" si="524"/>
        <v>0</v>
      </c>
      <c r="L261" s="59">
        <f t="shared" si="524"/>
        <v>0</v>
      </c>
      <c r="M261" s="59">
        <f t="shared" si="524"/>
        <v>0</v>
      </c>
      <c r="N261" s="59">
        <f t="shared" si="524"/>
        <v>0</v>
      </c>
      <c r="O261" s="59">
        <f t="shared" si="524"/>
        <v>0</v>
      </c>
      <c r="P261" s="59">
        <f t="shared" si="524"/>
        <v>0</v>
      </c>
      <c r="Q261" s="59">
        <f t="shared" si="524"/>
        <v>0</v>
      </c>
      <c r="R261" s="59">
        <f t="shared" si="524"/>
        <v>0</v>
      </c>
      <c r="S261" s="59">
        <f t="shared" si="524"/>
        <v>0</v>
      </c>
      <c r="T261" s="59">
        <f t="shared" si="524"/>
        <v>0</v>
      </c>
      <c r="U261" s="59">
        <f t="shared" si="524"/>
        <v>0</v>
      </c>
      <c r="V261" s="59">
        <f t="shared" si="524"/>
        <v>0</v>
      </c>
      <c r="W261" s="40">
        <f t="shared" si="524"/>
        <v>0</v>
      </c>
      <c r="X261" s="59">
        <f t="shared" si="524"/>
        <v>0</v>
      </c>
      <c r="Y261" s="59">
        <f t="shared" si="524"/>
        <v>0</v>
      </c>
      <c r="Z261" s="59">
        <f t="shared" si="524"/>
        <v>0</v>
      </c>
      <c r="AA261" s="59">
        <f t="shared" si="524"/>
        <v>0</v>
      </c>
      <c r="AB261" s="59">
        <f t="shared" si="524"/>
        <v>0</v>
      </c>
      <c r="AC261" s="59">
        <f t="shared" si="524"/>
        <v>0</v>
      </c>
      <c r="AD261" s="59">
        <f t="shared" si="524"/>
        <v>0</v>
      </c>
      <c r="AE261" s="59">
        <f t="shared" si="524"/>
        <v>0</v>
      </c>
      <c r="AF261" s="59">
        <f t="shared" si="524"/>
        <v>0</v>
      </c>
      <c r="AG261" s="59">
        <f t="shared" si="524"/>
        <v>0</v>
      </c>
      <c r="AH261" s="59">
        <f t="shared" si="524"/>
        <v>0</v>
      </c>
      <c r="AI261" s="59">
        <f t="shared" si="524"/>
        <v>0</v>
      </c>
      <c r="AJ261" s="59">
        <f t="shared" si="524"/>
        <v>0</v>
      </c>
      <c r="AK261" s="59">
        <f t="shared" si="524"/>
        <v>0</v>
      </c>
      <c r="AL261" s="59">
        <f t="shared" si="524"/>
        <v>0</v>
      </c>
      <c r="AM261" s="59">
        <f t="shared" si="524"/>
        <v>0</v>
      </c>
      <c r="AN261" s="59">
        <f t="shared" si="524"/>
        <v>0</v>
      </c>
      <c r="AO261" s="59">
        <f t="shared" si="524"/>
        <v>0</v>
      </c>
      <c r="AP261" s="59">
        <f t="shared" si="524"/>
        <v>0</v>
      </c>
      <c r="AQ261" s="59">
        <f t="shared" si="524"/>
        <v>0</v>
      </c>
      <c r="AR261" s="59">
        <f t="shared" si="524"/>
        <v>0</v>
      </c>
      <c r="AS261" s="59">
        <f t="shared" si="524"/>
        <v>0</v>
      </c>
      <c r="AT261" s="59">
        <f t="shared" si="524"/>
        <v>0</v>
      </c>
      <c r="AU261" s="59">
        <f t="shared" si="524"/>
        <v>0</v>
      </c>
      <c r="AV261" s="59">
        <f t="shared" si="524"/>
        <v>0</v>
      </c>
      <c r="AW261" s="59">
        <f t="shared" si="524"/>
        <v>0</v>
      </c>
      <c r="AX261" s="59">
        <f t="shared" si="524"/>
        <v>0</v>
      </c>
      <c r="AY261" s="59">
        <f t="shared" si="524"/>
        <v>0</v>
      </c>
      <c r="AZ261" s="59">
        <f t="shared" si="524"/>
        <v>0</v>
      </c>
      <c r="BA261" s="59">
        <f t="shared" si="524"/>
        <v>0</v>
      </c>
      <c r="BB261" s="59">
        <f t="shared" si="524"/>
        <v>0</v>
      </c>
      <c r="BC261" s="59">
        <f t="shared" si="524"/>
        <v>0</v>
      </c>
      <c r="BD261" s="59">
        <f t="shared" si="524"/>
        <v>0</v>
      </c>
      <c r="BE261" s="59">
        <f t="shared" si="524"/>
        <v>0</v>
      </c>
      <c r="BF261" s="59">
        <f t="shared" si="524"/>
        <v>0</v>
      </c>
      <c r="BG261" s="59">
        <f t="shared" si="524"/>
        <v>0</v>
      </c>
      <c r="BH261" s="59">
        <f t="shared" si="524"/>
        <v>0</v>
      </c>
      <c r="BI261" s="59">
        <f t="shared" si="524"/>
        <v>0</v>
      </c>
      <c r="BJ261" s="59">
        <f t="shared" si="524"/>
        <v>0</v>
      </c>
      <c r="BK261" s="59">
        <f t="shared" si="524"/>
        <v>0</v>
      </c>
      <c r="BL261" s="59">
        <f t="shared" si="524"/>
        <v>0</v>
      </c>
      <c r="BM261" s="59">
        <f t="shared" si="524"/>
        <v>0</v>
      </c>
      <c r="BN261" s="59">
        <f t="shared" si="524"/>
        <v>0</v>
      </c>
      <c r="BO261" s="59">
        <f t="shared" ref="BO261:DZ261" si="525">IF(BO249&gt;0,BO260,BO257)</f>
        <v>0</v>
      </c>
      <c r="BP261" s="59">
        <f t="shared" si="525"/>
        <v>0</v>
      </c>
      <c r="BQ261" s="59">
        <f t="shared" si="525"/>
        <v>0</v>
      </c>
      <c r="BR261" s="59">
        <f t="shared" si="525"/>
        <v>0</v>
      </c>
      <c r="BS261" s="59">
        <f t="shared" si="525"/>
        <v>0</v>
      </c>
      <c r="BT261" s="59">
        <f t="shared" si="525"/>
        <v>0</v>
      </c>
      <c r="BU261" s="59">
        <f t="shared" si="525"/>
        <v>0</v>
      </c>
      <c r="BV261" s="59">
        <f t="shared" si="525"/>
        <v>0</v>
      </c>
      <c r="BW261" s="59">
        <f t="shared" si="525"/>
        <v>0</v>
      </c>
      <c r="BX261" s="59">
        <f t="shared" si="525"/>
        <v>0</v>
      </c>
      <c r="BY261" s="59">
        <f t="shared" si="525"/>
        <v>0</v>
      </c>
      <c r="BZ261" s="59">
        <f t="shared" si="525"/>
        <v>0</v>
      </c>
      <c r="CA261" s="59">
        <f t="shared" si="525"/>
        <v>0</v>
      </c>
      <c r="CB261" s="59">
        <f t="shared" si="525"/>
        <v>0</v>
      </c>
      <c r="CC261" s="59">
        <f t="shared" si="525"/>
        <v>0</v>
      </c>
      <c r="CD261" s="59">
        <f t="shared" si="525"/>
        <v>0</v>
      </c>
      <c r="CE261" s="59">
        <f t="shared" si="525"/>
        <v>0</v>
      </c>
      <c r="CF261" s="59">
        <f t="shared" si="525"/>
        <v>0</v>
      </c>
      <c r="CG261" s="59">
        <f t="shared" si="525"/>
        <v>0</v>
      </c>
      <c r="CH261" s="59">
        <f t="shared" si="525"/>
        <v>0</v>
      </c>
      <c r="CI261" s="59">
        <f t="shared" si="525"/>
        <v>0</v>
      </c>
      <c r="CJ261" s="59">
        <f t="shared" si="525"/>
        <v>0</v>
      </c>
      <c r="CK261" s="59">
        <f t="shared" si="525"/>
        <v>0</v>
      </c>
      <c r="CL261" s="59">
        <f t="shared" si="525"/>
        <v>0</v>
      </c>
      <c r="CM261" s="59">
        <f t="shared" si="525"/>
        <v>0</v>
      </c>
      <c r="CN261" s="59">
        <f t="shared" si="525"/>
        <v>0</v>
      </c>
      <c r="CO261" s="59">
        <f t="shared" si="525"/>
        <v>0</v>
      </c>
      <c r="CP261" s="59">
        <f t="shared" si="525"/>
        <v>0</v>
      </c>
      <c r="CQ261" s="59">
        <f t="shared" si="525"/>
        <v>0</v>
      </c>
      <c r="CR261" s="59">
        <f t="shared" si="525"/>
        <v>0</v>
      </c>
      <c r="CS261" s="59">
        <f t="shared" si="525"/>
        <v>0</v>
      </c>
      <c r="CT261" s="59">
        <f t="shared" si="525"/>
        <v>0</v>
      </c>
      <c r="CU261" s="59">
        <f t="shared" si="525"/>
        <v>0</v>
      </c>
      <c r="CV261" s="59">
        <f t="shared" si="525"/>
        <v>0</v>
      </c>
      <c r="CW261" s="59">
        <f t="shared" si="525"/>
        <v>0</v>
      </c>
      <c r="CX261" s="59">
        <f t="shared" si="525"/>
        <v>0</v>
      </c>
      <c r="CY261" s="59">
        <f t="shared" si="525"/>
        <v>0</v>
      </c>
      <c r="CZ261" s="59">
        <f t="shared" si="525"/>
        <v>0</v>
      </c>
      <c r="DA261" s="59">
        <f t="shared" si="525"/>
        <v>0</v>
      </c>
      <c r="DB261" s="59">
        <f t="shared" si="525"/>
        <v>0</v>
      </c>
      <c r="DC261" s="59">
        <f t="shared" si="525"/>
        <v>0</v>
      </c>
      <c r="DD261" s="59">
        <f t="shared" si="525"/>
        <v>0</v>
      </c>
      <c r="DE261" s="59">
        <f t="shared" si="525"/>
        <v>0</v>
      </c>
      <c r="DF261" s="59">
        <f t="shared" si="525"/>
        <v>0</v>
      </c>
      <c r="DG261" s="59">
        <f t="shared" si="525"/>
        <v>0</v>
      </c>
      <c r="DH261" s="59">
        <f t="shared" si="525"/>
        <v>0</v>
      </c>
      <c r="DI261" s="59">
        <f t="shared" si="525"/>
        <v>0</v>
      </c>
      <c r="DJ261" s="59">
        <f t="shared" si="525"/>
        <v>0</v>
      </c>
      <c r="DK261" s="59">
        <f t="shared" si="525"/>
        <v>0</v>
      </c>
      <c r="DL261" s="59">
        <f t="shared" si="525"/>
        <v>0</v>
      </c>
      <c r="DM261" s="59">
        <f t="shared" si="525"/>
        <v>0</v>
      </c>
      <c r="DN261" s="59">
        <f t="shared" si="525"/>
        <v>0</v>
      </c>
      <c r="DO261" s="59">
        <f t="shared" si="525"/>
        <v>0</v>
      </c>
      <c r="DP261" s="59">
        <f t="shared" si="525"/>
        <v>0</v>
      </c>
      <c r="DQ261" s="59">
        <f t="shared" si="525"/>
        <v>0</v>
      </c>
      <c r="DR261" s="59">
        <f t="shared" si="525"/>
        <v>0</v>
      </c>
      <c r="DS261" s="59">
        <f t="shared" si="525"/>
        <v>0</v>
      </c>
      <c r="DT261" s="59">
        <f t="shared" si="525"/>
        <v>0</v>
      </c>
      <c r="DU261" s="59">
        <f t="shared" si="525"/>
        <v>0</v>
      </c>
      <c r="DV261" s="59">
        <f t="shared" si="525"/>
        <v>0</v>
      </c>
      <c r="DW261" s="59">
        <f t="shared" si="525"/>
        <v>0</v>
      </c>
      <c r="DX261" s="59">
        <f t="shared" si="525"/>
        <v>0</v>
      </c>
      <c r="DY261" s="59">
        <f t="shared" si="525"/>
        <v>0</v>
      </c>
      <c r="DZ261" s="59">
        <f t="shared" si="525"/>
        <v>0</v>
      </c>
      <c r="EA261" s="59">
        <f t="shared" ref="EA261:FX261" si="526">IF(EA249&gt;0,EA260,EA257)</f>
        <v>0</v>
      </c>
      <c r="EB261" s="59">
        <f t="shared" si="526"/>
        <v>0</v>
      </c>
      <c r="EC261" s="59">
        <f t="shared" si="526"/>
        <v>0</v>
      </c>
      <c r="ED261" s="59">
        <f t="shared" si="526"/>
        <v>0</v>
      </c>
      <c r="EE261" s="59">
        <f t="shared" si="526"/>
        <v>0</v>
      </c>
      <c r="EF261" s="59">
        <f t="shared" si="526"/>
        <v>0</v>
      </c>
      <c r="EG261" s="59">
        <f t="shared" si="526"/>
        <v>0</v>
      </c>
      <c r="EH261" s="59">
        <f t="shared" si="526"/>
        <v>0</v>
      </c>
      <c r="EI261" s="59">
        <f t="shared" si="526"/>
        <v>0</v>
      </c>
      <c r="EJ261" s="59">
        <f t="shared" si="526"/>
        <v>0</v>
      </c>
      <c r="EK261" s="59">
        <f t="shared" si="526"/>
        <v>0</v>
      </c>
      <c r="EL261" s="59">
        <f t="shared" si="526"/>
        <v>0</v>
      </c>
      <c r="EM261" s="59">
        <f t="shared" si="526"/>
        <v>0</v>
      </c>
      <c r="EN261" s="59">
        <f t="shared" si="526"/>
        <v>0</v>
      </c>
      <c r="EO261" s="59">
        <f t="shared" si="526"/>
        <v>0</v>
      </c>
      <c r="EP261" s="59">
        <f t="shared" si="526"/>
        <v>0</v>
      </c>
      <c r="EQ261" s="59">
        <f t="shared" si="526"/>
        <v>0</v>
      </c>
      <c r="ER261" s="59">
        <f t="shared" si="526"/>
        <v>0</v>
      </c>
      <c r="ES261" s="59">
        <f t="shared" si="526"/>
        <v>0</v>
      </c>
      <c r="ET261" s="59">
        <f t="shared" si="526"/>
        <v>0</v>
      </c>
      <c r="EU261" s="59">
        <f t="shared" si="526"/>
        <v>0</v>
      </c>
      <c r="EV261" s="59">
        <f t="shared" si="526"/>
        <v>0</v>
      </c>
      <c r="EW261" s="59">
        <f t="shared" si="526"/>
        <v>0</v>
      </c>
      <c r="EX261" s="59">
        <f t="shared" si="526"/>
        <v>0</v>
      </c>
      <c r="EY261" s="59">
        <f t="shared" si="526"/>
        <v>0</v>
      </c>
      <c r="EZ261" s="59">
        <f t="shared" si="526"/>
        <v>0</v>
      </c>
      <c r="FA261" s="59">
        <f t="shared" si="526"/>
        <v>0</v>
      </c>
      <c r="FB261" s="59">
        <f t="shared" si="526"/>
        <v>0</v>
      </c>
      <c r="FC261" s="59">
        <f t="shared" si="526"/>
        <v>0</v>
      </c>
      <c r="FD261" s="59">
        <f t="shared" si="526"/>
        <v>0</v>
      </c>
      <c r="FE261" s="59">
        <f t="shared" si="526"/>
        <v>0</v>
      </c>
      <c r="FF261" s="59">
        <f t="shared" si="526"/>
        <v>0</v>
      </c>
      <c r="FG261" s="59">
        <f t="shared" si="526"/>
        <v>0</v>
      </c>
      <c r="FH261" s="59">
        <f t="shared" si="526"/>
        <v>0</v>
      </c>
      <c r="FI261" s="59">
        <f t="shared" si="526"/>
        <v>0</v>
      </c>
      <c r="FJ261" s="59">
        <f t="shared" si="526"/>
        <v>0</v>
      </c>
      <c r="FK261" s="59">
        <f t="shared" si="526"/>
        <v>0</v>
      </c>
      <c r="FL261" s="59">
        <f t="shared" si="526"/>
        <v>0</v>
      </c>
      <c r="FM261" s="59">
        <f t="shared" si="526"/>
        <v>0</v>
      </c>
      <c r="FN261" s="59">
        <f t="shared" si="526"/>
        <v>0</v>
      </c>
      <c r="FO261" s="59">
        <f t="shared" si="526"/>
        <v>3.4E-5</v>
      </c>
      <c r="FP261" s="59">
        <f t="shared" si="526"/>
        <v>0</v>
      </c>
      <c r="FQ261" s="59">
        <f t="shared" si="526"/>
        <v>0</v>
      </c>
      <c r="FR261" s="59">
        <f t="shared" si="526"/>
        <v>0</v>
      </c>
      <c r="FS261" s="59">
        <f t="shared" si="526"/>
        <v>0</v>
      </c>
      <c r="FT261" s="40">
        <f t="shared" si="526"/>
        <v>0</v>
      </c>
      <c r="FU261" s="59">
        <f t="shared" si="526"/>
        <v>0</v>
      </c>
      <c r="FV261" s="59">
        <f t="shared" si="526"/>
        <v>0</v>
      </c>
      <c r="FW261" s="59">
        <f t="shared" si="526"/>
        <v>0</v>
      </c>
      <c r="FX261" s="59">
        <f t="shared" si="526"/>
        <v>0</v>
      </c>
      <c r="FY261" s="59"/>
      <c r="FZ261" s="59"/>
      <c r="GA261" s="43"/>
      <c r="GB261" s="40"/>
      <c r="GC261" s="59"/>
      <c r="GD261" s="59"/>
      <c r="GE261" s="120"/>
      <c r="GF261" s="163"/>
      <c r="GG261" s="1"/>
      <c r="GH261" s="1"/>
      <c r="GI261" s="1"/>
      <c r="GJ261" s="1"/>
      <c r="GK261" s="1"/>
      <c r="GL261" s="1"/>
      <c r="GM261" s="1"/>
    </row>
    <row r="262" spans="1:195" x14ac:dyDescent="0.2">
      <c r="A262" s="5"/>
      <c r="B262" s="11" t="s">
        <v>636</v>
      </c>
      <c r="C262" s="42">
        <f>C261*1000</f>
        <v>0</v>
      </c>
      <c r="D262" s="42">
        <f t="shared" ref="D262:BO262" si="527">D261*1000</f>
        <v>0</v>
      </c>
      <c r="E262" s="42">
        <f t="shared" si="527"/>
        <v>0</v>
      </c>
      <c r="F262" s="42">
        <f t="shared" si="527"/>
        <v>0</v>
      </c>
      <c r="G262" s="42">
        <f t="shared" si="527"/>
        <v>0</v>
      </c>
      <c r="H262" s="42">
        <f t="shared" si="527"/>
        <v>0</v>
      </c>
      <c r="I262" s="42">
        <f t="shared" si="527"/>
        <v>0</v>
      </c>
      <c r="J262" s="42">
        <f t="shared" si="527"/>
        <v>0</v>
      </c>
      <c r="K262" s="42">
        <f t="shared" si="527"/>
        <v>0</v>
      </c>
      <c r="L262" s="42">
        <f t="shared" si="527"/>
        <v>0</v>
      </c>
      <c r="M262" s="42">
        <f t="shared" si="527"/>
        <v>0</v>
      </c>
      <c r="N262" s="42">
        <f t="shared" si="527"/>
        <v>0</v>
      </c>
      <c r="O262" s="42">
        <f t="shared" si="527"/>
        <v>0</v>
      </c>
      <c r="P262" s="42">
        <f t="shared" si="527"/>
        <v>0</v>
      </c>
      <c r="Q262" s="42">
        <f t="shared" si="527"/>
        <v>0</v>
      </c>
      <c r="R262" s="42">
        <f t="shared" si="527"/>
        <v>0</v>
      </c>
      <c r="S262" s="42">
        <f t="shared" si="527"/>
        <v>0</v>
      </c>
      <c r="T262" s="42">
        <f t="shared" si="527"/>
        <v>0</v>
      </c>
      <c r="U262" s="42">
        <f t="shared" si="527"/>
        <v>0</v>
      </c>
      <c r="V262" s="42">
        <f t="shared" si="527"/>
        <v>0</v>
      </c>
      <c r="W262" s="42">
        <f t="shared" si="527"/>
        <v>0</v>
      </c>
      <c r="X262" s="42">
        <f t="shared" si="527"/>
        <v>0</v>
      </c>
      <c r="Y262" s="42">
        <f t="shared" si="527"/>
        <v>0</v>
      </c>
      <c r="Z262" s="42">
        <f t="shared" si="527"/>
        <v>0</v>
      </c>
      <c r="AA262" s="42">
        <f t="shared" si="527"/>
        <v>0</v>
      </c>
      <c r="AB262" s="42">
        <f t="shared" si="527"/>
        <v>0</v>
      </c>
      <c r="AC262" s="42">
        <f t="shared" si="527"/>
        <v>0</v>
      </c>
      <c r="AD262" s="42">
        <f t="shared" si="527"/>
        <v>0</v>
      </c>
      <c r="AE262" s="42">
        <f t="shared" si="527"/>
        <v>0</v>
      </c>
      <c r="AF262" s="42">
        <f t="shared" si="527"/>
        <v>0</v>
      </c>
      <c r="AG262" s="42">
        <f t="shared" si="527"/>
        <v>0</v>
      </c>
      <c r="AH262" s="42">
        <f t="shared" si="527"/>
        <v>0</v>
      </c>
      <c r="AI262" s="42">
        <f t="shared" si="527"/>
        <v>0</v>
      </c>
      <c r="AJ262" s="42">
        <f t="shared" si="527"/>
        <v>0</v>
      </c>
      <c r="AK262" s="42">
        <f t="shared" si="527"/>
        <v>0</v>
      </c>
      <c r="AL262" s="42">
        <f t="shared" si="527"/>
        <v>0</v>
      </c>
      <c r="AM262" s="42">
        <f t="shared" si="527"/>
        <v>0</v>
      </c>
      <c r="AN262" s="42">
        <f t="shared" si="527"/>
        <v>0</v>
      </c>
      <c r="AO262" s="42">
        <f t="shared" si="527"/>
        <v>0</v>
      </c>
      <c r="AP262" s="42">
        <f t="shared" si="527"/>
        <v>0</v>
      </c>
      <c r="AQ262" s="42">
        <f t="shared" si="527"/>
        <v>0</v>
      </c>
      <c r="AR262" s="42">
        <f t="shared" si="527"/>
        <v>0</v>
      </c>
      <c r="AS262" s="42">
        <f t="shared" si="527"/>
        <v>0</v>
      </c>
      <c r="AT262" s="42">
        <f t="shared" si="527"/>
        <v>0</v>
      </c>
      <c r="AU262" s="42">
        <f t="shared" si="527"/>
        <v>0</v>
      </c>
      <c r="AV262" s="42">
        <f t="shared" si="527"/>
        <v>0</v>
      </c>
      <c r="AW262" s="42">
        <f t="shared" si="527"/>
        <v>0</v>
      </c>
      <c r="AX262" s="42">
        <f t="shared" si="527"/>
        <v>0</v>
      </c>
      <c r="AY262" s="42">
        <f t="shared" si="527"/>
        <v>0</v>
      </c>
      <c r="AZ262" s="42">
        <f t="shared" si="527"/>
        <v>0</v>
      </c>
      <c r="BA262" s="42">
        <f t="shared" si="527"/>
        <v>0</v>
      </c>
      <c r="BB262" s="42">
        <f t="shared" si="527"/>
        <v>0</v>
      </c>
      <c r="BC262" s="42">
        <f t="shared" si="527"/>
        <v>0</v>
      </c>
      <c r="BD262" s="42">
        <f t="shared" si="527"/>
        <v>0</v>
      </c>
      <c r="BE262" s="42">
        <f t="shared" si="527"/>
        <v>0</v>
      </c>
      <c r="BF262" s="42">
        <f t="shared" si="527"/>
        <v>0</v>
      </c>
      <c r="BG262" s="42">
        <f t="shared" si="527"/>
        <v>0</v>
      </c>
      <c r="BH262" s="42">
        <f t="shared" si="527"/>
        <v>0</v>
      </c>
      <c r="BI262" s="42">
        <f t="shared" si="527"/>
        <v>0</v>
      </c>
      <c r="BJ262" s="42">
        <f t="shared" si="527"/>
        <v>0</v>
      </c>
      <c r="BK262" s="42">
        <f t="shared" si="527"/>
        <v>0</v>
      </c>
      <c r="BL262" s="42">
        <f t="shared" si="527"/>
        <v>0</v>
      </c>
      <c r="BM262" s="42">
        <f t="shared" si="527"/>
        <v>0</v>
      </c>
      <c r="BN262" s="42">
        <f t="shared" si="527"/>
        <v>0</v>
      </c>
      <c r="BO262" s="42">
        <f t="shared" si="527"/>
        <v>0</v>
      </c>
      <c r="BP262" s="42">
        <f t="shared" ref="BP262:EA262" si="528">BP261*1000</f>
        <v>0</v>
      </c>
      <c r="BQ262" s="42">
        <f t="shared" si="528"/>
        <v>0</v>
      </c>
      <c r="BR262" s="42">
        <f t="shared" si="528"/>
        <v>0</v>
      </c>
      <c r="BS262" s="42">
        <f t="shared" si="528"/>
        <v>0</v>
      </c>
      <c r="BT262" s="42">
        <f t="shared" si="528"/>
        <v>0</v>
      </c>
      <c r="BU262" s="42">
        <f t="shared" si="528"/>
        <v>0</v>
      </c>
      <c r="BV262" s="42">
        <f t="shared" si="528"/>
        <v>0</v>
      </c>
      <c r="BW262" s="42">
        <f t="shared" si="528"/>
        <v>0</v>
      </c>
      <c r="BX262" s="42">
        <f t="shared" si="528"/>
        <v>0</v>
      </c>
      <c r="BY262" s="42">
        <f t="shared" si="528"/>
        <v>0</v>
      </c>
      <c r="BZ262" s="42">
        <f t="shared" si="528"/>
        <v>0</v>
      </c>
      <c r="CA262" s="42">
        <f t="shared" si="528"/>
        <v>0</v>
      </c>
      <c r="CB262" s="42">
        <f t="shared" si="528"/>
        <v>0</v>
      </c>
      <c r="CC262" s="42">
        <f t="shared" si="528"/>
        <v>0</v>
      </c>
      <c r="CD262" s="42">
        <f t="shared" si="528"/>
        <v>0</v>
      </c>
      <c r="CE262" s="42">
        <f t="shared" si="528"/>
        <v>0</v>
      </c>
      <c r="CF262" s="42">
        <f t="shared" si="528"/>
        <v>0</v>
      </c>
      <c r="CG262" s="42">
        <f t="shared" si="528"/>
        <v>0</v>
      </c>
      <c r="CH262" s="42">
        <f t="shared" si="528"/>
        <v>0</v>
      </c>
      <c r="CI262" s="42">
        <f t="shared" si="528"/>
        <v>0</v>
      </c>
      <c r="CJ262" s="42">
        <f t="shared" si="528"/>
        <v>0</v>
      </c>
      <c r="CK262" s="42">
        <f t="shared" si="528"/>
        <v>0</v>
      </c>
      <c r="CL262" s="42">
        <f t="shared" si="528"/>
        <v>0</v>
      </c>
      <c r="CM262" s="42">
        <f t="shared" si="528"/>
        <v>0</v>
      </c>
      <c r="CN262" s="42">
        <f t="shared" si="528"/>
        <v>0</v>
      </c>
      <c r="CO262" s="42">
        <f t="shared" si="528"/>
        <v>0</v>
      </c>
      <c r="CP262" s="42">
        <f t="shared" si="528"/>
        <v>0</v>
      </c>
      <c r="CQ262" s="42">
        <f t="shared" si="528"/>
        <v>0</v>
      </c>
      <c r="CR262" s="42">
        <f t="shared" si="528"/>
        <v>0</v>
      </c>
      <c r="CS262" s="42">
        <f t="shared" si="528"/>
        <v>0</v>
      </c>
      <c r="CT262" s="42">
        <f t="shared" si="528"/>
        <v>0</v>
      </c>
      <c r="CU262" s="42">
        <f t="shared" si="528"/>
        <v>0</v>
      </c>
      <c r="CV262" s="42">
        <f t="shared" si="528"/>
        <v>0</v>
      </c>
      <c r="CW262" s="42">
        <f t="shared" si="528"/>
        <v>0</v>
      </c>
      <c r="CX262" s="42">
        <f t="shared" si="528"/>
        <v>0</v>
      </c>
      <c r="CY262" s="42">
        <f t="shared" si="528"/>
        <v>0</v>
      </c>
      <c r="CZ262" s="42">
        <f t="shared" si="528"/>
        <v>0</v>
      </c>
      <c r="DA262" s="42">
        <f t="shared" si="528"/>
        <v>0</v>
      </c>
      <c r="DB262" s="42">
        <f t="shared" si="528"/>
        <v>0</v>
      </c>
      <c r="DC262" s="42">
        <f t="shared" si="528"/>
        <v>0</v>
      </c>
      <c r="DD262" s="42">
        <f t="shared" si="528"/>
        <v>0</v>
      </c>
      <c r="DE262" s="42">
        <f t="shared" si="528"/>
        <v>0</v>
      </c>
      <c r="DF262" s="42">
        <f t="shared" si="528"/>
        <v>0</v>
      </c>
      <c r="DG262" s="42">
        <f t="shared" si="528"/>
        <v>0</v>
      </c>
      <c r="DH262" s="42">
        <f t="shared" si="528"/>
        <v>0</v>
      </c>
      <c r="DI262" s="42">
        <f t="shared" si="528"/>
        <v>0</v>
      </c>
      <c r="DJ262" s="42">
        <f t="shared" si="528"/>
        <v>0</v>
      </c>
      <c r="DK262" s="42">
        <f t="shared" si="528"/>
        <v>0</v>
      </c>
      <c r="DL262" s="42">
        <f t="shared" si="528"/>
        <v>0</v>
      </c>
      <c r="DM262" s="42">
        <f t="shared" si="528"/>
        <v>0</v>
      </c>
      <c r="DN262" s="42">
        <f t="shared" si="528"/>
        <v>0</v>
      </c>
      <c r="DO262" s="42">
        <f t="shared" si="528"/>
        <v>0</v>
      </c>
      <c r="DP262" s="42">
        <f t="shared" si="528"/>
        <v>0</v>
      </c>
      <c r="DQ262" s="42">
        <f t="shared" si="528"/>
        <v>0</v>
      </c>
      <c r="DR262" s="42">
        <f t="shared" si="528"/>
        <v>0</v>
      </c>
      <c r="DS262" s="42">
        <f t="shared" si="528"/>
        <v>0</v>
      </c>
      <c r="DT262" s="42">
        <f t="shared" si="528"/>
        <v>0</v>
      </c>
      <c r="DU262" s="42">
        <f t="shared" si="528"/>
        <v>0</v>
      </c>
      <c r="DV262" s="42">
        <f t="shared" si="528"/>
        <v>0</v>
      </c>
      <c r="DW262" s="42">
        <f t="shared" si="528"/>
        <v>0</v>
      </c>
      <c r="DX262" s="42">
        <f t="shared" si="528"/>
        <v>0</v>
      </c>
      <c r="DY262" s="42">
        <f t="shared" si="528"/>
        <v>0</v>
      </c>
      <c r="DZ262" s="42">
        <f t="shared" si="528"/>
        <v>0</v>
      </c>
      <c r="EA262" s="42">
        <f t="shared" si="528"/>
        <v>0</v>
      </c>
      <c r="EB262" s="42">
        <f t="shared" ref="EB262:FX262" si="529">EB261*1000</f>
        <v>0</v>
      </c>
      <c r="EC262" s="42">
        <f t="shared" si="529"/>
        <v>0</v>
      </c>
      <c r="ED262" s="42">
        <f t="shared" si="529"/>
        <v>0</v>
      </c>
      <c r="EE262" s="42">
        <f t="shared" si="529"/>
        <v>0</v>
      </c>
      <c r="EF262" s="42">
        <f t="shared" si="529"/>
        <v>0</v>
      </c>
      <c r="EG262" s="42">
        <f t="shared" si="529"/>
        <v>0</v>
      </c>
      <c r="EH262" s="42">
        <f t="shared" si="529"/>
        <v>0</v>
      </c>
      <c r="EI262" s="42">
        <f t="shared" si="529"/>
        <v>0</v>
      </c>
      <c r="EJ262" s="42">
        <f t="shared" si="529"/>
        <v>0</v>
      </c>
      <c r="EK262" s="42">
        <f t="shared" si="529"/>
        <v>0</v>
      </c>
      <c r="EL262" s="42">
        <f t="shared" si="529"/>
        <v>0</v>
      </c>
      <c r="EM262" s="42">
        <f t="shared" si="529"/>
        <v>0</v>
      </c>
      <c r="EN262" s="42">
        <f t="shared" si="529"/>
        <v>0</v>
      </c>
      <c r="EO262" s="42">
        <f t="shared" si="529"/>
        <v>0</v>
      </c>
      <c r="EP262" s="42">
        <f t="shared" si="529"/>
        <v>0</v>
      </c>
      <c r="EQ262" s="42">
        <f t="shared" si="529"/>
        <v>0</v>
      </c>
      <c r="ER262" s="42">
        <f t="shared" si="529"/>
        <v>0</v>
      </c>
      <c r="ES262" s="42">
        <f t="shared" si="529"/>
        <v>0</v>
      </c>
      <c r="ET262" s="42">
        <f t="shared" si="529"/>
        <v>0</v>
      </c>
      <c r="EU262" s="42">
        <f t="shared" si="529"/>
        <v>0</v>
      </c>
      <c r="EV262" s="42">
        <f t="shared" si="529"/>
        <v>0</v>
      </c>
      <c r="EW262" s="42">
        <f t="shared" si="529"/>
        <v>0</v>
      </c>
      <c r="EX262" s="42">
        <f t="shared" si="529"/>
        <v>0</v>
      </c>
      <c r="EY262" s="42">
        <f t="shared" si="529"/>
        <v>0</v>
      </c>
      <c r="EZ262" s="42">
        <f t="shared" si="529"/>
        <v>0</v>
      </c>
      <c r="FA262" s="42">
        <f t="shared" si="529"/>
        <v>0</v>
      </c>
      <c r="FB262" s="42">
        <f t="shared" si="529"/>
        <v>0</v>
      </c>
      <c r="FC262" s="42">
        <f t="shared" si="529"/>
        <v>0</v>
      </c>
      <c r="FD262" s="42">
        <f t="shared" si="529"/>
        <v>0</v>
      </c>
      <c r="FE262" s="42">
        <f t="shared" si="529"/>
        <v>0</v>
      </c>
      <c r="FF262" s="42">
        <f t="shared" si="529"/>
        <v>0</v>
      </c>
      <c r="FG262" s="42">
        <f t="shared" si="529"/>
        <v>0</v>
      </c>
      <c r="FH262" s="42">
        <f t="shared" si="529"/>
        <v>0</v>
      </c>
      <c r="FI262" s="42">
        <f t="shared" si="529"/>
        <v>0</v>
      </c>
      <c r="FJ262" s="42">
        <f t="shared" si="529"/>
        <v>0</v>
      </c>
      <c r="FK262" s="42">
        <f t="shared" si="529"/>
        <v>0</v>
      </c>
      <c r="FL262" s="42">
        <f t="shared" si="529"/>
        <v>0</v>
      </c>
      <c r="FM262" s="42">
        <f t="shared" si="529"/>
        <v>0</v>
      </c>
      <c r="FN262" s="42">
        <f t="shared" si="529"/>
        <v>0</v>
      </c>
      <c r="FO262" s="42">
        <f t="shared" si="529"/>
        <v>3.4000000000000002E-2</v>
      </c>
      <c r="FP262" s="42">
        <f t="shared" si="529"/>
        <v>0</v>
      </c>
      <c r="FQ262" s="42">
        <f t="shared" si="529"/>
        <v>0</v>
      </c>
      <c r="FR262" s="42">
        <f t="shared" si="529"/>
        <v>0</v>
      </c>
      <c r="FS262" s="42">
        <f t="shared" si="529"/>
        <v>0</v>
      </c>
      <c r="FT262" s="42">
        <f t="shared" si="529"/>
        <v>0</v>
      </c>
      <c r="FU262" s="42">
        <f t="shared" si="529"/>
        <v>0</v>
      </c>
      <c r="FV262" s="42">
        <f t="shared" si="529"/>
        <v>0</v>
      </c>
      <c r="FW262" s="42">
        <f t="shared" si="529"/>
        <v>0</v>
      </c>
      <c r="FX262" s="42">
        <f t="shared" si="529"/>
        <v>0</v>
      </c>
      <c r="FY262" s="59"/>
      <c r="FZ262" s="59" t="s">
        <v>0</v>
      </c>
      <c r="GA262" s="43"/>
      <c r="GB262" s="40"/>
      <c r="GC262" s="42"/>
      <c r="GD262" s="59"/>
      <c r="GE262" s="120"/>
      <c r="GF262" s="163"/>
      <c r="GG262" s="1"/>
      <c r="GH262" s="1"/>
      <c r="GI262" s="1"/>
      <c r="GJ262" s="1"/>
      <c r="GK262" s="1"/>
      <c r="GL262" s="1"/>
      <c r="GM262" s="1"/>
    </row>
    <row r="263" spans="1:195" x14ac:dyDescent="0.2">
      <c r="A263" s="3"/>
      <c r="B263" s="11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  <c r="BX263" s="43"/>
      <c r="BY263" s="43"/>
      <c r="BZ263" s="43"/>
      <c r="CA263" s="43"/>
      <c r="CB263" s="43"/>
      <c r="CC263" s="43"/>
      <c r="CD263" s="43"/>
      <c r="CE263" s="43"/>
      <c r="CF263" s="43"/>
      <c r="CG263" s="43"/>
      <c r="CH263" s="43"/>
      <c r="CI263" s="43"/>
      <c r="CJ263" s="43"/>
      <c r="CK263" s="43"/>
      <c r="CL263" s="43"/>
      <c r="CM263" s="43"/>
      <c r="CN263" s="43"/>
      <c r="CO263" s="43"/>
      <c r="CP263" s="43"/>
      <c r="CQ263" s="43"/>
      <c r="CR263" s="43"/>
      <c r="CS263" s="43"/>
      <c r="CT263" s="43"/>
      <c r="CU263" s="43"/>
      <c r="CV263" s="43"/>
      <c r="CW263" s="43"/>
      <c r="CX263" s="43"/>
      <c r="CY263" s="43"/>
      <c r="CZ263" s="43"/>
      <c r="DA263" s="43"/>
      <c r="DB263" s="43"/>
      <c r="DC263" s="43"/>
      <c r="DD263" s="43"/>
      <c r="DE263" s="43"/>
      <c r="DF263" s="43"/>
      <c r="DG263" s="43"/>
      <c r="DH263" s="43"/>
      <c r="DI263" s="43"/>
      <c r="DJ263" s="43"/>
      <c r="DK263" s="43"/>
      <c r="DL263" s="43"/>
      <c r="DM263" s="43"/>
      <c r="DN263" s="43"/>
      <c r="DO263" s="43"/>
      <c r="DP263" s="43"/>
      <c r="DQ263" s="43"/>
      <c r="DR263" s="43"/>
      <c r="DS263" s="43"/>
      <c r="DT263" s="43"/>
      <c r="DU263" s="43"/>
      <c r="DV263" s="43"/>
      <c r="DW263" s="43"/>
      <c r="DX263" s="43"/>
      <c r="DY263" s="43"/>
      <c r="DZ263" s="43"/>
      <c r="EA263" s="43"/>
      <c r="EB263" s="43"/>
      <c r="EC263" s="43"/>
      <c r="ED263" s="43"/>
      <c r="EE263" s="43"/>
      <c r="EF263" s="43"/>
      <c r="EG263" s="43"/>
      <c r="EH263" s="43"/>
      <c r="EI263" s="43"/>
      <c r="EJ263" s="43"/>
      <c r="EK263" s="43"/>
      <c r="EL263" s="43"/>
      <c r="EM263" s="43"/>
      <c r="EN263" s="43"/>
      <c r="EO263" s="43"/>
      <c r="EP263" s="43"/>
      <c r="EQ263" s="43"/>
      <c r="ER263" s="43"/>
      <c r="ES263" s="43"/>
      <c r="ET263" s="43"/>
      <c r="EU263" s="43"/>
      <c r="EV263" s="43"/>
      <c r="EW263" s="43"/>
      <c r="EX263" s="43"/>
      <c r="EY263" s="43"/>
      <c r="EZ263" s="43"/>
      <c r="FA263" s="43"/>
      <c r="FB263" s="43"/>
      <c r="FC263" s="43"/>
      <c r="FD263" s="43"/>
      <c r="FE263" s="43"/>
      <c r="FF263" s="43"/>
      <c r="FG263" s="43"/>
      <c r="FH263" s="43"/>
      <c r="FI263" s="43"/>
      <c r="FJ263" s="43"/>
      <c r="FK263" s="43"/>
      <c r="FL263" s="43"/>
      <c r="FM263" s="43"/>
      <c r="FN263" s="43"/>
      <c r="FO263" s="43"/>
      <c r="FP263" s="43"/>
      <c r="FQ263" s="43"/>
      <c r="FR263" s="43"/>
      <c r="FS263" s="43"/>
      <c r="FT263" s="43"/>
      <c r="FU263" s="43"/>
      <c r="FV263" s="43"/>
      <c r="FW263" s="43"/>
      <c r="FX263" s="43"/>
      <c r="FY263" s="59"/>
      <c r="FZ263" s="59"/>
      <c r="GA263" s="43"/>
      <c r="GB263" s="43"/>
      <c r="GC263" s="42"/>
      <c r="GD263" s="42"/>
      <c r="GE263" s="5"/>
      <c r="GF263" s="163"/>
      <c r="GG263" s="1"/>
      <c r="GH263" s="1"/>
      <c r="GI263" s="1"/>
      <c r="GJ263" s="1"/>
      <c r="GK263" s="1"/>
      <c r="GL263" s="1"/>
      <c r="GM263" s="1"/>
    </row>
    <row r="264" spans="1:195" ht="15.75" x14ac:dyDescent="0.25">
      <c r="A264" s="3" t="s">
        <v>412</v>
      </c>
      <c r="B264" s="41" t="s">
        <v>637</v>
      </c>
      <c r="C264" s="413"/>
      <c r="D264" s="413"/>
      <c r="E264" s="413"/>
      <c r="F264" s="413"/>
      <c r="G264" s="413"/>
      <c r="H264" s="413"/>
      <c r="I264" s="413"/>
      <c r="J264" s="413"/>
      <c r="K264" s="413"/>
      <c r="L264" s="413"/>
      <c r="M264" s="413"/>
      <c r="N264" s="413"/>
      <c r="O264" s="413"/>
      <c r="P264" s="413"/>
      <c r="Q264" s="413"/>
      <c r="R264" s="413"/>
      <c r="S264" s="413"/>
      <c r="T264" s="413"/>
      <c r="U264" s="413"/>
      <c r="V264" s="413"/>
      <c r="W264" s="413"/>
      <c r="X264" s="413"/>
      <c r="Y264" s="413"/>
      <c r="Z264" s="413"/>
      <c r="AA264" s="413"/>
      <c r="AB264" s="413"/>
      <c r="AC264" s="413"/>
      <c r="AD264" s="413"/>
      <c r="AE264" s="413"/>
      <c r="AF264" s="413"/>
      <c r="AG264" s="413"/>
      <c r="AH264" s="413"/>
      <c r="AI264" s="413"/>
      <c r="AJ264" s="413"/>
      <c r="AK264" s="413"/>
      <c r="AL264" s="413"/>
      <c r="AM264" s="413"/>
      <c r="AN264" s="413"/>
      <c r="AO264" s="413"/>
      <c r="AP264" s="413"/>
      <c r="AQ264" s="413"/>
      <c r="AR264" s="413"/>
      <c r="AS264" s="413"/>
      <c r="AT264" s="413"/>
      <c r="AU264" s="413"/>
      <c r="AV264" s="413"/>
      <c r="AW264" s="413"/>
      <c r="AX264" s="413"/>
      <c r="AY264" s="413"/>
      <c r="AZ264" s="413"/>
      <c r="BA264" s="413"/>
      <c r="BB264" s="413"/>
      <c r="BC264" s="413"/>
      <c r="BD264" s="413"/>
      <c r="BE264" s="413"/>
      <c r="BF264" s="413"/>
      <c r="BG264" s="413"/>
      <c r="BH264" s="413"/>
      <c r="BI264" s="413"/>
      <c r="BJ264" s="413"/>
      <c r="BK264" s="413"/>
      <c r="BL264" s="413"/>
      <c r="BM264" s="413"/>
      <c r="BN264" s="413"/>
      <c r="BO264" s="413"/>
      <c r="BP264" s="413"/>
      <c r="BQ264" s="413"/>
      <c r="BR264" s="413"/>
      <c r="BS264" s="413"/>
      <c r="BT264" s="413"/>
      <c r="BU264" s="413"/>
      <c r="BV264" s="413"/>
      <c r="BW264" s="413"/>
      <c r="BX264" s="413"/>
      <c r="BY264" s="413"/>
      <c r="BZ264" s="413"/>
      <c r="CA264" s="413"/>
      <c r="CB264" s="413"/>
      <c r="CC264" s="413"/>
      <c r="CD264" s="413"/>
      <c r="CE264" s="413"/>
      <c r="CF264" s="413"/>
      <c r="CG264" s="413"/>
      <c r="CH264" s="413"/>
      <c r="CI264" s="413"/>
      <c r="CJ264" s="413"/>
      <c r="CK264" s="413"/>
      <c r="CL264" s="413"/>
      <c r="CM264" s="413"/>
      <c r="CN264" s="413"/>
      <c r="CO264" s="413"/>
      <c r="CP264" s="413"/>
      <c r="CQ264" s="413"/>
      <c r="CR264" s="413"/>
      <c r="CS264" s="413"/>
      <c r="CT264" s="413"/>
      <c r="CU264" s="413"/>
      <c r="CV264" s="413"/>
      <c r="CW264" s="413"/>
      <c r="CX264" s="413"/>
      <c r="CY264" s="413"/>
      <c r="CZ264" s="413"/>
      <c r="DA264" s="413"/>
      <c r="DB264" s="413"/>
      <c r="DC264" s="413"/>
      <c r="DD264" s="413"/>
      <c r="DE264" s="413"/>
      <c r="DF264" s="413"/>
      <c r="DG264" s="413"/>
      <c r="DH264" s="413"/>
      <c r="DI264" s="413"/>
      <c r="DJ264" s="413"/>
      <c r="DK264" s="413"/>
      <c r="DL264" s="413"/>
      <c r="DM264" s="413"/>
      <c r="DN264" s="413"/>
      <c r="DO264" s="413"/>
      <c r="DP264" s="413"/>
      <c r="DQ264" s="413"/>
      <c r="DR264" s="413"/>
      <c r="DS264" s="413"/>
      <c r="DT264" s="413"/>
      <c r="DU264" s="413"/>
      <c r="DV264" s="413"/>
      <c r="DW264" s="413"/>
      <c r="DX264" s="413"/>
      <c r="DY264" s="413"/>
      <c r="DZ264" s="413"/>
      <c r="EA264" s="413"/>
      <c r="EB264" s="413"/>
      <c r="EC264" s="413"/>
      <c r="ED264" s="413"/>
      <c r="EE264" s="413"/>
      <c r="EF264" s="413"/>
      <c r="EG264" s="413"/>
      <c r="EH264" s="413"/>
      <c r="EI264" s="413"/>
      <c r="EJ264" s="413"/>
      <c r="EK264" s="413"/>
      <c r="EL264" s="413"/>
      <c r="EM264" s="413"/>
      <c r="EN264" s="413"/>
      <c r="EO264" s="413"/>
      <c r="EP264" s="413"/>
      <c r="EQ264" s="413"/>
      <c r="ER264" s="413"/>
      <c r="ES264" s="413"/>
      <c r="ET264" s="413"/>
      <c r="EU264" s="413"/>
      <c r="EV264" s="413"/>
      <c r="EW264" s="413"/>
      <c r="EX264" s="413"/>
      <c r="EY264" s="413"/>
      <c r="EZ264" s="413"/>
      <c r="FA264" s="413"/>
      <c r="FB264" s="413"/>
      <c r="FC264" s="413"/>
      <c r="FD264" s="413"/>
      <c r="FE264" s="413"/>
      <c r="FF264" s="413"/>
      <c r="FG264" s="413"/>
      <c r="FH264" s="413"/>
      <c r="FI264" s="413"/>
      <c r="FJ264" s="413"/>
      <c r="FK264" s="413"/>
      <c r="FL264" s="413"/>
      <c r="FM264" s="413"/>
      <c r="FN264" s="413"/>
      <c r="FO264" s="413"/>
      <c r="FP264" s="413"/>
      <c r="FQ264" s="413"/>
      <c r="FR264" s="413"/>
      <c r="FS264" s="413"/>
      <c r="FT264" s="413"/>
      <c r="FU264" s="413"/>
      <c r="FV264" s="413"/>
      <c r="FW264" s="413"/>
      <c r="FX264" s="413"/>
      <c r="FY264" s="42"/>
      <c r="FZ264" s="15"/>
      <c r="GA264" s="15"/>
      <c r="GB264" s="43"/>
      <c r="GC264" s="43"/>
      <c r="GD264" s="43"/>
      <c r="GE264" s="11"/>
      <c r="GF264" s="1"/>
      <c r="GG264" s="1"/>
      <c r="GH264" s="1"/>
      <c r="GI264" s="1"/>
      <c r="GJ264" s="1"/>
      <c r="GK264" s="1"/>
      <c r="GL264" s="1"/>
      <c r="GM264" s="1"/>
    </row>
    <row r="265" spans="1:195" x14ac:dyDescent="0.2">
      <c r="A265" s="2" t="s">
        <v>638</v>
      </c>
      <c r="B265" s="11" t="s">
        <v>639</v>
      </c>
      <c r="C265" s="42">
        <f>C236</f>
        <v>74636882.719999999</v>
      </c>
      <c r="D265" s="42">
        <f t="shared" ref="D265:BO265" si="530">+D236</f>
        <v>364338782.17000002</v>
      </c>
      <c r="E265" s="42">
        <f t="shared" si="530"/>
        <v>72698665.680000007</v>
      </c>
      <c r="F265" s="42">
        <f t="shared" si="530"/>
        <v>159686578.85999998</v>
      </c>
      <c r="G265" s="42">
        <f t="shared" si="530"/>
        <v>9519297.0800000001</v>
      </c>
      <c r="H265" s="42">
        <f t="shared" si="530"/>
        <v>8992066.6799999997</v>
      </c>
      <c r="I265" s="42">
        <f t="shared" si="530"/>
        <v>94798397.439999998</v>
      </c>
      <c r="J265" s="42">
        <f t="shared" si="530"/>
        <v>20531486.52</v>
      </c>
      <c r="K265" s="42">
        <f t="shared" si="530"/>
        <v>3494898.62</v>
      </c>
      <c r="L265" s="42">
        <f t="shared" si="530"/>
        <v>23855635.950000003</v>
      </c>
      <c r="M265" s="42">
        <f t="shared" si="530"/>
        <v>14103676.25</v>
      </c>
      <c r="N265" s="42">
        <f t="shared" si="530"/>
        <v>468612594.66000003</v>
      </c>
      <c r="O265" s="42">
        <f t="shared" si="530"/>
        <v>125450156.66</v>
      </c>
      <c r="P265" s="42">
        <f t="shared" si="530"/>
        <v>2838193.37</v>
      </c>
      <c r="Q265" s="42">
        <f t="shared" si="530"/>
        <v>368075734.57999998</v>
      </c>
      <c r="R265" s="42">
        <f t="shared" si="530"/>
        <v>23521857</v>
      </c>
      <c r="S265" s="42">
        <f t="shared" si="530"/>
        <v>14862182.039999999</v>
      </c>
      <c r="T265" s="42">
        <f t="shared" si="530"/>
        <v>2311127.27</v>
      </c>
      <c r="U265" s="42">
        <f t="shared" si="530"/>
        <v>947777.03</v>
      </c>
      <c r="V265" s="42">
        <f t="shared" si="530"/>
        <v>3369674.6300000004</v>
      </c>
      <c r="W265" s="42">
        <f t="shared" si="530"/>
        <v>910860.01</v>
      </c>
      <c r="X265" s="42">
        <f t="shared" si="530"/>
        <v>899738.57</v>
      </c>
      <c r="Y265" s="42">
        <f t="shared" si="530"/>
        <v>20693512.939999998</v>
      </c>
      <c r="Z265" s="42">
        <f t="shared" si="530"/>
        <v>3007950.13</v>
      </c>
      <c r="AA265" s="42">
        <f t="shared" si="530"/>
        <v>261780157.72</v>
      </c>
      <c r="AB265" s="42">
        <f t="shared" si="530"/>
        <v>263061532.63</v>
      </c>
      <c r="AC265" s="42">
        <f t="shared" si="530"/>
        <v>9036791.7799999993</v>
      </c>
      <c r="AD265" s="42">
        <f t="shared" si="530"/>
        <v>11293714.279999999</v>
      </c>
      <c r="AE265" s="42">
        <f t="shared" si="530"/>
        <v>1704762.76</v>
      </c>
      <c r="AF265" s="42">
        <f t="shared" si="530"/>
        <v>2545050.1799999997</v>
      </c>
      <c r="AG265" s="42">
        <f t="shared" si="530"/>
        <v>7330007.8700000001</v>
      </c>
      <c r="AH265" s="42">
        <f t="shared" si="530"/>
        <v>9169405.8800000008</v>
      </c>
      <c r="AI265" s="42">
        <f t="shared" si="530"/>
        <v>3898405.74</v>
      </c>
      <c r="AJ265" s="42">
        <f t="shared" si="530"/>
        <v>2790267.4699999997</v>
      </c>
      <c r="AK265" s="42">
        <f t="shared" si="530"/>
        <v>3016303.29</v>
      </c>
      <c r="AL265" s="42">
        <f t="shared" si="530"/>
        <v>3413878.2600000002</v>
      </c>
      <c r="AM265" s="42">
        <f t="shared" si="530"/>
        <v>4425597.3199999994</v>
      </c>
      <c r="AN265" s="42">
        <f t="shared" si="530"/>
        <v>4007450.47</v>
      </c>
      <c r="AO265" s="42">
        <f t="shared" si="530"/>
        <v>40255240.900000006</v>
      </c>
      <c r="AP265" s="42">
        <f t="shared" si="530"/>
        <v>807552982.95000005</v>
      </c>
      <c r="AQ265" s="42">
        <f t="shared" si="530"/>
        <v>3224625.43</v>
      </c>
      <c r="AR265" s="42">
        <f t="shared" si="530"/>
        <v>554568375.36000001</v>
      </c>
      <c r="AS265" s="42">
        <f t="shared" si="530"/>
        <v>63779227.530000001</v>
      </c>
      <c r="AT265" s="42">
        <f t="shared" si="530"/>
        <v>20133047.600000001</v>
      </c>
      <c r="AU265" s="42">
        <f t="shared" si="530"/>
        <v>3357323.63</v>
      </c>
      <c r="AV265" s="42">
        <f t="shared" si="530"/>
        <v>3696776.42</v>
      </c>
      <c r="AW265" s="42">
        <f t="shared" si="530"/>
        <v>3149591.81</v>
      </c>
      <c r="AX265" s="42">
        <f t="shared" si="530"/>
        <v>986893.94</v>
      </c>
      <c r="AY265" s="42">
        <f t="shared" si="530"/>
        <v>4708668.3899999997</v>
      </c>
      <c r="AZ265" s="42">
        <f t="shared" si="530"/>
        <v>103764537.84</v>
      </c>
      <c r="BA265" s="42">
        <f t="shared" si="530"/>
        <v>76215752.280000001</v>
      </c>
      <c r="BB265" s="42">
        <f t="shared" si="530"/>
        <v>65986347.439999998</v>
      </c>
      <c r="BC265" s="42">
        <f t="shared" si="530"/>
        <v>263323939.22</v>
      </c>
      <c r="BD265" s="42">
        <f t="shared" si="530"/>
        <v>42221474.469999999</v>
      </c>
      <c r="BE265" s="42">
        <f t="shared" si="530"/>
        <v>12961253.319999998</v>
      </c>
      <c r="BF265" s="42">
        <f t="shared" si="530"/>
        <v>208268739.00999999</v>
      </c>
      <c r="BG265" s="42">
        <f t="shared" si="530"/>
        <v>9620968.9299999997</v>
      </c>
      <c r="BH265" s="42">
        <f t="shared" si="530"/>
        <v>6040312.2400000002</v>
      </c>
      <c r="BI265" s="42">
        <f t="shared" si="530"/>
        <v>3306529.13</v>
      </c>
      <c r="BJ265" s="42">
        <f t="shared" si="530"/>
        <v>54653085.460000001</v>
      </c>
      <c r="BK265" s="42">
        <f t="shared" si="530"/>
        <v>200780060.34999999</v>
      </c>
      <c r="BL265" s="42">
        <f t="shared" si="530"/>
        <v>2878579.29</v>
      </c>
      <c r="BM265" s="42">
        <f t="shared" si="530"/>
        <v>3497987.17</v>
      </c>
      <c r="BN265" s="42">
        <f t="shared" si="530"/>
        <v>30844759.43</v>
      </c>
      <c r="BO265" s="42">
        <f t="shared" si="530"/>
        <v>11812485.460000001</v>
      </c>
      <c r="BP265" s="42">
        <f t="shared" ref="BP265:EA265" si="531">+BP236</f>
        <v>2919182.6999999997</v>
      </c>
      <c r="BQ265" s="42">
        <f t="shared" si="531"/>
        <v>56319401.120000005</v>
      </c>
      <c r="BR265" s="42">
        <f t="shared" si="531"/>
        <v>40693858.769999996</v>
      </c>
      <c r="BS265" s="42">
        <f t="shared" si="531"/>
        <v>10892898.810000001</v>
      </c>
      <c r="BT265" s="42">
        <f t="shared" si="531"/>
        <v>4655577.1899999995</v>
      </c>
      <c r="BU265" s="42">
        <f t="shared" si="531"/>
        <v>4566543.1399999997</v>
      </c>
      <c r="BV265" s="42">
        <f t="shared" si="531"/>
        <v>11679295.41</v>
      </c>
      <c r="BW265" s="42">
        <f t="shared" si="531"/>
        <v>17502426.640000001</v>
      </c>
      <c r="BX265" s="42">
        <f t="shared" si="531"/>
        <v>1587225.9700000002</v>
      </c>
      <c r="BY265" s="42">
        <f t="shared" si="531"/>
        <v>5076331.58</v>
      </c>
      <c r="BZ265" s="42">
        <f t="shared" si="531"/>
        <v>2860162.71</v>
      </c>
      <c r="CA265" s="42">
        <f t="shared" si="531"/>
        <v>2620460.23</v>
      </c>
      <c r="CB265" s="42">
        <f t="shared" si="531"/>
        <v>706409258.67999995</v>
      </c>
      <c r="CC265" s="42">
        <f t="shared" si="531"/>
        <v>2480816.77</v>
      </c>
      <c r="CD265" s="42">
        <f t="shared" si="531"/>
        <v>985032.58</v>
      </c>
      <c r="CE265" s="42">
        <f t="shared" si="531"/>
        <v>2371559.25</v>
      </c>
      <c r="CF265" s="42">
        <f t="shared" si="531"/>
        <v>1804061.6199999999</v>
      </c>
      <c r="CG265" s="42">
        <f t="shared" si="531"/>
        <v>2856439.78</v>
      </c>
      <c r="CH265" s="42">
        <f t="shared" si="531"/>
        <v>1757175.6</v>
      </c>
      <c r="CI265" s="42">
        <f t="shared" si="531"/>
        <v>6645051.9899999993</v>
      </c>
      <c r="CJ265" s="42">
        <f t="shared" si="531"/>
        <v>9106474.4100000001</v>
      </c>
      <c r="CK265" s="42">
        <f t="shared" si="531"/>
        <v>49534884.780000001</v>
      </c>
      <c r="CL265" s="42">
        <f t="shared" si="531"/>
        <v>12510678.449999999</v>
      </c>
      <c r="CM265" s="42">
        <f t="shared" si="531"/>
        <v>8412117.3399999999</v>
      </c>
      <c r="CN265" s="42">
        <f t="shared" si="531"/>
        <v>257455710.68000001</v>
      </c>
      <c r="CO265" s="42">
        <f t="shared" si="531"/>
        <v>128419143.72</v>
      </c>
      <c r="CP265" s="42">
        <f t="shared" si="531"/>
        <v>9874528.0099999998</v>
      </c>
      <c r="CQ265" s="42">
        <f t="shared" si="531"/>
        <v>9676769.5</v>
      </c>
      <c r="CR265" s="42">
        <f t="shared" si="531"/>
        <v>2669206.73</v>
      </c>
      <c r="CS265" s="42">
        <f t="shared" si="531"/>
        <v>3932540.97</v>
      </c>
      <c r="CT265" s="42">
        <f t="shared" si="531"/>
        <v>1823700.92</v>
      </c>
      <c r="CU265" s="42">
        <f t="shared" si="531"/>
        <v>3844657.87</v>
      </c>
      <c r="CV265" s="42">
        <f t="shared" si="531"/>
        <v>857399.69</v>
      </c>
      <c r="CW265" s="42">
        <f t="shared" si="531"/>
        <v>2688625.92</v>
      </c>
      <c r="CX265" s="42">
        <f t="shared" si="531"/>
        <v>4738159.3</v>
      </c>
      <c r="CY265" s="42">
        <f t="shared" si="531"/>
        <v>921680.97000000009</v>
      </c>
      <c r="CZ265" s="42">
        <f t="shared" si="531"/>
        <v>18297447.380000003</v>
      </c>
      <c r="DA265" s="42">
        <f t="shared" si="531"/>
        <v>2660895.15</v>
      </c>
      <c r="DB265" s="42">
        <f t="shared" si="531"/>
        <v>3559433.93</v>
      </c>
      <c r="DC265" s="42">
        <f t="shared" si="531"/>
        <v>2395222.86</v>
      </c>
      <c r="DD265" s="42">
        <f t="shared" si="531"/>
        <v>2461829.9</v>
      </c>
      <c r="DE265" s="42">
        <f t="shared" si="531"/>
        <v>4387266.8099999996</v>
      </c>
      <c r="DF265" s="42">
        <f t="shared" si="531"/>
        <v>185241939.28</v>
      </c>
      <c r="DG265" s="42">
        <f t="shared" si="531"/>
        <v>1635358.3</v>
      </c>
      <c r="DH265" s="42">
        <f t="shared" si="531"/>
        <v>17801262.66</v>
      </c>
      <c r="DI265" s="42">
        <f t="shared" si="531"/>
        <v>23254021.18</v>
      </c>
      <c r="DJ265" s="42">
        <f t="shared" si="531"/>
        <v>6561034.5599999996</v>
      </c>
      <c r="DK265" s="42">
        <f t="shared" si="531"/>
        <v>4536661.1900000004</v>
      </c>
      <c r="DL265" s="42">
        <f t="shared" si="531"/>
        <v>52074081.409999996</v>
      </c>
      <c r="DM265" s="42">
        <f t="shared" si="531"/>
        <v>3757708.2399999998</v>
      </c>
      <c r="DN265" s="42">
        <f t="shared" si="531"/>
        <v>13360209.369999999</v>
      </c>
      <c r="DO265" s="42">
        <f t="shared" si="531"/>
        <v>28498195.829999998</v>
      </c>
      <c r="DP265" s="42">
        <f t="shared" si="531"/>
        <v>2985120.73</v>
      </c>
      <c r="DQ265" s="42">
        <f t="shared" si="531"/>
        <v>6119529.6500000004</v>
      </c>
      <c r="DR265" s="42">
        <f t="shared" si="531"/>
        <v>13215030.9</v>
      </c>
      <c r="DS265" s="42">
        <f t="shared" si="531"/>
        <v>7781249.4400000004</v>
      </c>
      <c r="DT265" s="42">
        <f t="shared" si="531"/>
        <v>2283177.27</v>
      </c>
      <c r="DU265" s="42">
        <f t="shared" si="531"/>
        <v>4148227.84</v>
      </c>
      <c r="DV265" s="42">
        <f t="shared" si="531"/>
        <v>2902449.1999999997</v>
      </c>
      <c r="DW265" s="42">
        <f t="shared" si="531"/>
        <v>3897824.96</v>
      </c>
      <c r="DX265" s="42">
        <f t="shared" si="531"/>
        <v>2846680.94</v>
      </c>
      <c r="DY265" s="42">
        <f t="shared" si="531"/>
        <v>4098449.84</v>
      </c>
      <c r="DZ265" s="42">
        <f t="shared" si="531"/>
        <v>8601399.1099999994</v>
      </c>
      <c r="EA265" s="42">
        <f t="shared" si="531"/>
        <v>6404904.4500000002</v>
      </c>
      <c r="EB265" s="42">
        <f t="shared" ref="EB265:FX265" si="532">+EB236</f>
        <v>5524806.2300000004</v>
      </c>
      <c r="EC265" s="42">
        <f t="shared" si="532"/>
        <v>3499379.79</v>
      </c>
      <c r="ED265" s="42">
        <f t="shared" si="532"/>
        <v>19031472.560000002</v>
      </c>
      <c r="EE265" s="42">
        <f t="shared" si="532"/>
        <v>2750396.4000000004</v>
      </c>
      <c r="EF265" s="42">
        <f t="shared" si="532"/>
        <v>13295429.300000001</v>
      </c>
      <c r="EG265" s="42">
        <f t="shared" si="532"/>
        <v>3255126.6</v>
      </c>
      <c r="EH265" s="42">
        <f t="shared" si="532"/>
        <v>2931031.17</v>
      </c>
      <c r="EI265" s="42">
        <f t="shared" si="532"/>
        <v>150617657.55000001</v>
      </c>
      <c r="EJ265" s="42">
        <f t="shared" si="532"/>
        <v>80901562.219999999</v>
      </c>
      <c r="EK265" s="42">
        <f t="shared" si="532"/>
        <v>6456223.8200000003</v>
      </c>
      <c r="EL265" s="42">
        <f t="shared" si="532"/>
        <v>4512632.4000000004</v>
      </c>
      <c r="EM265" s="42">
        <f t="shared" si="532"/>
        <v>4360144.9799999995</v>
      </c>
      <c r="EN265" s="42">
        <f t="shared" si="532"/>
        <v>9953542.0399999991</v>
      </c>
      <c r="EO265" s="42">
        <f t="shared" si="532"/>
        <v>4022715.8699999996</v>
      </c>
      <c r="EP265" s="42">
        <f t="shared" si="532"/>
        <v>4472717.54</v>
      </c>
      <c r="EQ265" s="42">
        <f t="shared" si="532"/>
        <v>24207069.390000001</v>
      </c>
      <c r="ER265" s="42">
        <f t="shared" si="532"/>
        <v>4066763.0700000003</v>
      </c>
      <c r="ES265" s="42">
        <f t="shared" si="532"/>
        <v>2114271.1100000003</v>
      </c>
      <c r="ET265" s="42">
        <f t="shared" si="532"/>
        <v>3409018.6799999997</v>
      </c>
      <c r="EU265" s="42">
        <f t="shared" si="532"/>
        <v>6499864.6099999994</v>
      </c>
      <c r="EV265" s="42">
        <f t="shared" si="532"/>
        <v>1259566.3</v>
      </c>
      <c r="EW265" s="42">
        <f t="shared" si="532"/>
        <v>10774374.9</v>
      </c>
      <c r="EX265" s="42">
        <f t="shared" si="532"/>
        <v>3249012.01</v>
      </c>
      <c r="EY265" s="42">
        <f t="shared" si="532"/>
        <v>4605933.05</v>
      </c>
      <c r="EZ265" s="42">
        <f t="shared" si="532"/>
        <v>2199486.7199999997</v>
      </c>
      <c r="FA265" s="42">
        <f t="shared" si="532"/>
        <v>31374849.239999998</v>
      </c>
      <c r="FB265" s="42">
        <f t="shared" si="532"/>
        <v>4047552.4899999998</v>
      </c>
      <c r="FC265" s="42">
        <f t="shared" si="532"/>
        <v>19666262.68</v>
      </c>
      <c r="FD265" s="42">
        <f t="shared" si="532"/>
        <v>4045665.0500000003</v>
      </c>
      <c r="FE265" s="42">
        <f t="shared" si="532"/>
        <v>1807425.3499999999</v>
      </c>
      <c r="FF265" s="42">
        <f t="shared" si="532"/>
        <v>3071949.5</v>
      </c>
      <c r="FG265" s="42">
        <f t="shared" si="532"/>
        <v>1972075.05</v>
      </c>
      <c r="FH265" s="42">
        <f t="shared" si="532"/>
        <v>1627240.23</v>
      </c>
      <c r="FI265" s="42">
        <f t="shared" si="532"/>
        <v>16286430.67</v>
      </c>
      <c r="FJ265" s="42">
        <f t="shared" si="532"/>
        <v>16332887.74</v>
      </c>
      <c r="FK265" s="42">
        <f t="shared" si="532"/>
        <v>20006938.68</v>
      </c>
      <c r="FL265" s="42">
        <f t="shared" si="532"/>
        <v>54347903.200000003</v>
      </c>
      <c r="FM265" s="42">
        <f t="shared" si="532"/>
        <v>32033144.379999999</v>
      </c>
      <c r="FN265" s="42">
        <f t="shared" si="532"/>
        <v>190056889.82000002</v>
      </c>
      <c r="FO265" s="42">
        <f t="shared" si="532"/>
        <v>10153187.199999999</v>
      </c>
      <c r="FP265" s="42">
        <f t="shared" si="532"/>
        <v>21125241.030000001</v>
      </c>
      <c r="FQ265" s="42">
        <f t="shared" si="532"/>
        <v>8487219.4000000004</v>
      </c>
      <c r="FR265" s="42">
        <f t="shared" si="532"/>
        <v>2548848.9099999997</v>
      </c>
      <c r="FS265" s="42">
        <f t="shared" si="532"/>
        <v>2777035.23</v>
      </c>
      <c r="FT265" s="42">
        <f t="shared" si="532"/>
        <v>1435226.51</v>
      </c>
      <c r="FU265" s="42">
        <f t="shared" si="532"/>
        <v>7875578.0700000003</v>
      </c>
      <c r="FV265" s="42">
        <f t="shared" si="532"/>
        <v>6436398.3100000005</v>
      </c>
      <c r="FW265" s="42">
        <f t="shared" si="532"/>
        <v>2880237.5100000002</v>
      </c>
      <c r="FX265" s="42">
        <f t="shared" si="532"/>
        <v>1184430.1400000001</v>
      </c>
      <c r="FY265" s="43"/>
      <c r="FZ265" s="125">
        <f>SUM(C265:FX265)</f>
        <v>7739687084.3899994</v>
      </c>
      <c r="GA265" s="126"/>
      <c r="GB265" s="126">
        <f>FZ265-GA265</f>
        <v>7739687084.3899994</v>
      </c>
      <c r="GC265" s="5">
        <f>GC266</f>
        <v>7066005057.7785549</v>
      </c>
      <c r="GD265" s="42">
        <f>GC265-FZ265</f>
        <v>-673682026.61144447</v>
      </c>
      <c r="GE265" s="1"/>
      <c r="GF265" s="1"/>
      <c r="GG265" s="1"/>
      <c r="GH265" s="1"/>
      <c r="GI265" s="1"/>
      <c r="GJ265" s="1"/>
      <c r="GK265" s="1"/>
      <c r="GL265" s="1"/>
      <c r="GM265" s="1"/>
    </row>
    <row r="266" spans="1:195" x14ac:dyDescent="0.2">
      <c r="A266" s="2" t="s">
        <v>640</v>
      </c>
      <c r="B266" s="11" t="s">
        <v>641</v>
      </c>
      <c r="C266" s="42">
        <f t="shared" ref="C266:AH266" si="533">ROUND(C250*C40,2)</f>
        <v>17747486.16</v>
      </c>
      <c r="D266" s="42">
        <f t="shared" si="533"/>
        <v>68305986.209999993</v>
      </c>
      <c r="E266" s="42">
        <f t="shared" si="533"/>
        <v>18111796.949999999</v>
      </c>
      <c r="F266" s="42">
        <f t="shared" si="533"/>
        <v>33909115.229999997</v>
      </c>
      <c r="G266" s="42">
        <f t="shared" si="533"/>
        <v>3660428.69</v>
      </c>
      <c r="H266" s="42">
        <f t="shared" si="533"/>
        <v>2608456.37</v>
      </c>
      <c r="I266" s="42">
        <f t="shared" si="533"/>
        <v>18301374.09</v>
      </c>
      <c r="J266" s="42">
        <f t="shared" si="533"/>
        <v>3609734.63</v>
      </c>
      <c r="K266" s="42">
        <f t="shared" si="533"/>
        <v>1093544.6299999999</v>
      </c>
      <c r="L266" s="42">
        <f t="shared" si="533"/>
        <v>12048253.67</v>
      </c>
      <c r="M266" s="42">
        <f t="shared" si="533"/>
        <v>4201144.1500000004</v>
      </c>
      <c r="N266" s="42">
        <f t="shared" si="533"/>
        <v>125116347.66</v>
      </c>
      <c r="O266" s="42">
        <f t="shared" si="533"/>
        <v>43705673.869999997</v>
      </c>
      <c r="P266" s="42">
        <f t="shared" si="533"/>
        <v>981432.5</v>
      </c>
      <c r="Q266" s="42">
        <f t="shared" si="533"/>
        <v>68685772.739999995</v>
      </c>
      <c r="R266" s="42">
        <f t="shared" si="533"/>
        <v>1546898.34</v>
      </c>
      <c r="S266" s="42">
        <f t="shared" si="533"/>
        <v>6012544.7999999998</v>
      </c>
      <c r="T266" s="42">
        <f t="shared" si="533"/>
        <v>526746.94999999995</v>
      </c>
      <c r="U266" s="42">
        <f t="shared" si="533"/>
        <v>323294.57</v>
      </c>
      <c r="V266" s="42">
        <f t="shared" si="533"/>
        <v>763096.09</v>
      </c>
      <c r="W266" s="43">
        <f t="shared" si="533"/>
        <v>179959.89</v>
      </c>
      <c r="X266" s="42">
        <f t="shared" si="533"/>
        <v>149096.75</v>
      </c>
      <c r="Y266" s="42">
        <f t="shared" si="533"/>
        <v>1205589.22</v>
      </c>
      <c r="Z266" s="42">
        <f t="shared" si="533"/>
        <v>430452.44</v>
      </c>
      <c r="AA266" s="42">
        <f t="shared" si="533"/>
        <v>85984070.620000005</v>
      </c>
      <c r="AB266" s="42">
        <f t="shared" si="533"/>
        <v>166276674.09999999</v>
      </c>
      <c r="AC266" s="42">
        <f t="shared" si="533"/>
        <v>3117598.99</v>
      </c>
      <c r="AD266" s="42">
        <f t="shared" si="533"/>
        <v>3400429.99</v>
      </c>
      <c r="AE266" s="42">
        <f t="shared" si="533"/>
        <v>320682.73</v>
      </c>
      <c r="AF266" s="42">
        <f t="shared" si="533"/>
        <v>530569.39</v>
      </c>
      <c r="AG266" s="42">
        <f t="shared" si="533"/>
        <v>4940438.5999999996</v>
      </c>
      <c r="AH266" s="42">
        <f t="shared" si="533"/>
        <v>549569.71</v>
      </c>
      <c r="AI266" s="42">
        <f t="shared" ref="AI266:BN266" si="534">ROUND(AI250*AI40,2)</f>
        <v>222154.92</v>
      </c>
      <c r="AJ266" s="42">
        <f t="shared" si="534"/>
        <v>530854.31999999995</v>
      </c>
      <c r="AK266" s="42">
        <f t="shared" si="534"/>
        <v>1025396.04</v>
      </c>
      <c r="AL266" s="42">
        <f t="shared" si="534"/>
        <v>1862642.25</v>
      </c>
      <c r="AM266" s="42">
        <f t="shared" si="534"/>
        <v>703672.51</v>
      </c>
      <c r="AN266" s="42">
        <f t="shared" si="534"/>
        <v>2228495.34</v>
      </c>
      <c r="AO266" s="42">
        <f t="shared" si="534"/>
        <v>7817765.4500000002</v>
      </c>
      <c r="AP266" s="42">
        <f t="shared" si="534"/>
        <v>429708453.16000003</v>
      </c>
      <c r="AQ266" s="42">
        <f t="shared" si="534"/>
        <v>2004128.39</v>
      </c>
      <c r="AR266" s="42">
        <f t="shared" si="534"/>
        <v>164858783.50999999</v>
      </c>
      <c r="AS266" s="42">
        <f t="shared" si="534"/>
        <v>33756425.579999998</v>
      </c>
      <c r="AT266" s="42">
        <f t="shared" si="534"/>
        <v>5670966.7999999998</v>
      </c>
      <c r="AU266" s="42">
        <f t="shared" si="534"/>
        <v>743800.18</v>
      </c>
      <c r="AV266" s="42">
        <f t="shared" si="534"/>
        <v>458489.71</v>
      </c>
      <c r="AW266" s="42">
        <f t="shared" si="534"/>
        <v>444917.88</v>
      </c>
      <c r="AX266" s="42">
        <f t="shared" si="534"/>
        <v>277876.03999999998</v>
      </c>
      <c r="AY266" s="42">
        <f t="shared" si="534"/>
        <v>1075618.6000000001</v>
      </c>
      <c r="AZ266" s="42">
        <f t="shared" si="534"/>
        <v>10620305.789999999</v>
      </c>
      <c r="BA266" s="42">
        <f t="shared" si="534"/>
        <v>8369651.2400000002</v>
      </c>
      <c r="BB266" s="42">
        <f t="shared" si="534"/>
        <v>2967423.63</v>
      </c>
      <c r="BC266" s="42">
        <f t="shared" si="534"/>
        <v>59869872.060000002</v>
      </c>
      <c r="BD266" s="42">
        <f t="shared" si="534"/>
        <v>10376563.59</v>
      </c>
      <c r="BE266" s="42">
        <f t="shared" si="534"/>
        <v>2659118.7799999998</v>
      </c>
      <c r="BF266" s="42">
        <f t="shared" si="534"/>
        <v>42781311.990000002</v>
      </c>
      <c r="BG266" s="42">
        <f t="shared" si="534"/>
        <v>867938.49</v>
      </c>
      <c r="BH266" s="42">
        <f t="shared" si="534"/>
        <v>926333.84</v>
      </c>
      <c r="BI266" s="42">
        <f t="shared" si="534"/>
        <v>290298.69</v>
      </c>
      <c r="BJ266" s="42">
        <f t="shared" si="534"/>
        <v>11896363.51</v>
      </c>
      <c r="BK266" s="42">
        <f t="shared" si="534"/>
        <v>21596147.18</v>
      </c>
      <c r="BL266" s="42">
        <f t="shared" si="534"/>
        <v>142118.23000000001</v>
      </c>
      <c r="BM266" s="42">
        <f t="shared" si="534"/>
        <v>473524.13</v>
      </c>
      <c r="BN266" s="42">
        <f t="shared" si="534"/>
        <v>6481755.1600000001</v>
      </c>
      <c r="BO266" s="42">
        <f t="shared" ref="BO266:CT266" si="535">ROUND(BO250*BO40,2)</f>
        <v>2166128.38</v>
      </c>
      <c r="BP266" s="42">
        <f t="shared" si="535"/>
        <v>1291951.2</v>
      </c>
      <c r="BQ266" s="42">
        <f t="shared" si="535"/>
        <v>23309128.41</v>
      </c>
      <c r="BR266" s="42">
        <f t="shared" si="535"/>
        <v>3668139.02</v>
      </c>
      <c r="BS266" s="42">
        <f t="shared" si="535"/>
        <v>1547996.68</v>
      </c>
      <c r="BT266" s="42">
        <f t="shared" si="535"/>
        <v>1301266.8799999999</v>
      </c>
      <c r="BU266" s="42">
        <f t="shared" si="535"/>
        <v>1647713.48</v>
      </c>
      <c r="BV266" s="42">
        <f t="shared" si="535"/>
        <v>6511799.3099999996</v>
      </c>
      <c r="BW266" s="42">
        <f t="shared" si="535"/>
        <v>8458549.4900000002</v>
      </c>
      <c r="BX266" s="42">
        <f t="shared" si="535"/>
        <v>978826.27</v>
      </c>
      <c r="BY266" s="42">
        <f t="shared" si="535"/>
        <v>2209169.65</v>
      </c>
      <c r="BZ266" s="42">
        <f t="shared" si="535"/>
        <v>856191.16</v>
      </c>
      <c r="CA266" s="42">
        <f t="shared" si="535"/>
        <v>1423971.82</v>
      </c>
      <c r="CB266" s="42">
        <f t="shared" si="535"/>
        <v>247972566.31999999</v>
      </c>
      <c r="CC266" s="42">
        <f t="shared" si="535"/>
        <v>467922.51</v>
      </c>
      <c r="CD266" s="42">
        <f t="shared" si="535"/>
        <v>326098.19</v>
      </c>
      <c r="CE266" s="42">
        <f t="shared" si="535"/>
        <v>838086.37</v>
      </c>
      <c r="CF266" s="42">
        <f t="shared" si="535"/>
        <v>640540.62</v>
      </c>
      <c r="CG266" s="42">
        <f t="shared" si="535"/>
        <v>620308.93999999994</v>
      </c>
      <c r="CH266" s="42">
        <f t="shared" si="535"/>
        <v>416173.33</v>
      </c>
      <c r="CI266" s="42">
        <f t="shared" si="535"/>
        <v>2463013.61</v>
      </c>
      <c r="CJ266" s="42">
        <f t="shared" si="535"/>
        <v>4611900.9800000004</v>
      </c>
      <c r="CK266" s="42">
        <f t="shared" si="535"/>
        <v>8904283.5</v>
      </c>
      <c r="CL266" s="42">
        <f t="shared" si="535"/>
        <v>1854413.84</v>
      </c>
      <c r="CM266" s="42">
        <f t="shared" si="535"/>
        <v>636923.34</v>
      </c>
      <c r="CN266" s="42">
        <f t="shared" si="535"/>
        <v>88668105.760000005</v>
      </c>
      <c r="CO266" s="42">
        <f t="shared" si="535"/>
        <v>44772595.390000001</v>
      </c>
      <c r="CP266" s="42">
        <f t="shared" si="535"/>
        <v>7946752.9299999997</v>
      </c>
      <c r="CQ266" s="42">
        <f t="shared" si="535"/>
        <v>1470910.17</v>
      </c>
      <c r="CR266" s="42">
        <f t="shared" si="535"/>
        <v>190709.45</v>
      </c>
      <c r="CS266" s="42">
        <f t="shared" si="535"/>
        <v>1028371.62</v>
      </c>
      <c r="CT266" s="42">
        <f t="shared" si="535"/>
        <v>327322.64</v>
      </c>
      <c r="CU266" s="42">
        <f t="shared" ref="CU266:DZ266" si="536">ROUND(CU250*CU40,2)</f>
        <v>294415.17</v>
      </c>
      <c r="CV266" s="42">
        <f t="shared" si="536"/>
        <v>180376.41</v>
      </c>
      <c r="CW266" s="42">
        <f t="shared" si="536"/>
        <v>1156661.6399999999</v>
      </c>
      <c r="CX266" s="42">
        <f t="shared" si="536"/>
        <v>1561583.63</v>
      </c>
      <c r="CY266" s="42">
        <f t="shared" si="536"/>
        <v>175813.85</v>
      </c>
      <c r="CZ266" s="42">
        <f t="shared" si="536"/>
        <v>5430208.9400000004</v>
      </c>
      <c r="DA266" s="42">
        <f t="shared" si="536"/>
        <v>1029604.77</v>
      </c>
      <c r="DB266" s="42">
        <f t="shared" si="536"/>
        <v>624765.23</v>
      </c>
      <c r="DC266" s="42">
        <f t="shared" si="536"/>
        <v>1054060.8899999999</v>
      </c>
      <c r="DD266" s="42">
        <f t="shared" si="536"/>
        <v>1021012.56</v>
      </c>
      <c r="DE266" s="42">
        <f t="shared" si="536"/>
        <v>1748150.51</v>
      </c>
      <c r="DF266" s="42">
        <f t="shared" si="536"/>
        <v>40808994.990000002</v>
      </c>
      <c r="DG266" s="42">
        <f t="shared" si="536"/>
        <v>862686.43</v>
      </c>
      <c r="DH266" s="42">
        <f t="shared" si="536"/>
        <v>8236757.1100000003</v>
      </c>
      <c r="DI266" s="42">
        <f t="shared" si="536"/>
        <v>10351510.26</v>
      </c>
      <c r="DJ266" s="42">
        <f t="shared" si="536"/>
        <v>1187598.8799999999</v>
      </c>
      <c r="DK266" s="42">
        <f t="shared" si="536"/>
        <v>713663.61</v>
      </c>
      <c r="DL266" s="42">
        <f t="shared" si="536"/>
        <v>10884873.51</v>
      </c>
      <c r="DM266" s="42">
        <f t="shared" si="536"/>
        <v>729642.84</v>
      </c>
      <c r="DN266" s="42">
        <f t="shared" si="536"/>
        <v>6449977.7599999998</v>
      </c>
      <c r="DO266" s="42">
        <f t="shared" si="536"/>
        <v>6745145.4000000004</v>
      </c>
      <c r="DP266" s="42">
        <f t="shared" si="536"/>
        <v>421650.9</v>
      </c>
      <c r="DQ266" s="42">
        <f t="shared" si="536"/>
        <v>3581225.22</v>
      </c>
      <c r="DR266" s="42">
        <f t="shared" si="536"/>
        <v>1715968.94</v>
      </c>
      <c r="DS266" s="42">
        <f t="shared" si="536"/>
        <v>945323.66</v>
      </c>
      <c r="DT266" s="42">
        <f t="shared" si="536"/>
        <v>222071.29</v>
      </c>
      <c r="DU266" s="42">
        <f t="shared" si="536"/>
        <v>667563.71</v>
      </c>
      <c r="DV266" s="42">
        <f t="shared" si="536"/>
        <v>198967.32</v>
      </c>
      <c r="DW266" s="42">
        <f t="shared" si="536"/>
        <v>399268.34</v>
      </c>
      <c r="DX266" s="42">
        <f t="shared" si="536"/>
        <v>1078036.21</v>
      </c>
      <c r="DY266" s="42">
        <f t="shared" si="536"/>
        <v>1236273.74</v>
      </c>
      <c r="DZ266" s="42">
        <f t="shared" si="536"/>
        <v>2424158.12</v>
      </c>
      <c r="EA266" s="42">
        <f t="shared" ref="EA266:FF266" si="537">ROUND(EA250*EA40,2)</f>
        <v>3734355.19</v>
      </c>
      <c r="EB266" s="42">
        <f t="shared" si="537"/>
        <v>2049258.69</v>
      </c>
      <c r="EC266" s="42">
        <f t="shared" si="537"/>
        <v>861746.26</v>
      </c>
      <c r="ED266" s="42">
        <f t="shared" si="537"/>
        <v>12856377.699999999</v>
      </c>
      <c r="EE266" s="42">
        <f t="shared" si="537"/>
        <v>419036.03</v>
      </c>
      <c r="EF266" s="42">
        <f t="shared" si="537"/>
        <v>1600064.94</v>
      </c>
      <c r="EG266" s="42">
        <f t="shared" si="537"/>
        <v>628843.89</v>
      </c>
      <c r="EH266" s="42">
        <f t="shared" si="537"/>
        <v>337052.36</v>
      </c>
      <c r="EI266" s="42">
        <f t="shared" si="537"/>
        <v>27498153.190000001</v>
      </c>
      <c r="EJ266" s="42">
        <f t="shared" si="537"/>
        <v>18813710.539999999</v>
      </c>
      <c r="EK266" s="42">
        <f t="shared" si="537"/>
        <v>3379206.12</v>
      </c>
      <c r="EL266" s="42">
        <f t="shared" si="537"/>
        <v>504405.94</v>
      </c>
      <c r="EM266" s="42">
        <f t="shared" si="537"/>
        <v>1472521.69</v>
      </c>
      <c r="EN266" s="42">
        <f t="shared" si="537"/>
        <v>1568470.42</v>
      </c>
      <c r="EO266" s="42">
        <f t="shared" si="537"/>
        <v>1170012.71</v>
      </c>
      <c r="EP266" s="42">
        <f t="shared" si="537"/>
        <v>2494009.13</v>
      </c>
      <c r="EQ266" s="42">
        <f t="shared" si="537"/>
        <v>8738415.0099999998</v>
      </c>
      <c r="ER266" s="42">
        <f t="shared" si="537"/>
        <v>1787654.73</v>
      </c>
      <c r="ES266" s="42">
        <f t="shared" si="537"/>
        <v>482804.91</v>
      </c>
      <c r="ET266" s="42">
        <f t="shared" si="537"/>
        <v>557080.71</v>
      </c>
      <c r="EU266" s="42">
        <f t="shared" si="537"/>
        <v>929508.67</v>
      </c>
      <c r="EV266" s="42">
        <f t="shared" si="537"/>
        <v>494438.13</v>
      </c>
      <c r="EW266" s="42">
        <f t="shared" si="537"/>
        <v>4646987.3099999996</v>
      </c>
      <c r="EX266" s="42">
        <f t="shared" si="537"/>
        <v>154567.63</v>
      </c>
      <c r="EY266" s="42">
        <f t="shared" si="537"/>
        <v>900492.39</v>
      </c>
      <c r="EZ266" s="42">
        <f t="shared" si="537"/>
        <v>600853.04</v>
      </c>
      <c r="FA266" s="42">
        <f t="shared" si="537"/>
        <v>20089148.940000001</v>
      </c>
      <c r="FB266" s="42">
        <f t="shared" si="537"/>
        <v>3689632.33</v>
      </c>
      <c r="FC266" s="42">
        <f t="shared" si="537"/>
        <v>5891284.0800000001</v>
      </c>
      <c r="FD266" s="42">
        <f t="shared" si="537"/>
        <v>932287.83</v>
      </c>
      <c r="FE266" s="42">
        <f t="shared" si="537"/>
        <v>455271.9</v>
      </c>
      <c r="FF266" s="42">
        <f t="shared" si="537"/>
        <v>466871.61</v>
      </c>
      <c r="FG266" s="42">
        <f t="shared" ref="FG266:FX266" si="538">ROUND(FG250*FG40,2)</f>
        <v>313716.47999999998</v>
      </c>
      <c r="FH266" s="42">
        <f t="shared" si="538"/>
        <v>835567.78</v>
      </c>
      <c r="FI266" s="42">
        <f t="shared" si="538"/>
        <v>6496282.1699999999</v>
      </c>
      <c r="FJ266" s="42">
        <f t="shared" si="538"/>
        <v>8518421.8399999999</v>
      </c>
      <c r="FK266" s="42">
        <f t="shared" si="538"/>
        <v>12767603.77</v>
      </c>
      <c r="FL266" s="42">
        <f t="shared" si="538"/>
        <v>26712092.949999999</v>
      </c>
      <c r="FM266" s="42">
        <f t="shared" si="538"/>
        <v>10210692.140000001</v>
      </c>
      <c r="FN266" s="42">
        <f t="shared" si="538"/>
        <v>45402811.520000003</v>
      </c>
      <c r="FO266" s="42">
        <f t="shared" si="538"/>
        <v>9648330.7200000007</v>
      </c>
      <c r="FP266" s="42">
        <f t="shared" si="538"/>
        <v>15404064.76</v>
      </c>
      <c r="FQ266" s="42">
        <f t="shared" si="538"/>
        <v>3004892.69</v>
      </c>
      <c r="FR266" s="42">
        <f t="shared" si="538"/>
        <v>1287140.8999999999</v>
      </c>
      <c r="FS266" s="42">
        <f t="shared" si="538"/>
        <v>2108230.0699999998</v>
      </c>
      <c r="FT266" s="43">
        <f t="shared" si="538"/>
        <v>1346840.7</v>
      </c>
      <c r="FU266" s="42">
        <f t="shared" si="538"/>
        <v>2018796.07</v>
      </c>
      <c r="FV266" s="42">
        <f t="shared" si="538"/>
        <v>1459730.01</v>
      </c>
      <c r="FW266" s="42">
        <f t="shared" si="538"/>
        <v>396211.79</v>
      </c>
      <c r="FX266" s="42">
        <f t="shared" si="538"/>
        <v>351707.01</v>
      </c>
      <c r="FY266" s="43"/>
      <c r="FZ266" s="125">
        <f>SUM(C266:FX266)</f>
        <v>2394206928.2100024</v>
      </c>
      <c r="GA266" s="42"/>
      <c r="GB266" s="43"/>
      <c r="GC266" s="5">
        <v>7066005057.7785549</v>
      </c>
      <c r="GD266" s="5"/>
      <c r="GE266" s="127">
        <f>GD265/FZ265</f>
        <v>-8.7042540514354713E-2</v>
      </c>
      <c r="GF266" s="1"/>
      <c r="GG266" s="1"/>
      <c r="GH266" s="1"/>
      <c r="GI266" s="1"/>
      <c r="GJ266" s="1"/>
      <c r="GK266" s="1"/>
      <c r="GL266" s="1"/>
      <c r="GM266" s="1"/>
    </row>
    <row r="267" spans="1:195" x14ac:dyDescent="0.2">
      <c r="A267" s="2" t="s">
        <v>642</v>
      </c>
      <c r="B267" s="11" t="s">
        <v>643</v>
      </c>
      <c r="C267" s="42">
        <f t="shared" ref="C267:AH267" si="539">C39</f>
        <v>1553209.99</v>
      </c>
      <c r="D267" s="42">
        <f t="shared" si="539"/>
        <v>5994851.2000000002</v>
      </c>
      <c r="E267" s="42">
        <f t="shared" si="539"/>
        <v>1640273.42</v>
      </c>
      <c r="F267" s="42">
        <f t="shared" si="539"/>
        <v>2477121.84</v>
      </c>
      <c r="G267" s="42">
        <f t="shared" si="539"/>
        <v>301410.75</v>
      </c>
      <c r="H267" s="42">
        <f t="shared" si="539"/>
        <v>239741.75</v>
      </c>
      <c r="I267" s="42">
        <f t="shared" si="539"/>
        <v>1728009.36</v>
      </c>
      <c r="J267" s="42">
        <f t="shared" si="539"/>
        <v>473101.86</v>
      </c>
      <c r="K267" s="42">
        <f t="shared" si="539"/>
        <v>92192.94</v>
      </c>
      <c r="L267" s="42">
        <f t="shared" si="539"/>
        <v>938110.08</v>
      </c>
      <c r="M267" s="42">
        <f t="shared" si="539"/>
        <v>383277.92</v>
      </c>
      <c r="N267" s="42">
        <f t="shared" si="539"/>
        <v>10518009.529999999</v>
      </c>
      <c r="O267" s="42">
        <f t="shared" si="539"/>
        <v>3708821.01</v>
      </c>
      <c r="P267" s="42">
        <f t="shared" si="539"/>
        <v>62979.99</v>
      </c>
      <c r="Q267" s="42">
        <f t="shared" si="539"/>
        <v>5586544.6799999997</v>
      </c>
      <c r="R267" s="42">
        <f t="shared" si="539"/>
        <v>152284.69</v>
      </c>
      <c r="S267" s="42">
        <f t="shared" si="539"/>
        <v>715902.85</v>
      </c>
      <c r="T267" s="42">
        <f t="shared" si="539"/>
        <v>61327.07</v>
      </c>
      <c r="U267" s="42">
        <f t="shared" si="539"/>
        <v>36239.15</v>
      </c>
      <c r="V267" s="42">
        <f t="shared" si="539"/>
        <v>86569.76</v>
      </c>
      <c r="W267" s="43">
        <f t="shared" si="539"/>
        <v>21464.87</v>
      </c>
      <c r="X267" s="42">
        <f t="shared" si="539"/>
        <v>17780.009999999998</v>
      </c>
      <c r="Y267" s="42">
        <f t="shared" si="539"/>
        <v>104437.56</v>
      </c>
      <c r="Z267" s="42">
        <f t="shared" si="539"/>
        <v>47728.83</v>
      </c>
      <c r="AA267" s="42">
        <f t="shared" si="539"/>
        <v>5189595.55</v>
      </c>
      <c r="AB267" s="42">
        <f t="shared" si="539"/>
        <v>10699520.5</v>
      </c>
      <c r="AC267" s="42">
        <f t="shared" si="539"/>
        <v>371893.19</v>
      </c>
      <c r="AD267" s="42">
        <f t="shared" si="539"/>
        <v>452144.79</v>
      </c>
      <c r="AE267" s="42">
        <f t="shared" si="539"/>
        <v>44890.68</v>
      </c>
      <c r="AF267" s="42">
        <f t="shared" si="539"/>
        <v>58953.08</v>
      </c>
      <c r="AG267" s="42">
        <f t="shared" si="539"/>
        <v>335100.06</v>
      </c>
      <c r="AH267" s="42">
        <f t="shared" si="539"/>
        <v>136541.87</v>
      </c>
      <c r="AI267" s="42">
        <f t="shared" ref="AI267:BN267" si="540">AI39</f>
        <v>41282.339999999997</v>
      </c>
      <c r="AJ267" s="42">
        <f t="shared" si="540"/>
        <v>68151.75</v>
      </c>
      <c r="AK267" s="42">
        <f t="shared" si="540"/>
        <v>56876.800000000003</v>
      </c>
      <c r="AL267" s="42">
        <f t="shared" si="540"/>
        <v>127028.92</v>
      </c>
      <c r="AM267" s="42">
        <f t="shared" si="540"/>
        <v>69245.899999999994</v>
      </c>
      <c r="AN267" s="42">
        <f t="shared" si="540"/>
        <v>327433.28999999998</v>
      </c>
      <c r="AO267" s="42">
        <f t="shared" si="540"/>
        <v>1317394.1200000001</v>
      </c>
      <c r="AP267" s="42">
        <f t="shared" si="540"/>
        <v>27978619.109999999</v>
      </c>
      <c r="AQ267" s="42">
        <f t="shared" si="540"/>
        <v>90100.01</v>
      </c>
      <c r="AR267" s="42">
        <f t="shared" si="540"/>
        <v>17376337.800000001</v>
      </c>
      <c r="AS267" s="42">
        <f t="shared" si="540"/>
        <v>1921223.28</v>
      </c>
      <c r="AT267" s="42">
        <f t="shared" si="540"/>
        <v>925236.21</v>
      </c>
      <c r="AU267" s="42">
        <f t="shared" si="540"/>
        <v>128503.39</v>
      </c>
      <c r="AV267" s="42">
        <f t="shared" si="540"/>
        <v>79200.88</v>
      </c>
      <c r="AW267" s="42">
        <f t="shared" si="540"/>
        <v>83646.63</v>
      </c>
      <c r="AX267" s="42">
        <f t="shared" si="540"/>
        <v>52426.62</v>
      </c>
      <c r="AY267" s="42">
        <f t="shared" si="540"/>
        <v>122234.92</v>
      </c>
      <c r="AZ267" s="42">
        <f t="shared" si="540"/>
        <v>1390780.72</v>
      </c>
      <c r="BA267" s="42">
        <f t="shared" si="540"/>
        <v>762469.87</v>
      </c>
      <c r="BB267" s="42">
        <f t="shared" si="540"/>
        <v>379078.92</v>
      </c>
      <c r="BC267" s="42">
        <f t="shared" si="540"/>
        <v>6409153.3099999996</v>
      </c>
      <c r="BD267" s="42">
        <f t="shared" si="540"/>
        <v>1333313.1000000001</v>
      </c>
      <c r="BE267" s="42">
        <f t="shared" si="540"/>
        <v>363620.42</v>
      </c>
      <c r="BF267" s="42">
        <f t="shared" si="540"/>
        <v>5359079.04</v>
      </c>
      <c r="BG267" s="42">
        <f t="shared" si="540"/>
        <v>78147.03</v>
      </c>
      <c r="BH267" s="42">
        <f t="shared" si="540"/>
        <v>286577.34000000003</v>
      </c>
      <c r="BI267" s="42">
        <f t="shared" si="540"/>
        <v>52303.03</v>
      </c>
      <c r="BJ267" s="42">
        <f t="shared" si="540"/>
        <v>1497508.36</v>
      </c>
      <c r="BK267" s="42">
        <f t="shared" si="540"/>
        <v>2616947.04</v>
      </c>
      <c r="BL267" s="42">
        <f t="shared" si="540"/>
        <v>11832.55</v>
      </c>
      <c r="BM267" s="42">
        <f t="shared" si="540"/>
        <v>57540.22</v>
      </c>
      <c r="BN267" s="42">
        <f t="shared" si="540"/>
        <v>1005340.8</v>
      </c>
      <c r="BO267" s="42">
        <f t="shared" ref="BO267:CT267" si="541">BO39</f>
        <v>395136.44</v>
      </c>
      <c r="BP267" s="42">
        <f t="shared" si="541"/>
        <v>220765</v>
      </c>
      <c r="BQ267" s="42">
        <f t="shared" si="541"/>
        <v>1486533.19</v>
      </c>
      <c r="BR267" s="42">
        <f t="shared" si="541"/>
        <v>246433.76</v>
      </c>
      <c r="BS267" s="42">
        <f t="shared" si="541"/>
        <v>106247.78</v>
      </c>
      <c r="BT267" s="42">
        <f t="shared" si="541"/>
        <v>99613.06</v>
      </c>
      <c r="BU267" s="42">
        <f t="shared" si="541"/>
        <v>130428.86</v>
      </c>
      <c r="BV267" s="42">
        <f t="shared" si="541"/>
        <v>532418.80000000005</v>
      </c>
      <c r="BW267" s="42">
        <f t="shared" si="541"/>
        <v>574802.74</v>
      </c>
      <c r="BX267" s="42">
        <f t="shared" si="541"/>
        <v>72253.37</v>
      </c>
      <c r="BY267" s="42">
        <f t="shared" si="541"/>
        <v>247193.77</v>
      </c>
      <c r="BZ267" s="42">
        <f t="shared" si="541"/>
        <v>104061.53</v>
      </c>
      <c r="CA267" s="42">
        <f t="shared" si="541"/>
        <v>246623.06</v>
      </c>
      <c r="CB267" s="42">
        <f t="shared" si="541"/>
        <v>23636893.34</v>
      </c>
      <c r="CC267" s="42">
        <f t="shared" si="541"/>
        <v>74875.83</v>
      </c>
      <c r="CD267" s="42">
        <f t="shared" si="541"/>
        <v>59584.2</v>
      </c>
      <c r="CE267" s="42">
        <f t="shared" si="541"/>
        <v>81089.149999999994</v>
      </c>
      <c r="CF267" s="42">
        <f t="shared" si="541"/>
        <v>76197.52</v>
      </c>
      <c r="CG267" s="42">
        <f t="shared" si="541"/>
        <v>59915.23</v>
      </c>
      <c r="CH267" s="42">
        <f t="shared" si="541"/>
        <v>42541.120000000003</v>
      </c>
      <c r="CI267" s="42">
        <f t="shared" si="541"/>
        <v>278997.64</v>
      </c>
      <c r="CJ267" s="42">
        <f t="shared" si="541"/>
        <v>284475.42</v>
      </c>
      <c r="CK267" s="42">
        <f t="shared" si="541"/>
        <v>1257998.58</v>
      </c>
      <c r="CL267" s="42">
        <f t="shared" si="541"/>
        <v>208665.87</v>
      </c>
      <c r="CM267" s="42">
        <f t="shared" si="541"/>
        <v>63042.9</v>
      </c>
      <c r="CN267" s="42">
        <f t="shared" si="541"/>
        <v>7884346.6900000004</v>
      </c>
      <c r="CO267" s="42">
        <f t="shared" si="541"/>
        <v>3745189.92</v>
      </c>
      <c r="CP267" s="42">
        <f t="shared" si="541"/>
        <v>747278.98</v>
      </c>
      <c r="CQ267" s="42">
        <f t="shared" si="541"/>
        <v>253867.65</v>
      </c>
      <c r="CR267" s="42">
        <f t="shared" si="541"/>
        <v>62696.04</v>
      </c>
      <c r="CS267" s="42">
        <f t="shared" si="541"/>
        <v>193481.86</v>
      </c>
      <c r="CT267" s="42">
        <f t="shared" si="541"/>
        <v>46529.919999999998</v>
      </c>
      <c r="CU267" s="42">
        <f t="shared" ref="CU267:DZ267" si="542">CU39</f>
        <v>32145.98</v>
      </c>
      <c r="CV267" s="42">
        <f t="shared" si="542"/>
        <v>26120.23</v>
      </c>
      <c r="CW267" s="42">
        <f t="shared" si="542"/>
        <v>103516.21</v>
      </c>
      <c r="CX267" s="42">
        <f t="shared" si="542"/>
        <v>187277.79</v>
      </c>
      <c r="CY267" s="42">
        <f t="shared" si="542"/>
        <v>19870.21</v>
      </c>
      <c r="CZ267" s="42">
        <f t="shared" si="542"/>
        <v>590880.79</v>
      </c>
      <c r="DA267" s="42">
        <f t="shared" si="542"/>
        <v>111532.98</v>
      </c>
      <c r="DB267" s="42">
        <f t="shared" si="542"/>
        <v>70115.23</v>
      </c>
      <c r="DC267" s="42">
        <f t="shared" si="542"/>
        <v>121390.72</v>
      </c>
      <c r="DD267" s="42">
        <f t="shared" si="542"/>
        <v>79132.44</v>
      </c>
      <c r="DE267" s="42">
        <f t="shared" si="542"/>
        <v>205040.43</v>
      </c>
      <c r="DF267" s="42">
        <f t="shared" si="542"/>
        <v>5712767.3399999999</v>
      </c>
      <c r="DG267" s="42">
        <f t="shared" si="542"/>
        <v>86603.48</v>
      </c>
      <c r="DH267" s="42">
        <f t="shared" si="542"/>
        <v>792659.02</v>
      </c>
      <c r="DI267" s="42">
        <f t="shared" si="542"/>
        <v>953046.57</v>
      </c>
      <c r="DJ267" s="42">
        <f t="shared" si="542"/>
        <v>109442.4</v>
      </c>
      <c r="DK267" s="42">
        <f t="shared" si="542"/>
        <v>83694.460000000006</v>
      </c>
      <c r="DL267" s="42">
        <f t="shared" si="542"/>
        <v>1532736.11</v>
      </c>
      <c r="DM267" s="42">
        <f t="shared" si="542"/>
        <v>111586.76</v>
      </c>
      <c r="DN267" s="42">
        <f t="shared" si="542"/>
        <v>643340.93999999994</v>
      </c>
      <c r="DO267" s="42">
        <f t="shared" si="542"/>
        <v>690919.1</v>
      </c>
      <c r="DP267" s="42">
        <f t="shared" si="542"/>
        <v>45533.41</v>
      </c>
      <c r="DQ267" s="42">
        <f t="shared" si="542"/>
        <v>350273.56</v>
      </c>
      <c r="DR267" s="42">
        <f t="shared" si="542"/>
        <v>368415.49</v>
      </c>
      <c r="DS267" s="42">
        <f t="shared" si="542"/>
        <v>191447.64</v>
      </c>
      <c r="DT267" s="42">
        <f t="shared" si="542"/>
        <v>42015.16</v>
      </c>
      <c r="DU267" s="42">
        <f t="shared" si="542"/>
        <v>105423.78</v>
      </c>
      <c r="DV267" s="42">
        <f t="shared" si="542"/>
        <v>37143.61</v>
      </c>
      <c r="DW267" s="42">
        <f t="shared" si="542"/>
        <v>81120.61</v>
      </c>
      <c r="DX267" s="42">
        <f t="shared" si="542"/>
        <v>76961.990000000005</v>
      </c>
      <c r="DY267" s="42">
        <f t="shared" si="542"/>
        <v>124688.52</v>
      </c>
      <c r="DZ267" s="42">
        <f t="shared" si="542"/>
        <v>291561.46000000002</v>
      </c>
      <c r="EA267" s="42">
        <f t="shared" ref="EA267:FF267" si="543">EA39</f>
        <v>608497.65</v>
      </c>
      <c r="EB267" s="42">
        <f t="shared" si="543"/>
        <v>221857.64</v>
      </c>
      <c r="EC267" s="42">
        <f t="shared" si="543"/>
        <v>85179.6</v>
      </c>
      <c r="ED267" s="42">
        <f t="shared" si="543"/>
        <v>460960.26</v>
      </c>
      <c r="EE267" s="42">
        <f t="shared" si="543"/>
        <v>64099.67</v>
      </c>
      <c r="EF267" s="42">
        <f t="shared" si="543"/>
        <v>263513.52</v>
      </c>
      <c r="EG267" s="42">
        <f t="shared" si="543"/>
        <v>97696.53</v>
      </c>
      <c r="EH267" s="42">
        <f t="shared" si="543"/>
        <v>45169.86</v>
      </c>
      <c r="EI267" s="42">
        <f t="shared" si="543"/>
        <v>2145812.63</v>
      </c>
      <c r="EJ267" s="42">
        <f t="shared" si="543"/>
        <v>1846157.18</v>
      </c>
      <c r="EK267" s="42">
        <f t="shared" si="543"/>
        <v>136003.57999999999</v>
      </c>
      <c r="EL267" s="42">
        <f t="shared" si="543"/>
        <v>46132.39</v>
      </c>
      <c r="EM267" s="42">
        <f t="shared" si="543"/>
        <v>148662.94</v>
      </c>
      <c r="EN267" s="42">
        <f t="shared" si="543"/>
        <v>200268.16</v>
      </c>
      <c r="EO267" s="42">
        <f t="shared" si="543"/>
        <v>139792.63</v>
      </c>
      <c r="EP267" s="42">
        <f t="shared" si="543"/>
        <v>226133.62</v>
      </c>
      <c r="EQ267" s="42">
        <f t="shared" si="543"/>
        <v>947679.02</v>
      </c>
      <c r="ER267" s="42">
        <f t="shared" si="543"/>
        <v>162797.74</v>
      </c>
      <c r="ES267" s="42">
        <f t="shared" si="543"/>
        <v>55909.95</v>
      </c>
      <c r="ET267" s="42">
        <f t="shared" si="543"/>
        <v>88512.44</v>
      </c>
      <c r="EU267" s="42">
        <f t="shared" si="543"/>
        <v>145602.32999999999</v>
      </c>
      <c r="EV267" s="42">
        <f t="shared" si="543"/>
        <v>38715.620000000003</v>
      </c>
      <c r="EW267" s="42">
        <f t="shared" si="543"/>
        <v>226870.63</v>
      </c>
      <c r="EX267" s="42">
        <f t="shared" si="543"/>
        <v>10569.61</v>
      </c>
      <c r="EY267" s="42">
        <f t="shared" si="543"/>
        <v>99257.96</v>
      </c>
      <c r="EZ267" s="42">
        <f t="shared" si="543"/>
        <v>119466.37</v>
      </c>
      <c r="FA267" s="42">
        <f t="shared" si="543"/>
        <v>1459382.84</v>
      </c>
      <c r="FB267" s="42">
        <f t="shared" si="543"/>
        <v>293484.46999999997</v>
      </c>
      <c r="FC267" s="42">
        <f t="shared" si="543"/>
        <v>735785.3</v>
      </c>
      <c r="FD267" s="42">
        <f t="shared" si="543"/>
        <v>121698.72</v>
      </c>
      <c r="FE267" s="42">
        <f t="shared" si="543"/>
        <v>59269.75</v>
      </c>
      <c r="FF267" s="42">
        <f t="shared" si="543"/>
        <v>60418.27</v>
      </c>
      <c r="FG267" s="42">
        <f t="shared" ref="FG267:FX267" si="544">FG39</f>
        <v>33098.089999999997</v>
      </c>
      <c r="FH267" s="42">
        <f t="shared" si="544"/>
        <v>94422.11</v>
      </c>
      <c r="FI267" s="42">
        <f t="shared" si="544"/>
        <v>549365.17000000004</v>
      </c>
      <c r="FJ267" s="42">
        <f t="shared" si="544"/>
        <v>543511.34</v>
      </c>
      <c r="FK267" s="42">
        <f t="shared" si="544"/>
        <v>831599.99</v>
      </c>
      <c r="FL267" s="42">
        <f t="shared" si="544"/>
        <v>1429965.54</v>
      </c>
      <c r="FM267" s="42">
        <f t="shared" si="544"/>
        <v>519490.72</v>
      </c>
      <c r="FN267" s="42">
        <f t="shared" si="544"/>
        <v>2628976.75</v>
      </c>
      <c r="FO267" s="42">
        <f t="shared" si="544"/>
        <v>504456.47</v>
      </c>
      <c r="FP267" s="42">
        <f t="shared" si="544"/>
        <v>894207.96</v>
      </c>
      <c r="FQ267" s="42">
        <f t="shared" si="544"/>
        <v>242632.13</v>
      </c>
      <c r="FR267" s="42">
        <f t="shared" si="544"/>
        <v>121280.94</v>
      </c>
      <c r="FS267" s="42">
        <f t="shared" si="544"/>
        <v>132362.91</v>
      </c>
      <c r="FT267" s="43">
        <f t="shared" si="544"/>
        <v>77359.899999999994</v>
      </c>
      <c r="FU267" s="42">
        <f t="shared" si="544"/>
        <v>232895.77</v>
      </c>
      <c r="FV267" s="42">
        <f t="shared" si="544"/>
        <v>161625.17000000001</v>
      </c>
      <c r="FW267" s="42">
        <f t="shared" si="544"/>
        <v>44116.93</v>
      </c>
      <c r="FX267" s="42">
        <f t="shared" si="544"/>
        <v>44014.21</v>
      </c>
      <c r="FY267" s="42"/>
      <c r="FZ267" s="125">
        <f>SUM(C267:FX267)</f>
        <v>204543989.17000005</v>
      </c>
      <c r="GA267" s="42"/>
      <c r="GB267" s="43"/>
      <c r="GC267" s="5"/>
      <c r="GD267" s="42"/>
      <c r="GE267" s="127"/>
      <c r="GF267" s="128"/>
      <c r="GG267" s="1"/>
      <c r="GH267" s="128"/>
      <c r="GI267" s="1"/>
      <c r="GJ267" s="1"/>
      <c r="GK267" s="1"/>
      <c r="GL267" s="1"/>
      <c r="GM267" s="1"/>
    </row>
    <row r="268" spans="1:195" x14ac:dyDescent="0.2">
      <c r="A268" s="2" t="s">
        <v>644</v>
      </c>
      <c r="B268" s="11" t="s">
        <v>645</v>
      </c>
      <c r="C268" s="42">
        <f t="shared" ref="C268:BN268" si="545">C265-C266-C267</f>
        <v>55336186.57</v>
      </c>
      <c r="D268" s="42">
        <f t="shared" si="545"/>
        <v>290037944.76000005</v>
      </c>
      <c r="E268" s="42">
        <f t="shared" si="545"/>
        <v>52946595.310000002</v>
      </c>
      <c r="F268" s="42">
        <f t="shared" si="545"/>
        <v>123300341.78999999</v>
      </c>
      <c r="G268" s="42">
        <f t="shared" si="545"/>
        <v>5557457.6400000006</v>
      </c>
      <c r="H268" s="42">
        <f t="shared" si="545"/>
        <v>6143868.5599999996</v>
      </c>
      <c r="I268" s="42">
        <f t="shared" si="545"/>
        <v>74769013.989999995</v>
      </c>
      <c r="J268" s="42">
        <f t="shared" si="545"/>
        <v>16448650.030000001</v>
      </c>
      <c r="K268" s="42">
        <f t="shared" si="545"/>
        <v>2309161.0500000003</v>
      </c>
      <c r="L268" s="42">
        <f t="shared" si="545"/>
        <v>10869272.200000003</v>
      </c>
      <c r="M268" s="42">
        <f t="shared" si="545"/>
        <v>9519254.1799999997</v>
      </c>
      <c r="N268" s="42">
        <f t="shared" si="545"/>
        <v>332978237.47000003</v>
      </c>
      <c r="O268" s="42">
        <f t="shared" si="545"/>
        <v>78035661.779999986</v>
      </c>
      <c r="P268" s="42">
        <f t="shared" si="545"/>
        <v>1793780.8800000001</v>
      </c>
      <c r="Q268" s="42">
        <f t="shared" si="545"/>
        <v>293803417.15999997</v>
      </c>
      <c r="R268" s="42">
        <f t="shared" si="545"/>
        <v>21822673.969999999</v>
      </c>
      <c r="S268" s="42">
        <f t="shared" si="545"/>
        <v>8133734.3899999987</v>
      </c>
      <c r="T268" s="42">
        <f t="shared" si="545"/>
        <v>1723053.25</v>
      </c>
      <c r="U268" s="42">
        <f t="shared" si="545"/>
        <v>588243.30999999994</v>
      </c>
      <c r="V268" s="42">
        <f t="shared" si="545"/>
        <v>2520008.7800000007</v>
      </c>
      <c r="W268" s="43">
        <f t="shared" si="545"/>
        <v>709435.25</v>
      </c>
      <c r="X268" s="42">
        <f t="shared" si="545"/>
        <v>732861.80999999994</v>
      </c>
      <c r="Y268" s="42">
        <f t="shared" si="545"/>
        <v>19383486.16</v>
      </c>
      <c r="Z268" s="42">
        <f t="shared" si="545"/>
        <v>2529768.86</v>
      </c>
      <c r="AA268" s="42">
        <f t="shared" si="545"/>
        <v>170606491.54999998</v>
      </c>
      <c r="AB268" s="42">
        <f t="shared" si="545"/>
        <v>86085338.030000001</v>
      </c>
      <c r="AC268" s="42">
        <f t="shared" si="545"/>
        <v>5547299.5999999987</v>
      </c>
      <c r="AD268" s="42">
        <f t="shared" si="545"/>
        <v>7441139.4999999991</v>
      </c>
      <c r="AE268" s="42">
        <f t="shared" si="545"/>
        <v>1339189.3500000001</v>
      </c>
      <c r="AF268" s="42">
        <f t="shared" si="545"/>
        <v>1955527.7099999995</v>
      </c>
      <c r="AG268" s="42">
        <f t="shared" si="545"/>
        <v>2054469.2100000004</v>
      </c>
      <c r="AH268" s="42">
        <f t="shared" si="545"/>
        <v>8483294.3000000026</v>
      </c>
      <c r="AI268" s="42">
        <f t="shared" si="545"/>
        <v>3634968.4800000004</v>
      </c>
      <c r="AJ268" s="42">
        <f t="shared" si="545"/>
        <v>2191261.4</v>
      </c>
      <c r="AK268" s="42">
        <f t="shared" si="545"/>
        <v>1934030.45</v>
      </c>
      <c r="AL268" s="42">
        <f t="shared" si="545"/>
        <v>1424207.0900000003</v>
      </c>
      <c r="AM268" s="42">
        <f t="shared" si="545"/>
        <v>3652678.9099999997</v>
      </c>
      <c r="AN268" s="42">
        <f t="shared" si="545"/>
        <v>1451521.8400000003</v>
      </c>
      <c r="AO268" s="42">
        <f t="shared" si="545"/>
        <v>31120081.330000006</v>
      </c>
      <c r="AP268" s="42">
        <f t="shared" si="545"/>
        <v>349865910.68000001</v>
      </c>
      <c r="AQ268" s="42">
        <f t="shared" si="545"/>
        <v>1130397.0300000003</v>
      </c>
      <c r="AR268" s="42">
        <f t="shared" si="545"/>
        <v>372333254.05000001</v>
      </c>
      <c r="AS268" s="42">
        <f t="shared" si="545"/>
        <v>28101578.670000002</v>
      </c>
      <c r="AT268" s="42">
        <f t="shared" si="545"/>
        <v>13536844.59</v>
      </c>
      <c r="AU268" s="42">
        <f t="shared" si="545"/>
        <v>2485020.0599999996</v>
      </c>
      <c r="AV268" s="42">
        <f t="shared" si="545"/>
        <v>3159085.83</v>
      </c>
      <c r="AW268" s="42">
        <f t="shared" si="545"/>
        <v>2621027.3000000003</v>
      </c>
      <c r="AX268" s="42">
        <f t="shared" si="545"/>
        <v>656591.27999999991</v>
      </c>
      <c r="AY268" s="42">
        <f t="shared" si="545"/>
        <v>3510814.8699999996</v>
      </c>
      <c r="AZ268" s="42">
        <f t="shared" si="545"/>
        <v>91753451.330000013</v>
      </c>
      <c r="BA268" s="42">
        <f t="shared" si="545"/>
        <v>67083631.170000009</v>
      </c>
      <c r="BB268" s="42">
        <f t="shared" si="545"/>
        <v>62639844.889999993</v>
      </c>
      <c r="BC268" s="42">
        <f t="shared" si="545"/>
        <v>197044913.84999999</v>
      </c>
      <c r="BD268" s="42">
        <f t="shared" si="545"/>
        <v>30511597.779999997</v>
      </c>
      <c r="BE268" s="42">
        <f t="shared" si="545"/>
        <v>9938514.1199999992</v>
      </c>
      <c r="BF268" s="42">
        <f t="shared" si="545"/>
        <v>160128347.97999999</v>
      </c>
      <c r="BG268" s="42">
        <f t="shared" si="545"/>
        <v>8674883.4100000001</v>
      </c>
      <c r="BH268" s="42">
        <f t="shared" si="545"/>
        <v>4827401.0600000005</v>
      </c>
      <c r="BI268" s="42">
        <f t="shared" si="545"/>
        <v>2963927.41</v>
      </c>
      <c r="BJ268" s="42">
        <f t="shared" si="545"/>
        <v>41259213.590000004</v>
      </c>
      <c r="BK268" s="42">
        <f t="shared" si="545"/>
        <v>176566966.13</v>
      </c>
      <c r="BL268" s="42">
        <f t="shared" si="545"/>
        <v>2724628.5100000002</v>
      </c>
      <c r="BM268" s="42">
        <f t="shared" si="545"/>
        <v>2966922.82</v>
      </c>
      <c r="BN268" s="42">
        <f t="shared" si="545"/>
        <v>23357663.469999999</v>
      </c>
      <c r="BO268" s="42">
        <f t="shared" ref="BO268:DZ268" si="546">BO265-BO266-BO267</f>
        <v>9251220.6400000025</v>
      </c>
      <c r="BP268" s="42">
        <f t="shared" si="546"/>
        <v>1406466.4999999998</v>
      </c>
      <c r="BQ268" s="42">
        <f t="shared" si="546"/>
        <v>31523739.520000003</v>
      </c>
      <c r="BR268" s="42">
        <f t="shared" si="546"/>
        <v>36779285.989999995</v>
      </c>
      <c r="BS268" s="42">
        <f t="shared" si="546"/>
        <v>9238654.3500000015</v>
      </c>
      <c r="BT268" s="42">
        <f t="shared" si="546"/>
        <v>3254697.2499999995</v>
      </c>
      <c r="BU268" s="42">
        <f t="shared" si="546"/>
        <v>2788400.8</v>
      </c>
      <c r="BV268" s="42">
        <f t="shared" si="546"/>
        <v>4635077.3000000007</v>
      </c>
      <c r="BW268" s="42">
        <f t="shared" si="546"/>
        <v>8469074.4100000001</v>
      </c>
      <c r="BX268" s="42">
        <f t="shared" si="546"/>
        <v>536146.33000000019</v>
      </c>
      <c r="BY268" s="42">
        <f t="shared" si="546"/>
        <v>2619968.16</v>
      </c>
      <c r="BZ268" s="42">
        <f t="shared" si="546"/>
        <v>1899910.0199999998</v>
      </c>
      <c r="CA268" s="42">
        <f t="shared" si="546"/>
        <v>949865.34999999986</v>
      </c>
      <c r="CB268" s="42">
        <f t="shared" si="546"/>
        <v>434799799.01999998</v>
      </c>
      <c r="CC268" s="42">
        <f t="shared" si="546"/>
        <v>1938018.43</v>
      </c>
      <c r="CD268" s="42">
        <f t="shared" si="546"/>
        <v>599350.18999999994</v>
      </c>
      <c r="CE268" s="42">
        <f t="shared" si="546"/>
        <v>1452383.73</v>
      </c>
      <c r="CF268" s="42">
        <f t="shared" si="546"/>
        <v>1087323.48</v>
      </c>
      <c r="CG268" s="42">
        <f t="shared" si="546"/>
        <v>2176215.61</v>
      </c>
      <c r="CH268" s="42">
        <f t="shared" si="546"/>
        <v>1298461.1499999999</v>
      </c>
      <c r="CI268" s="42">
        <f t="shared" si="546"/>
        <v>3903040.7399999993</v>
      </c>
      <c r="CJ268" s="42">
        <f t="shared" si="546"/>
        <v>4210098.01</v>
      </c>
      <c r="CK268" s="42">
        <f t="shared" si="546"/>
        <v>39372602.700000003</v>
      </c>
      <c r="CL268" s="42">
        <f t="shared" si="546"/>
        <v>10447598.74</v>
      </c>
      <c r="CM268" s="42">
        <f t="shared" si="546"/>
        <v>7712151.0999999996</v>
      </c>
      <c r="CN268" s="42">
        <f t="shared" si="546"/>
        <v>160903258.23000002</v>
      </c>
      <c r="CO268" s="42">
        <f t="shared" si="546"/>
        <v>79901358.409999996</v>
      </c>
      <c r="CP268" s="42">
        <f t="shared" si="546"/>
        <v>1180496.1000000001</v>
      </c>
      <c r="CQ268" s="42">
        <f t="shared" si="546"/>
        <v>7951991.6799999997</v>
      </c>
      <c r="CR268" s="42">
        <f t="shared" si="546"/>
        <v>2415801.2399999998</v>
      </c>
      <c r="CS268" s="42">
        <f t="shared" si="546"/>
        <v>2710687.49</v>
      </c>
      <c r="CT268" s="42">
        <f t="shared" si="546"/>
        <v>1449848.3599999999</v>
      </c>
      <c r="CU268" s="42">
        <f t="shared" si="546"/>
        <v>3518096.72</v>
      </c>
      <c r="CV268" s="42">
        <f t="shared" si="546"/>
        <v>650903.04999999993</v>
      </c>
      <c r="CW268" s="42">
        <f t="shared" si="546"/>
        <v>1428448.07</v>
      </c>
      <c r="CX268" s="42">
        <f t="shared" si="546"/>
        <v>2989297.88</v>
      </c>
      <c r="CY268" s="42">
        <f t="shared" si="546"/>
        <v>725996.91000000015</v>
      </c>
      <c r="CZ268" s="42">
        <f t="shared" si="546"/>
        <v>12276357.650000002</v>
      </c>
      <c r="DA268" s="42">
        <f t="shared" si="546"/>
        <v>1519757.4</v>
      </c>
      <c r="DB268" s="42">
        <f t="shared" si="546"/>
        <v>2864553.47</v>
      </c>
      <c r="DC268" s="42">
        <f t="shared" si="546"/>
        <v>1219771.25</v>
      </c>
      <c r="DD268" s="42">
        <f t="shared" si="546"/>
        <v>1361684.9</v>
      </c>
      <c r="DE268" s="42">
        <f t="shared" si="546"/>
        <v>2434075.8699999996</v>
      </c>
      <c r="DF268" s="42">
        <f t="shared" si="546"/>
        <v>138720176.94999999</v>
      </c>
      <c r="DG268" s="42">
        <f t="shared" si="546"/>
        <v>686068.39</v>
      </c>
      <c r="DH268" s="42">
        <f t="shared" si="546"/>
        <v>8771846.5300000012</v>
      </c>
      <c r="DI268" s="42">
        <f t="shared" si="546"/>
        <v>11949464.35</v>
      </c>
      <c r="DJ268" s="42">
        <f t="shared" si="546"/>
        <v>5263993.2799999993</v>
      </c>
      <c r="DK268" s="42">
        <f t="shared" si="546"/>
        <v>3739303.1200000006</v>
      </c>
      <c r="DL268" s="42">
        <f t="shared" si="546"/>
        <v>39656471.789999999</v>
      </c>
      <c r="DM268" s="42">
        <f t="shared" si="546"/>
        <v>2916478.64</v>
      </c>
      <c r="DN268" s="42">
        <f t="shared" si="546"/>
        <v>6266890.6699999999</v>
      </c>
      <c r="DO268" s="42">
        <f t="shared" si="546"/>
        <v>21062131.329999998</v>
      </c>
      <c r="DP268" s="42">
        <f t="shared" si="546"/>
        <v>2517936.42</v>
      </c>
      <c r="DQ268" s="42">
        <f t="shared" si="546"/>
        <v>2188030.87</v>
      </c>
      <c r="DR268" s="42">
        <f t="shared" si="546"/>
        <v>11130646.470000001</v>
      </c>
      <c r="DS268" s="42">
        <f t="shared" si="546"/>
        <v>6644478.1400000006</v>
      </c>
      <c r="DT268" s="42">
        <f t="shared" si="546"/>
        <v>2019090.82</v>
      </c>
      <c r="DU268" s="42">
        <f t="shared" si="546"/>
        <v>3375240.35</v>
      </c>
      <c r="DV268" s="42">
        <f t="shared" si="546"/>
        <v>2666338.27</v>
      </c>
      <c r="DW268" s="42">
        <f t="shared" si="546"/>
        <v>3417436.0100000002</v>
      </c>
      <c r="DX268" s="42">
        <f t="shared" si="546"/>
        <v>1691682.74</v>
      </c>
      <c r="DY268" s="42">
        <f t="shared" si="546"/>
        <v>2737487.5799999996</v>
      </c>
      <c r="DZ268" s="42">
        <f t="shared" si="546"/>
        <v>5885679.5299999993</v>
      </c>
      <c r="EA268" s="42">
        <f t="shared" ref="EA268:FX268" si="547">EA265-EA266-EA267</f>
        <v>2062051.6100000003</v>
      </c>
      <c r="EB268" s="42">
        <f t="shared" si="547"/>
        <v>3253689.9000000004</v>
      </c>
      <c r="EC268" s="42">
        <f t="shared" si="547"/>
        <v>2552453.9300000002</v>
      </c>
      <c r="ED268" s="42">
        <f t="shared" si="547"/>
        <v>5714134.6000000034</v>
      </c>
      <c r="EE268" s="42">
        <f t="shared" si="547"/>
        <v>2267260.7000000002</v>
      </c>
      <c r="EF268" s="42">
        <f t="shared" si="547"/>
        <v>11431850.840000002</v>
      </c>
      <c r="EG268" s="42">
        <f t="shared" si="547"/>
        <v>2528586.1800000002</v>
      </c>
      <c r="EH268" s="42">
        <f t="shared" si="547"/>
        <v>2548808.9500000002</v>
      </c>
      <c r="EI268" s="42">
        <f t="shared" si="547"/>
        <v>120973691.73000002</v>
      </c>
      <c r="EJ268" s="42">
        <f t="shared" si="547"/>
        <v>60241694.5</v>
      </c>
      <c r="EK268" s="42">
        <f t="shared" si="547"/>
        <v>2941014.12</v>
      </c>
      <c r="EL268" s="42">
        <f t="shared" si="547"/>
        <v>3962094.0700000003</v>
      </c>
      <c r="EM268" s="42">
        <f t="shared" si="547"/>
        <v>2738960.3499999996</v>
      </c>
      <c r="EN268" s="42">
        <f t="shared" si="547"/>
        <v>8184803.459999999</v>
      </c>
      <c r="EO268" s="42">
        <f t="shared" si="547"/>
        <v>2712910.53</v>
      </c>
      <c r="EP268" s="42">
        <f t="shared" si="547"/>
        <v>1752574.79</v>
      </c>
      <c r="EQ268" s="42">
        <f t="shared" si="547"/>
        <v>14520975.360000001</v>
      </c>
      <c r="ER268" s="42">
        <f t="shared" si="547"/>
        <v>2116310.6000000006</v>
      </c>
      <c r="ES268" s="42">
        <f t="shared" si="547"/>
        <v>1575556.2500000005</v>
      </c>
      <c r="ET268" s="42">
        <f t="shared" si="547"/>
        <v>2763425.53</v>
      </c>
      <c r="EU268" s="42">
        <f t="shared" si="547"/>
        <v>5424753.6099999994</v>
      </c>
      <c r="EV268" s="42">
        <f t="shared" si="547"/>
        <v>726412.55</v>
      </c>
      <c r="EW268" s="42">
        <f t="shared" si="547"/>
        <v>5900516.9600000009</v>
      </c>
      <c r="EX268" s="42">
        <f t="shared" si="547"/>
        <v>3083874.77</v>
      </c>
      <c r="EY268" s="42">
        <f t="shared" si="547"/>
        <v>3606182.6999999997</v>
      </c>
      <c r="EZ268" s="42">
        <f t="shared" si="547"/>
        <v>1479167.3099999996</v>
      </c>
      <c r="FA268" s="42">
        <f t="shared" si="547"/>
        <v>9826317.4599999972</v>
      </c>
      <c r="FB268" s="42">
        <f t="shared" si="547"/>
        <v>64435.689999999711</v>
      </c>
      <c r="FC268" s="42">
        <f t="shared" si="547"/>
        <v>13039193.299999999</v>
      </c>
      <c r="FD268" s="42">
        <f t="shared" si="547"/>
        <v>2991678.5</v>
      </c>
      <c r="FE268" s="42">
        <f t="shared" si="547"/>
        <v>1292883.6999999997</v>
      </c>
      <c r="FF268" s="42">
        <f t="shared" si="547"/>
        <v>2544659.62</v>
      </c>
      <c r="FG268" s="42">
        <f t="shared" si="547"/>
        <v>1625260.48</v>
      </c>
      <c r="FH268" s="42">
        <f t="shared" si="547"/>
        <v>697250.34</v>
      </c>
      <c r="FI268" s="42">
        <f t="shared" si="547"/>
        <v>9240783.3300000001</v>
      </c>
      <c r="FJ268" s="42">
        <f t="shared" si="547"/>
        <v>7270954.5600000005</v>
      </c>
      <c r="FK268" s="42">
        <f t="shared" si="547"/>
        <v>6407734.9199999999</v>
      </c>
      <c r="FL268" s="42">
        <f t="shared" si="547"/>
        <v>26205844.710000005</v>
      </c>
      <c r="FM268" s="42">
        <f t="shared" si="547"/>
        <v>21302961.52</v>
      </c>
      <c r="FN268" s="42">
        <f t="shared" si="547"/>
        <v>142025101.55000001</v>
      </c>
      <c r="FO268" s="42">
        <f t="shared" si="547"/>
        <v>400.00999999861233</v>
      </c>
      <c r="FP268" s="42">
        <f t="shared" si="547"/>
        <v>4826968.3100000015</v>
      </c>
      <c r="FQ268" s="42">
        <f t="shared" si="547"/>
        <v>5239694.580000001</v>
      </c>
      <c r="FR268" s="42">
        <f t="shared" si="547"/>
        <v>1140427.0699999998</v>
      </c>
      <c r="FS268" s="42">
        <f t="shared" si="547"/>
        <v>536442.25000000012</v>
      </c>
      <c r="FT268" s="43">
        <f t="shared" si="547"/>
        <v>11025.910000000062</v>
      </c>
      <c r="FU268" s="42">
        <f t="shared" si="547"/>
        <v>5623886.2300000004</v>
      </c>
      <c r="FV268" s="42">
        <f t="shared" si="547"/>
        <v>4815043.1300000008</v>
      </c>
      <c r="FW268" s="42">
        <f t="shared" si="547"/>
        <v>2439908.79</v>
      </c>
      <c r="FX268" s="42">
        <f t="shared" si="547"/>
        <v>788708.92000000016</v>
      </c>
      <c r="FY268" s="42"/>
      <c r="FZ268" s="125">
        <f>SUM(C268:FX268)</f>
        <v>5140936167.0099983</v>
      </c>
      <c r="GA268" s="388">
        <f>GE266</f>
        <v>-8.7042540514354713E-2</v>
      </c>
      <c r="GB268" s="43"/>
      <c r="GC268" s="5"/>
      <c r="GD268" s="42"/>
      <c r="GE268" s="113"/>
      <c r="GF268" s="1"/>
      <c r="GG268" s="1"/>
      <c r="GH268" s="1"/>
      <c r="GI268" s="1"/>
      <c r="GJ268" s="1"/>
      <c r="GK268" s="1"/>
      <c r="GL268" s="1"/>
      <c r="GM268" s="1"/>
    </row>
    <row r="269" spans="1:195" x14ac:dyDescent="0.2">
      <c r="A269" s="5"/>
      <c r="B269" s="11" t="s">
        <v>646</v>
      </c>
      <c r="C269" s="108"/>
      <c r="D269" s="108"/>
      <c r="E269" s="108"/>
      <c r="F269" s="108"/>
      <c r="G269" s="108"/>
      <c r="H269" s="108"/>
      <c r="I269" s="108"/>
      <c r="J269" s="108"/>
      <c r="K269" s="108"/>
      <c r="L269" s="108"/>
      <c r="M269" s="108"/>
      <c r="N269" s="108"/>
      <c r="O269" s="108"/>
      <c r="P269" s="108"/>
      <c r="Q269" s="108"/>
      <c r="R269" s="108"/>
      <c r="S269" s="108"/>
      <c r="T269" s="108"/>
      <c r="U269" s="108"/>
      <c r="V269" s="108"/>
      <c r="W269" s="109"/>
      <c r="X269" s="108"/>
      <c r="Y269" s="108"/>
      <c r="Z269" s="108"/>
      <c r="AA269" s="108"/>
      <c r="AB269" s="108"/>
      <c r="AC269" s="108"/>
      <c r="AD269" s="108"/>
      <c r="AE269" s="108"/>
      <c r="AF269" s="108"/>
      <c r="AG269" s="108"/>
      <c r="AH269" s="108"/>
      <c r="AI269" s="108"/>
      <c r="AJ269" s="108"/>
      <c r="AK269" s="108"/>
      <c r="AL269" s="108"/>
      <c r="AM269" s="108"/>
      <c r="AN269" s="108"/>
      <c r="AO269" s="108"/>
      <c r="AP269" s="108"/>
      <c r="AQ269" s="108"/>
      <c r="AR269" s="108"/>
      <c r="AS269" s="108"/>
      <c r="AT269" s="108"/>
      <c r="AU269" s="108"/>
      <c r="AV269" s="108"/>
      <c r="AW269" s="108"/>
      <c r="AX269" s="108"/>
      <c r="AY269" s="108"/>
      <c r="AZ269" s="108"/>
      <c r="BA269" s="108"/>
      <c r="BB269" s="108"/>
      <c r="BC269" s="108"/>
      <c r="BD269" s="108"/>
      <c r="BE269" s="108"/>
      <c r="BF269" s="108"/>
      <c r="BG269" s="108"/>
      <c r="BH269" s="108"/>
      <c r="BI269" s="108"/>
      <c r="BJ269" s="108"/>
      <c r="BK269" s="108"/>
      <c r="BL269" s="108"/>
      <c r="BM269" s="108"/>
      <c r="BN269" s="108"/>
      <c r="BO269" s="108"/>
      <c r="BP269" s="108"/>
      <c r="BQ269" s="108"/>
      <c r="BR269" s="108"/>
      <c r="BS269" s="108"/>
      <c r="BT269" s="108"/>
      <c r="BU269" s="108"/>
      <c r="BV269" s="108"/>
      <c r="BW269" s="108"/>
      <c r="BX269" s="108"/>
      <c r="BY269" s="108"/>
      <c r="BZ269" s="108"/>
      <c r="CA269" s="108"/>
      <c r="CB269" s="108"/>
      <c r="CC269" s="108"/>
      <c r="CD269" s="108"/>
      <c r="CE269" s="108"/>
      <c r="CF269" s="108"/>
      <c r="CG269" s="108"/>
      <c r="CH269" s="108"/>
      <c r="CI269" s="108"/>
      <c r="CJ269" s="108"/>
      <c r="CK269" s="108"/>
      <c r="CL269" s="108"/>
      <c r="CM269" s="108"/>
      <c r="CN269" s="108"/>
      <c r="CO269" s="108"/>
      <c r="CP269" s="108"/>
      <c r="CQ269" s="108"/>
      <c r="CR269" s="108"/>
      <c r="CS269" s="108"/>
      <c r="CT269" s="108"/>
      <c r="CU269" s="108"/>
      <c r="CV269" s="108"/>
      <c r="CW269" s="108"/>
      <c r="CX269" s="108"/>
      <c r="CY269" s="108"/>
      <c r="CZ269" s="108"/>
      <c r="DA269" s="108"/>
      <c r="DB269" s="108"/>
      <c r="DC269" s="108"/>
      <c r="DD269" s="108"/>
      <c r="DE269" s="108"/>
      <c r="DF269" s="108"/>
      <c r="DG269" s="108"/>
      <c r="DH269" s="108"/>
      <c r="DI269" s="108"/>
      <c r="DJ269" s="108"/>
      <c r="DK269" s="108"/>
      <c r="DL269" s="108"/>
      <c r="DM269" s="108"/>
      <c r="DN269" s="108"/>
      <c r="DO269" s="108"/>
      <c r="DP269" s="108"/>
      <c r="DQ269" s="108"/>
      <c r="DR269" s="108"/>
      <c r="DS269" s="108"/>
      <c r="DT269" s="108"/>
      <c r="DU269" s="108"/>
      <c r="DV269" s="108"/>
      <c r="DW269" s="108"/>
      <c r="DX269" s="108"/>
      <c r="DY269" s="108"/>
      <c r="DZ269" s="108"/>
      <c r="EA269" s="108"/>
      <c r="EB269" s="108"/>
      <c r="EC269" s="108"/>
      <c r="ED269" s="108"/>
      <c r="EE269" s="108"/>
      <c r="EF269" s="108"/>
      <c r="EG269" s="108"/>
      <c r="EH269" s="108"/>
      <c r="EI269" s="108"/>
      <c r="EJ269" s="108"/>
      <c r="EK269" s="108"/>
      <c r="EL269" s="108"/>
      <c r="EM269" s="108"/>
      <c r="EN269" s="108"/>
      <c r="EO269" s="108"/>
      <c r="EP269" s="108"/>
      <c r="EQ269" s="108"/>
      <c r="ER269" s="108"/>
      <c r="ES269" s="108"/>
      <c r="ET269" s="108"/>
      <c r="EU269" s="108"/>
      <c r="EV269" s="108"/>
      <c r="EW269" s="108"/>
      <c r="EX269" s="108"/>
      <c r="EY269" s="108"/>
      <c r="EZ269" s="108"/>
      <c r="FA269" s="108"/>
      <c r="FB269" s="108"/>
      <c r="FC269" s="108"/>
      <c r="FD269" s="108"/>
      <c r="FE269" s="108"/>
      <c r="FF269" s="108"/>
      <c r="FG269" s="108"/>
      <c r="FH269" s="108"/>
      <c r="FI269" s="108"/>
      <c r="FJ269" s="108"/>
      <c r="FK269" s="108"/>
      <c r="FL269" s="108"/>
      <c r="FM269" s="108"/>
      <c r="FN269" s="108"/>
      <c r="FO269" s="108"/>
      <c r="FP269" s="108"/>
      <c r="FQ269" s="108"/>
      <c r="FR269" s="108"/>
      <c r="FS269" s="108"/>
      <c r="FT269" s="109"/>
      <c r="FU269" s="108"/>
      <c r="FV269" s="108"/>
      <c r="FW269" s="108"/>
      <c r="FX269" s="108"/>
      <c r="FY269" s="42"/>
      <c r="FZ269" s="125"/>
      <c r="GA269" s="42"/>
      <c r="GB269" s="1"/>
      <c r="GC269" s="4"/>
      <c r="GD269" s="4"/>
      <c r="GE269" s="5"/>
      <c r="GF269" s="11"/>
      <c r="GG269" s="1"/>
      <c r="GH269" s="11"/>
      <c r="GI269" s="43"/>
      <c r="GJ269" s="43"/>
      <c r="GK269" s="43"/>
      <c r="GL269" s="1"/>
      <c r="GM269" s="1"/>
    </row>
    <row r="270" spans="1:195" x14ac:dyDescent="0.2">
      <c r="A270" s="2" t="s">
        <v>647</v>
      </c>
      <c r="B270" s="11" t="s">
        <v>648</v>
      </c>
      <c r="C270" s="42">
        <f t="shared" ref="C270:AH270" si="548">ROUND(C261*C40,2)</f>
        <v>0</v>
      </c>
      <c r="D270" s="42">
        <f t="shared" si="548"/>
        <v>0</v>
      </c>
      <c r="E270" s="42">
        <f t="shared" si="548"/>
        <v>0</v>
      </c>
      <c r="F270" s="42">
        <f t="shared" si="548"/>
        <v>0</v>
      </c>
      <c r="G270" s="42">
        <f t="shared" si="548"/>
        <v>0</v>
      </c>
      <c r="H270" s="42">
        <f t="shared" si="548"/>
        <v>0</v>
      </c>
      <c r="I270" s="42">
        <f t="shared" si="548"/>
        <v>0</v>
      </c>
      <c r="J270" s="42">
        <f t="shared" si="548"/>
        <v>0</v>
      </c>
      <c r="K270" s="42">
        <f t="shared" si="548"/>
        <v>0</v>
      </c>
      <c r="L270" s="42">
        <f t="shared" si="548"/>
        <v>0</v>
      </c>
      <c r="M270" s="42">
        <f t="shared" si="548"/>
        <v>0</v>
      </c>
      <c r="N270" s="42">
        <f t="shared" si="548"/>
        <v>0</v>
      </c>
      <c r="O270" s="42">
        <f t="shared" si="548"/>
        <v>0</v>
      </c>
      <c r="P270" s="42">
        <f t="shared" si="548"/>
        <v>0</v>
      </c>
      <c r="Q270" s="42">
        <f t="shared" si="548"/>
        <v>0</v>
      </c>
      <c r="R270" s="42">
        <f t="shared" si="548"/>
        <v>0</v>
      </c>
      <c r="S270" s="42">
        <f t="shared" si="548"/>
        <v>0</v>
      </c>
      <c r="T270" s="42">
        <f t="shared" si="548"/>
        <v>0</v>
      </c>
      <c r="U270" s="42">
        <f t="shared" si="548"/>
        <v>0</v>
      </c>
      <c r="V270" s="42">
        <f t="shared" si="548"/>
        <v>0</v>
      </c>
      <c r="W270" s="43">
        <f t="shared" si="548"/>
        <v>0</v>
      </c>
      <c r="X270" s="42">
        <f t="shared" si="548"/>
        <v>0</v>
      </c>
      <c r="Y270" s="42">
        <f t="shared" si="548"/>
        <v>0</v>
      </c>
      <c r="Z270" s="42">
        <f t="shared" si="548"/>
        <v>0</v>
      </c>
      <c r="AA270" s="42">
        <f t="shared" si="548"/>
        <v>0</v>
      </c>
      <c r="AB270" s="42">
        <f t="shared" si="548"/>
        <v>0</v>
      </c>
      <c r="AC270" s="42">
        <f t="shared" si="548"/>
        <v>0</v>
      </c>
      <c r="AD270" s="42">
        <f t="shared" si="548"/>
        <v>0</v>
      </c>
      <c r="AE270" s="42">
        <f t="shared" si="548"/>
        <v>0</v>
      </c>
      <c r="AF270" s="42">
        <f t="shared" si="548"/>
        <v>0</v>
      </c>
      <c r="AG270" s="42">
        <f t="shared" si="548"/>
        <v>0</v>
      </c>
      <c r="AH270" s="42">
        <f t="shared" si="548"/>
        <v>0</v>
      </c>
      <c r="AI270" s="42">
        <f t="shared" ref="AI270:BN270" si="549">ROUND(AI261*AI40,2)</f>
        <v>0</v>
      </c>
      <c r="AJ270" s="42">
        <f t="shared" si="549"/>
        <v>0</v>
      </c>
      <c r="AK270" s="42">
        <f t="shared" si="549"/>
        <v>0</v>
      </c>
      <c r="AL270" s="42">
        <f t="shared" si="549"/>
        <v>0</v>
      </c>
      <c r="AM270" s="42">
        <f t="shared" si="549"/>
        <v>0</v>
      </c>
      <c r="AN270" s="42">
        <f t="shared" si="549"/>
        <v>0</v>
      </c>
      <c r="AO270" s="42">
        <f t="shared" si="549"/>
        <v>0</v>
      </c>
      <c r="AP270" s="42">
        <f t="shared" si="549"/>
        <v>0</v>
      </c>
      <c r="AQ270" s="42">
        <f t="shared" si="549"/>
        <v>0</v>
      </c>
      <c r="AR270" s="42">
        <f t="shared" si="549"/>
        <v>0</v>
      </c>
      <c r="AS270" s="42">
        <f t="shared" si="549"/>
        <v>0</v>
      </c>
      <c r="AT270" s="42">
        <f t="shared" si="549"/>
        <v>0</v>
      </c>
      <c r="AU270" s="42">
        <f t="shared" si="549"/>
        <v>0</v>
      </c>
      <c r="AV270" s="42">
        <f t="shared" si="549"/>
        <v>0</v>
      </c>
      <c r="AW270" s="42">
        <f t="shared" si="549"/>
        <v>0</v>
      </c>
      <c r="AX270" s="42">
        <f t="shared" si="549"/>
        <v>0</v>
      </c>
      <c r="AY270" s="42">
        <f t="shared" si="549"/>
        <v>0</v>
      </c>
      <c r="AZ270" s="42">
        <f t="shared" si="549"/>
        <v>0</v>
      </c>
      <c r="BA270" s="42">
        <f t="shared" si="549"/>
        <v>0</v>
      </c>
      <c r="BB270" s="42">
        <f t="shared" si="549"/>
        <v>0</v>
      </c>
      <c r="BC270" s="42">
        <f t="shared" si="549"/>
        <v>0</v>
      </c>
      <c r="BD270" s="42">
        <f t="shared" si="549"/>
        <v>0</v>
      </c>
      <c r="BE270" s="42">
        <f t="shared" si="549"/>
        <v>0</v>
      </c>
      <c r="BF270" s="42">
        <f t="shared" si="549"/>
        <v>0</v>
      </c>
      <c r="BG270" s="42">
        <f t="shared" si="549"/>
        <v>0</v>
      </c>
      <c r="BH270" s="42">
        <f t="shared" si="549"/>
        <v>0</v>
      </c>
      <c r="BI270" s="42">
        <f t="shared" si="549"/>
        <v>0</v>
      </c>
      <c r="BJ270" s="42">
        <f t="shared" si="549"/>
        <v>0</v>
      </c>
      <c r="BK270" s="42">
        <f t="shared" si="549"/>
        <v>0</v>
      </c>
      <c r="BL270" s="42">
        <f t="shared" si="549"/>
        <v>0</v>
      </c>
      <c r="BM270" s="42">
        <f t="shared" si="549"/>
        <v>0</v>
      </c>
      <c r="BN270" s="42">
        <f t="shared" si="549"/>
        <v>0</v>
      </c>
      <c r="BO270" s="42">
        <f t="shared" ref="BO270:CT270" si="550">ROUND(BO261*BO40,2)</f>
        <v>0</v>
      </c>
      <c r="BP270" s="42">
        <f t="shared" si="550"/>
        <v>0</v>
      </c>
      <c r="BQ270" s="42">
        <f t="shared" si="550"/>
        <v>0</v>
      </c>
      <c r="BR270" s="42">
        <f t="shared" si="550"/>
        <v>0</v>
      </c>
      <c r="BS270" s="42">
        <f t="shared" si="550"/>
        <v>0</v>
      </c>
      <c r="BT270" s="42">
        <f t="shared" si="550"/>
        <v>0</v>
      </c>
      <c r="BU270" s="42">
        <f t="shared" si="550"/>
        <v>0</v>
      </c>
      <c r="BV270" s="42">
        <f t="shared" si="550"/>
        <v>0</v>
      </c>
      <c r="BW270" s="42">
        <f t="shared" si="550"/>
        <v>0</v>
      </c>
      <c r="BX270" s="42">
        <f t="shared" si="550"/>
        <v>0</v>
      </c>
      <c r="BY270" s="42">
        <f t="shared" si="550"/>
        <v>0</v>
      </c>
      <c r="BZ270" s="42">
        <f t="shared" si="550"/>
        <v>0</v>
      </c>
      <c r="CA270" s="42">
        <f t="shared" si="550"/>
        <v>0</v>
      </c>
      <c r="CB270" s="42">
        <f t="shared" si="550"/>
        <v>0</v>
      </c>
      <c r="CC270" s="42">
        <f t="shared" si="550"/>
        <v>0</v>
      </c>
      <c r="CD270" s="42">
        <f t="shared" si="550"/>
        <v>0</v>
      </c>
      <c r="CE270" s="42">
        <f t="shared" si="550"/>
        <v>0</v>
      </c>
      <c r="CF270" s="42">
        <f t="shared" si="550"/>
        <v>0</v>
      </c>
      <c r="CG270" s="42">
        <f t="shared" si="550"/>
        <v>0</v>
      </c>
      <c r="CH270" s="42">
        <f t="shared" si="550"/>
        <v>0</v>
      </c>
      <c r="CI270" s="42">
        <f t="shared" si="550"/>
        <v>0</v>
      </c>
      <c r="CJ270" s="42">
        <f t="shared" si="550"/>
        <v>0</v>
      </c>
      <c r="CK270" s="42">
        <f t="shared" si="550"/>
        <v>0</v>
      </c>
      <c r="CL270" s="42">
        <f t="shared" si="550"/>
        <v>0</v>
      </c>
      <c r="CM270" s="42">
        <f t="shared" si="550"/>
        <v>0</v>
      </c>
      <c r="CN270" s="42">
        <f t="shared" si="550"/>
        <v>0</v>
      </c>
      <c r="CO270" s="42">
        <f t="shared" si="550"/>
        <v>0</v>
      </c>
      <c r="CP270" s="42">
        <f t="shared" si="550"/>
        <v>0</v>
      </c>
      <c r="CQ270" s="42">
        <f t="shared" si="550"/>
        <v>0</v>
      </c>
      <c r="CR270" s="42">
        <f t="shared" si="550"/>
        <v>0</v>
      </c>
      <c r="CS270" s="42">
        <f t="shared" si="550"/>
        <v>0</v>
      </c>
      <c r="CT270" s="42">
        <f t="shared" si="550"/>
        <v>0</v>
      </c>
      <c r="CU270" s="42">
        <f t="shared" ref="CU270:DZ270" si="551">ROUND(CU261*CU40,2)</f>
        <v>0</v>
      </c>
      <c r="CV270" s="42">
        <f t="shared" si="551"/>
        <v>0</v>
      </c>
      <c r="CW270" s="42">
        <f t="shared" si="551"/>
        <v>0</v>
      </c>
      <c r="CX270" s="42">
        <f t="shared" si="551"/>
        <v>0</v>
      </c>
      <c r="CY270" s="42">
        <f t="shared" si="551"/>
        <v>0</v>
      </c>
      <c r="CZ270" s="42">
        <f t="shared" si="551"/>
        <v>0</v>
      </c>
      <c r="DA270" s="42">
        <f t="shared" si="551"/>
        <v>0</v>
      </c>
      <c r="DB270" s="42">
        <f t="shared" si="551"/>
        <v>0</v>
      </c>
      <c r="DC270" s="42">
        <f t="shared" si="551"/>
        <v>0</v>
      </c>
      <c r="DD270" s="42">
        <f t="shared" si="551"/>
        <v>0</v>
      </c>
      <c r="DE270" s="42">
        <f t="shared" si="551"/>
        <v>0</v>
      </c>
      <c r="DF270" s="42">
        <f t="shared" si="551"/>
        <v>0</v>
      </c>
      <c r="DG270" s="42">
        <f t="shared" si="551"/>
        <v>0</v>
      </c>
      <c r="DH270" s="42">
        <f t="shared" si="551"/>
        <v>0</v>
      </c>
      <c r="DI270" s="42">
        <f t="shared" si="551"/>
        <v>0</v>
      </c>
      <c r="DJ270" s="42">
        <f t="shared" si="551"/>
        <v>0</v>
      </c>
      <c r="DK270" s="42">
        <f t="shared" si="551"/>
        <v>0</v>
      </c>
      <c r="DL270" s="42">
        <f t="shared" si="551"/>
        <v>0</v>
      </c>
      <c r="DM270" s="42">
        <f t="shared" si="551"/>
        <v>0</v>
      </c>
      <c r="DN270" s="42">
        <f t="shared" si="551"/>
        <v>0</v>
      </c>
      <c r="DO270" s="42">
        <f t="shared" si="551"/>
        <v>0</v>
      </c>
      <c r="DP270" s="42">
        <f t="shared" si="551"/>
        <v>0</v>
      </c>
      <c r="DQ270" s="42">
        <f t="shared" si="551"/>
        <v>0</v>
      </c>
      <c r="DR270" s="42">
        <f t="shared" si="551"/>
        <v>0</v>
      </c>
      <c r="DS270" s="42">
        <f t="shared" si="551"/>
        <v>0</v>
      </c>
      <c r="DT270" s="42">
        <f t="shared" si="551"/>
        <v>0</v>
      </c>
      <c r="DU270" s="42">
        <f t="shared" si="551"/>
        <v>0</v>
      </c>
      <c r="DV270" s="42">
        <f t="shared" si="551"/>
        <v>0</v>
      </c>
      <c r="DW270" s="42">
        <f t="shared" si="551"/>
        <v>0</v>
      </c>
      <c r="DX270" s="42">
        <f t="shared" si="551"/>
        <v>0</v>
      </c>
      <c r="DY270" s="42">
        <f t="shared" si="551"/>
        <v>0</v>
      </c>
      <c r="DZ270" s="42">
        <f t="shared" si="551"/>
        <v>0</v>
      </c>
      <c r="EA270" s="42">
        <f t="shared" ref="EA270:FF270" si="552">ROUND(EA261*EA40,2)</f>
        <v>0</v>
      </c>
      <c r="EB270" s="42">
        <f t="shared" si="552"/>
        <v>0</v>
      </c>
      <c r="EC270" s="42">
        <f t="shared" si="552"/>
        <v>0</v>
      </c>
      <c r="ED270" s="42">
        <f t="shared" si="552"/>
        <v>0</v>
      </c>
      <c r="EE270" s="42">
        <f t="shared" si="552"/>
        <v>0</v>
      </c>
      <c r="EF270" s="42">
        <f t="shared" si="552"/>
        <v>0</v>
      </c>
      <c r="EG270" s="42">
        <f t="shared" si="552"/>
        <v>0</v>
      </c>
      <c r="EH270" s="42">
        <f t="shared" si="552"/>
        <v>0</v>
      </c>
      <c r="EI270" s="42">
        <f t="shared" si="552"/>
        <v>0</v>
      </c>
      <c r="EJ270" s="42">
        <f t="shared" si="552"/>
        <v>0</v>
      </c>
      <c r="EK270" s="42">
        <f t="shared" si="552"/>
        <v>0</v>
      </c>
      <c r="EL270" s="42">
        <f t="shared" si="552"/>
        <v>0</v>
      </c>
      <c r="EM270" s="42">
        <f t="shared" si="552"/>
        <v>0</v>
      </c>
      <c r="EN270" s="42">
        <f t="shared" si="552"/>
        <v>0</v>
      </c>
      <c r="EO270" s="42">
        <f t="shared" si="552"/>
        <v>0</v>
      </c>
      <c r="EP270" s="42">
        <f t="shared" si="552"/>
        <v>0</v>
      </c>
      <c r="EQ270" s="42">
        <f t="shared" si="552"/>
        <v>0</v>
      </c>
      <c r="ER270" s="42">
        <f t="shared" si="552"/>
        <v>0</v>
      </c>
      <c r="ES270" s="42">
        <f t="shared" si="552"/>
        <v>0</v>
      </c>
      <c r="ET270" s="42">
        <f t="shared" si="552"/>
        <v>0</v>
      </c>
      <c r="EU270" s="42">
        <f t="shared" si="552"/>
        <v>0</v>
      </c>
      <c r="EV270" s="42">
        <f t="shared" si="552"/>
        <v>0</v>
      </c>
      <c r="EW270" s="42">
        <f t="shared" si="552"/>
        <v>0</v>
      </c>
      <c r="EX270" s="42">
        <f t="shared" si="552"/>
        <v>0</v>
      </c>
      <c r="EY270" s="42">
        <f t="shared" si="552"/>
        <v>0</v>
      </c>
      <c r="EZ270" s="42">
        <f t="shared" si="552"/>
        <v>0</v>
      </c>
      <c r="FA270" s="42">
        <f t="shared" si="552"/>
        <v>0</v>
      </c>
      <c r="FB270" s="42">
        <f t="shared" si="552"/>
        <v>0</v>
      </c>
      <c r="FC270" s="42">
        <f t="shared" si="552"/>
        <v>0</v>
      </c>
      <c r="FD270" s="42">
        <f t="shared" si="552"/>
        <v>0</v>
      </c>
      <c r="FE270" s="42">
        <f t="shared" si="552"/>
        <v>0</v>
      </c>
      <c r="FF270" s="42">
        <f t="shared" si="552"/>
        <v>0</v>
      </c>
      <c r="FG270" s="42">
        <f t="shared" ref="FG270:FX270" si="553">ROUND(FG261*FG40,2)</f>
        <v>0</v>
      </c>
      <c r="FH270" s="42">
        <f t="shared" si="553"/>
        <v>0</v>
      </c>
      <c r="FI270" s="42">
        <f t="shared" si="553"/>
        <v>0</v>
      </c>
      <c r="FJ270" s="42">
        <f t="shared" si="553"/>
        <v>0</v>
      </c>
      <c r="FK270" s="42">
        <f t="shared" si="553"/>
        <v>0</v>
      </c>
      <c r="FL270" s="42">
        <f t="shared" si="553"/>
        <v>0</v>
      </c>
      <c r="FM270" s="42">
        <f t="shared" si="553"/>
        <v>0</v>
      </c>
      <c r="FN270" s="42">
        <f t="shared" si="553"/>
        <v>0</v>
      </c>
      <c r="FO270" s="42">
        <f t="shared" si="553"/>
        <v>58683.94</v>
      </c>
      <c r="FP270" s="42">
        <f t="shared" si="553"/>
        <v>0</v>
      </c>
      <c r="FQ270" s="42">
        <f t="shared" si="553"/>
        <v>0</v>
      </c>
      <c r="FR270" s="42">
        <f t="shared" si="553"/>
        <v>0</v>
      </c>
      <c r="FS270" s="42">
        <f t="shared" si="553"/>
        <v>0</v>
      </c>
      <c r="FT270" s="43">
        <f t="shared" si="553"/>
        <v>0</v>
      </c>
      <c r="FU270" s="42">
        <f t="shared" si="553"/>
        <v>0</v>
      </c>
      <c r="FV270" s="42">
        <f t="shared" si="553"/>
        <v>0</v>
      </c>
      <c r="FW270" s="42">
        <f t="shared" si="553"/>
        <v>0</v>
      </c>
      <c r="FX270" s="42">
        <f t="shared" si="553"/>
        <v>0</v>
      </c>
      <c r="FY270" s="42"/>
      <c r="FZ270" s="125">
        <f>SUM(C270:FX270)</f>
        <v>58683.94</v>
      </c>
      <c r="GA270" s="42"/>
      <c r="GB270" s="1"/>
      <c r="GC270" s="42"/>
      <c r="GD270" s="4"/>
      <c r="GE270" s="4"/>
      <c r="GF270" s="11"/>
      <c r="GG270" s="1"/>
      <c r="GH270" s="11"/>
      <c r="GI270" s="43"/>
      <c r="GJ270" s="43"/>
      <c r="GK270" s="43"/>
      <c r="GL270" s="1"/>
      <c r="GM270" s="1"/>
    </row>
    <row r="271" spans="1:195" x14ac:dyDescent="0.2">
      <c r="A271" s="5"/>
      <c r="B271" s="11" t="s">
        <v>649</v>
      </c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3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  <c r="BP271" s="42"/>
      <c r="BQ271" s="42"/>
      <c r="BR271" s="42"/>
      <c r="BS271" s="42"/>
      <c r="BT271" s="42"/>
      <c r="BU271" s="42"/>
      <c r="BV271" s="42"/>
      <c r="BW271" s="42"/>
      <c r="BX271" s="42"/>
      <c r="BY271" s="42"/>
      <c r="BZ271" s="42"/>
      <c r="CA271" s="42"/>
      <c r="CB271" s="42"/>
      <c r="CC271" s="42"/>
      <c r="CD271" s="42"/>
      <c r="CE271" s="42"/>
      <c r="CF271" s="42"/>
      <c r="CG271" s="42"/>
      <c r="CH271" s="42"/>
      <c r="CI271" s="42"/>
      <c r="CJ271" s="42"/>
      <c r="CK271" s="42"/>
      <c r="CL271" s="42"/>
      <c r="CM271" s="42"/>
      <c r="CN271" s="42"/>
      <c r="CO271" s="42"/>
      <c r="CP271" s="42"/>
      <c r="CQ271" s="42"/>
      <c r="CR271" s="42"/>
      <c r="CS271" s="42"/>
      <c r="CT271" s="42"/>
      <c r="CU271" s="42"/>
      <c r="CV271" s="42"/>
      <c r="CW271" s="42"/>
      <c r="CX271" s="42"/>
      <c r="CY271" s="42"/>
      <c r="CZ271" s="42"/>
      <c r="DA271" s="42"/>
      <c r="DB271" s="42"/>
      <c r="DC271" s="42"/>
      <c r="DD271" s="42"/>
      <c r="DE271" s="42"/>
      <c r="DF271" s="42"/>
      <c r="DG271" s="42"/>
      <c r="DH271" s="42"/>
      <c r="DI271" s="42"/>
      <c r="DJ271" s="42"/>
      <c r="DK271" s="42"/>
      <c r="DL271" s="42"/>
      <c r="DM271" s="42"/>
      <c r="DN271" s="42"/>
      <c r="DO271" s="42"/>
      <c r="DP271" s="42"/>
      <c r="DQ271" s="42"/>
      <c r="DR271" s="42"/>
      <c r="DS271" s="42"/>
      <c r="DT271" s="42"/>
      <c r="DU271" s="42"/>
      <c r="DV271" s="42"/>
      <c r="DW271" s="42"/>
      <c r="DX271" s="42"/>
      <c r="DY271" s="42"/>
      <c r="DZ271" s="42"/>
      <c r="EA271" s="42"/>
      <c r="EB271" s="42"/>
      <c r="EC271" s="42"/>
      <c r="ED271" s="42"/>
      <c r="EE271" s="42"/>
      <c r="EF271" s="42"/>
      <c r="EG271" s="42"/>
      <c r="EH271" s="42"/>
      <c r="EI271" s="42"/>
      <c r="EJ271" s="42"/>
      <c r="EK271" s="42"/>
      <c r="EL271" s="42"/>
      <c r="EM271" s="42"/>
      <c r="EN271" s="42"/>
      <c r="EO271" s="42"/>
      <c r="EP271" s="42"/>
      <c r="EQ271" s="42"/>
      <c r="ER271" s="42"/>
      <c r="ES271" s="42"/>
      <c r="ET271" s="42"/>
      <c r="EU271" s="42"/>
      <c r="EV271" s="42"/>
      <c r="EW271" s="42"/>
      <c r="EX271" s="42"/>
      <c r="EY271" s="42"/>
      <c r="EZ271" s="42"/>
      <c r="FA271" s="42"/>
      <c r="FB271" s="42"/>
      <c r="FC271" s="42"/>
      <c r="FD271" s="42"/>
      <c r="FE271" s="42"/>
      <c r="FF271" s="42"/>
      <c r="FG271" s="42"/>
      <c r="FH271" s="42"/>
      <c r="FI271" s="42"/>
      <c r="FJ271" s="42"/>
      <c r="FK271" s="42"/>
      <c r="FL271" s="42"/>
      <c r="FM271" s="42"/>
      <c r="FN271" s="42"/>
      <c r="FO271" s="42"/>
      <c r="FP271" s="42"/>
      <c r="FQ271" s="42"/>
      <c r="FR271" s="42"/>
      <c r="FS271" s="42"/>
      <c r="FT271" s="43"/>
      <c r="FU271" s="42"/>
      <c r="FV271" s="42"/>
      <c r="FW271" s="42"/>
      <c r="FX271" s="42"/>
      <c r="FY271" s="108"/>
      <c r="FZ271" s="42"/>
      <c r="GA271" s="42"/>
      <c r="GB271" s="1"/>
      <c r="GC271" s="4"/>
      <c r="GD271" s="4"/>
      <c r="GE271" s="4"/>
      <c r="GF271" s="11"/>
      <c r="GG271" s="1"/>
      <c r="GH271" s="11"/>
      <c r="GI271" s="43"/>
      <c r="GJ271" s="43"/>
      <c r="GK271" s="43"/>
      <c r="GL271" s="1"/>
      <c r="GM271" s="1"/>
    </row>
    <row r="272" spans="1:195" x14ac:dyDescent="0.2">
      <c r="A272" s="2" t="s">
        <v>650</v>
      </c>
      <c r="B272" s="11" t="s">
        <v>651</v>
      </c>
      <c r="C272" s="42">
        <f t="shared" ref="C272:AH272" si="554">ROUND(C265/C96,2)</f>
        <v>8839.67</v>
      </c>
      <c r="D272" s="42">
        <f t="shared" si="554"/>
        <v>8697.8700000000008</v>
      </c>
      <c r="E272" s="42">
        <f t="shared" si="554"/>
        <v>9241.5499999999993</v>
      </c>
      <c r="F272" s="42">
        <f t="shared" si="554"/>
        <v>8589.27</v>
      </c>
      <c r="G272" s="42">
        <f t="shared" si="554"/>
        <v>9225.91</v>
      </c>
      <c r="H272" s="42">
        <f t="shared" si="554"/>
        <v>9204.7000000000007</v>
      </c>
      <c r="I272" s="42">
        <f t="shared" si="554"/>
        <v>9120.23</v>
      </c>
      <c r="J272" s="42">
        <f t="shared" si="554"/>
        <v>8671.49</v>
      </c>
      <c r="K272" s="42">
        <f t="shared" si="554"/>
        <v>11791.16</v>
      </c>
      <c r="L272" s="42">
        <f t="shared" si="554"/>
        <v>9209.25</v>
      </c>
      <c r="M272" s="42">
        <f t="shared" si="554"/>
        <v>10466.549999999999</v>
      </c>
      <c r="N272" s="42">
        <f t="shared" si="554"/>
        <v>8863.5400000000009</v>
      </c>
      <c r="O272" s="42">
        <f t="shared" si="554"/>
        <v>8567.42</v>
      </c>
      <c r="P272" s="42">
        <f t="shared" si="554"/>
        <v>15767.74</v>
      </c>
      <c r="Q272" s="42">
        <f t="shared" si="554"/>
        <v>9282.2999999999993</v>
      </c>
      <c r="R272" s="42">
        <f t="shared" si="554"/>
        <v>8505.4599999999991</v>
      </c>
      <c r="S272" s="42">
        <f t="shared" si="554"/>
        <v>8993.76</v>
      </c>
      <c r="T272" s="42">
        <f t="shared" si="554"/>
        <v>15346.13</v>
      </c>
      <c r="U272" s="42">
        <f t="shared" si="554"/>
        <v>18403.439999999999</v>
      </c>
      <c r="V272" s="42">
        <f t="shared" si="554"/>
        <v>11551.85</v>
      </c>
      <c r="W272" s="43">
        <f t="shared" si="554"/>
        <v>18217.2</v>
      </c>
      <c r="X272" s="42">
        <f t="shared" si="554"/>
        <v>17994.77</v>
      </c>
      <c r="Y272" s="42">
        <f t="shared" si="554"/>
        <v>9026.61</v>
      </c>
      <c r="Z272" s="42">
        <f t="shared" si="554"/>
        <v>12302.45</v>
      </c>
      <c r="AA272" s="42">
        <f t="shared" si="554"/>
        <v>8671.52</v>
      </c>
      <c r="AB272" s="42">
        <f t="shared" si="554"/>
        <v>8829.2900000000009</v>
      </c>
      <c r="AC272" s="42">
        <f t="shared" si="554"/>
        <v>9014.26</v>
      </c>
      <c r="AD272" s="42">
        <f t="shared" si="554"/>
        <v>8761.61</v>
      </c>
      <c r="AE272" s="42">
        <f t="shared" si="554"/>
        <v>16235.84</v>
      </c>
      <c r="AF272" s="42">
        <f t="shared" si="554"/>
        <v>15113.12</v>
      </c>
      <c r="AG272" s="42">
        <f t="shared" si="554"/>
        <v>9572.9500000000007</v>
      </c>
      <c r="AH272" s="42">
        <f t="shared" si="554"/>
        <v>8835.43</v>
      </c>
      <c r="AI272" s="42">
        <f t="shared" ref="AI272:BN272" si="555">ROUND(AI265/AI96,2)</f>
        <v>10834.92</v>
      </c>
      <c r="AJ272" s="42">
        <f t="shared" si="555"/>
        <v>14397.66</v>
      </c>
      <c r="AK272" s="42">
        <f t="shared" si="555"/>
        <v>13906.42</v>
      </c>
      <c r="AL272" s="42">
        <f t="shared" si="555"/>
        <v>12280.14</v>
      </c>
      <c r="AM272" s="42">
        <f t="shared" si="555"/>
        <v>9931.77</v>
      </c>
      <c r="AN272" s="42">
        <f t="shared" si="555"/>
        <v>11128.72</v>
      </c>
      <c r="AO272" s="42">
        <f t="shared" si="555"/>
        <v>8600.26</v>
      </c>
      <c r="AP272" s="42">
        <f t="shared" si="555"/>
        <v>9214.0400000000009</v>
      </c>
      <c r="AQ272" s="42">
        <f t="shared" si="555"/>
        <v>13583.09</v>
      </c>
      <c r="AR272" s="42">
        <f t="shared" si="555"/>
        <v>8596.1200000000008</v>
      </c>
      <c r="AS272" s="42">
        <f t="shared" si="555"/>
        <v>9240.69</v>
      </c>
      <c r="AT272" s="42">
        <f t="shared" si="555"/>
        <v>8815.98</v>
      </c>
      <c r="AU272" s="42">
        <f t="shared" si="555"/>
        <v>13494.07</v>
      </c>
      <c r="AV272" s="42">
        <f t="shared" si="555"/>
        <v>12339.04</v>
      </c>
      <c r="AW272" s="42">
        <f t="shared" si="555"/>
        <v>14098.44</v>
      </c>
      <c r="AX272" s="42">
        <f t="shared" si="555"/>
        <v>19737.88</v>
      </c>
      <c r="AY272" s="42">
        <f t="shared" si="555"/>
        <v>10265.25</v>
      </c>
      <c r="AZ272" s="42">
        <f t="shared" si="555"/>
        <v>9062.9599999999991</v>
      </c>
      <c r="BA272" s="42">
        <f t="shared" si="555"/>
        <v>8451.98</v>
      </c>
      <c r="BB272" s="42">
        <f t="shared" si="555"/>
        <v>8452.2000000000007</v>
      </c>
      <c r="BC272" s="42">
        <f t="shared" si="555"/>
        <v>8774.7199999999993</v>
      </c>
      <c r="BD272" s="42">
        <f t="shared" si="555"/>
        <v>8452.24</v>
      </c>
      <c r="BE272" s="42">
        <f t="shared" si="555"/>
        <v>9054.32</v>
      </c>
      <c r="BF272" s="42">
        <f t="shared" si="555"/>
        <v>8443.14</v>
      </c>
      <c r="BG272" s="42">
        <f t="shared" si="555"/>
        <v>9319.0300000000007</v>
      </c>
      <c r="BH272" s="42">
        <f t="shared" si="555"/>
        <v>9667.59</v>
      </c>
      <c r="BI272" s="42">
        <f t="shared" si="555"/>
        <v>13568.03</v>
      </c>
      <c r="BJ272" s="42">
        <f t="shared" si="555"/>
        <v>8454.99</v>
      </c>
      <c r="BK272" s="42">
        <f t="shared" si="555"/>
        <v>8484.58</v>
      </c>
      <c r="BL272" s="42">
        <f t="shared" si="555"/>
        <v>14746.82</v>
      </c>
      <c r="BM272" s="42">
        <f t="shared" si="555"/>
        <v>12360.38</v>
      </c>
      <c r="BN272" s="42">
        <f t="shared" si="555"/>
        <v>8452.24</v>
      </c>
      <c r="BO272" s="42">
        <f t="shared" ref="BO272:CT272" si="556">ROUND(BO265/BO96,2)</f>
        <v>8839.7000000000007</v>
      </c>
      <c r="BP272" s="42">
        <f t="shared" si="556"/>
        <v>14219.11</v>
      </c>
      <c r="BQ272" s="42">
        <f t="shared" si="556"/>
        <v>9182.56</v>
      </c>
      <c r="BR272" s="42">
        <f t="shared" si="556"/>
        <v>8583.75</v>
      </c>
      <c r="BS272" s="42">
        <f t="shared" si="556"/>
        <v>9362.99</v>
      </c>
      <c r="BT272" s="42">
        <f t="shared" si="556"/>
        <v>10542.52</v>
      </c>
      <c r="BU272" s="42">
        <f t="shared" si="556"/>
        <v>10852.05</v>
      </c>
      <c r="BV272" s="42">
        <f t="shared" si="556"/>
        <v>8966.83</v>
      </c>
      <c r="BW272" s="42">
        <f t="shared" si="556"/>
        <v>8805.3700000000008</v>
      </c>
      <c r="BX272" s="42">
        <f t="shared" si="556"/>
        <v>18181.28</v>
      </c>
      <c r="BY272" s="42">
        <f t="shared" si="556"/>
        <v>9818.82</v>
      </c>
      <c r="BZ272" s="42">
        <f t="shared" si="556"/>
        <v>13446.93</v>
      </c>
      <c r="CA272" s="42">
        <f t="shared" si="556"/>
        <v>15432.63</v>
      </c>
      <c r="CB272" s="42">
        <f t="shared" si="556"/>
        <v>8689.49</v>
      </c>
      <c r="CC272" s="42">
        <f t="shared" si="556"/>
        <v>14135.71</v>
      </c>
      <c r="CD272" s="42">
        <f t="shared" si="556"/>
        <v>17496.14</v>
      </c>
      <c r="CE272" s="42">
        <f t="shared" si="556"/>
        <v>14721.04</v>
      </c>
      <c r="CF272" s="42">
        <f t="shared" si="556"/>
        <v>15606.07</v>
      </c>
      <c r="CG272" s="42">
        <f t="shared" si="556"/>
        <v>13230.38</v>
      </c>
      <c r="CH272" s="42">
        <f t="shared" si="556"/>
        <v>16671.5</v>
      </c>
      <c r="CI272" s="42">
        <f t="shared" si="556"/>
        <v>9226.68</v>
      </c>
      <c r="CJ272" s="42">
        <f t="shared" si="556"/>
        <v>9311.32</v>
      </c>
      <c r="CK272" s="42">
        <f t="shared" si="556"/>
        <v>8734.31</v>
      </c>
      <c r="CL272" s="42">
        <f t="shared" si="556"/>
        <v>9208.51</v>
      </c>
      <c r="CM272" s="42">
        <f t="shared" si="556"/>
        <v>10064.75</v>
      </c>
      <c r="CN272" s="42">
        <f t="shared" si="556"/>
        <v>8449.6200000000008</v>
      </c>
      <c r="CO272" s="42">
        <f t="shared" si="556"/>
        <v>8451.69</v>
      </c>
      <c r="CP272" s="42">
        <f t="shared" si="556"/>
        <v>9277.9599999999991</v>
      </c>
      <c r="CQ272" s="42">
        <f t="shared" si="556"/>
        <v>9437.99</v>
      </c>
      <c r="CR272" s="42">
        <f t="shared" si="556"/>
        <v>14771.48</v>
      </c>
      <c r="CS272" s="42">
        <f t="shared" si="556"/>
        <v>10715.37</v>
      </c>
      <c r="CT272" s="42">
        <f t="shared" si="556"/>
        <v>16474.259999999998</v>
      </c>
      <c r="CU272" s="42">
        <f t="shared" ref="CU272:DZ272" si="557">ROUND(CU265/CU96,2)</f>
        <v>8377.99</v>
      </c>
      <c r="CV272" s="42">
        <f t="shared" si="557"/>
        <v>17147.990000000002</v>
      </c>
      <c r="CW272" s="42">
        <f t="shared" si="557"/>
        <v>14540.97</v>
      </c>
      <c r="CX272" s="42">
        <f t="shared" si="557"/>
        <v>9828.17</v>
      </c>
      <c r="CY272" s="42">
        <f t="shared" si="557"/>
        <v>18433.62</v>
      </c>
      <c r="CZ272" s="42">
        <f t="shared" si="557"/>
        <v>8628.43</v>
      </c>
      <c r="DA272" s="42">
        <f t="shared" si="557"/>
        <v>14596.24</v>
      </c>
      <c r="DB272" s="42">
        <f t="shared" si="557"/>
        <v>11743.43</v>
      </c>
      <c r="DC272" s="42">
        <f t="shared" si="557"/>
        <v>15473.02</v>
      </c>
      <c r="DD272" s="42">
        <f t="shared" si="557"/>
        <v>15149.72</v>
      </c>
      <c r="DE272" s="42">
        <f t="shared" si="557"/>
        <v>10023.459999999999</v>
      </c>
      <c r="DF272" s="42">
        <f t="shared" si="557"/>
        <v>8451.98</v>
      </c>
      <c r="DG272" s="42">
        <f t="shared" si="557"/>
        <v>17584.5</v>
      </c>
      <c r="DH272" s="42">
        <f t="shared" si="557"/>
        <v>8452.24</v>
      </c>
      <c r="DI272" s="42">
        <f t="shared" si="557"/>
        <v>8617.39</v>
      </c>
      <c r="DJ272" s="42">
        <f t="shared" si="557"/>
        <v>9560.01</v>
      </c>
      <c r="DK272" s="42">
        <f t="shared" si="557"/>
        <v>9916.2000000000007</v>
      </c>
      <c r="DL272" s="42">
        <f t="shared" si="557"/>
        <v>8874.1</v>
      </c>
      <c r="DM272" s="42">
        <f t="shared" si="557"/>
        <v>14026.53</v>
      </c>
      <c r="DN272" s="42">
        <f t="shared" si="557"/>
        <v>9191.75</v>
      </c>
      <c r="DO272" s="42">
        <f t="shared" si="557"/>
        <v>8961.7000000000007</v>
      </c>
      <c r="DP272" s="42">
        <f t="shared" si="557"/>
        <v>14262.4</v>
      </c>
      <c r="DQ272" s="42">
        <f t="shared" si="557"/>
        <v>9596.25</v>
      </c>
      <c r="DR272" s="42">
        <f t="shared" si="557"/>
        <v>9314.89</v>
      </c>
      <c r="DS272" s="42">
        <f t="shared" si="557"/>
        <v>9852.18</v>
      </c>
      <c r="DT272" s="42">
        <f t="shared" si="557"/>
        <v>16629.11</v>
      </c>
      <c r="DU272" s="42">
        <f t="shared" si="557"/>
        <v>10663.82</v>
      </c>
      <c r="DV272" s="42">
        <f t="shared" si="557"/>
        <v>13854.17</v>
      </c>
      <c r="DW272" s="42">
        <f t="shared" si="557"/>
        <v>11020.14</v>
      </c>
      <c r="DX272" s="42">
        <f t="shared" si="557"/>
        <v>16974.84</v>
      </c>
      <c r="DY272" s="42">
        <f t="shared" si="557"/>
        <v>12352.17</v>
      </c>
      <c r="DZ272" s="42">
        <f t="shared" si="557"/>
        <v>9528.52</v>
      </c>
      <c r="EA272" s="42">
        <f t="shared" ref="EA272:FF272" si="558">ROUND(EA265/EA96,2)</f>
        <v>9888.69</v>
      </c>
      <c r="EB272" s="42">
        <f t="shared" si="558"/>
        <v>9437.66</v>
      </c>
      <c r="EC272" s="42">
        <f t="shared" si="558"/>
        <v>10864.27</v>
      </c>
      <c r="ED272" s="42">
        <f t="shared" si="558"/>
        <v>11517.47</v>
      </c>
      <c r="EE272" s="42">
        <f t="shared" si="558"/>
        <v>14082.93</v>
      </c>
      <c r="EF272" s="42">
        <f t="shared" si="558"/>
        <v>8938.7000000000007</v>
      </c>
      <c r="EG272" s="42">
        <f t="shared" si="558"/>
        <v>11369.64</v>
      </c>
      <c r="EH272" s="42">
        <f t="shared" si="558"/>
        <v>12568.74</v>
      </c>
      <c r="EI272" s="42">
        <f t="shared" si="558"/>
        <v>9175.16</v>
      </c>
      <c r="EJ272" s="42">
        <f t="shared" si="558"/>
        <v>8446.07</v>
      </c>
      <c r="EK272" s="42">
        <f t="shared" si="558"/>
        <v>9213.9599999999991</v>
      </c>
      <c r="EL272" s="42">
        <f t="shared" si="558"/>
        <v>9329.4</v>
      </c>
      <c r="EM272" s="42">
        <f t="shared" si="558"/>
        <v>10090.59</v>
      </c>
      <c r="EN272" s="42">
        <f t="shared" si="558"/>
        <v>9022.43</v>
      </c>
      <c r="EO272" s="42">
        <f t="shared" si="558"/>
        <v>10381.200000000001</v>
      </c>
      <c r="EP272" s="42">
        <f t="shared" si="558"/>
        <v>11232.34</v>
      </c>
      <c r="EQ272" s="42">
        <f t="shared" si="558"/>
        <v>8880.7199999999993</v>
      </c>
      <c r="ER272" s="42">
        <f t="shared" si="558"/>
        <v>12304.88</v>
      </c>
      <c r="ES272" s="42">
        <f t="shared" si="558"/>
        <v>16114.87</v>
      </c>
      <c r="ET272" s="42">
        <f t="shared" si="558"/>
        <v>15495.54</v>
      </c>
      <c r="EU272" s="42">
        <f t="shared" si="558"/>
        <v>9969.1200000000008</v>
      </c>
      <c r="EV272" s="42">
        <f t="shared" si="558"/>
        <v>19055.47</v>
      </c>
      <c r="EW272" s="42">
        <f t="shared" si="558"/>
        <v>11834.77</v>
      </c>
      <c r="EX272" s="42">
        <f t="shared" si="558"/>
        <v>14077.18</v>
      </c>
      <c r="EY272" s="42">
        <f t="shared" si="558"/>
        <v>8921.0400000000009</v>
      </c>
      <c r="EZ272" s="42">
        <f t="shared" si="558"/>
        <v>15778.24</v>
      </c>
      <c r="FA272" s="42">
        <f t="shared" si="558"/>
        <v>9234.69</v>
      </c>
      <c r="FB272" s="42">
        <f t="shared" si="558"/>
        <v>11309.17</v>
      </c>
      <c r="FC272" s="42">
        <f t="shared" si="558"/>
        <v>8546.83</v>
      </c>
      <c r="FD272" s="42">
        <f t="shared" si="558"/>
        <v>11148.15</v>
      </c>
      <c r="FE272" s="42">
        <f t="shared" si="558"/>
        <v>17115.77</v>
      </c>
      <c r="FF272" s="42">
        <f t="shared" si="558"/>
        <v>13574.68</v>
      </c>
      <c r="FG272" s="42">
        <f t="shared" ref="FG272:FX272" si="559">ROUND(FG265/FG96,2)</f>
        <v>16769.349999999999</v>
      </c>
      <c r="FH272" s="42">
        <f t="shared" si="559"/>
        <v>17403.64</v>
      </c>
      <c r="FI272" s="42">
        <f t="shared" si="559"/>
        <v>8766.99</v>
      </c>
      <c r="FJ272" s="42">
        <f t="shared" si="559"/>
        <v>8544.99</v>
      </c>
      <c r="FK272" s="42">
        <f t="shared" si="559"/>
        <v>8524.4699999999993</v>
      </c>
      <c r="FL272" s="42">
        <f t="shared" si="559"/>
        <v>8452.24</v>
      </c>
      <c r="FM272" s="42">
        <f t="shared" si="559"/>
        <v>8452.24</v>
      </c>
      <c r="FN272" s="42">
        <f t="shared" si="559"/>
        <v>8737.69</v>
      </c>
      <c r="FO272" s="42">
        <f t="shared" si="559"/>
        <v>9079.1299999999992</v>
      </c>
      <c r="FP272" s="42">
        <f t="shared" si="559"/>
        <v>9084.17</v>
      </c>
      <c r="FQ272" s="42">
        <f t="shared" si="559"/>
        <v>9181.33</v>
      </c>
      <c r="FR272" s="42">
        <f t="shared" si="559"/>
        <v>15217.01</v>
      </c>
      <c r="FS272" s="42">
        <f t="shared" si="559"/>
        <v>14299.87</v>
      </c>
      <c r="FT272" s="43">
        <f t="shared" si="559"/>
        <v>18236.68</v>
      </c>
      <c r="FU272" s="42">
        <f t="shared" si="559"/>
        <v>9879.0499999999993</v>
      </c>
      <c r="FV272" s="42">
        <f t="shared" si="559"/>
        <v>9498.82</v>
      </c>
      <c r="FW272" s="42">
        <f t="shared" si="559"/>
        <v>14488.12</v>
      </c>
      <c r="FX272" s="42">
        <f t="shared" si="559"/>
        <v>18711.38</v>
      </c>
      <c r="FY272" s="42"/>
      <c r="FZ272" s="42">
        <f>ROUND(FZ265/FZ96,2)</f>
        <v>8895.39</v>
      </c>
      <c r="GA272" s="42"/>
      <c r="GB272" s="1"/>
      <c r="GC272" s="5"/>
      <c r="GD272" s="42"/>
      <c r="GE272" s="4"/>
      <c r="GF272" s="11"/>
      <c r="GG272" s="1"/>
      <c r="GH272" s="11"/>
      <c r="GI272" s="43"/>
      <c r="GJ272" s="1"/>
      <c r="GK272" s="1"/>
      <c r="GL272" s="1"/>
      <c r="GM272" s="1"/>
    </row>
    <row r="273" spans="1:195" x14ac:dyDescent="0.2">
      <c r="A273" s="5"/>
      <c r="B273" s="11" t="s">
        <v>652</v>
      </c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3">
        <f>(W265-W162)/W91</f>
        <v>18217.200199999999</v>
      </c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>
        <f>(AM265-AM162)/(AM91)</f>
        <v>9931.7713644524229</v>
      </c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  <c r="BO273" s="42"/>
      <c r="BP273" s="42"/>
      <c r="BQ273" s="42"/>
      <c r="BR273" s="42"/>
      <c r="BS273" s="42"/>
      <c r="BT273" s="42"/>
      <c r="BU273" s="42"/>
      <c r="BV273" s="42"/>
      <c r="BW273" s="42"/>
      <c r="BX273" s="42"/>
      <c r="BY273" s="42"/>
      <c r="BZ273" s="42"/>
      <c r="CA273" s="42"/>
      <c r="CB273" s="42"/>
      <c r="CC273" s="42"/>
      <c r="CD273" s="42"/>
      <c r="CE273" s="42"/>
      <c r="CF273" s="42"/>
      <c r="CG273" s="42"/>
      <c r="CH273" s="42"/>
      <c r="CI273" s="42"/>
      <c r="CJ273" s="42"/>
      <c r="CK273" s="42"/>
      <c r="CL273" s="42"/>
      <c r="CM273" s="42"/>
      <c r="CN273" s="42"/>
      <c r="CO273" s="42"/>
      <c r="CP273" s="129"/>
      <c r="CQ273" s="42"/>
      <c r="CR273" s="42"/>
      <c r="CS273" s="42"/>
      <c r="CT273" s="42"/>
      <c r="CU273" s="42"/>
      <c r="CV273" s="42"/>
      <c r="CW273" s="42"/>
      <c r="CX273" s="42"/>
      <c r="CY273" s="42"/>
      <c r="CZ273" s="42"/>
      <c r="DA273" s="42"/>
      <c r="DB273" s="42"/>
      <c r="DC273" s="42"/>
      <c r="DD273" s="42"/>
      <c r="DE273" s="42"/>
      <c r="DF273" s="42"/>
      <c r="DG273" s="42"/>
      <c r="DH273" s="42"/>
      <c r="DI273" s="42"/>
      <c r="DJ273" s="42"/>
      <c r="DK273" s="42"/>
      <c r="DL273" s="42"/>
      <c r="DM273" s="42"/>
      <c r="DN273" s="42"/>
      <c r="DO273" s="42"/>
      <c r="DP273" s="42"/>
      <c r="DQ273" s="42"/>
      <c r="DR273" s="42"/>
      <c r="DS273" s="42"/>
      <c r="DT273" s="42"/>
      <c r="DU273" s="42"/>
      <c r="DV273" s="42"/>
      <c r="DW273" s="42"/>
      <c r="DX273" s="42"/>
      <c r="DY273" s="42"/>
      <c r="DZ273" s="42"/>
      <c r="EA273" s="42"/>
      <c r="EB273" s="42"/>
      <c r="EC273" s="42"/>
      <c r="ED273" s="42"/>
      <c r="EE273" s="42"/>
      <c r="EF273" s="42"/>
      <c r="EG273" s="42"/>
      <c r="EH273" s="42"/>
      <c r="EI273" s="42"/>
      <c r="EJ273" s="42"/>
      <c r="EK273" s="42"/>
      <c r="EL273" s="42"/>
      <c r="EM273" s="42"/>
      <c r="EN273" s="42"/>
      <c r="EO273" s="42"/>
      <c r="EP273" s="42"/>
      <c r="EQ273" s="42"/>
      <c r="ER273" s="42"/>
      <c r="ES273" s="42"/>
      <c r="ET273" s="42"/>
      <c r="EU273" s="42"/>
      <c r="EV273" s="42"/>
      <c r="EW273" s="42"/>
      <c r="EX273" s="42"/>
      <c r="EY273" s="42"/>
      <c r="EZ273" s="42"/>
      <c r="FA273" s="42"/>
      <c r="FB273" s="42"/>
      <c r="FC273" s="42"/>
      <c r="FD273" s="42"/>
      <c r="FE273" s="42"/>
      <c r="FF273" s="42"/>
      <c r="FG273" s="42"/>
      <c r="FH273" s="42"/>
      <c r="FI273" s="42"/>
      <c r="FJ273" s="42"/>
      <c r="FK273" s="42"/>
      <c r="FL273" s="42"/>
      <c r="FM273" s="42"/>
      <c r="FN273" s="42"/>
      <c r="FO273" s="42"/>
      <c r="FP273" s="42"/>
      <c r="FQ273" s="42"/>
      <c r="FR273" s="42"/>
      <c r="FS273" s="42"/>
      <c r="FT273" s="43"/>
      <c r="FU273" s="42"/>
      <c r="FV273" s="42"/>
      <c r="FW273" s="42"/>
      <c r="FX273" s="42"/>
      <c r="FY273" s="42"/>
      <c r="FZ273" s="42"/>
      <c r="GA273" s="42"/>
      <c r="GB273" s="130"/>
      <c r="GC273" s="5"/>
      <c r="GD273" s="42"/>
      <c r="GE273" s="5"/>
      <c r="GF273" s="11"/>
      <c r="GG273" s="1"/>
      <c r="GH273" s="1"/>
      <c r="GI273" s="43"/>
      <c r="GJ273" s="43"/>
      <c r="GK273" s="43"/>
      <c r="GL273" s="43"/>
      <c r="GM273" s="43"/>
    </row>
    <row r="274" spans="1:195" x14ac:dyDescent="0.2">
      <c r="A274" s="2"/>
      <c r="B274" s="11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/>
      <c r="BQ274" s="42"/>
      <c r="BR274" s="42"/>
      <c r="BS274" s="42"/>
      <c r="BT274" s="42"/>
      <c r="BU274" s="42"/>
      <c r="BV274" s="42"/>
      <c r="BW274" s="42"/>
      <c r="BX274" s="42"/>
      <c r="BY274" s="42"/>
      <c r="BZ274" s="42"/>
      <c r="CA274" s="42"/>
      <c r="CB274" s="42"/>
      <c r="CC274" s="42"/>
      <c r="CD274" s="42"/>
      <c r="CE274" s="42"/>
      <c r="CF274" s="42"/>
      <c r="CG274" s="42"/>
      <c r="CH274" s="42"/>
      <c r="CI274" s="42"/>
      <c r="CJ274" s="42"/>
      <c r="CK274" s="42"/>
      <c r="CL274" s="42"/>
      <c r="CM274" s="42"/>
      <c r="CN274" s="42"/>
      <c r="CO274" s="42"/>
      <c r="CP274" s="42"/>
      <c r="CQ274" s="42"/>
      <c r="CR274" s="42"/>
      <c r="CS274" s="42"/>
      <c r="CT274" s="42"/>
      <c r="CU274" s="42"/>
      <c r="CV274" s="42"/>
      <c r="CW274" s="42"/>
      <c r="CX274" s="42"/>
      <c r="CY274" s="42"/>
      <c r="CZ274" s="42"/>
      <c r="DA274" s="42"/>
      <c r="DB274" s="42"/>
      <c r="DC274" s="42"/>
      <c r="DD274" s="42"/>
      <c r="DE274" s="42"/>
      <c r="DF274" s="42"/>
      <c r="DG274" s="42"/>
      <c r="DH274" s="42"/>
      <c r="DI274" s="42"/>
      <c r="DJ274" s="42"/>
      <c r="DK274" s="42"/>
      <c r="DL274" s="42"/>
      <c r="DM274" s="42"/>
      <c r="DN274" s="42"/>
      <c r="DO274" s="42"/>
      <c r="DP274" s="42"/>
      <c r="DQ274" s="42"/>
      <c r="DR274" s="42"/>
      <c r="DS274" s="42"/>
      <c r="DT274" s="42"/>
      <c r="DU274" s="42"/>
      <c r="DV274" s="42"/>
      <c r="DW274" s="42"/>
      <c r="DX274" s="42"/>
      <c r="DY274" s="42"/>
      <c r="DZ274" s="42"/>
      <c r="EA274" s="42"/>
      <c r="EB274" s="42"/>
      <c r="EC274" s="42"/>
      <c r="ED274" s="42"/>
      <c r="EE274" s="42"/>
      <c r="EF274" s="42"/>
      <c r="EG274" s="42"/>
      <c r="EH274" s="42"/>
      <c r="EI274" s="42"/>
      <c r="EJ274" s="42"/>
      <c r="EK274" s="42"/>
      <c r="EL274" s="42"/>
      <c r="EM274" s="42"/>
      <c r="EN274" s="42"/>
      <c r="EO274" s="42"/>
      <c r="EP274" s="42"/>
      <c r="EQ274" s="42"/>
      <c r="ER274" s="42"/>
      <c r="ES274" s="42"/>
      <c r="ET274" s="42"/>
      <c r="EU274" s="42"/>
      <c r="EV274" s="42"/>
      <c r="EW274" s="42"/>
      <c r="EX274" s="42"/>
      <c r="EY274" s="42"/>
      <c r="EZ274" s="42"/>
      <c r="FA274" s="42"/>
      <c r="FB274" s="42"/>
      <c r="FC274" s="42"/>
      <c r="FD274" s="42"/>
      <c r="FE274" s="42"/>
      <c r="FF274" s="42"/>
      <c r="FG274" s="42"/>
      <c r="FH274" s="42"/>
      <c r="FI274" s="42"/>
      <c r="FJ274" s="42"/>
      <c r="FK274" s="42"/>
      <c r="FL274" s="42"/>
      <c r="FM274" s="42"/>
      <c r="FN274" s="42"/>
      <c r="FO274" s="42"/>
      <c r="FP274" s="42"/>
      <c r="FQ274" s="42"/>
      <c r="FR274" s="42"/>
      <c r="FS274" s="42"/>
      <c r="FT274" s="43"/>
      <c r="FU274" s="42"/>
      <c r="FV274" s="42"/>
      <c r="FW274" s="42"/>
      <c r="FX274" s="42"/>
      <c r="FY274" s="42"/>
      <c r="FZ274" s="42"/>
      <c r="GA274" s="42"/>
      <c r="GB274" s="42"/>
      <c r="GC274" s="5"/>
      <c r="GD274" s="42"/>
      <c r="GE274" s="4"/>
      <c r="GF274" s="1"/>
      <c r="GG274" s="1"/>
      <c r="GH274" s="43"/>
      <c r="GI274" s="43"/>
      <c r="GJ274" s="43"/>
      <c r="GK274" s="43"/>
      <c r="GL274" s="43"/>
      <c r="GM274" s="43"/>
    </row>
    <row r="275" spans="1:195" ht="15.75" x14ac:dyDescent="0.25">
      <c r="A275" s="2" t="s">
        <v>653</v>
      </c>
      <c r="B275" s="41" t="s">
        <v>709</v>
      </c>
      <c r="C275" s="42">
        <f t="shared" ref="C275:BN275" si="560">IF(((C268*-1)&gt;(C265*$GE$266)),-C268,(C265*$GE$266))</f>
        <v>-6496583.8880207408</v>
      </c>
      <c r="D275" s="42">
        <f t="shared" si="560"/>
        <v>-31712973.207982883</v>
      </c>
      <c r="E275" s="42">
        <f t="shared" si="560"/>
        <v>-6327876.5527909296</v>
      </c>
      <c r="F275" s="42">
        <f t="shared" si="560"/>
        <v>-13899525.510020247</v>
      </c>
      <c r="G275" s="42">
        <f t="shared" si="560"/>
        <v>-828583.80175407848</v>
      </c>
      <c r="H275" s="42">
        <f t="shared" si="560"/>
        <v>-782692.32830167911</v>
      </c>
      <c r="I275" s="42">
        <f t="shared" si="560"/>
        <v>-8251493.3498670999</v>
      </c>
      <c r="J275" s="42">
        <f t="shared" si="560"/>
        <v>-1787112.7472370276</v>
      </c>
      <c r="K275" s="42">
        <f t="shared" si="560"/>
        <v>-304204.85472491238</v>
      </c>
      <c r="L275" s="42">
        <f t="shared" si="560"/>
        <v>-2076455.1586735721</v>
      </c>
      <c r="M275" s="42">
        <f t="shared" si="560"/>
        <v>-1227619.8113919673</v>
      </c>
      <c r="N275" s="42">
        <f t="shared" si="560"/>
        <v>-40789230.756229937</v>
      </c>
      <c r="O275" s="42">
        <f t="shared" si="560"/>
        <v>-10919500.343610195</v>
      </c>
      <c r="P275" s="42">
        <f t="shared" si="560"/>
        <v>-247043.56139579794</v>
      </c>
      <c r="Q275" s="42">
        <f t="shared" si="560"/>
        <v>-32038247.039530519</v>
      </c>
      <c r="R275" s="42">
        <f t="shared" si="560"/>
        <v>-2047402.1908953581</v>
      </c>
      <c r="S275" s="42">
        <f t="shared" si="560"/>
        <v>-1293642.0823484149</v>
      </c>
      <c r="T275" s="42">
        <f t="shared" si="560"/>
        <v>-201166.38903280502</v>
      </c>
      <c r="U275" s="42">
        <f t="shared" si="560"/>
        <v>-82496.920532349788</v>
      </c>
      <c r="V275" s="42">
        <f t="shared" si="560"/>
        <v>-293305.04050196824</v>
      </c>
      <c r="W275" s="42">
        <f t="shared" si="560"/>
        <v>-79283.569323330536</v>
      </c>
      <c r="X275" s="42">
        <f t="shared" si="560"/>
        <v>-78315.530931552566</v>
      </c>
      <c r="Y275" s="42">
        <f t="shared" si="560"/>
        <v>-1801215.9384642732</v>
      </c>
      <c r="Z275" s="42">
        <f t="shared" si="560"/>
        <v>-261819.62105568353</v>
      </c>
      <c r="AA275" s="42">
        <f t="shared" si="560"/>
        <v>-22786009.984197266</v>
      </c>
      <c r="AB275" s="42">
        <f t="shared" si="560"/>
        <v>-22897544.111715019</v>
      </c>
      <c r="AC275" s="42">
        <f t="shared" si="560"/>
        <v>-786585.31463043764</v>
      </c>
      <c r="AD275" s="42">
        <f t="shared" si="560"/>
        <v>-983033.58277444635</v>
      </c>
      <c r="AE275" s="42">
        <f t="shared" si="560"/>
        <v>-148386.88160466315</v>
      </c>
      <c r="AF275" s="42">
        <f t="shared" si="560"/>
        <v>-221527.63340371574</v>
      </c>
      <c r="AG275" s="42">
        <f t="shared" si="560"/>
        <v>-638022.50699501392</v>
      </c>
      <c r="AH275" s="42">
        <f t="shared" si="560"/>
        <v>-798128.38280246244</v>
      </c>
      <c r="AI275" s="42">
        <f t="shared" si="560"/>
        <v>-339327.13956534298</v>
      </c>
      <c r="AJ275" s="42">
        <f t="shared" si="560"/>
        <v>-242871.96930336099</v>
      </c>
      <c r="AK275" s="42">
        <f t="shared" si="560"/>
        <v>-262546.70132340642</v>
      </c>
      <c r="AL275" s="42">
        <f t="shared" si="560"/>
        <v>-297152.6367571248</v>
      </c>
      <c r="AM275" s="42">
        <f t="shared" si="560"/>
        <v>-385215.23402631958</v>
      </c>
      <c r="AN275" s="42">
        <f t="shared" si="560"/>
        <v>-348818.66989424487</v>
      </c>
      <c r="AO275" s="42">
        <f t="shared" si="560"/>
        <v>-3503918.4369533593</v>
      </c>
      <c r="AP275" s="42">
        <f t="shared" si="560"/>
        <v>-70291463.235913381</v>
      </c>
      <c r="AQ275" s="42">
        <f t="shared" si="560"/>
        <v>-280679.58963439352</v>
      </c>
      <c r="AR275" s="42">
        <f t="shared" si="560"/>
        <v>-48271040.280252673</v>
      </c>
      <c r="AS275" s="42">
        <f t="shared" si="560"/>
        <v>-5551505.9962542728</v>
      </c>
      <c r="AT275" s="42">
        <f t="shared" si="560"/>
        <v>-1752431.611400432</v>
      </c>
      <c r="AU275" s="42">
        <f t="shared" si="560"/>
        <v>-292229.97808407544</v>
      </c>
      <c r="AV275" s="42">
        <f t="shared" si="560"/>
        <v>-321776.8113103612</v>
      </c>
      <c r="AW275" s="42">
        <f t="shared" si="560"/>
        <v>-274148.47272560478</v>
      </c>
      <c r="AX275" s="42">
        <f t="shared" si="560"/>
        <v>-85901.755755821141</v>
      </c>
      <c r="AY275" s="42">
        <f t="shared" si="560"/>
        <v>-409854.45910523634</v>
      </c>
      <c r="AZ275" s="42">
        <f t="shared" si="560"/>
        <v>-9031928.9888914935</v>
      </c>
      <c r="BA275" s="42">
        <f t="shared" si="560"/>
        <v>-6634012.7056639222</v>
      </c>
      <c r="BB275" s="42">
        <f t="shared" si="560"/>
        <v>-5743619.3204404861</v>
      </c>
      <c r="BC275" s="42">
        <f t="shared" si="560"/>
        <v>-22920384.647956327</v>
      </c>
      <c r="BD275" s="42">
        <f t="shared" si="560"/>
        <v>-3675064.4021307682</v>
      </c>
      <c r="BE275" s="42">
        <f t="shared" si="560"/>
        <v>-1128180.4172229143</v>
      </c>
      <c r="BF275" s="42">
        <f t="shared" si="560"/>
        <v>-18128240.153151494</v>
      </c>
      <c r="BG275" s="42">
        <f t="shared" si="560"/>
        <v>-837433.57787687285</v>
      </c>
      <c r="BH275" s="42">
        <f t="shared" si="560"/>
        <v>-525764.1228695527</v>
      </c>
      <c r="BI275" s="42">
        <f t="shared" si="560"/>
        <v>-287808.69575991901</v>
      </c>
      <c r="BJ275" s="42">
        <f t="shared" si="560"/>
        <v>-4757143.405386541</v>
      </c>
      <c r="BK275" s="42">
        <f t="shared" si="560"/>
        <v>-17476406.537489459</v>
      </c>
      <c r="BL275" s="42">
        <f t="shared" si="560"/>
        <v>-250558.85447360744</v>
      </c>
      <c r="BM275" s="42">
        <f t="shared" si="560"/>
        <v>-304473.689963418</v>
      </c>
      <c r="BN275" s="42">
        <f t="shared" si="560"/>
        <v>-2684806.2223412995</v>
      </c>
      <c r="BO275" s="42">
        <f t="shared" ref="BO275:DZ275" si="561">IF(((BO268*-1)&gt;(BO265*$GE$266)),-BO268,(BO265*$GE$266))</f>
        <v>-1028188.7442272761</v>
      </c>
      <c r="BP275" s="42">
        <f t="shared" si="561"/>
        <v>-254093.07843355337</v>
      </c>
      <c r="BQ275" s="42">
        <f t="shared" si="561"/>
        <v>-4902183.7537317947</v>
      </c>
      <c r="BR275" s="42">
        <f t="shared" si="561"/>
        <v>-3542096.8506731535</v>
      </c>
      <c r="BS275" s="42">
        <f t="shared" si="561"/>
        <v>-948145.58598819131</v>
      </c>
      <c r="BT275" s="42">
        <f t="shared" si="561"/>
        <v>-405233.26617828064</v>
      </c>
      <c r="BU275" s="42">
        <f t="shared" si="561"/>
        <v>-397483.51627399854</v>
      </c>
      <c r="BV275" s="42">
        <f t="shared" si="561"/>
        <v>-1016595.5439040421</v>
      </c>
      <c r="BW275" s="42">
        <f t="shared" si="561"/>
        <v>-1523455.6799117213</v>
      </c>
      <c r="BX275" s="42">
        <f t="shared" si="561"/>
        <v>-138156.18079916097</v>
      </c>
      <c r="BY275" s="42">
        <f t="shared" si="561"/>
        <v>-441856.79721644829</v>
      </c>
      <c r="BZ275" s="42">
        <f t="shared" si="561"/>
        <v>-248955.82856282155</v>
      </c>
      <c r="CA275" s="42">
        <f t="shared" si="561"/>
        <v>-228091.51573603027</v>
      </c>
      <c r="CB275" s="42">
        <f t="shared" si="561"/>
        <v>-61487656.518369175</v>
      </c>
      <c r="CC275" s="42">
        <f t="shared" si="561"/>
        <v>-215936.59421141559</v>
      </c>
      <c r="CD275" s="42">
        <f t="shared" si="561"/>
        <v>-85739.738252609342</v>
      </c>
      <c r="CE275" s="42">
        <f t="shared" si="561"/>
        <v>-206426.54210031769</v>
      </c>
      <c r="CF275" s="42">
        <f t="shared" si="561"/>
        <v>-157030.1066492424</v>
      </c>
      <c r="CG275" s="42">
        <f t="shared" si="561"/>
        <v>-248631.77527746445</v>
      </c>
      <c r="CH275" s="42">
        <f t="shared" si="561"/>
        <v>-152949.02835383557</v>
      </c>
      <c r="CI275" s="42">
        <f t="shared" si="561"/>
        <v>-578402.20705956838</v>
      </c>
      <c r="CJ275" s="42">
        <f t="shared" si="561"/>
        <v>-792650.66777535947</v>
      </c>
      <c r="CK275" s="42">
        <f t="shared" si="561"/>
        <v>-4311642.2153370427</v>
      </c>
      <c r="CL275" s="42">
        <f t="shared" si="561"/>
        <v>-1088961.2358461893</v>
      </c>
      <c r="CM275" s="42">
        <f t="shared" si="561"/>
        <v>-732212.06437845575</v>
      </c>
      <c r="CN275" s="42">
        <f t="shared" si="561"/>
        <v>-22409599.127515886</v>
      </c>
      <c r="CO275" s="42">
        <f t="shared" si="561"/>
        <v>-11177928.520066841</v>
      </c>
      <c r="CP275" s="42">
        <f t="shared" si="561"/>
        <v>-859504.0043705554</v>
      </c>
      <c r="CQ275" s="42">
        <f t="shared" si="561"/>
        <v>-842290.60125182196</v>
      </c>
      <c r="CR275" s="42">
        <f t="shared" si="561"/>
        <v>-232334.53493721326</v>
      </c>
      <c r="CS275" s="42">
        <f t="shared" si="561"/>
        <v>-342298.3567055848</v>
      </c>
      <c r="CT275" s="42">
        <f t="shared" si="561"/>
        <v>-158739.56121516594</v>
      </c>
      <c r="CU275" s="42">
        <f t="shared" si="561"/>
        <v>-334648.78841330769</v>
      </c>
      <c r="CV275" s="42">
        <f t="shared" si="561"/>
        <v>-74630.247253820169</v>
      </c>
      <c r="CW275" s="42">
        <f t="shared" si="561"/>
        <v>-234024.8305695442</v>
      </c>
      <c r="CX275" s="42">
        <f t="shared" si="561"/>
        <v>-412421.42283371656</v>
      </c>
      <c r="CY275" s="42">
        <f t="shared" si="561"/>
        <v>-80225.453172534762</v>
      </c>
      <c r="CZ275" s="42">
        <f t="shared" si="561"/>
        <v>-1592656.3048829238</v>
      </c>
      <c r="DA275" s="42">
        <f t="shared" si="561"/>
        <v>-231611.07389832495</v>
      </c>
      <c r="DB275" s="42">
        <f t="shared" si="561"/>
        <v>-309822.17206019384</v>
      </c>
      <c r="DC275" s="42">
        <f t="shared" si="561"/>
        <v>-208486.28283245856</v>
      </c>
      <c r="DD275" s="42">
        <f t="shared" si="561"/>
        <v>-214283.92881019981</v>
      </c>
      <c r="DE275" s="42">
        <f t="shared" si="561"/>
        <v>-381878.84905670874</v>
      </c>
      <c r="DF275" s="42">
        <f t="shared" si="561"/>
        <v>-16123929.004737036</v>
      </c>
      <c r="DG275" s="42">
        <f t="shared" si="561"/>
        <v>-142345.74108323627</v>
      </c>
      <c r="DH275" s="42">
        <f t="shared" si="561"/>
        <v>-1549467.1262897197</v>
      </c>
      <c r="DI275" s="42">
        <f t="shared" si="561"/>
        <v>-2024089.0806818125</v>
      </c>
      <c r="DJ275" s="42">
        <f t="shared" si="561"/>
        <v>-571089.11650488141</v>
      </c>
      <c r="DK275" s="42">
        <f t="shared" si="561"/>
        <v>-394882.5154304757</v>
      </c>
      <c r="DL275" s="42">
        <f t="shared" si="561"/>
        <v>-4532660.3408777304</v>
      </c>
      <c r="DM275" s="42">
        <f t="shared" si="561"/>
        <v>-327080.47172132455</v>
      </c>
      <c r="DN275" s="42">
        <f t="shared" si="561"/>
        <v>-1162906.5653684863</v>
      </c>
      <c r="DO275" s="42">
        <f t="shared" si="561"/>
        <v>-2480555.3651187895</v>
      </c>
      <c r="DP275" s="42">
        <f t="shared" si="561"/>
        <v>-259832.49208126511</v>
      </c>
      <c r="DQ275" s="42">
        <f t="shared" si="561"/>
        <v>-532659.40748891991</v>
      </c>
      <c r="DR275" s="42">
        <f t="shared" si="561"/>
        <v>-1150269.8625116996</v>
      </c>
      <c r="DS275" s="42">
        <f t="shared" si="561"/>
        <v>-677299.71963349998</v>
      </c>
      <c r="DT275" s="42">
        <f t="shared" si="561"/>
        <v>-198733.55002542879</v>
      </c>
      <c r="DU275" s="42">
        <f t="shared" si="561"/>
        <v>-361072.28982597415</v>
      </c>
      <c r="DV275" s="42">
        <f t="shared" si="561"/>
        <v>-252636.55208185641</v>
      </c>
      <c r="DW275" s="42">
        <f t="shared" si="561"/>
        <v>-339276.58699866303</v>
      </c>
      <c r="DX275" s="42">
        <f t="shared" si="561"/>
        <v>-247782.34105139135</v>
      </c>
      <c r="DY275" s="42">
        <f t="shared" si="561"/>
        <v>-356739.48624425055</v>
      </c>
      <c r="DZ275" s="42">
        <f t="shared" si="561"/>
        <v>-748687.63051230949</v>
      </c>
      <c r="EA275" s="42">
        <f t="shared" ref="EA275:FX275" si="562">IF(((EA268*-1)&gt;(EA265*$GE$266)),-EA268,(EA265*$GE$266))</f>
        <v>-557499.15507969586</v>
      </c>
      <c r="EB275" s="42">
        <f t="shared" si="562"/>
        <v>-480893.17010873434</v>
      </c>
      <c r="EC275" s="42">
        <f t="shared" si="562"/>
        <v>-304594.90714618907</v>
      </c>
      <c r="ED275" s="42">
        <f t="shared" si="562"/>
        <v>-1656547.7213516303</v>
      </c>
      <c r="EE275" s="42">
        <f t="shared" si="562"/>
        <v>-239401.49007753539</v>
      </c>
      <c r="EF275" s="42">
        <f t="shared" si="562"/>
        <v>-1157267.9435009889</v>
      </c>
      <c r="EG275" s="42">
        <f t="shared" si="562"/>
        <v>-283334.48895985371</v>
      </c>
      <c r="EH275" s="42">
        <f t="shared" si="562"/>
        <v>-255124.3993635615</v>
      </c>
      <c r="EI275" s="42">
        <f t="shared" si="562"/>
        <v>-13110143.559473081</v>
      </c>
      <c r="EJ275" s="42">
        <f t="shared" si="562"/>
        <v>-7041877.5072089387</v>
      </c>
      <c r="EK275" s="42">
        <f t="shared" si="562"/>
        <v>-561966.12342209194</v>
      </c>
      <c r="EL275" s="42">
        <f t="shared" si="562"/>
        <v>-392790.98850338976</v>
      </c>
      <c r="EM275" s="42">
        <f t="shared" si="562"/>
        <v>-379518.09607011027</v>
      </c>
      <c r="EN275" s="42">
        <f t="shared" si="562"/>
        <v>-866381.58627803274</v>
      </c>
      <c r="EO275" s="42">
        <f t="shared" si="562"/>
        <v>-350147.40909221262</v>
      </c>
      <c r="EP275" s="42">
        <f t="shared" si="562"/>
        <v>-389316.69768471498</v>
      </c>
      <c r="EQ275" s="42">
        <f t="shared" si="562"/>
        <v>-2107044.8181128707</v>
      </c>
      <c r="ER275" s="42">
        <f t="shared" si="562"/>
        <v>-353981.3892827566</v>
      </c>
      <c r="ES275" s="42">
        <f t="shared" si="562"/>
        <v>-184031.52875050475</v>
      </c>
      <c r="ET275" s="42">
        <f t="shared" si="562"/>
        <v>-296729.64656809199</v>
      </c>
      <c r="EU275" s="42">
        <f t="shared" si="562"/>
        <v>-565764.72865374538</v>
      </c>
      <c r="EV275" s="42">
        <f t="shared" si="562"/>
        <v>-109635.85069826587</v>
      </c>
      <c r="EW275" s="42">
        <f t="shared" si="562"/>
        <v>-937828.9637500965</v>
      </c>
      <c r="EX275" s="42">
        <f t="shared" si="562"/>
        <v>-282802.25951205002</v>
      </c>
      <c r="EY275" s="42">
        <f t="shared" si="562"/>
        <v>-400912.11411103036</v>
      </c>
      <c r="EZ275" s="42">
        <f t="shared" si="562"/>
        <v>-191448.91193638515</v>
      </c>
      <c r="FA275" s="42">
        <f t="shared" si="562"/>
        <v>-2730946.5861044712</v>
      </c>
      <c r="FB275" s="42">
        <f t="shared" si="562"/>
        <v>-64435.689999999711</v>
      </c>
      <c r="FC275" s="42">
        <f t="shared" si="562"/>
        <v>-1711801.4660898421</v>
      </c>
      <c r="FD275" s="42">
        <f t="shared" si="562"/>
        <v>-352144.96402213391</v>
      </c>
      <c r="FE275" s="42">
        <f t="shared" si="562"/>
        <v>-157322.89425404673</v>
      </c>
      <c r="FF275" s="42">
        <f t="shared" si="562"/>
        <v>-267390.2888118017</v>
      </c>
      <c r="FG275" s="42">
        <f t="shared" si="562"/>
        <v>-171654.42243697311</v>
      </c>
      <c r="FH275" s="42">
        <f t="shared" si="562"/>
        <v>-141639.12364636289</v>
      </c>
      <c r="FI275" s="42">
        <f t="shared" si="562"/>
        <v>-1417612.3014277043</v>
      </c>
      <c r="FJ275" s="42">
        <f t="shared" si="562"/>
        <v>-1421656.0428253575</v>
      </c>
      <c r="FK275" s="42">
        <f t="shared" si="562"/>
        <v>-1741454.7706221105</v>
      </c>
      <c r="FL275" s="42">
        <f t="shared" si="562"/>
        <v>-4730579.5661562281</v>
      </c>
      <c r="FM275" s="42">
        <f t="shared" si="562"/>
        <v>-2788246.2674983237</v>
      </c>
      <c r="FN275" s="42">
        <f t="shared" si="562"/>
        <v>-16543034.532189602</v>
      </c>
      <c r="FO275" s="42">
        <f t="shared" si="562"/>
        <v>-400.00999999861233</v>
      </c>
      <c r="FP275" s="42">
        <f t="shared" si="562"/>
        <v>-1838794.6482292835</v>
      </c>
      <c r="FQ275" s="42">
        <f t="shared" si="562"/>
        <v>-738749.1384787173</v>
      </c>
      <c r="FR275" s="42">
        <f t="shared" si="562"/>
        <v>-221858.28451364383</v>
      </c>
      <c r="FS275" s="42">
        <f t="shared" si="562"/>
        <v>-241720.20151706535</v>
      </c>
      <c r="FT275" s="43">
        <f t="shared" si="562"/>
        <v>-11025.910000000062</v>
      </c>
      <c r="FU275" s="42">
        <f t="shared" si="562"/>
        <v>-685510.32323193853</v>
      </c>
      <c r="FV275" s="42">
        <f t="shared" si="562"/>
        <v>-560240.4606646992</v>
      </c>
      <c r="FW275" s="42">
        <f t="shared" si="562"/>
        <v>-250703.19015513916</v>
      </c>
      <c r="FX275" s="42">
        <f t="shared" si="562"/>
        <v>-103095.80844737284</v>
      </c>
      <c r="FY275" s="42"/>
      <c r="FZ275" s="125">
        <f>SUM(C275:FX275)</f>
        <v>-672396894.00000024</v>
      </c>
      <c r="GA275" s="43">
        <v>-672396894</v>
      </c>
      <c r="GB275" s="43"/>
      <c r="GC275" s="5"/>
      <c r="GD275" s="42"/>
      <c r="GE275" s="4"/>
      <c r="GF275" s="11"/>
      <c r="GG275" s="1"/>
      <c r="GH275" s="43"/>
      <c r="GI275" s="43"/>
      <c r="GJ275" s="43"/>
      <c r="GK275" s="43"/>
      <c r="GL275" s="43"/>
      <c r="GM275" s="43"/>
    </row>
    <row r="276" spans="1:195" ht="15.75" x14ac:dyDescent="0.25">
      <c r="A276" s="2"/>
      <c r="B276" s="41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  <c r="DB276" s="42"/>
      <c r="DC276" s="42"/>
      <c r="DD276" s="42"/>
      <c r="DE276" s="42"/>
      <c r="DF276" s="42"/>
      <c r="DG276" s="42"/>
      <c r="DH276" s="42"/>
      <c r="DI276" s="42"/>
      <c r="DJ276" s="42"/>
      <c r="DK276" s="42"/>
      <c r="DL276" s="42"/>
      <c r="DM276" s="42"/>
      <c r="DN276" s="42"/>
      <c r="DO276" s="42"/>
      <c r="DP276" s="42"/>
      <c r="DQ276" s="42"/>
      <c r="DR276" s="42"/>
      <c r="DS276" s="42"/>
      <c r="DT276" s="42"/>
      <c r="DU276" s="42"/>
      <c r="DV276" s="42"/>
      <c r="DW276" s="42"/>
      <c r="DX276" s="42"/>
      <c r="DY276" s="42"/>
      <c r="DZ276" s="42"/>
      <c r="EA276" s="42"/>
      <c r="EB276" s="42"/>
      <c r="EC276" s="42"/>
      <c r="ED276" s="42"/>
      <c r="EE276" s="42"/>
      <c r="EF276" s="42"/>
      <c r="EG276" s="42"/>
      <c r="EH276" s="42"/>
      <c r="EI276" s="42"/>
      <c r="EJ276" s="42"/>
      <c r="EK276" s="42"/>
      <c r="EL276" s="42"/>
      <c r="EM276" s="42"/>
      <c r="EN276" s="42"/>
      <c r="EO276" s="42"/>
      <c r="EP276" s="42"/>
      <c r="EQ276" s="42"/>
      <c r="ER276" s="42"/>
      <c r="ES276" s="42"/>
      <c r="ET276" s="42"/>
      <c r="EU276" s="42"/>
      <c r="EV276" s="42"/>
      <c r="EW276" s="42"/>
      <c r="EX276" s="42"/>
      <c r="EY276" s="42"/>
      <c r="EZ276" s="42"/>
      <c r="FA276" s="42"/>
      <c r="FB276" s="42"/>
      <c r="FC276" s="42"/>
      <c r="FD276" s="42"/>
      <c r="FE276" s="42"/>
      <c r="FF276" s="42"/>
      <c r="FG276" s="42"/>
      <c r="FH276" s="42"/>
      <c r="FI276" s="42"/>
      <c r="FJ276" s="42"/>
      <c r="FK276" s="42"/>
      <c r="FL276" s="42"/>
      <c r="FM276" s="42"/>
      <c r="FN276" s="42"/>
      <c r="FO276" s="42"/>
      <c r="FP276" s="42"/>
      <c r="FQ276" s="42"/>
      <c r="FR276" s="42"/>
      <c r="FS276" s="42"/>
      <c r="FT276" s="43"/>
      <c r="FU276" s="42"/>
      <c r="FV276" s="42"/>
      <c r="FW276" s="42"/>
      <c r="FX276" s="42"/>
      <c r="FY276" s="42"/>
      <c r="FZ276" s="125"/>
      <c r="GA276" s="89"/>
      <c r="GB276" s="43"/>
      <c r="GC276" s="87"/>
      <c r="GD276" s="42"/>
      <c r="GE276" s="4"/>
      <c r="GF276" s="11"/>
      <c r="GG276" s="1"/>
      <c r="GH276" s="43"/>
      <c r="GI276" s="43"/>
      <c r="GJ276" s="43"/>
      <c r="GK276" s="43"/>
      <c r="GL276" s="43"/>
      <c r="GM276" s="43"/>
    </row>
    <row r="277" spans="1:195" ht="15.75" x14ac:dyDescent="0.25">
      <c r="A277" s="2"/>
      <c r="B277" s="41" t="s">
        <v>707</v>
      </c>
      <c r="C277" s="42"/>
      <c r="D277" s="5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  <c r="BO277" s="42"/>
      <c r="BP277" s="42"/>
      <c r="BQ277" s="42"/>
      <c r="BR277" s="42"/>
      <c r="BS277" s="42"/>
      <c r="BT277" s="42"/>
      <c r="BU277" s="42"/>
      <c r="BV277" s="42"/>
      <c r="BW277" s="42"/>
      <c r="BX277" s="42"/>
      <c r="BY277" s="42"/>
      <c r="BZ277" s="42"/>
      <c r="CA277" s="42"/>
      <c r="CB277" s="42"/>
      <c r="CC277" s="42"/>
      <c r="CD277" s="42"/>
      <c r="CE277" s="42"/>
      <c r="CF277" s="42"/>
      <c r="CG277" s="42"/>
      <c r="CH277" s="42"/>
      <c r="CI277" s="42"/>
      <c r="CJ277" s="42"/>
      <c r="CK277" s="42"/>
      <c r="CL277" s="42"/>
      <c r="CM277" s="42"/>
      <c r="CN277" s="42"/>
      <c r="CO277" s="42"/>
      <c r="CP277" s="42"/>
      <c r="CQ277" s="42"/>
      <c r="CR277" s="42"/>
      <c r="CS277" s="42"/>
      <c r="CT277" s="42"/>
      <c r="CU277" s="42"/>
      <c r="CV277" s="42"/>
      <c r="CW277" s="42"/>
      <c r="CX277" s="42"/>
      <c r="CY277" s="42"/>
      <c r="CZ277" s="42"/>
      <c r="DA277" s="42"/>
      <c r="DB277" s="42"/>
      <c r="DC277" s="42"/>
      <c r="DD277" s="42"/>
      <c r="DE277" s="42"/>
      <c r="DF277" s="42"/>
      <c r="DG277" s="42"/>
      <c r="DH277" s="42"/>
      <c r="DI277" s="42"/>
      <c r="DJ277" s="42"/>
      <c r="DK277" s="42"/>
      <c r="DL277" s="42"/>
      <c r="DM277" s="42"/>
      <c r="DN277" s="42"/>
      <c r="DO277" s="42"/>
      <c r="DP277" s="42"/>
      <c r="DQ277" s="42"/>
      <c r="DR277" s="42"/>
      <c r="DS277" s="42"/>
      <c r="DT277" s="42"/>
      <c r="DU277" s="42"/>
      <c r="DV277" s="42"/>
      <c r="DW277" s="42"/>
      <c r="DX277" s="42"/>
      <c r="DY277" s="42"/>
      <c r="DZ277" s="42"/>
      <c r="EA277" s="42"/>
      <c r="EB277" s="42"/>
      <c r="EC277" s="42"/>
      <c r="ED277" s="42"/>
      <c r="EE277" s="42"/>
      <c r="EF277" s="42"/>
      <c r="EG277" s="42"/>
      <c r="EH277" s="42"/>
      <c r="EI277" s="42"/>
      <c r="EJ277" s="42"/>
      <c r="EK277" s="42"/>
      <c r="EL277" s="42"/>
      <c r="EM277" s="42"/>
      <c r="EN277" s="42"/>
      <c r="EO277" s="42"/>
      <c r="EP277" s="42"/>
      <c r="EQ277" s="42"/>
      <c r="ER277" s="42"/>
      <c r="ES277" s="42"/>
      <c r="ET277" s="42"/>
      <c r="EU277" s="42"/>
      <c r="EV277" s="42"/>
      <c r="EW277" s="42"/>
      <c r="EX277" s="42"/>
      <c r="EY277" s="42"/>
      <c r="EZ277" s="42"/>
      <c r="FA277" s="42"/>
      <c r="FB277" s="42"/>
      <c r="FC277" s="42"/>
      <c r="FD277" s="42"/>
      <c r="FE277" s="42"/>
      <c r="FF277" s="42"/>
      <c r="FG277" s="42"/>
      <c r="FH277" s="42"/>
      <c r="FI277" s="42"/>
      <c r="FJ277" s="42"/>
      <c r="FK277" s="42"/>
      <c r="FL277" s="42"/>
      <c r="FM277" s="42"/>
      <c r="FN277" s="42"/>
      <c r="FO277" s="42"/>
      <c r="FP277" s="42"/>
      <c r="FQ277" s="42"/>
      <c r="FR277" s="42"/>
      <c r="FS277" s="42"/>
      <c r="FT277" s="43"/>
      <c r="FU277" s="42"/>
      <c r="FV277" s="42"/>
      <c r="FW277" s="42"/>
      <c r="FX277" s="42"/>
      <c r="FY277" s="42"/>
      <c r="FZ277" s="42"/>
      <c r="GA277" s="43"/>
      <c r="GB277" s="43"/>
      <c r="GC277" s="11"/>
      <c r="GD277" s="42"/>
      <c r="GE277" s="4"/>
      <c r="GF277" s="11"/>
      <c r="GG277" s="1"/>
      <c r="GH277" s="43"/>
      <c r="GI277" s="43"/>
      <c r="GJ277" s="43"/>
      <c r="GK277" s="43"/>
      <c r="GL277" s="43"/>
      <c r="GM277" s="43"/>
    </row>
    <row r="278" spans="1:195" x14ac:dyDescent="0.2">
      <c r="A278" s="2" t="s">
        <v>654</v>
      </c>
      <c r="B278" s="11" t="s">
        <v>655</v>
      </c>
      <c r="C278" s="5">
        <f t="shared" ref="C278:BN278" si="563">C265+C275</f>
        <v>68140298.83197926</v>
      </c>
      <c r="D278" s="5">
        <f t="shared" si="563"/>
        <v>332625808.96201712</v>
      </c>
      <c r="E278" s="5">
        <f t="shared" si="563"/>
        <v>66370789.127209075</v>
      </c>
      <c r="F278" s="5">
        <f t="shared" si="563"/>
        <v>145787053.34997973</v>
      </c>
      <c r="G278" s="5">
        <f t="shared" si="563"/>
        <v>8690713.2782459222</v>
      </c>
      <c r="H278" s="5">
        <f t="shared" si="563"/>
        <v>8209374.3516983204</v>
      </c>
      <c r="I278" s="5">
        <f t="shared" si="563"/>
        <v>86546904.090132892</v>
      </c>
      <c r="J278" s="5">
        <f t="shared" si="563"/>
        <v>18744373.772762973</v>
      </c>
      <c r="K278" s="5">
        <f t="shared" si="563"/>
        <v>3190693.7652750877</v>
      </c>
      <c r="L278" s="5">
        <f t="shared" si="563"/>
        <v>21779180.79132643</v>
      </c>
      <c r="M278" s="5">
        <f t="shared" si="563"/>
        <v>12876056.438608032</v>
      </c>
      <c r="N278" s="5">
        <f t="shared" si="563"/>
        <v>427823363.90377009</v>
      </c>
      <c r="O278" s="5">
        <f t="shared" si="563"/>
        <v>114530656.3163898</v>
      </c>
      <c r="P278" s="5">
        <f t="shared" si="563"/>
        <v>2591149.8086042022</v>
      </c>
      <c r="Q278" s="5">
        <f t="shared" si="563"/>
        <v>336037487.54046947</v>
      </c>
      <c r="R278" s="5">
        <f t="shared" si="563"/>
        <v>21474454.809104644</v>
      </c>
      <c r="S278" s="5">
        <f t="shared" si="563"/>
        <v>13568539.957651583</v>
      </c>
      <c r="T278" s="5">
        <f t="shared" si="563"/>
        <v>2109960.8809671951</v>
      </c>
      <c r="U278" s="5">
        <f t="shared" si="563"/>
        <v>865280.1094676503</v>
      </c>
      <c r="V278" s="5">
        <f t="shared" si="563"/>
        <v>3076369.5894980319</v>
      </c>
      <c r="W278" s="5">
        <f t="shared" si="563"/>
        <v>831576.44067666947</v>
      </c>
      <c r="X278" s="5">
        <f t="shared" si="563"/>
        <v>821423.03906844743</v>
      </c>
      <c r="Y278" s="5">
        <f t="shared" si="563"/>
        <v>18892297.001535725</v>
      </c>
      <c r="Z278" s="5">
        <f t="shared" si="563"/>
        <v>2746130.5089443163</v>
      </c>
      <c r="AA278" s="5">
        <f t="shared" si="563"/>
        <v>238994147.73580274</v>
      </c>
      <c r="AB278" s="5">
        <f t="shared" si="563"/>
        <v>240163988.51828498</v>
      </c>
      <c r="AC278" s="5">
        <f t="shared" si="563"/>
        <v>8250206.4653695617</v>
      </c>
      <c r="AD278" s="5">
        <f t="shared" si="563"/>
        <v>10310680.697225552</v>
      </c>
      <c r="AE278" s="5">
        <f t="shared" si="563"/>
        <v>1556375.8783953369</v>
      </c>
      <c r="AF278" s="5">
        <f t="shared" si="563"/>
        <v>2323522.546596284</v>
      </c>
      <c r="AG278" s="5">
        <f t="shared" si="563"/>
        <v>6691985.3630049862</v>
      </c>
      <c r="AH278" s="5">
        <f t="shared" si="563"/>
        <v>8371277.4971975386</v>
      </c>
      <c r="AI278" s="5">
        <f t="shared" si="563"/>
        <v>3559078.6004346572</v>
      </c>
      <c r="AJ278" s="5">
        <f t="shared" si="563"/>
        <v>2547395.5006966386</v>
      </c>
      <c r="AK278" s="5">
        <f t="shared" si="563"/>
        <v>2753756.5886765937</v>
      </c>
      <c r="AL278" s="5">
        <f t="shared" si="563"/>
        <v>3116725.6232428756</v>
      </c>
      <c r="AM278" s="5">
        <f t="shared" si="563"/>
        <v>4040382.08597368</v>
      </c>
      <c r="AN278" s="5">
        <f t="shared" si="563"/>
        <v>3658631.8001057552</v>
      </c>
      <c r="AO278" s="5">
        <f t="shared" si="563"/>
        <v>36751322.463046648</v>
      </c>
      <c r="AP278" s="5">
        <f t="shared" si="563"/>
        <v>737261519.71408665</v>
      </c>
      <c r="AQ278" s="5">
        <f t="shared" si="563"/>
        <v>2943945.8403656068</v>
      </c>
      <c r="AR278" s="5">
        <f t="shared" si="563"/>
        <v>506297335.07974732</v>
      </c>
      <c r="AS278" s="5">
        <f t="shared" si="563"/>
        <v>58227721.533745728</v>
      </c>
      <c r="AT278" s="5">
        <f t="shared" si="563"/>
        <v>18380615.988599569</v>
      </c>
      <c r="AU278" s="5">
        <f t="shared" si="563"/>
        <v>3065093.6519159246</v>
      </c>
      <c r="AV278" s="5">
        <f t="shared" si="563"/>
        <v>3374999.6086896388</v>
      </c>
      <c r="AW278" s="5">
        <f t="shared" si="563"/>
        <v>2875443.3372743954</v>
      </c>
      <c r="AX278" s="5">
        <f t="shared" si="563"/>
        <v>900992.18424417882</v>
      </c>
      <c r="AY278" s="5">
        <f t="shared" si="563"/>
        <v>4298813.9308947632</v>
      </c>
      <c r="AZ278" s="5">
        <f t="shared" si="563"/>
        <v>94732608.851108506</v>
      </c>
      <c r="BA278" s="5">
        <f t="shared" si="563"/>
        <v>69581739.574336082</v>
      </c>
      <c r="BB278" s="5">
        <f t="shared" si="563"/>
        <v>60242728.119559512</v>
      </c>
      <c r="BC278" s="5">
        <f t="shared" si="563"/>
        <v>240403554.57204366</v>
      </c>
      <c r="BD278" s="5">
        <f t="shared" si="563"/>
        <v>38546410.067869231</v>
      </c>
      <c r="BE278" s="5">
        <f t="shared" si="563"/>
        <v>11833072.902777083</v>
      </c>
      <c r="BF278" s="5">
        <f t="shared" si="563"/>
        <v>190140498.85684851</v>
      </c>
      <c r="BG278" s="5">
        <f t="shared" si="563"/>
        <v>8783535.3521231264</v>
      </c>
      <c r="BH278" s="5">
        <f t="shared" si="563"/>
        <v>5514548.1171304472</v>
      </c>
      <c r="BI278" s="5">
        <f t="shared" si="563"/>
        <v>3018720.4342400809</v>
      </c>
      <c r="BJ278" s="5">
        <f t="shared" si="563"/>
        <v>49895942.054613456</v>
      </c>
      <c r="BK278" s="5">
        <f t="shared" si="563"/>
        <v>183303653.81251055</v>
      </c>
      <c r="BL278" s="5">
        <f t="shared" si="563"/>
        <v>2628020.4355263924</v>
      </c>
      <c r="BM278" s="5">
        <f t="shared" si="563"/>
        <v>3193513.4800365819</v>
      </c>
      <c r="BN278" s="5">
        <f t="shared" si="563"/>
        <v>28159953.207658701</v>
      </c>
      <c r="BO278" s="5">
        <f t="shared" ref="BO278:DZ278" si="564">BO265+BO275</f>
        <v>10784296.715772726</v>
      </c>
      <c r="BP278" s="5">
        <f t="shared" si="564"/>
        <v>2665089.6215664465</v>
      </c>
      <c r="BQ278" s="5">
        <f t="shared" si="564"/>
        <v>51417217.36626821</v>
      </c>
      <c r="BR278" s="5">
        <f t="shared" si="564"/>
        <v>37151761.919326842</v>
      </c>
      <c r="BS278" s="5">
        <f t="shared" si="564"/>
        <v>9944753.2240118086</v>
      </c>
      <c r="BT278" s="5">
        <f t="shared" si="564"/>
        <v>4250343.9238217184</v>
      </c>
      <c r="BU278" s="5">
        <f t="shared" si="564"/>
        <v>4169059.623726001</v>
      </c>
      <c r="BV278" s="5">
        <f t="shared" si="564"/>
        <v>10662699.866095958</v>
      </c>
      <c r="BW278" s="5">
        <f t="shared" si="564"/>
        <v>15978970.960088279</v>
      </c>
      <c r="BX278" s="5">
        <f t="shared" si="564"/>
        <v>1449069.7892008391</v>
      </c>
      <c r="BY278" s="5">
        <f t="shared" si="564"/>
        <v>4634474.7827835521</v>
      </c>
      <c r="BZ278" s="5">
        <f t="shared" si="564"/>
        <v>2611206.8814371782</v>
      </c>
      <c r="CA278" s="5">
        <f t="shared" si="564"/>
        <v>2392368.7142639696</v>
      </c>
      <c r="CB278" s="5">
        <f t="shared" si="564"/>
        <v>644921602.16163075</v>
      </c>
      <c r="CC278" s="5">
        <f t="shared" si="564"/>
        <v>2264880.1757885846</v>
      </c>
      <c r="CD278" s="5">
        <f t="shared" si="564"/>
        <v>899292.84174739057</v>
      </c>
      <c r="CE278" s="5">
        <f t="shared" si="564"/>
        <v>2165132.7078996822</v>
      </c>
      <c r="CF278" s="5">
        <f t="shared" si="564"/>
        <v>1647031.5133507575</v>
      </c>
      <c r="CG278" s="5">
        <f t="shared" si="564"/>
        <v>2607808.0047225351</v>
      </c>
      <c r="CH278" s="5">
        <f t="shared" si="564"/>
        <v>1604226.5716461646</v>
      </c>
      <c r="CI278" s="5">
        <f t="shared" si="564"/>
        <v>6066649.7829404306</v>
      </c>
      <c r="CJ278" s="5">
        <f t="shared" si="564"/>
        <v>8313823.7422246411</v>
      </c>
      <c r="CK278" s="5">
        <f t="shared" si="564"/>
        <v>45223242.564662956</v>
      </c>
      <c r="CL278" s="5">
        <f t="shared" si="564"/>
        <v>11421717.214153809</v>
      </c>
      <c r="CM278" s="5">
        <f t="shared" si="564"/>
        <v>7679905.2756215446</v>
      </c>
      <c r="CN278" s="5">
        <f t="shared" si="564"/>
        <v>235046111.55248412</v>
      </c>
      <c r="CO278" s="5">
        <f t="shared" si="564"/>
        <v>117241215.19993316</v>
      </c>
      <c r="CP278" s="5">
        <f t="shared" si="564"/>
        <v>9015024.0056294445</v>
      </c>
      <c r="CQ278" s="5">
        <f t="shared" si="564"/>
        <v>8834478.898748178</v>
      </c>
      <c r="CR278" s="5">
        <f t="shared" si="564"/>
        <v>2436872.1950627868</v>
      </c>
      <c r="CS278" s="5">
        <f t="shared" si="564"/>
        <v>3590242.6132944152</v>
      </c>
      <c r="CT278" s="5">
        <f t="shared" si="564"/>
        <v>1664961.3587848339</v>
      </c>
      <c r="CU278" s="5">
        <f t="shared" si="564"/>
        <v>3510009.0815866925</v>
      </c>
      <c r="CV278" s="5">
        <f t="shared" si="564"/>
        <v>782769.44274617976</v>
      </c>
      <c r="CW278" s="5">
        <f t="shared" si="564"/>
        <v>2454601.0894304556</v>
      </c>
      <c r="CX278" s="5">
        <f t="shared" si="564"/>
        <v>4325737.8771662833</v>
      </c>
      <c r="CY278" s="5">
        <f t="shared" si="564"/>
        <v>841455.51682746527</v>
      </c>
      <c r="CZ278" s="5">
        <f t="shared" si="564"/>
        <v>16704791.07511708</v>
      </c>
      <c r="DA278" s="5">
        <f t="shared" si="564"/>
        <v>2429284.0761016752</v>
      </c>
      <c r="DB278" s="5">
        <f t="shared" si="564"/>
        <v>3249611.7579398062</v>
      </c>
      <c r="DC278" s="5">
        <f t="shared" si="564"/>
        <v>2186736.5771675413</v>
      </c>
      <c r="DD278" s="5">
        <f t="shared" si="564"/>
        <v>2247545.9711898002</v>
      </c>
      <c r="DE278" s="5">
        <f t="shared" si="564"/>
        <v>4005387.960943291</v>
      </c>
      <c r="DF278" s="5">
        <f t="shared" si="564"/>
        <v>169118010.27526295</v>
      </c>
      <c r="DG278" s="5">
        <f t="shared" si="564"/>
        <v>1493012.5589167639</v>
      </c>
      <c r="DH278" s="5">
        <f t="shared" si="564"/>
        <v>16251795.53371028</v>
      </c>
      <c r="DI278" s="5">
        <f t="shared" si="564"/>
        <v>21229932.099318188</v>
      </c>
      <c r="DJ278" s="5">
        <f t="shared" si="564"/>
        <v>5989945.4434951181</v>
      </c>
      <c r="DK278" s="5">
        <f t="shared" si="564"/>
        <v>4141778.6745695248</v>
      </c>
      <c r="DL278" s="5">
        <f t="shared" si="564"/>
        <v>47541421.06912227</v>
      </c>
      <c r="DM278" s="5">
        <f t="shared" si="564"/>
        <v>3430627.7682786752</v>
      </c>
      <c r="DN278" s="5">
        <f t="shared" si="564"/>
        <v>12197302.804631513</v>
      </c>
      <c r="DO278" s="5">
        <f t="shared" si="564"/>
        <v>26017640.464881208</v>
      </c>
      <c r="DP278" s="5">
        <f t="shared" si="564"/>
        <v>2725288.237918735</v>
      </c>
      <c r="DQ278" s="5">
        <f t="shared" si="564"/>
        <v>5586870.2425110806</v>
      </c>
      <c r="DR278" s="5">
        <f t="shared" si="564"/>
        <v>12064761.0374883</v>
      </c>
      <c r="DS278" s="5">
        <f t="shared" si="564"/>
        <v>7103949.7203665003</v>
      </c>
      <c r="DT278" s="5">
        <f t="shared" si="564"/>
        <v>2084443.7199745711</v>
      </c>
      <c r="DU278" s="5">
        <f t="shared" si="564"/>
        <v>3787155.5501740258</v>
      </c>
      <c r="DV278" s="5">
        <f t="shared" si="564"/>
        <v>2649812.6479181433</v>
      </c>
      <c r="DW278" s="5">
        <f t="shared" si="564"/>
        <v>3558548.3730013371</v>
      </c>
      <c r="DX278" s="5">
        <f t="shared" si="564"/>
        <v>2598898.5989486086</v>
      </c>
      <c r="DY278" s="5">
        <f t="shared" si="564"/>
        <v>3741710.3537557493</v>
      </c>
      <c r="DZ278" s="5">
        <f t="shared" si="564"/>
        <v>7852711.4794876901</v>
      </c>
      <c r="EA278" s="5">
        <f t="shared" ref="EA278:FX278" si="565">EA265+EA275</f>
        <v>5847405.2949203048</v>
      </c>
      <c r="EB278" s="5">
        <f t="shared" si="565"/>
        <v>5043913.0598912658</v>
      </c>
      <c r="EC278" s="5">
        <f t="shared" si="565"/>
        <v>3194784.8828538111</v>
      </c>
      <c r="ED278" s="5">
        <f t="shared" si="565"/>
        <v>17374924.838648371</v>
      </c>
      <c r="EE278" s="5">
        <f t="shared" si="565"/>
        <v>2510994.9099224648</v>
      </c>
      <c r="EF278" s="5">
        <f t="shared" si="565"/>
        <v>12138161.356499013</v>
      </c>
      <c r="EG278" s="5">
        <f t="shared" si="565"/>
        <v>2971792.1110401466</v>
      </c>
      <c r="EH278" s="5">
        <f t="shared" si="565"/>
        <v>2675906.7706364384</v>
      </c>
      <c r="EI278" s="5">
        <f t="shared" si="565"/>
        <v>137507513.99052694</v>
      </c>
      <c r="EJ278" s="5">
        <f t="shared" si="565"/>
        <v>73859684.712791055</v>
      </c>
      <c r="EK278" s="5">
        <f t="shared" si="565"/>
        <v>5894257.6965779085</v>
      </c>
      <c r="EL278" s="5">
        <f t="shared" si="565"/>
        <v>4119841.4114966104</v>
      </c>
      <c r="EM278" s="5">
        <f t="shared" si="565"/>
        <v>3980626.8839298892</v>
      </c>
      <c r="EN278" s="5">
        <f t="shared" si="565"/>
        <v>9087160.4537219666</v>
      </c>
      <c r="EO278" s="5">
        <f t="shared" si="565"/>
        <v>3672568.4609077871</v>
      </c>
      <c r="EP278" s="5">
        <f t="shared" si="565"/>
        <v>4083400.842315285</v>
      </c>
      <c r="EQ278" s="5">
        <f t="shared" si="565"/>
        <v>22100024.571887128</v>
      </c>
      <c r="ER278" s="5">
        <f t="shared" si="565"/>
        <v>3712781.6807172438</v>
      </c>
      <c r="ES278" s="5">
        <f t="shared" si="565"/>
        <v>1930239.5812494955</v>
      </c>
      <c r="ET278" s="5">
        <f t="shared" si="565"/>
        <v>3112289.0334319077</v>
      </c>
      <c r="EU278" s="5">
        <f t="shared" si="565"/>
        <v>5934099.8813462537</v>
      </c>
      <c r="EV278" s="5">
        <f t="shared" si="565"/>
        <v>1149930.4493017341</v>
      </c>
      <c r="EW278" s="5">
        <f t="shared" si="565"/>
        <v>9836545.9362499043</v>
      </c>
      <c r="EX278" s="5">
        <f t="shared" si="565"/>
        <v>2966209.7504879497</v>
      </c>
      <c r="EY278" s="5">
        <f t="shared" si="565"/>
        <v>4205020.9358889693</v>
      </c>
      <c r="EZ278" s="5">
        <f t="shared" si="565"/>
        <v>2008037.8080636146</v>
      </c>
      <c r="FA278" s="5">
        <f t="shared" si="565"/>
        <v>28643902.653895527</v>
      </c>
      <c r="FB278" s="5">
        <f t="shared" si="565"/>
        <v>3983116.8</v>
      </c>
      <c r="FC278" s="5">
        <f t="shared" si="565"/>
        <v>17954461.213910159</v>
      </c>
      <c r="FD278" s="5">
        <f t="shared" si="565"/>
        <v>3693520.0859778663</v>
      </c>
      <c r="FE278" s="5">
        <f t="shared" si="565"/>
        <v>1650102.4557459531</v>
      </c>
      <c r="FF278" s="5">
        <f t="shared" si="565"/>
        <v>2804559.2111881981</v>
      </c>
      <c r="FG278" s="5">
        <f t="shared" si="565"/>
        <v>1800420.627563027</v>
      </c>
      <c r="FH278" s="5">
        <f t="shared" si="565"/>
        <v>1485601.1063536371</v>
      </c>
      <c r="FI278" s="5">
        <f t="shared" si="565"/>
        <v>14868818.368572295</v>
      </c>
      <c r="FJ278" s="5">
        <f t="shared" si="565"/>
        <v>14911231.697174642</v>
      </c>
      <c r="FK278" s="5">
        <f t="shared" si="565"/>
        <v>18265483.909377888</v>
      </c>
      <c r="FL278" s="5">
        <f t="shared" si="565"/>
        <v>49617323.633843772</v>
      </c>
      <c r="FM278" s="5">
        <f t="shared" si="565"/>
        <v>29244898.112501673</v>
      </c>
      <c r="FN278" s="5">
        <f t="shared" si="565"/>
        <v>173513855.28781042</v>
      </c>
      <c r="FO278" s="5">
        <f t="shared" si="565"/>
        <v>10152787.190000001</v>
      </c>
      <c r="FP278" s="5">
        <f t="shared" si="565"/>
        <v>19286446.381770719</v>
      </c>
      <c r="FQ278" s="5">
        <f t="shared" si="565"/>
        <v>7748470.2615212835</v>
      </c>
      <c r="FR278" s="5">
        <f t="shared" si="565"/>
        <v>2326990.6254863557</v>
      </c>
      <c r="FS278" s="5">
        <f t="shared" si="565"/>
        <v>2535315.0284829345</v>
      </c>
      <c r="FT278" s="11">
        <f t="shared" si="565"/>
        <v>1424200.5999999999</v>
      </c>
      <c r="FU278" s="5">
        <f t="shared" si="565"/>
        <v>7190067.746768062</v>
      </c>
      <c r="FV278" s="5">
        <f t="shared" si="565"/>
        <v>5876157.8493353017</v>
      </c>
      <c r="FW278" s="5">
        <f t="shared" si="565"/>
        <v>2629534.319844861</v>
      </c>
      <c r="FX278" s="5">
        <f t="shared" si="565"/>
        <v>1081334.3315526273</v>
      </c>
      <c r="FY278" s="5">
        <f>FY267+FY276</f>
        <v>0</v>
      </c>
      <c r="FZ278" s="125">
        <f>SUM(C278:FX278)</f>
        <v>7067290190.3900032</v>
      </c>
      <c r="GA278" s="126"/>
      <c r="GB278" s="126">
        <f>FZ278-GA278</f>
        <v>7067290190.3900032</v>
      </c>
      <c r="GC278" s="11"/>
      <c r="GD278" s="42"/>
      <c r="GE278" s="4"/>
      <c r="GF278" s="11"/>
      <c r="GG278" s="1"/>
      <c r="GH278" s="43"/>
      <c r="GI278" s="43"/>
      <c r="GJ278" s="43"/>
      <c r="GK278" s="43"/>
      <c r="GL278" s="43"/>
      <c r="GM278" s="43"/>
    </row>
    <row r="279" spans="1:195" x14ac:dyDescent="0.2">
      <c r="A279" s="2" t="s">
        <v>656</v>
      </c>
      <c r="B279" s="11" t="s">
        <v>657</v>
      </c>
      <c r="C279" s="5">
        <f>C266</f>
        <v>17747486.16</v>
      </c>
      <c r="D279" s="5">
        <f t="shared" ref="D279:BO280" si="566">D266</f>
        <v>68305986.209999993</v>
      </c>
      <c r="E279" s="5">
        <f t="shared" si="566"/>
        <v>18111796.949999999</v>
      </c>
      <c r="F279" s="5">
        <f t="shared" si="566"/>
        <v>33909115.229999997</v>
      </c>
      <c r="G279" s="5">
        <f t="shared" si="566"/>
        <v>3660428.69</v>
      </c>
      <c r="H279" s="5">
        <f t="shared" si="566"/>
        <v>2608456.37</v>
      </c>
      <c r="I279" s="5">
        <f t="shared" si="566"/>
        <v>18301374.09</v>
      </c>
      <c r="J279" s="5">
        <f t="shared" si="566"/>
        <v>3609734.63</v>
      </c>
      <c r="K279" s="5">
        <f t="shared" si="566"/>
        <v>1093544.6299999999</v>
      </c>
      <c r="L279" s="5">
        <f t="shared" si="566"/>
        <v>12048253.67</v>
      </c>
      <c r="M279" s="5">
        <f t="shared" si="566"/>
        <v>4201144.1500000004</v>
      </c>
      <c r="N279" s="5">
        <f t="shared" si="566"/>
        <v>125116347.66</v>
      </c>
      <c r="O279" s="5">
        <f t="shared" si="566"/>
        <v>43705673.869999997</v>
      </c>
      <c r="P279" s="5">
        <f t="shared" si="566"/>
        <v>981432.5</v>
      </c>
      <c r="Q279" s="5">
        <f t="shared" si="566"/>
        <v>68685772.739999995</v>
      </c>
      <c r="R279" s="5">
        <f t="shared" si="566"/>
        <v>1546898.34</v>
      </c>
      <c r="S279" s="5">
        <f t="shared" si="566"/>
        <v>6012544.7999999998</v>
      </c>
      <c r="T279" s="5">
        <f t="shared" si="566"/>
        <v>526746.94999999995</v>
      </c>
      <c r="U279" s="5">
        <f t="shared" si="566"/>
        <v>323294.57</v>
      </c>
      <c r="V279" s="5">
        <f t="shared" si="566"/>
        <v>763096.09</v>
      </c>
      <c r="W279" s="5">
        <f t="shared" si="566"/>
        <v>179959.89</v>
      </c>
      <c r="X279" s="5">
        <f t="shared" si="566"/>
        <v>149096.75</v>
      </c>
      <c r="Y279" s="5">
        <f t="shared" si="566"/>
        <v>1205589.22</v>
      </c>
      <c r="Z279" s="5">
        <f t="shared" si="566"/>
        <v>430452.44</v>
      </c>
      <c r="AA279" s="5">
        <f t="shared" si="566"/>
        <v>85984070.620000005</v>
      </c>
      <c r="AB279" s="5">
        <f t="shared" si="566"/>
        <v>166276674.09999999</v>
      </c>
      <c r="AC279" s="5">
        <f t="shared" si="566"/>
        <v>3117598.99</v>
      </c>
      <c r="AD279" s="5">
        <f t="shared" si="566"/>
        <v>3400429.99</v>
      </c>
      <c r="AE279" s="5">
        <f t="shared" si="566"/>
        <v>320682.73</v>
      </c>
      <c r="AF279" s="5">
        <f t="shared" si="566"/>
        <v>530569.39</v>
      </c>
      <c r="AG279" s="5">
        <f t="shared" si="566"/>
        <v>4940438.5999999996</v>
      </c>
      <c r="AH279" s="5">
        <f t="shared" si="566"/>
        <v>549569.71</v>
      </c>
      <c r="AI279" s="5">
        <f t="shared" si="566"/>
        <v>222154.92</v>
      </c>
      <c r="AJ279" s="5">
        <f t="shared" si="566"/>
        <v>530854.31999999995</v>
      </c>
      <c r="AK279" s="5">
        <f t="shared" si="566"/>
        <v>1025396.04</v>
      </c>
      <c r="AL279" s="5">
        <f t="shared" si="566"/>
        <v>1862642.25</v>
      </c>
      <c r="AM279" s="5">
        <f t="shared" si="566"/>
        <v>703672.51</v>
      </c>
      <c r="AN279" s="5">
        <f t="shared" si="566"/>
        <v>2228495.34</v>
      </c>
      <c r="AO279" s="5">
        <f t="shared" si="566"/>
        <v>7817765.4500000002</v>
      </c>
      <c r="AP279" s="5">
        <f t="shared" si="566"/>
        <v>429708453.16000003</v>
      </c>
      <c r="AQ279" s="5">
        <f t="shared" si="566"/>
        <v>2004128.39</v>
      </c>
      <c r="AR279" s="5">
        <f t="shared" si="566"/>
        <v>164858783.50999999</v>
      </c>
      <c r="AS279" s="5">
        <f t="shared" si="566"/>
        <v>33756425.579999998</v>
      </c>
      <c r="AT279" s="5">
        <f t="shared" si="566"/>
        <v>5670966.7999999998</v>
      </c>
      <c r="AU279" s="5">
        <f t="shared" si="566"/>
        <v>743800.18</v>
      </c>
      <c r="AV279" s="5">
        <f t="shared" si="566"/>
        <v>458489.71</v>
      </c>
      <c r="AW279" s="5">
        <f t="shared" si="566"/>
        <v>444917.88</v>
      </c>
      <c r="AX279" s="5">
        <f t="shared" si="566"/>
        <v>277876.03999999998</v>
      </c>
      <c r="AY279" s="5">
        <f t="shared" si="566"/>
        <v>1075618.6000000001</v>
      </c>
      <c r="AZ279" s="5">
        <f t="shared" si="566"/>
        <v>10620305.789999999</v>
      </c>
      <c r="BA279" s="5">
        <f t="shared" si="566"/>
        <v>8369651.2400000002</v>
      </c>
      <c r="BB279" s="5">
        <f t="shared" si="566"/>
        <v>2967423.63</v>
      </c>
      <c r="BC279" s="5">
        <f t="shared" si="566"/>
        <v>59869872.060000002</v>
      </c>
      <c r="BD279" s="5">
        <f t="shared" si="566"/>
        <v>10376563.59</v>
      </c>
      <c r="BE279" s="5">
        <f t="shared" si="566"/>
        <v>2659118.7799999998</v>
      </c>
      <c r="BF279" s="5">
        <f t="shared" si="566"/>
        <v>42781311.990000002</v>
      </c>
      <c r="BG279" s="5">
        <f t="shared" si="566"/>
        <v>867938.49</v>
      </c>
      <c r="BH279" s="5">
        <f t="shared" si="566"/>
        <v>926333.84</v>
      </c>
      <c r="BI279" s="5">
        <f t="shared" si="566"/>
        <v>290298.69</v>
      </c>
      <c r="BJ279" s="5">
        <f t="shared" si="566"/>
        <v>11896363.51</v>
      </c>
      <c r="BK279" s="5">
        <f t="shared" si="566"/>
        <v>21596147.18</v>
      </c>
      <c r="BL279" s="5">
        <f t="shared" si="566"/>
        <v>142118.23000000001</v>
      </c>
      <c r="BM279" s="5">
        <f t="shared" si="566"/>
        <v>473524.13</v>
      </c>
      <c r="BN279" s="5">
        <f t="shared" si="566"/>
        <v>6481755.1600000001</v>
      </c>
      <c r="BO279" s="5">
        <f t="shared" si="566"/>
        <v>2166128.38</v>
      </c>
      <c r="BP279" s="5">
        <f t="shared" ref="BP279:EA280" si="567">BP266</f>
        <v>1291951.2</v>
      </c>
      <c r="BQ279" s="5">
        <f t="shared" si="567"/>
        <v>23309128.41</v>
      </c>
      <c r="BR279" s="5">
        <f t="shared" si="567"/>
        <v>3668139.02</v>
      </c>
      <c r="BS279" s="5">
        <f t="shared" si="567"/>
        <v>1547996.68</v>
      </c>
      <c r="BT279" s="5">
        <f t="shared" si="567"/>
        <v>1301266.8799999999</v>
      </c>
      <c r="BU279" s="5">
        <f t="shared" si="567"/>
        <v>1647713.48</v>
      </c>
      <c r="BV279" s="5">
        <f t="shared" si="567"/>
        <v>6511799.3099999996</v>
      </c>
      <c r="BW279" s="5">
        <f t="shared" si="567"/>
        <v>8458549.4900000002</v>
      </c>
      <c r="BX279" s="5">
        <f t="shared" si="567"/>
        <v>978826.27</v>
      </c>
      <c r="BY279" s="5">
        <f t="shared" si="567"/>
        <v>2209169.65</v>
      </c>
      <c r="BZ279" s="5">
        <f t="shared" si="567"/>
        <v>856191.16</v>
      </c>
      <c r="CA279" s="5">
        <f t="shared" si="567"/>
        <v>1423971.82</v>
      </c>
      <c r="CB279" s="5">
        <f t="shared" si="567"/>
        <v>247972566.31999999</v>
      </c>
      <c r="CC279" s="5">
        <f t="shared" si="567"/>
        <v>467922.51</v>
      </c>
      <c r="CD279" s="5">
        <f t="shared" si="567"/>
        <v>326098.19</v>
      </c>
      <c r="CE279" s="5">
        <f t="shared" si="567"/>
        <v>838086.37</v>
      </c>
      <c r="CF279" s="5">
        <f t="shared" si="567"/>
        <v>640540.62</v>
      </c>
      <c r="CG279" s="5">
        <f t="shared" si="567"/>
        <v>620308.93999999994</v>
      </c>
      <c r="CH279" s="5">
        <f t="shared" si="567"/>
        <v>416173.33</v>
      </c>
      <c r="CI279" s="5">
        <f t="shared" si="567"/>
        <v>2463013.61</v>
      </c>
      <c r="CJ279" s="5">
        <f t="shared" si="567"/>
        <v>4611900.9800000004</v>
      </c>
      <c r="CK279" s="5">
        <f t="shared" si="567"/>
        <v>8904283.5</v>
      </c>
      <c r="CL279" s="5">
        <f t="shared" si="567"/>
        <v>1854413.84</v>
      </c>
      <c r="CM279" s="5">
        <f t="shared" si="567"/>
        <v>636923.34</v>
      </c>
      <c r="CN279" s="5">
        <f t="shared" si="567"/>
        <v>88668105.760000005</v>
      </c>
      <c r="CO279" s="5">
        <f t="shared" si="567"/>
        <v>44772595.390000001</v>
      </c>
      <c r="CP279" s="5">
        <f t="shared" si="567"/>
        <v>7946752.9299999997</v>
      </c>
      <c r="CQ279" s="5">
        <f t="shared" si="567"/>
        <v>1470910.17</v>
      </c>
      <c r="CR279" s="5">
        <f t="shared" si="567"/>
        <v>190709.45</v>
      </c>
      <c r="CS279" s="5">
        <f t="shared" si="567"/>
        <v>1028371.62</v>
      </c>
      <c r="CT279" s="5">
        <f t="shared" si="567"/>
        <v>327322.64</v>
      </c>
      <c r="CU279" s="5">
        <f t="shared" si="567"/>
        <v>294415.17</v>
      </c>
      <c r="CV279" s="5">
        <f t="shared" si="567"/>
        <v>180376.41</v>
      </c>
      <c r="CW279" s="5">
        <f t="shared" si="567"/>
        <v>1156661.6399999999</v>
      </c>
      <c r="CX279" s="5">
        <f t="shared" si="567"/>
        <v>1561583.63</v>
      </c>
      <c r="CY279" s="5">
        <f t="shared" si="567"/>
        <v>175813.85</v>
      </c>
      <c r="CZ279" s="5">
        <f t="shared" si="567"/>
        <v>5430208.9400000004</v>
      </c>
      <c r="DA279" s="5">
        <f t="shared" si="567"/>
        <v>1029604.77</v>
      </c>
      <c r="DB279" s="5">
        <f t="shared" si="567"/>
        <v>624765.23</v>
      </c>
      <c r="DC279" s="5">
        <f t="shared" si="567"/>
        <v>1054060.8899999999</v>
      </c>
      <c r="DD279" s="5">
        <f t="shared" si="567"/>
        <v>1021012.56</v>
      </c>
      <c r="DE279" s="5">
        <f t="shared" si="567"/>
        <v>1748150.51</v>
      </c>
      <c r="DF279" s="5">
        <f t="shared" si="567"/>
        <v>40808994.990000002</v>
      </c>
      <c r="DG279" s="5">
        <f t="shared" si="567"/>
        <v>862686.43</v>
      </c>
      <c r="DH279" s="5">
        <f t="shared" si="567"/>
        <v>8236757.1100000003</v>
      </c>
      <c r="DI279" s="5">
        <f t="shared" si="567"/>
        <v>10351510.26</v>
      </c>
      <c r="DJ279" s="5">
        <f t="shared" si="567"/>
        <v>1187598.8799999999</v>
      </c>
      <c r="DK279" s="5">
        <f t="shared" si="567"/>
        <v>713663.61</v>
      </c>
      <c r="DL279" s="5">
        <f t="shared" si="567"/>
        <v>10884873.51</v>
      </c>
      <c r="DM279" s="5">
        <f t="shared" si="567"/>
        <v>729642.84</v>
      </c>
      <c r="DN279" s="5">
        <f t="shared" si="567"/>
        <v>6449977.7599999998</v>
      </c>
      <c r="DO279" s="5">
        <f t="shared" si="567"/>
        <v>6745145.4000000004</v>
      </c>
      <c r="DP279" s="5">
        <f t="shared" si="567"/>
        <v>421650.9</v>
      </c>
      <c r="DQ279" s="5">
        <f t="shared" si="567"/>
        <v>3581225.22</v>
      </c>
      <c r="DR279" s="5">
        <f t="shared" si="567"/>
        <v>1715968.94</v>
      </c>
      <c r="DS279" s="5">
        <f t="shared" si="567"/>
        <v>945323.66</v>
      </c>
      <c r="DT279" s="5">
        <f t="shared" si="567"/>
        <v>222071.29</v>
      </c>
      <c r="DU279" s="5">
        <f t="shared" si="567"/>
        <v>667563.71</v>
      </c>
      <c r="DV279" s="5">
        <f t="shared" si="567"/>
        <v>198967.32</v>
      </c>
      <c r="DW279" s="5">
        <f t="shared" si="567"/>
        <v>399268.34</v>
      </c>
      <c r="DX279" s="5">
        <f t="shared" si="567"/>
        <v>1078036.21</v>
      </c>
      <c r="DY279" s="5">
        <f t="shared" si="567"/>
        <v>1236273.74</v>
      </c>
      <c r="DZ279" s="5">
        <f t="shared" si="567"/>
        <v>2424158.12</v>
      </c>
      <c r="EA279" s="5">
        <f t="shared" si="567"/>
        <v>3734355.19</v>
      </c>
      <c r="EB279" s="5">
        <f t="shared" ref="EB279:FX280" si="568">EB266</f>
        <v>2049258.69</v>
      </c>
      <c r="EC279" s="5">
        <f t="shared" si="568"/>
        <v>861746.26</v>
      </c>
      <c r="ED279" s="5">
        <f t="shared" si="568"/>
        <v>12856377.699999999</v>
      </c>
      <c r="EE279" s="5">
        <f t="shared" si="568"/>
        <v>419036.03</v>
      </c>
      <c r="EF279" s="5">
        <f t="shared" si="568"/>
        <v>1600064.94</v>
      </c>
      <c r="EG279" s="5">
        <f t="shared" si="568"/>
        <v>628843.89</v>
      </c>
      <c r="EH279" s="5">
        <f t="shared" si="568"/>
        <v>337052.36</v>
      </c>
      <c r="EI279" s="5">
        <f t="shared" si="568"/>
        <v>27498153.190000001</v>
      </c>
      <c r="EJ279" s="5">
        <f t="shared" si="568"/>
        <v>18813710.539999999</v>
      </c>
      <c r="EK279" s="5">
        <f t="shared" si="568"/>
        <v>3379206.12</v>
      </c>
      <c r="EL279" s="5">
        <f t="shared" si="568"/>
        <v>504405.94</v>
      </c>
      <c r="EM279" s="5">
        <f t="shared" si="568"/>
        <v>1472521.69</v>
      </c>
      <c r="EN279" s="5">
        <f t="shared" si="568"/>
        <v>1568470.42</v>
      </c>
      <c r="EO279" s="5">
        <f t="shared" si="568"/>
        <v>1170012.71</v>
      </c>
      <c r="EP279" s="5">
        <f t="shared" si="568"/>
        <v>2494009.13</v>
      </c>
      <c r="EQ279" s="5">
        <f t="shared" si="568"/>
        <v>8738415.0099999998</v>
      </c>
      <c r="ER279" s="5">
        <f t="shared" si="568"/>
        <v>1787654.73</v>
      </c>
      <c r="ES279" s="5">
        <f t="shared" si="568"/>
        <v>482804.91</v>
      </c>
      <c r="ET279" s="5">
        <f t="shared" si="568"/>
        <v>557080.71</v>
      </c>
      <c r="EU279" s="5">
        <f t="shared" si="568"/>
        <v>929508.67</v>
      </c>
      <c r="EV279" s="5">
        <f t="shared" si="568"/>
        <v>494438.13</v>
      </c>
      <c r="EW279" s="5">
        <f t="shared" si="568"/>
        <v>4646987.3099999996</v>
      </c>
      <c r="EX279" s="5">
        <f t="shared" si="568"/>
        <v>154567.63</v>
      </c>
      <c r="EY279" s="5">
        <f t="shared" si="568"/>
        <v>900492.39</v>
      </c>
      <c r="EZ279" s="5">
        <f t="shared" si="568"/>
        <v>600853.04</v>
      </c>
      <c r="FA279" s="5">
        <f t="shared" si="568"/>
        <v>20089148.940000001</v>
      </c>
      <c r="FB279" s="5">
        <f t="shared" si="568"/>
        <v>3689632.33</v>
      </c>
      <c r="FC279" s="5">
        <f t="shared" si="568"/>
        <v>5891284.0800000001</v>
      </c>
      <c r="FD279" s="5">
        <f t="shared" si="568"/>
        <v>932287.83</v>
      </c>
      <c r="FE279" s="5">
        <f t="shared" si="568"/>
        <v>455271.9</v>
      </c>
      <c r="FF279" s="5">
        <f t="shared" si="568"/>
        <v>466871.61</v>
      </c>
      <c r="FG279" s="5">
        <f t="shared" si="568"/>
        <v>313716.47999999998</v>
      </c>
      <c r="FH279" s="5">
        <f t="shared" si="568"/>
        <v>835567.78</v>
      </c>
      <c r="FI279" s="5">
        <f t="shared" si="568"/>
        <v>6496282.1699999999</v>
      </c>
      <c r="FJ279" s="5">
        <f t="shared" si="568"/>
        <v>8518421.8399999999</v>
      </c>
      <c r="FK279" s="5">
        <f t="shared" si="568"/>
        <v>12767603.77</v>
      </c>
      <c r="FL279" s="5">
        <f t="shared" si="568"/>
        <v>26712092.949999999</v>
      </c>
      <c r="FM279" s="5">
        <f t="shared" si="568"/>
        <v>10210692.140000001</v>
      </c>
      <c r="FN279" s="5">
        <f t="shared" si="568"/>
        <v>45402811.520000003</v>
      </c>
      <c r="FO279" s="5">
        <f t="shared" si="568"/>
        <v>9648330.7200000007</v>
      </c>
      <c r="FP279" s="5">
        <f t="shared" si="568"/>
        <v>15404064.76</v>
      </c>
      <c r="FQ279" s="5">
        <f t="shared" si="568"/>
        <v>3004892.69</v>
      </c>
      <c r="FR279" s="5">
        <f t="shared" si="568"/>
        <v>1287140.8999999999</v>
      </c>
      <c r="FS279" s="5">
        <f t="shared" si="568"/>
        <v>2108230.0699999998</v>
      </c>
      <c r="FT279" s="11">
        <f t="shared" si="568"/>
        <v>1346840.7</v>
      </c>
      <c r="FU279" s="5">
        <f t="shared" si="568"/>
        <v>2018796.07</v>
      </c>
      <c r="FV279" s="5">
        <f t="shared" si="568"/>
        <v>1459730.01</v>
      </c>
      <c r="FW279" s="5">
        <f t="shared" si="568"/>
        <v>396211.79</v>
      </c>
      <c r="FX279" s="5">
        <f t="shared" si="568"/>
        <v>351707.01</v>
      </c>
      <c r="FY279" s="5">
        <f>FY268</f>
        <v>0</v>
      </c>
      <c r="FZ279" s="125">
        <f>SUM(C279:FX279)</f>
        <v>2394206928.2100024</v>
      </c>
      <c r="GA279" s="43"/>
      <c r="GB279" s="131"/>
      <c r="GC279" s="11"/>
      <c r="GD279" s="42"/>
      <c r="GE279" s="4"/>
      <c r="GF279" s="11"/>
      <c r="GG279" s="1"/>
      <c r="GH279" s="43"/>
      <c r="GI279" s="43"/>
      <c r="GJ279" s="43"/>
      <c r="GK279" s="43"/>
      <c r="GL279" s="43"/>
      <c r="GM279" s="43"/>
    </row>
    <row r="280" spans="1:195" x14ac:dyDescent="0.2">
      <c r="A280" s="2" t="s">
        <v>658</v>
      </c>
      <c r="B280" s="11" t="s">
        <v>659</v>
      </c>
      <c r="C280" s="5">
        <f>C267</f>
        <v>1553209.99</v>
      </c>
      <c r="D280" s="5">
        <f t="shared" si="566"/>
        <v>5994851.2000000002</v>
      </c>
      <c r="E280" s="5">
        <f t="shared" si="566"/>
        <v>1640273.42</v>
      </c>
      <c r="F280" s="5">
        <f t="shared" si="566"/>
        <v>2477121.84</v>
      </c>
      <c r="G280" s="5">
        <f t="shared" si="566"/>
        <v>301410.75</v>
      </c>
      <c r="H280" s="5">
        <f t="shared" si="566"/>
        <v>239741.75</v>
      </c>
      <c r="I280" s="5">
        <f t="shared" si="566"/>
        <v>1728009.36</v>
      </c>
      <c r="J280" s="5">
        <f t="shared" si="566"/>
        <v>473101.86</v>
      </c>
      <c r="K280" s="5">
        <f t="shared" si="566"/>
        <v>92192.94</v>
      </c>
      <c r="L280" s="5">
        <f t="shared" si="566"/>
        <v>938110.08</v>
      </c>
      <c r="M280" s="5">
        <f t="shared" si="566"/>
        <v>383277.92</v>
      </c>
      <c r="N280" s="5">
        <f t="shared" si="566"/>
        <v>10518009.529999999</v>
      </c>
      <c r="O280" s="5">
        <f t="shared" si="566"/>
        <v>3708821.01</v>
      </c>
      <c r="P280" s="5">
        <f t="shared" si="566"/>
        <v>62979.99</v>
      </c>
      <c r="Q280" s="5">
        <f t="shared" si="566"/>
        <v>5586544.6799999997</v>
      </c>
      <c r="R280" s="5">
        <f t="shared" si="566"/>
        <v>152284.69</v>
      </c>
      <c r="S280" s="5">
        <f t="shared" si="566"/>
        <v>715902.85</v>
      </c>
      <c r="T280" s="5">
        <f t="shared" si="566"/>
        <v>61327.07</v>
      </c>
      <c r="U280" s="5">
        <f t="shared" si="566"/>
        <v>36239.15</v>
      </c>
      <c r="V280" s="5">
        <f t="shared" si="566"/>
        <v>86569.76</v>
      </c>
      <c r="W280" s="5">
        <f t="shared" si="566"/>
        <v>21464.87</v>
      </c>
      <c r="X280" s="5">
        <f t="shared" si="566"/>
        <v>17780.009999999998</v>
      </c>
      <c r="Y280" s="5">
        <f t="shared" si="566"/>
        <v>104437.56</v>
      </c>
      <c r="Z280" s="5">
        <f t="shared" si="566"/>
        <v>47728.83</v>
      </c>
      <c r="AA280" s="5">
        <f t="shared" si="566"/>
        <v>5189595.55</v>
      </c>
      <c r="AB280" s="5">
        <f t="shared" si="566"/>
        <v>10699520.5</v>
      </c>
      <c r="AC280" s="5">
        <f t="shared" si="566"/>
        <v>371893.19</v>
      </c>
      <c r="AD280" s="5">
        <f t="shared" si="566"/>
        <v>452144.79</v>
      </c>
      <c r="AE280" s="5">
        <f t="shared" si="566"/>
        <v>44890.68</v>
      </c>
      <c r="AF280" s="5">
        <f t="shared" si="566"/>
        <v>58953.08</v>
      </c>
      <c r="AG280" s="5">
        <f t="shared" si="566"/>
        <v>335100.06</v>
      </c>
      <c r="AH280" s="5">
        <f t="shared" si="566"/>
        <v>136541.87</v>
      </c>
      <c r="AI280" s="5">
        <f t="shared" si="566"/>
        <v>41282.339999999997</v>
      </c>
      <c r="AJ280" s="5">
        <f t="shared" si="566"/>
        <v>68151.75</v>
      </c>
      <c r="AK280" s="5">
        <f t="shared" si="566"/>
        <v>56876.800000000003</v>
      </c>
      <c r="AL280" s="5">
        <f t="shared" si="566"/>
        <v>127028.92</v>
      </c>
      <c r="AM280" s="5">
        <f t="shared" si="566"/>
        <v>69245.899999999994</v>
      </c>
      <c r="AN280" s="5">
        <f t="shared" si="566"/>
        <v>327433.28999999998</v>
      </c>
      <c r="AO280" s="5">
        <f t="shared" si="566"/>
        <v>1317394.1200000001</v>
      </c>
      <c r="AP280" s="5">
        <f t="shared" si="566"/>
        <v>27978619.109999999</v>
      </c>
      <c r="AQ280" s="5">
        <f t="shared" si="566"/>
        <v>90100.01</v>
      </c>
      <c r="AR280" s="5">
        <f t="shared" si="566"/>
        <v>17376337.800000001</v>
      </c>
      <c r="AS280" s="5">
        <f t="shared" si="566"/>
        <v>1921223.28</v>
      </c>
      <c r="AT280" s="5">
        <f t="shared" si="566"/>
        <v>925236.21</v>
      </c>
      <c r="AU280" s="5">
        <f t="shared" si="566"/>
        <v>128503.39</v>
      </c>
      <c r="AV280" s="5">
        <f t="shared" si="566"/>
        <v>79200.88</v>
      </c>
      <c r="AW280" s="5">
        <f t="shared" si="566"/>
        <v>83646.63</v>
      </c>
      <c r="AX280" s="5">
        <f t="shared" si="566"/>
        <v>52426.62</v>
      </c>
      <c r="AY280" s="5">
        <f t="shared" si="566"/>
        <v>122234.92</v>
      </c>
      <c r="AZ280" s="5">
        <f t="shared" si="566"/>
        <v>1390780.72</v>
      </c>
      <c r="BA280" s="5">
        <f t="shared" si="566"/>
        <v>762469.87</v>
      </c>
      <c r="BB280" s="5">
        <f t="shared" si="566"/>
        <v>379078.92</v>
      </c>
      <c r="BC280" s="5">
        <f t="shared" si="566"/>
        <v>6409153.3099999996</v>
      </c>
      <c r="BD280" s="5">
        <f t="shared" si="566"/>
        <v>1333313.1000000001</v>
      </c>
      <c r="BE280" s="5">
        <f t="shared" si="566"/>
        <v>363620.42</v>
      </c>
      <c r="BF280" s="5">
        <f t="shared" si="566"/>
        <v>5359079.04</v>
      </c>
      <c r="BG280" s="5">
        <f t="shared" si="566"/>
        <v>78147.03</v>
      </c>
      <c r="BH280" s="5">
        <f t="shared" si="566"/>
        <v>286577.34000000003</v>
      </c>
      <c r="BI280" s="5">
        <f t="shared" si="566"/>
        <v>52303.03</v>
      </c>
      <c r="BJ280" s="5">
        <f t="shared" si="566"/>
        <v>1497508.36</v>
      </c>
      <c r="BK280" s="5">
        <f t="shared" si="566"/>
        <v>2616947.04</v>
      </c>
      <c r="BL280" s="5">
        <f t="shared" si="566"/>
        <v>11832.55</v>
      </c>
      <c r="BM280" s="5">
        <f t="shared" si="566"/>
        <v>57540.22</v>
      </c>
      <c r="BN280" s="5">
        <f t="shared" si="566"/>
        <v>1005340.8</v>
      </c>
      <c r="BO280" s="5">
        <f t="shared" si="566"/>
        <v>395136.44</v>
      </c>
      <c r="BP280" s="5">
        <f t="shared" si="567"/>
        <v>220765</v>
      </c>
      <c r="BQ280" s="5">
        <f t="shared" si="567"/>
        <v>1486533.19</v>
      </c>
      <c r="BR280" s="5">
        <f t="shared" si="567"/>
        <v>246433.76</v>
      </c>
      <c r="BS280" s="5">
        <f t="shared" si="567"/>
        <v>106247.78</v>
      </c>
      <c r="BT280" s="5">
        <f t="shared" si="567"/>
        <v>99613.06</v>
      </c>
      <c r="BU280" s="5">
        <f t="shared" si="567"/>
        <v>130428.86</v>
      </c>
      <c r="BV280" s="5">
        <f t="shared" si="567"/>
        <v>532418.80000000005</v>
      </c>
      <c r="BW280" s="5">
        <f t="shared" si="567"/>
        <v>574802.74</v>
      </c>
      <c r="BX280" s="5">
        <f t="shared" si="567"/>
        <v>72253.37</v>
      </c>
      <c r="BY280" s="5">
        <f t="shared" si="567"/>
        <v>247193.77</v>
      </c>
      <c r="BZ280" s="5">
        <f t="shared" si="567"/>
        <v>104061.53</v>
      </c>
      <c r="CA280" s="5">
        <f t="shared" si="567"/>
        <v>246623.06</v>
      </c>
      <c r="CB280" s="5">
        <f t="shared" si="567"/>
        <v>23636893.34</v>
      </c>
      <c r="CC280" s="5">
        <f t="shared" si="567"/>
        <v>74875.83</v>
      </c>
      <c r="CD280" s="5">
        <f t="shared" si="567"/>
        <v>59584.2</v>
      </c>
      <c r="CE280" s="5">
        <f t="shared" si="567"/>
        <v>81089.149999999994</v>
      </c>
      <c r="CF280" s="5">
        <f t="shared" si="567"/>
        <v>76197.52</v>
      </c>
      <c r="CG280" s="5">
        <f t="shared" si="567"/>
        <v>59915.23</v>
      </c>
      <c r="CH280" s="5">
        <f t="shared" si="567"/>
        <v>42541.120000000003</v>
      </c>
      <c r="CI280" s="5">
        <f t="shared" si="567"/>
        <v>278997.64</v>
      </c>
      <c r="CJ280" s="5">
        <f t="shared" si="567"/>
        <v>284475.42</v>
      </c>
      <c r="CK280" s="5">
        <f t="shared" si="567"/>
        <v>1257998.58</v>
      </c>
      <c r="CL280" s="5">
        <f t="shared" si="567"/>
        <v>208665.87</v>
      </c>
      <c r="CM280" s="5">
        <f t="shared" si="567"/>
        <v>63042.9</v>
      </c>
      <c r="CN280" s="5">
        <f t="shared" si="567"/>
        <v>7884346.6900000004</v>
      </c>
      <c r="CO280" s="5">
        <f t="shared" si="567"/>
        <v>3745189.92</v>
      </c>
      <c r="CP280" s="5">
        <f t="shared" si="567"/>
        <v>747278.98</v>
      </c>
      <c r="CQ280" s="5">
        <f t="shared" si="567"/>
        <v>253867.65</v>
      </c>
      <c r="CR280" s="5">
        <f t="shared" si="567"/>
        <v>62696.04</v>
      </c>
      <c r="CS280" s="5">
        <f t="shared" si="567"/>
        <v>193481.86</v>
      </c>
      <c r="CT280" s="5">
        <f t="shared" si="567"/>
        <v>46529.919999999998</v>
      </c>
      <c r="CU280" s="5">
        <f t="shared" si="567"/>
        <v>32145.98</v>
      </c>
      <c r="CV280" s="5">
        <f t="shared" si="567"/>
        <v>26120.23</v>
      </c>
      <c r="CW280" s="5">
        <f t="shared" si="567"/>
        <v>103516.21</v>
      </c>
      <c r="CX280" s="5">
        <f t="shared" si="567"/>
        <v>187277.79</v>
      </c>
      <c r="CY280" s="5">
        <f t="shared" si="567"/>
        <v>19870.21</v>
      </c>
      <c r="CZ280" s="5">
        <f t="shared" si="567"/>
        <v>590880.79</v>
      </c>
      <c r="DA280" s="5">
        <f t="shared" si="567"/>
        <v>111532.98</v>
      </c>
      <c r="DB280" s="5">
        <f t="shared" si="567"/>
        <v>70115.23</v>
      </c>
      <c r="DC280" s="5">
        <f t="shared" si="567"/>
        <v>121390.72</v>
      </c>
      <c r="DD280" s="5">
        <f t="shared" si="567"/>
        <v>79132.44</v>
      </c>
      <c r="DE280" s="5">
        <f t="shared" si="567"/>
        <v>205040.43</v>
      </c>
      <c r="DF280" s="5">
        <f t="shared" si="567"/>
        <v>5712767.3399999999</v>
      </c>
      <c r="DG280" s="5">
        <f t="shared" si="567"/>
        <v>86603.48</v>
      </c>
      <c r="DH280" s="5">
        <f t="shared" si="567"/>
        <v>792659.02</v>
      </c>
      <c r="DI280" s="5">
        <f t="shared" si="567"/>
        <v>953046.57</v>
      </c>
      <c r="DJ280" s="5">
        <f t="shared" si="567"/>
        <v>109442.4</v>
      </c>
      <c r="DK280" s="5">
        <f t="shared" si="567"/>
        <v>83694.460000000006</v>
      </c>
      <c r="DL280" s="5">
        <f t="shared" si="567"/>
        <v>1532736.11</v>
      </c>
      <c r="DM280" s="5">
        <f t="shared" si="567"/>
        <v>111586.76</v>
      </c>
      <c r="DN280" s="5">
        <f t="shared" si="567"/>
        <v>643340.93999999994</v>
      </c>
      <c r="DO280" s="5">
        <f t="shared" si="567"/>
        <v>690919.1</v>
      </c>
      <c r="DP280" s="5">
        <f t="shared" si="567"/>
        <v>45533.41</v>
      </c>
      <c r="DQ280" s="5">
        <f t="shared" si="567"/>
        <v>350273.56</v>
      </c>
      <c r="DR280" s="5">
        <f t="shared" si="567"/>
        <v>368415.49</v>
      </c>
      <c r="DS280" s="5">
        <f t="shared" si="567"/>
        <v>191447.64</v>
      </c>
      <c r="DT280" s="5">
        <f t="shared" si="567"/>
        <v>42015.16</v>
      </c>
      <c r="DU280" s="5">
        <f t="shared" si="567"/>
        <v>105423.78</v>
      </c>
      <c r="DV280" s="5">
        <f t="shared" si="567"/>
        <v>37143.61</v>
      </c>
      <c r="DW280" s="5">
        <f t="shared" si="567"/>
        <v>81120.61</v>
      </c>
      <c r="DX280" s="5">
        <f t="shared" si="567"/>
        <v>76961.990000000005</v>
      </c>
      <c r="DY280" s="5">
        <f t="shared" si="567"/>
        <v>124688.52</v>
      </c>
      <c r="DZ280" s="5">
        <f t="shared" si="567"/>
        <v>291561.46000000002</v>
      </c>
      <c r="EA280" s="5">
        <f t="shared" si="567"/>
        <v>608497.65</v>
      </c>
      <c r="EB280" s="5">
        <f t="shared" si="568"/>
        <v>221857.64</v>
      </c>
      <c r="EC280" s="5">
        <f t="shared" si="568"/>
        <v>85179.6</v>
      </c>
      <c r="ED280" s="5">
        <f t="shared" si="568"/>
        <v>460960.26</v>
      </c>
      <c r="EE280" s="5">
        <f t="shared" si="568"/>
        <v>64099.67</v>
      </c>
      <c r="EF280" s="5">
        <f t="shared" si="568"/>
        <v>263513.52</v>
      </c>
      <c r="EG280" s="5">
        <f t="shared" si="568"/>
        <v>97696.53</v>
      </c>
      <c r="EH280" s="5">
        <f t="shared" si="568"/>
        <v>45169.86</v>
      </c>
      <c r="EI280" s="5">
        <f t="shared" si="568"/>
        <v>2145812.63</v>
      </c>
      <c r="EJ280" s="5">
        <f t="shared" si="568"/>
        <v>1846157.18</v>
      </c>
      <c r="EK280" s="5">
        <f t="shared" si="568"/>
        <v>136003.57999999999</v>
      </c>
      <c r="EL280" s="5">
        <f t="shared" si="568"/>
        <v>46132.39</v>
      </c>
      <c r="EM280" s="5">
        <f t="shared" si="568"/>
        <v>148662.94</v>
      </c>
      <c r="EN280" s="5">
        <f t="shared" si="568"/>
        <v>200268.16</v>
      </c>
      <c r="EO280" s="5">
        <f t="shared" si="568"/>
        <v>139792.63</v>
      </c>
      <c r="EP280" s="5">
        <f t="shared" si="568"/>
        <v>226133.62</v>
      </c>
      <c r="EQ280" s="5">
        <f t="shared" si="568"/>
        <v>947679.02</v>
      </c>
      <c r="ER280" s="5">
        <f t="shared" si="568"/>
        <v>162797.74</v>
      </c>
      <c r="ES280" s="5">
        <f t="shared" si="568"/>
        <v>55909.95</v>
      </c>
      <c r="ET280" s="5">
        <f t="shared" si="568"/>
        <v>88512.44</v>
      </c>
      <c r="EU280" s="5">
        <f t="shared" si="568"/>
        <v>145602.32999999999</v>
      </c>
      <c r="EV280" s="5">
        <f t="shared" si="568"/>
        <v>38715.620000000003</v>
      </c>
      <c r="EW280" s="5">
        <f t="shared" si="568"/>
        <v>226870.63</v>
      </c>
      <c r="EX280" s="5">
        <f t="shared" si="568"/>
        <v>10569.61</v>
      </c>
      <c r="EY280" s="5">
        <f t="shared" si="568"/>
        <v>99257.96</v>
      </c>
      <c r="EZ280" s="5">
        <f t="shared" si="568"/>
        <v>119466.37</v>
      </c>
      <c r="FA280" s="5">
        <f t="shared" si="568"/>
        <v>1459382.84</v>
      </c>
      <c r="FB280" s="5">
        <f t="shared" si="568"/>
        <v>293484.46999999997</v>
      </c>
      <c r="FC280" s="5">
        <f t="shared" si="568"/>
        <v>735785.3</v>
      </c>
      <c r="FD280" s="5">
        <f t="shared" si="568"/>
        <v>121698.72</v>
      </c>
      <c r="FE280" s="5">
        <f t="shared" si="568"/>
        <v>59269.75</v>
      </c>
      <c r="FF280" s="5">
        <f t="shared" si="568"/>
        <v>60418.27</v>
      </c>
      <c r="FG280" s="5">
        <f t="shared" si="568"/>
        <v>33098.089999999997</v>
      </c>
      <c r="FH280" s="5">
        <f t="shared" si="568"/>
        <v>94422.11</v>
      </c>
      <c r="FI280" s="5">
        <f t="shared" si="568"/>
        <v>549365.17000000004</v>
      </c>
      <c r="FJ280" s="5">
        <f t="shared" si="568"/>
        <v>543511.34</v>
      </c>
      <c r="FK280" s="5">
        <f t="shared" si="568"/>
        <v>831599.99</v>
      </c>
      <c r="FL280" s="5">
        <f t="shared" si="568"/>
        <v>1429965.54</v>
      </c>
      <c r="FM280" s="5">
        <f t="shared" si="568"/>
        <v>519490.72</v>
      </c>
      <c r="FN280" s="5">
        <f t="shared" si="568"/>
        <v>2628976.75</v>
      </c>
      <c r="FO280" s="5">
        <f t="shared" si="568"/>
        <v>504456.47</v>
      </c>
      <c r="FP280" s="5">
        <f t="shared" si="568"/>
        <v>894207.96</v>
      </c>
      <c r="FQ280" s="5">
        <f t="shared" si="568"/>
        <v>242632.13</v>
      </c>
      <c r="FR280" s="5">
        <f t="shared" si="568"/>
        <v>121280.94</v>
      </c>
      <c r="FS280" s="5">
        <f t="shared" si="568"/>
        <v>132362.91</v>
      </c>
      <c r="FT280" s="11">
        <f t="shared" si="568"/>
        <v>77359.899999999994</v>
      </c>
      <c r="FU280" s="5">
        <f t="shared" si="568"/>
        <v>232895.77</v>
      </c>
      <c r="FV280" s="5">
        <f t="shared" si="568"/>
        <v>161625.17000000001</v>
      </c>
      <c r="FW280" s="5">
        <f t="shared" si="568"/>
        <v>44116.93</v>
      </c>
      <c r="FX280" s="5">
        <f t="shared" si="568"/>
        <v>44014.21</v>
      </c>
      <c r="FY280" s="5">
        <f>FY269</f>
        <v>0</v>
      </c>
      <c r="FZ280" s="125">
        <f>SUM(C280:FX280)</f>
        <v>204543989.17000005</v>
      </c>
      <c r="GA280" s="43"/>
      <c r="GB280" s="132"/>
      <c r="GC280" s="11"/>
      <c r="GD280" s="42"/>
      <c r="GE280" s="4"/>
      <c r="GF280" s="11"/>
      <c r="GG280" s="1"/>
      <c r="GH280" s="43"/>
      <c r="GI280" s="43"/>
      <c r="GJ280" s="43"/>
      <c r="GK280" s="43"/>
      <c r="GL280" s="43"/>
      <c r="GM280" s="43"/>
    </row>
    <row r="281" spans="1:195" x14ac:dyDescent="0.2">
      <c r="A281" s="2" t="s">
        <v>660</v>
      </c>
      <c r="B281" s="11" t="s">
        <v>645</v>
      </c>
      <c r="C281" s="5">
        <f>C278-C279-C280</f>
        <v>48839602.681979261</v>
      </c>
      <c r="D281" s="5">
        <f t="shared" ref="D281:BO281" si="569">D278-D279-D280</f>
        <v>258324971.55201715</v>
      </c>
      <c r="E281" s="5">
        <f t="shared" si="569"/>
        <v>46618718.757209077</v>
      </c>
      <c r="F281" s="5">
        <f t="shared" si="569"/>
        <v>109400816.27997974</v>
      </c>
      <c r="G281" s="5">
        <f t="shared" si="569"/>
        <v>4728873.8382459227</v>
      </c>
      <c r="H281" s="5">
        <f t="shared" si="569"/>
        <v>5361176.2316983202</v>
      </c>
      <c r="I281" s="5">
        <f t="shared" si="569"/>
        <v>66517520.640132889</v>
      </c>
      <c r="J281" s="5">
        <f t="shared" si="569"/>
        <v>14661537.282762975</v>
      </c>
      <c r="K281" s="5">
        <f t="shared" si="569"/>
        <v>2004956.1952750878</v>
      </c>
      <c r="L281" s="5">
        <f t="shared" si="569"/>
        <v>8792817.0413264297</v>
      </c>
      <c r="M281" s="5">
        <f t="shared" si="569"/>
        <v>8291634.3686080314</v>
      </c>
      <c r="N281" s="5">
        <f t="shared" si="569"/>
        <v>292189006.71377015</v>
      </c>
      <c r="O281" s="5">
        <f t="shared" si="569"/>
        <v>67116161.436389789</v>
      </c>
      <c r="P281" s="5">
        <f t="shared" si="569"/>
        <v>1546737.3186042022</v>
      </c>
      <c r="Q281" s="5">
        <f t="shared" si="569"/>
        <v>261765170.12046945</v>
      </c>
      <c r="R281" s="5">
        <f t="shared" si="569"/>
        <v>19775271.779104643</v>
      </c>
      <c r="S281" s="5">
        <f t="shared" si="569"/>
        <v>6840092.307651584</v>
      </c>
      <c r="T281" s="5">
        <f t="shared" si="569"/>
        <v>1521886.8609671951</v>
      </c>
      <c r="U281" s="5">
        <f t="shared" si="569"/>
        <v>505746.38946765021</v>
      </c>
      <c r="V281" s="5">
        <f t="shared" si="569"/>
        <v>2226703.7394980323</v>
      </c>
      <c r="W281" s="5">
        <f t="shared" si="569"/>
        <v>630151.68067666946</v>
      </c>
      <c r="X281" s="5">
        <f t="shared" si="569"/>
        <v>654546.27906844742</v>
      </c>
      <c r="Y281" s="5">
        <f t="shared" si="569"/>
        <v>17582270.221535727</v>
      </c>
      <c r="Z281" s="5">
        <f t="shared" si="569"/>
        <v>2267949.2389443163</v>
      </c>
      <c r="AA281" s="5">
        <f t="shared" si="569"/>
        <v>147820481.56580272</v>
      </c>
      <c r="AB281" s="5">
        <f t="shared" si="569"/>
        <v>63187793.918284982</v>
      </c>
      <c r="AC281" s="5">
        <f t="shared" si="569"/>
        <v>4760714.2853695611</v>
      </c>
      <c r="AD281" s="5">
        <f t="shared" si="569"/>
        <v>6458105.9172255518</v>
      </c>
      <c r="AE281" s="5">
        <f t="shared" si="569"/>
        <v>1190802.468395337</v>
      </c>
      <c r="AF281" s="5">
        <f t="shared" si="569"/>
        <v>1734000.0765962838</v>
      </c>
      <c r="AG281" s="5">
        <f t="shared" si="569"/>
        <v>1416446.7030049865</v>
      </c>
      <c r="AH281" s="5">
        <f t="shared" si="569"/>
        <v>7685165.9171975385</v>
      </c>
      <c r="AI281" s="5">
        <f t="shared" si="569"/>
        <v>3295641.3404346574</v>
      </c>
      <c r="AJ281" s="5">
        <f t="shared" si="569"/>
        <v>1948389.4306966388</v>
      </c>
      <c r="AK281" s="5">
        <f t="shared" si="569"/>
        <v>1671483.7486765936</v>
      </c>
      <c r="AL281" s="5">
        <f t="shared" si="569"/>
        <v>1127054.4532428756</v>
      </c>
      <c r="AM281" s="5">
        <f t="shared" si="569"/>
        <v>3267463.6759736803</v>
      </c>
      <c r="AN281" s="5">
        <f t="shared" si="569"/>
        <v>1102703.1701057553</v>
      </c>
      <c r="AO281" s="5">
        <f t="shared" si="569"/>
        <v>27616162.893046647</v>
      </c>
      <c r="AP281" s="5">
        <f t="shared" si="569"/>
        <v>279574447.44408661</v>
      </c>
      <c r="AQ281" s="5">
        <f t="shared" si="569"/>
        <v>849717.44036560692</v>
      </c>
      <c r="AR281" s="5">
        <f t="shared" si="569"/>
        <v>324062213.76974732</v>
      </c>
      <c r="AS281" s="5">
        <f t="shared" si="569"/>
        <v>22550072.673745729</v>
      </c>
      <c r="AT281" s="5">
        <f t="shared" si="569"/>
        <v>11784412.978599567</v>
      </c>
      <c r="AU281" s="5">
        <f t="shared" si="569"/>
        <v>2192790.0819159243</v>
      </c>
      <c r="AV281" s="5">
        <f t="shared" si="569"/>
        <v>2837309.0186896389</v>
      </c>
      <c r="AW281" s="5">
        <f t="shared" si="569"/>
        <v>2346878.8272743956</v>
      </c>
      <c r="AX281" s="5">
        <f t="shared" si="569"/>
        <v>570689.5242441789</v>
      </c>
      <c r="AY281" s="5">
        <f t="shared" si="569"/>
        <v>3100960.4108947632</v>
      </c>
      <c r="AZ281" s="5">
        <f t="shared" si="569"/>
        <v>82721522.341108501</v>
      </c>
      <c r="BA281" s="5">
        <f t="shared" si="569"/>
        <v>60449618.464336082</v>
      </c>
      <c r="BB281" s="5">
        <f t="shared" si="569"/>
        <v>56896225.569559507</v>
      </c>
      <c r="BC281" s="5">
        <f t="shared" si="569"/>
        <v>174124529.20204365</v>
      </c>
      <c r="BD281" s="5">
        <f t="shared" si="569"/>
        <v>26836533.37786923</v>
      </c>
      <c r="BE281" s="5">
        <f t="shared" si="569"/>
        <v>8810333.702777084</v>
      </c>
      <c r="BF281" s="5">
        <f t="shared" si="569"/>
        <v>142000107.82684851</v>
      </c>
      <c r="BG281" s="5">
        <f t="shared" si="569"/>
        <v>7837449.8321231259</v>
      </c>
      <c r="BH281" s="5">
        <f t="shared" si="569"/>
        <v>4301636.9371304475</v>
      </c>
      <c r="BI281" s="5">
        <f t="shared" si="569"/>
        <v>2676118.7142400811</v>
      </c>
      <c r="BJ281" s="5">
        <f t="shared" si="569"/>
        <v>36502070.184613459</v>
      </c>
      <c r="BK281" s="5">
        <f t="shared" si="569"/>
        <v>159090559.59251055</v>
      </c>
      <c r="BL281" s="5">
        <f t="shared" si="569"/>
        <v>2474069.6555263926</v>
      </c>
      <c r="BM281" s="5">
        <f t="shared" si="569"/>
        <v>2662449.1300365818</v>
      </c>
      <c r="BN281" s="5">
        <f t="shared" si="569"/>
        <v>20672857.2476587</v>
      </c>
      <c r="BO281" s="5">
        <f t="shared" si="569"/>
        <v>8223031.8957727263</v>
      </c>
      <c r="BP281" s="5">
        <f t="shared" ref="BP281:EA281" si="570">BP278-BP279-BP280</f>
        <v>1152373.4215664465</v>
      </c>
      <c r="BQ281" s="5">
        <f t="shared" si="570"/>
        <v>26621555.766268209</v>
      </c>
      <c r="BR281" s="5">
        <f t="shared" si="570"/>
        <v>33237189.139326841</v>
      </c>
      <c r="BS281" s="5">
        <f t="shared" si="570"/>
        <v>8290508.7640118087</v>
      </c>
      <c r="BT281" s="5">
        <f t="shared" si="570"/>
        <v>2849463.9838217185</v>
      </c>
      <c r="BU281" s="5">
        <f t="shared" si="570"/>
        <v>2390917.2837260012</v>
      </c>
      <c r="BV281" s="5">
        <f t="shared" si="570"/>
        <v>3618481.7560959589</v>
      </c>
      <c r="BW281" s="5">
        <f t="shared" si="570"/>
        <v>6945618.7300882787</v>
      </c>
      <c r="BX281" s="5">
        <f t="shared" si="570"/>
        <v>397990.14920083911</v>
      </c>
      <c r="BY281" s="5">
        <f t="shared" si="570"/>
        <v>2178111.3627835521</v>
      </c>
      <c r="BZ281" s="5">
        <f t="shared" si="570"/>
        <v>1650954.1914371781</v>
      </c>
      <c r="CA281" s="5">
        <f t="shared" si="570"/>
        <v>721773.83426396945</v>
      </c>
      <c r="CB281" s="5">
        <f t="shared" si="570"/>
        <v>373312142.50163078</v>
      </c>
      <c r="CC281" s="5">
        <f t="shared" si="570"/>
        <v>1722081.8357885845</v>
      </c>
      <c r="CD281" s="5">
        <f t="shared" si="570"/>
        <v>513610.45174739062</v>
      </c>
      <c r="CE281" s="5">
        <f t="shared" si="570"/>
        <v>1245957.1878996822</v>
      </c>
      <c r="CF281" s="5">
        <f t="shared" si="570"/>
        <v>930293.37335075752</v>
      </c>
      <c r="CG281" s="5">
        <f t="shared" si="570"/>
        <v>1927583.8347225352</v>
      </c>
      <c r="CH281" s="5">
        <f t="shared" si="570"/>
        <v>1145512.1216461645</v>
      </c>
      <c r="CI281" s="5">
        <f t="shared" si="570"/>
        <v>3324638.5329404306</v>
      </c>
      <c r="CJ281" s="5">
        <f t="shared" si="570"/>
        <v>3417447.3422246408</v>
      </c>
      <c r="CK281" s="5">
        <f t="shared" si="570"/>
        <v>35060960.484662957</v>
      </c>
      <c r="CL281" s="5">
        <f t="shared" si="570"/>
        <v>9358637.5041538104</v>
      </c>
      <c r="CM281" s="5">
        <f t="shared" si="570"/>
        <v>6979939.0356215443</v>
      </c>
      <c r="CN281" s="5">
        <f t="shared" si="570"/>
        <v>138493659.10248411</v>
      </c>
      <c r="CO281" s="5">
        <f t="shared" si="570"/>
        <v>68723429.889933154</v>
      </c>
      <c r="CP281" s="5">
        <f t="shared" si="570"/>
        <v>320992.09562944481</v>
      </c>
      <c r="CQ281" s="5">
        <f t="shared" si="570"/>
        <v>7109701.0787481777</v>
      </c>
      <c r="CR281" s="5">
        <f t="shared" si="570"/>
        <v>2183466.7050627866</v>
      </c>
      <c r="CS281" s="5">
        <f t="shared" si="570"/>
        <v>2368389.1332944152</v>
      </c>
      <c r="CT281" s="5">
        <f t="shared" si="570"/>
        <v>1291108.7987848339</v>
      </c>
      <c r="CU281" s="5">
        <f t="shared" si="570"/>
        <v>3183447.9315866926</v>
      </c>
      <c r="CV281" s="5">
        <f t="shared" si="570"/>
        <v>576272.80274617975</v>
      </c>
      <c r="CW281" s="5">
        <f t="shared" si="570"/>
        <v>1194423.2394304557</v>
      </c>
      <c r="CX281" s="5">
        <f t="shared" si="570"/>
        <v>2576876.4571662834</v>
      </c>
      <c r="CY281" s="5">
        <f t="shared" si="570"/>
        <v>645771.45682746533</v>
      </c>
      <c r="CZ281" s="5">
        <f t="shared" si="570"/>
        <v>10683701.345117081</v>
      </c>
      <c r="DA281" s="5">
        <f t="shared" si="570"/>
        <v>1288146.3261016752</v>
      </c>
      <c r="DB281" s="5">
        <f t="shared" si="570"/>
        <v>2554731.2979398062</v>
      </c>
      <c r="DC281" s="5">
        <f t="shared" si="570"/>
        <v>1011284.9671675414</v>
      </c>
      <c r="DD281" s="5">
        <f t="shared" si="570"/>
        <v>1147400.9711898002</v>
      </c>
      <c r="DE281" s="5">
        <f t="shared" si="570"/>
        <v>2052197.0209432913</v>
      </c>
      <c r="DF281" s="5">
        <f t="shared" si="570"/>
        <v>122596247.94526294</v>
      </c>
      <c r="DG281" s="5">
        <f t="shared" si="570"/>
        <v>543722.64891676384</v>
      </c>
      <c r="DH281" s="5">
        <f t="shared" si="570"/>
        <v>7222379.4037102796</v>
      </c>
      <c r="DI281" s="5">
        <f t="shared" si="570"/>
        <v>9925375.2693181876</v>
      </c>
      <c r="DJ281" s="5">
        <f t="shared" si="570"/>
        <v>4692904.1634951178</v>
      </c>
      <c r="DK281" s="5">
        <f t="shared" si="570"/>
        <v>3344420.604569525</v>
      </c>
      <c r="DL281" s="5">
        <f t="shared" si="570"/>
        <v>35123811.449122272</v>
      </c>
      <c r="DM281" s="5">
        <f t="shared" si="570"/>
        <v>2589398.1682786755</v>
      </c>
      <c r="DN281" s="5">
        <f t="shared" si="570"/>
        <v>5103984.1046315134</v>
      </c>
      <c r="DO281" s="5">
        <f t="shared" si="570"/>
        <v>18581575.964881204</v>
      </c>
      <c r="DP281" s="5">
        <f t="shared" si="570"/>
        <v>2258103.927918735</v>
      </c>
      <c r="DQ281" s="5">
        <f t="shared" si="570"/>
        <v>1655371.4625110803</v>
      </c>
      <c r="DR281" s="5">
        <f t="shared" si="570"/>
        <v>9980376.6074883007</v>
      </c>
      <c r="DS281" s="5">
        <f t="shared" si="570"/>
        <v>5967178.4203665005</v>
      </c>
      <c r="DT281" s="5">
        <f t="shared" si="570"/>
        <v>1820357.2699745712</v>
      </c>
      <c r="DU281" s="5">
        <f t="shared" si="570"/>
        <v>3014168.0601740261</v>
      </c>
      <c r="DV281" s="5">
        <f t="shared" si="570"/>
        <v>2413701.7179181436</v>
      </c>
      <c r="DW281" s="5">
        <f t="shared" si="570"/>
        <v>3078159.4230013373</v>
      </c>
      <c r="DX281" s="5">
        <f t="shared" si="570"/>
        <v>1443900.3989486087</v>
      </c>
      <c r="DY281" s="5">
        <f t="shared" si="570"/>
        <v>2380748.0937557495</v>
      </c>
      <c r="DZ281" s="5">
        <f t="shared" si="570"/>
        <v>5136991.8994876901</v>
      </c>
      <c r="EA281" s="5">
        <f t="shared" si="570"/>
        <v>1504552.4549203049</v>
      </c>
      <c r="EB281" s="5">
        <f t="shared" ref="EB281:FY281" si="571">EB278-EB279-EB280</f>
        <v>2772796.7298912657</v>
      </c>
      <c r="EC281" s="5">
        <f t="shared" si="571"/>
        <v>2247859.0228538108</v>
      </c>
      <c r="ED281" s="5">
        <f t="shared" si="571"/>
        <v>4057586.8786483724</v>
      </c>
      <c r="EE281" s="5">
        <f t="shared" si="571"/>
        <v>2027859.2099224648</v>
      </c>
      <c r="EF281" s="5">
        <f t="shared" si="571"/>
        <v>10274582.896499014</v>
      </c>
      <c r="EG281" s="5">
        <f t="shared" si="571"/>
        <v>2245251.6910401466</v>
      </c>
      <c r="EH281" s="5">
        <f t="shared" si="571"/>
        <v>2293684.5506364387</v>
      </c>
      <c r="EI281" s="5">
        <f t="shared" si="571"/>
        <v>107863548.17052695</v>
      </c>
      <c r="EJ281" s="5">
        <f t="shared" si="571"/>
        <v>53199816.992791057</v>
      </c>
      <c r="EK281" s="5">
        <f t="shared" si="571"/>
        <v>2379047.9965779083</v>
      </c>
      <c r="EL281" s="5">
        <f t="shared" si="571"/>
        <v>3569303.0814966103</v>
      </c>
      <c r="EM281" s="5">
        <f t="shared" si="571"/>
        <v>2359442.2539298893</v>
      </c>
      <c r="EN281" s="5">
        <f t="shared" si="571"/>
        <v>7318421.8737219665</v>
      </c>
      <c r="EO281" s="5">
        <f t="shared" si="571"/>
        <v>2362763.1209077872</v>
      </c>
      <c r="EP281" s="5">
        <f t="shared" si="571"/>
        <v>1363258.092315285</v>
      </c>
      <c r="EQ281" s="5">
        <f t="shared" si="571"/>
        <v>12413930.541887129</v>
      </c>
      <c r="ER281" s="5">
        <f t="shared" si="571"/>
        <v>1762329.2107172438</v>
      </c>
      <c r="ES281" s="5">
        <f t="shared" si="571"/>
        <v>1391524.7212494956</v>
      </c>
      <c r="ET281" s="5">
        <f t="shared" si="571"/>
        <v>2466695.8834319077</v>
      </c>
      <c r="EU281" s="5">
        <f t="shared" si="571"/>
        <v>4858988.8813462537</v>
      </c>
      <c r="EV281" s="5">
        <f t="shared" si="571"/>
        <v>616776.6993017341</v>
      </c>
      <c r="EW281" s="5">
        <f t="shared" si="571"/>
        <v>4962687.9962499049</v>
      </c>
      <c r="EX281" s="5">
        <f t="shared" si="571"/>
        <v>2801072.5104879499</v>
      </c>
      <c r="EY281" s="5">
        <f t="shared" si="571"/>
        <v>3205270.5858889692</v>
      </c>
      <c r="EZ281" s="5">
        <f t="shared" si="571"/>
        <v>1287718.3980636145</v>
      </c>
      <c r="FA281" s="5">
        <f t="shared" si="571"/>
        <v>7095370.8738955259</v>
      </c>
      <c r="FB281" s="5">
        <f t="shared" si="571"/>
        <v>0</v>
      </c>
      <c r="FC281" s="5">
        <f t="shared" si="571"/>
        <v>11327391.833910158</v>
      </c>
      <c r="FD281" s="5">
        <f t="shared" si="571"/>
        <v>2639533.535977866</v>
      </c>
      <c r="FE281" s="5">
        <f t="shared" si="571"/>
        <v>1135560.8057459532</v>
      </c>
      <c r="FF281" s="5">
        <f t="shared" si="571"/>
        <v>2277269.3311881982</v>
      </c>
      <c r="FG281" s="5">
        <f t="shared" si="571"/>
        <v>1453606.0575630269</v>
      </c>
      <c r="FH281" s="5">
        <f t="shared" si="571"/>
        <v>555611.21635363705</v>
      </c>
      <c r="FI281" s="5">
        <f t="shared" si="571"/>
        <v>7823171.0285722949</v>
      </c>
      <c r="FJ281" s="5">
        <f t="shared" si="571"/>
        <v>5849298.5171746425</v>
      </c>
      <c r="FK281" s="5">
        <f t="shared" si="571"/>
        <v>4666280.1493778881</v>
      </c>
      <c r="FL281" s="5">
        <f t="shared" si="571"/>
        <v>21475265.143843774</v>
      </c>
      <c r="FM281" s="5">
        <f t="shared" si="571"/>
        <v>18514715.252501674</v>
      </c>
      <c r="FN281" s="5">
        <f t="shared" si="571"/>
        <v>125482067.0178104</v>
      </c>
      <c r="FO281" s="5">
        <f t="shared" si="571"/>
        <v>6.9849193096160889E-10</v>
      </c>
      <c r="FP281" s="5">
        <f t="shared" si="571"/>
        <v>2988173.6617707191</v>
      </c>
      <c r="FQ281" s="5">
        <f t="shared" si="571"/>
        <v>4500945.4415212842</v>
      </c>
      <c r="FR281" s="5">
        <f t="shared" si="571"/>
        <v>918568.78548635589</v>
      </c>
      <c r="FS281" s="5">
        <f t="shared" si="571"/>
        <v>294722.0484829346</v>
      </c>
      <c r="FT281" s="11">
        <f t="shared" si="571"/>
        <v>0</v>
      </c>
      <c r="FU281" s="5">
        <f t="shared" si="571"/>
        <v>4938375.9067680622</v>
      </c>
      <c r="FV281" s="5">
        <f t="shared" si="571"/>
        <v>4254802.669335302</v>
      </c>
      <c r="FW281" s="5">
        <f t="shared" si="571"/>
        <v>2189205.5998448608</v>
      </c>
      <c r="FX281" s="5">
        <f t="shared" si="571"/>
        <v>685613.11155262729</v>
      </c>
      <c r="FY281" s="5">
        <f t="shared" si="571"/>
        <v>0</v>
      </c>
      <c r="FZ281" s="125">
        <f>SUM(C281:FX281)</f>
        <v>4468539273.0099983</v>
      </c>
      <c r="GA281" s="43"/>
      <c r="GB281" s="133"/>
      <c r="GC281" s="11"/>
      <c r="GD281" s="42"/>
      <c r="GE281" s="4"/>
      <c r="GF281" s="11"/>
      <c r="GG281" s="1"/>
      <c r="GH281" s="43"/>
      <c r="GI281" s="43"/>
      <c r="GJ281" s="43"/>
      <c r="GK281" s="43"/>
      <c r="GL281" s="43"/>
      <c r="GM281" s="43"/>
    </row>
    <row r="282" spans="1:195" x14ac:dyDescent="0.2">
      <c r="A282" s="2" t="s">
        <v>661</v>
      </c>
      <c r="B282" s="11" t="s">
        <v>662</v>
      </c>
      <c r="C282" s="42">
        <f t="shared" ref="C282:AH282" si="572">IF(MIN((((C265*-$GE$266)+C275)),(C56-C270))&lt;0,0,(MIN((((C265*-$GE$266)+C275)),(C56-C270))))</f>
        <v>0</v>
      </c>
      <c r="D282" s="42">
        <f t="shared" si="572"/>
        <v>0</v>
      </c>
      <c r="E282" s="42">
        <f t="shared" si="572"/>
        <v>0</v>
      </c>
      <c r="F282" s="42">
        <f t="shared" si="572"/>
        <v>0</v>
      </c>
      <c r="G282" s="42">
        <f t="shared" si="572"/>
        <v>0</v>
      </c>
      <c r="H282" s="42">
        <f t="shared" si="572"/>
        <v>0</v>
      </c>
      <c r="I282" s="42">
        <f t="shared" si="572"/>
        <v>0</v>
      </c>
      <c r="J282" s="42">
        <f t="shared" si="572"/>
        <v>0</v>
      </c>
      <c r="K282" s="42">
        <f t="shared" si="572"/>
        <v>0</v>
      </c>
      <c r="L282" s="42">
        <f t="shared" si="572"/>
        <v>0</v>
      </c>
      <c r="M282" s="42">
        <f t="shared" si="572"/>
        <v>0</v>
      </c>
      <c r="N282" s="42">
        <f t="shared" si="572"/>
        <v>0</v>
      </c>
      <c r="O282" s="42">
        <f t="shared" si="572"/>
        <v>0</v>
      </c>
      <c r="P282" s="42">
        <f t="shared" si="572"/>
        <v>0</v>
      </c>
      <c r="Q282" s="42">
        <f t="shared" si="572"/>
        <v>0</v>
      </c>
      <c r="R282" s="42">
        <f t="shared" si="572"/>
        <v>0</v>
      </c>
      <c r="S282" s="42">
        <f t="shared" si="572"/>
        <v>0</v>
      </c>
      <c r="T282" s="42">
        <f t="shared" si="572"/>
        <v>0</v>
      </c>
      <c r="U282" s="42">
        <f t="shared" si="572"/>
        <v>0</v>
      </c>
      <c r="V282" s="42">
        <f t="shared" si="572"/>
        <v>0</v>
      </c>
      <c r="W282" s="42">
        <f t="shared" si="572"/>
        <v>0</v>
      </c>
      <c r="X282" s="42">
        <f t="shared" si="572"/>
        <v>0</v>
      </c>
      <c r="Y282" s="42">
        <f t="shared" si="572"/>
        <v>0</v>
      </c>
      <c r="Z282" s="42">
        <f t="shared" si="572"/>
        <v>0</v>
      </c>
      <c r="AA282" s="42">
        <f t="shared" si="572"/>
        <v>0</v>
      </c>
      <c r="AB282" s="42">
        <f t="shared" si="572"/>
        <v>0</v>
      </c>
      <c r="AC282" s="42">
        <f t="shared" si="572"/>
        <v>0</v>
      </c>
      <c r="AD282" s="42">
        <f t="shared" si="572"/>
        <v>0</v>
      </c>
      <c r="AE282" s="42">
        <f t="shared" si="572"/>
        <v>0</v>
      </c>
      <c r="AF282" s="42">
        <f t="shared" si="572"/>
        <v>0</v>
      </c>
      <c r="AG282" s="42">
        <f t="shared" si="572"/>
        <v>0</v>
      </c>
      <c r="AH282" s="42">
        <f t="shared" si="572"/>
        <v>0</v>
      </c>
      <c r="AI282" s="42">
        <f t="shared" ref="AI282:BN282" si="573">IF(MIN((((AI265*-$GE$266)+AI275)),(AI56-AI270))&lt;0,0,(MIN((((AI265*-$GE$266)+AI275)),(AI56-AI270))))</f>
        <v>0</v>
      </c>
      <c r="AJ282" s="42">
        <f t="shared" si="573"/>
        <v>0</v>
      </c>
      <c r="AK282" s="42">
        <f t="shared" si="573"/>
        <v>0</v>
      </c>
      <c r="AL282" s="42">
        <f t="shared" si="573"/>
        <v>0</v>
      </c>
      <c r="AM282" s="42">
        <f t="shared" si="573"/>
        <v>0</v>
      </c>
      <c r="AN282" s="42">
        <f t="shared" si="573"/>
        <v>0</v>
      </c>
      <c r="AO282" s="42">
        <f t="shared" si="573"/>
        <v>0</v>
      </c>
      <c r="AP282" s="42">
        <f t="shared" si="573"/>
        <v>0</v>
      </c>
      <c r="AQ282" s="42">
        <f t="shared" si="573"/>
        <v>0</v>
      </c>
      <c r="AR282" s="42">
        <f t="shared" si="573"/>
        <v>0</v>
      </c>
      <c r="AS282" s="42">
        <f t="shared" si="573"/>
        <v>0</v>
      </c>
      <c r="AT282" s="42">
        <f t="shared" si="573"/>
        <v>0</v>
      </c>
      <c r="AU282" s="42">
        <f t="shared" si="573"/>
        <v>0</v>
      </c>
      <c r="AV282" s="42">
        <f t="shared" si="573"/>
        <v>0</v>
      </c>
      <c r="AW282" s="42">
        <f t="shared" si="573"/>
        <v>0</v>
      </c>
      <c r="AX282" s="42">
        <f t="shared" si="573"/>
        <v>0</v>
      </c>
      <c r="AY282" s="42">
        <f t="shared" si="573"/>
        <v>0</v>
      </c>
      <c r="AZ282" s="42">
        <f t="shared" si="573"/>
        <v>0</v>
      </c>
      <c r="BA282" s="42">
        <f t="shared" si="573"/>
        <v>0</v>
      </c>
      <c r="BB282" s="42">
        <f t="shared" si="573"/>
        <v>0</v>
      </c>
      <c r="BC282" s="42">
        <f t="shared" si="573"/>
        <v>0</v>
      </c>
      <c r="BD282" s="42">
        <f t="shared" si="573"/>
        <v>0</v>
      </c>
      <c r="BE282" s="42">
        <f t="shared" si="573"/>
        <v>0</v>
      </c>
      <c r="BF282" s="42">
        <f t="shared" si="573"/>
        <v>0</v>
      </c>
      <c r="BG282" s="42">
        <f t="shared" si="573"/>
        <v>0</v>
      </c>
      <c r="BH282" s="42">
        <f t="shared" si="573"/>
        <v>0</v>
      </c>
      <c r="BI282" s="42">
        <f t="shared" si="573"/>
        <v>0</v>
      </c>
      <c r="BJ282" s="42">
        <f t="shared" si="573"/>
        <v>0</v>
      </c>
      <c r="BK282" s="42">
        <f t="shared" si="573"/>
        <v>0</v>
      </c>
      <c r="BL282" s="42">
        <f t="shared" si="573"/>
        <v>0</v>
      </c>
      <c r="BM282" s="42">
        <f t="shared" si="573"/>
        <v>0</v>
      </c>
      <c r="BN282" s="42">
        <f t="shared" si="573"/>
        <v>0</v>
      </c>
      <c r="BO282" s="42">
        <f t="shared" ref="BO282:CT282" si="574">IF(MIN((((BO265*-$GE$266)+BO275)),(BO56-BO270))&lt;0,0,(MIN((((BO265*-$GE$266)+BO275)),(BO56-BO270))))</f>
        <v>0</v>
      </c>
      <c r="BP282" s="42">
        <f t="shared" si="574"/>
        <v>0</v>
      </c>
      <c r="BQ282" s="42">
        <f t="shared" si="574"/>
        <v>0</v>
      </c>
      <c r="BR282" s="42">
        <f t="shared" si="574"/>
        <v>0</v>
      </c>
      <c r="BS282" s="42">
        <f t="shared" si="574"/>
        <v>0</v>
      </c>
      <c r="BT282" s="42">
        <f t="shared" si="574"/>
        <v>0</v>
      </c>
      <c r="BU282" s="42">
        <f t="shared" si="574"/>
        <v>0</v>
      </c>
      <c r="BV282" s="42">
        <f t="shared" si="574"/>
        <v>0</v>
      </c>
      <c r="BW282" s="42">
        <f t="shared" si="574"/>
        <v>0</v>
      </c>
      <c r="BX282" s="42">
        <f t="shared" si="574"/>
        <v>0</v>
      </c>
      <c r="BY282" s="42">
        <f t="shared" si="574"/>
        <v>0</v>
      </c>
      <c r="BZ282" s="42">
        <f t="shared" si="574"/>
        <v>0</v>
      </c>
      <c r="CA282" s="42">
        <f t="shared" si="574"/>
        <v>0</v>
      </c>
      <c r="CB282" s="42">
        <f t="shared" si="574"/>
        <v>0</v>
      </c>
      <c r="CC282" s="42">
        <f t="shared" si="574"/>
        <v>0</v>
      </c>
      <c r="CD282" s="42">
        <f t="shared" si="574"/>
        <v>0</v>
      </c>
      <c r="CE282" s="42">
        <f t="shared" si="574"/>
        <v>0</v>
      </c>
      <c r="CF282" s="42">
        <f t="shared" si="574"/>
        <v>0</v>
      </c>
      <c r="CG282" s="42">
        <f t="shared" si="574"/>
        <v>0</v>
      </c>
      <c r="CH282" s="42">
        <f t="shared" si="574"/>
        <v>0</v>
      </c>
      <c r="CI282" s="42">
        <f t="shared" si="574"/>
        <v>0</v>
      </c>
      <c r="CJ282" s="42">
        <f t="shared" si="574"/>
        <v>0</v>
      </c>
      <c r="CK282" s="42">
        <f t="shared" si="574"/>
        <v>0</v>
      </c>
      <c r="CL282" s="42">
        <f t="shared" si="574"/>
        <v>0</v>
      </c>
      <c r="CM282" s="42">
        <f t="shared" si="574"/>
        <v>0</v>
      </c>
      <c r="CN282" s="42">
        <f t="shared" si="574"/>
        <v>0</v>
      </c>
      <c r="CO282" s="42">
        <f t="shared" si="574"/>
        <v>0</v>
      </c>
      <c r="CP282" s="42">
        <f t="shared" si="574"/>
        <v>0</v>
      </c>
      <c r="CQ282" s="42">
        <f t="shared" si="574"/>
        <v>0</v>
      </c>
      <c r="CR282" s="42">
        <f t="shared" si="574"/>
        <v>0</v>
      </c>
      <c r="CS282" s="42">
        <f t="shared" si="574"/>
        <v>0</v>
      </c>
      <c r="CT282" s="42">
        <f t="shared" si="574"/>
        <v>0</v>
      </c>
      <c r="CU282" s="42">
        <f t="shared" ref="CU282:DZ282" si="575">IF(MIN((((CU265*-$GE$266)+CU275)),(CU56-CU270))&lt;0,0,(MIN((((CU265*-$GE$266)+CU275)),(CU56-CU270))))</f>
        <v>0</v>
      </c>
      <c r="CV282" s="42">
        <f t="shared" si="575"/>
        <v>0</v>
      </c>
      <c r="CW282" s="42">
        <f t="shared" si="575"/>
        <v>0</v>
      </c>
      <c r="CX282" s="42">
        <f t="shared" si="575"/>
        <v>0</v>
      </c>
      <c r="CY282" s="42">
        <f t="shared" si="575"/>
        <v>0</v>
      </c>
      <c r="CZ282" s="42">
        <f t="shared" si="575"/>
        <v>0</v>
      </c>
      <c r="DA282" s="42">
        <f t="shared" si="575"/>
        <v>0</v>
      </c>
      <c r="DB282" s="42">
        <f t="shared" si="575"/>
        <v>0</v>
      </c>
      <c r="DC282" s="42">
        <f t="shared" si="575"/>
        <v>0</v>
      </c>
      <c r="DD282" s="42">
        <f t="shared" si="575"/>
        <v>0</v>
      </c>
      <c r="DE282" s="42">
        <f t="shared" si="575"/>
        <v>0</v>
      </c>
      <c r="DF282" s="42">
        <f t="shared" si="575"/>
        <v>0</v>
      </c>
      <c r="DG282" s="42">
        <f t="shared" si="575"/>
        <v>0</v>
      </c>
      <c r="DH282" s="42">
        <f t="shared" si="575"/>
        <v>0</v>
      </c>
      <c r="DI282" s="42">
        <f t="shared" si="575"/>
        <v>0</v>
      </c>
      <c r="DJ282" s="42">
        <f t="shared" si="575"/>
        <v>0</v>
      </c>
      <c r="DK282" s="42">
        <f t="shared" si="575"/>
        <v>0</v>
      </c>
      <c r="DL282" s="42">
        <f t="shared" si="575"/>
        <v>0</v>
      </c>
      <c r="DM282" s="42">
        <f t="shared" si="575"/>
        <v>0</v>
      </c>
      <c r="DN282" s="42">
        <f t="shared" si="575"/>
        <v>0</v>
      </c>
      <c r="DO282" s="42">
        <f t="shared" si="575"/>
        <v>0</v>
      </c>
      <c r="DP282" s="42">
        <f t="shared" si="575"/>
        <v>0</v>
      </c>
      <c r="DQ282" s="42">
        <f t="shared" si="575"/>
        <v>0</v>
      </c>
      <c r="DR282" s="42">
        <f t="shared" si="575"/>
        <v>0</v>
      </c>
      <c r="DS282" s="42">
        <f t="shared" si="575"/>
        <v>0</v>
      </c>
      <c r="DT282" s="42">
        <f t="shared" si="575"/>
        <v>0</v>
      </c>
      <c r="DU282" s="42">
        <f t="shared" si="575"/>
        <v>0</v>
      </c>
      <c r="DV282" s="42">
        <f t="shared" si="575"/>
        <v>0</v>
      </c>
      <c r="DW282" s="42">
        <f t="shared" si="575"/>
        <v>0</v>
      </c>
      <c r="DX282" s="42">
        <f t="shared" si="575"/>
        <v>0</v>
      </c>
      <c r="DY282" s="42">
        <f t="shared" si="575"/>
        <v>0</v>
      </c>
      <c r="DZ282" s="42">
        <f t="shared" si="575"/>
        <v>0</v>
      </c>
      <c r="EA282" s="42">
        <f t="shared" ref="EA282:FF282" si="576">IF(MIN((((EA265*-$GE$266)+EA275)),(EA56-EA270))&lt;0,0,(MIN((((EA265*-$GE$266)+EA275)),(EA56-EA270))))</f>
        <v>0</v>
      </c>
      <c r="EB282" s="42">
        <f t="shared" si="576"/>
        <v>0</v>
      </c>
      <c r="EC282" s="42">
        <f t="shared" si="576"/>
        <v>0</v>
      </c>
      <c r="ED282" s="42">
        <f t="shared" si="576"/>
        <v>0</v>
      </c>
      <c r="EE282" s="42">
        <f t="shared" si="576"/>
        <v>0</v>
      </c>
      <c r="EF282" s="42">
        <f t="shared" si="576"/>
        <v>0</v>
      </c>
      <c r="EG282" s="42">
        <f t="shared" si="576"/>
        <v>0</v>
      </c>
      <c r="EH282" s="42">
        <f t="shared" si="576"/>
        <v>0</v>
      </c>
      <c r="EI282" s="42">
        <f t="shared" si="576"/>
        <v>0</v>
      </c>
      <c r="EJ282" s="42">
        <f t="shared" si="576"/>
        <v>0</v>
      </c>
      <c r="EK282" s="42">
        <f t="shared" si="576"/>
        <v>0</v>
      </c>
      <c r="EL282" s="42">
        <f t="shared" si="576"/>
        <v>0</v>
      </c>
      <c r="EM282" s="42">
        <f t="shared" si="576"/>
        <v>0</v>
      </c>
      <c r="EN282" s="42">
        <f t="shared" si="576"/>
        <v>0</v>
      </c>
      <c r="EO282" s="42">
        <f t="shared" si="576"/>
        <v>0</v>
      </c>
      <c r="EP282" s="42">
        <f t="shared" si="576"/>
        <v>0</v>
      </c>
      <c r="EQ282" s="42">
        <f t="shared" si="576"/>
        <v>0</v>
      </c>
      <c r="ER282" s="42">
        <f t="shared" si="576"/>
        <v>0</v>
      </c>
      <c r="ES282" s="42">
        <f t="shared" si="576"/>
        <v>0</v>
      </c>
      <c r="ET282" s="42">
        <f t="shared" si="576"/>
        <v>0</v>
      </c>
      <c r="EU282" s="42">
        <f t="shared" si="576"/>
        <v>0</v>
      </c>
      <c r="EV282" s="42">
        <f t="shared" si="576"/>
        <v>0</v>
      </c>
      <c r="EW282" s="42">
        <f t="shared" si="576"/>
        <v>0</v>
      </c>
      <c r="EX282" s="42">
        <f t="shared" si="576"/>
        <v>0</v>
      </c>
      <c r="EY282" s="42">
        <f t="shared" si="576"/>
        <v>0</v>
      </c>
      <c r="EZ282" s="42">
        <f t="shared" si="576"/>
        <v>0</v>
      </c>
      <c r="FA282" s="42">
        <f t="shared" si="576"/>
        <v>0</v>
      </c>
      <c r="FB282" s="42">
        <f t="shared" si="576"/>
        <v>163675.46</v>
      </c>
      <c r="FC282" s="42">
        <f t="shared" si="576"/>
        <v>0</v>
      </c>
      <c r="FD282" s="42">
        <f t="shared" si="576"/>
        <v>0</v>
      </c>
      <c r="FE282" s="42">
        <f t="shared" si="576"/>
        <v>0</v>
      </c>
      <c r="FF282" s="42">
        <f t="shared" si="576"/>
        <v>0</v>
      </c>
      <c r="FG282" s="42">
        <f t="shared" ref="FG282:FX282" si="577">IF(MIN((((FG265*-$GE$266)+FG275)),(FG56-FG270))&lt;0,0,(MIN((((FG265*-$GE$266)+FG275)),(FG56-FG270))))</f>
        <v>0</v>
      </c>
      <c r="FH282" s="42">
        <f t="shared" si="577"/>
        <v>0</v>
      </c>
      <c r="FI282" s="42">
        <f t="shared" si="577"/>
        <v>0</v>
      </c>
      <c r="FJ282" s="42">
        <f t="shared" si="577"/>
        <v>0</v>
      </c>
      <c r="FK282" s="42">
        <f t="shared" si="577"/>
        <v>0</v>
      </c>
      <c r="FL282" s="42">
        <f t="shared" si="577"/>
        <v>0</v>
      </c>
      <c r="FM282" s="42">
        <f t="shared" si="577"/>
        <v>0</v>
      </c>
      <c r="FN282" s="42">
        <f t="shared" si="577"/>
        <v>0</v>
      </c>
      <c r="FO282" s="42">
        <f t="shared" si="577"/>
        <v>460188.19</v>
      </c>
      <c r="FP282" s="42">
        <f t="shared" si="577"/>
        <v>0</v>
      </c>
      <c r="FQ282" s="42">
        <f t="shared" si="577"/>
        <v>0</v>
      </c>
      <c r="FR282" s="42">
        <f t="shared" si="577"/>
        <v>0</v>
      </c>
      <c r="FS282" s="42">
        <f t="shared" si="577"/>
        <v>0</v>
      </c>
      <c r="FT282" s="43">
        <f t="shared" si="577"/>
        <v>51135.33</v>
      </c>
      <c r="FU282" s="42">
        <f t="shared" si="577"/>
        <v>0</v>
      </c>
      <c r="FV282" s="42">
        <f t="shared" si="577"/>
        <v>0</v>
      </c>
      <c r="FW282" s="42">
        <f t="shared" si="577"/>
        <v>0</v>
      </c>
      <c r="FX282" s="42">
        <f t="shared" si="577"/>
        <v>0</v>
      </c>
      <c r="FY282" s="42">
        <f>IF(MIN((((FY267*-$GE$266)+FY276)),(FY56-FY272))&lt;0,0,(MIN((((FY267*-$GE$266)+FY276)),(FY56-FY272))))</f>
        <v>0</v>
      </c>
      <c r="FZ282" s="125">
        <f>SUM(C282:FX282)</f>
        <v>674998.98</v>
      </c>
      <c r="GA282" s="42"/>
      <c r="GB282" s="132"/>
      <c r="GC282" s="11"/>
      <c r="GD282" s="42"/>
      <c r="GE282" s="4"/>
      <c r="GF282" s="11"/>
      <c r="GG282" s="1"/>
      <c r="GH282" s="43"/>
      <c r="GI282" s="43"/>
      <c r="GJ282" s="43"/>
      <c r="GK282" s="43"/>
      <c r="GL282" s="43"/>
      <c r="GM282" s="43"/>
    </row>
    <row r="283" spans="1:195" x14ac:dyDescent="0.2">
      <c r="A283" s="4"/>
      <c r="B283" s="11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  <c r="DY283" s="5"/>
      <c r="DZ283" s="5"/>
      <c r="EA283" s="5"/>
      <c r="EB283" s="5"/>
      <c r="EC283" s="5"/>
      <c r="ED283" s="5"/>
      <c r="EE283" s="5"/>
      <c r="EF283" s="5"/>
      <c r="EG283" s="5"/>
      <c r="EH283" s="5"/>
      <c r="EI283" s="5"/>
      <c r="EJ283" s="5"/>
      <c r="EK283" s="5"/>
      <c r="EL283" s="5"/>
      <c r="EM283" s="5"/>
      <c r="EN283" s="5"/>
      <c r="EO283" s="5"/>
      <c r="EP283" s="5"/>
      <c r="EQ283" s="5"/>
      <c r="ER283" s="5"/>
      <c r="ES283" s="5"/>
      <c r="ET283" s="5"/>
      <c r="EU283" s="5"/>
      <c r="EV283" s="5"/>
      <c r="EW283" s="5"/>
      <c r="EX283" s="5"/>
      <c r="EY283" s="5"/>
      <c r="EZ283" s="5"/>
      <c r="FA283" s="5"/>
      <c r="FB283" s="5"/>
      <c r="FC283" s="5"/>
      <c r="FD283" s="5"/>
      <c r="FE283" s="5"/>
      <c r="FF283" s="5"/>
      <c r="FG283" s="5"/>
      <c r="FH283" s="5"/>
      <c r="FI283" s="5"/>
      <c r="FJ283" s="5"/>
      <c r="FK283" s="5"/>
      <c r="FL283" s="5"/>
      <c r="FM283" s="5"/>
      <c r="FN283" s="5"/>
      <c r="FO283" s="5"/>
      <c r="FP283" s="5"/>
      <c r="FQ283" s="5"/>
      <c r="FR283" s="5"/>
      <c r="FS283" s="5"/>
      <c r="FT283" s="11"/>
      <c r="FU283" s="5" t="s">
        <v>0</v>
      </c>
      <c r="FV283" s="5"/>
      <c r="FW283" s="5"/>
      <c r="FX283" s="5"/>
      <c r="FY283" s="5"/>
      <c r="FZ283" s="125"/>
      <c r="GA283" s="42"/>
      <c r="GB283" s="42"/>
      <c r="GC283" s="5"/>
      <c r="GD283" s="42"/>
      <c r="GE283" s="4"/>
      <c r="GF283" s="11"/>
      <c r="GG283" s="1"/>
      <c r="GH283" s="43"/>
      <c r="GI283" s="43"/>
      <c r="GJ283" s="43"/>
      <c r="GK283" s="43"/>
      <c r="GL283" s="43"/>
      <c r="GM283" s="43"/>
    </row>
    <row r="284" spans="1:195" x14ac:dyDescent="0.2">
      <c r="A284" s="2" t="s">
        <v>663</v>
      </c>
      <c r="B284" s="11" t="s">
        <v>708</v>
      </c>
      <c r="C284" s="5">
        <f t="shared" ref="C284:AH284" si="578">(C278-C282)/C96</f>
        <v>8070.2440760806385</v>
      </c>
      <c r="D284" s="5">
        <f t="shared" si="578"/>
        <v>7940.7808137837319</v>
      </c>
      <c r="E284" s="5">
        <f t="shared" si="578"/>
        <v>8437.1434726001498</v>
      </c>
      <c r="F284" s="5">
        <f t="shared" si="578"/>
        <v>7841.6393251707641</v>
      </c>
      <c r="G284" s="5">
        <f t="shared" si="578"/>
        <v>8422.8661351482097</v>
      </c>
      <c r="H284" s="5">
        <f t="shared" si="578"/>
        <v>8403.4950882365865</v>
      </c>
      <c r="I284" s="5">
        <f t="shared" si="578"/>
        <v>8326.3811983618816</v>
      </c>
      <c r="J284" s="5">
        <f t="shared" si="578"/>
        <v>7916.7013442425032</v>
      </c>
      <c r="K284" s="5">
        <f t="shared" si="578"/>
        <v>10764.823769484101</v>
      </c>
      <c r="L284" s="5">
        <f t="shared" si="578"/>
        <v>8407.6516334644948</v>
      </c>
      <c r="M284" s="5">
        <f t="shared" si="578"/>
        <v>9555.5149822694111</v>
      </c>
      <c r="N284" s="5">
        <f t="shared" si="578"/>
        <v>8092.0331286875116</v>
      </c>
      <c r="O284" s="5">
        <f t="shared" si="578"/>
        <v>7821.689737301851</v>
      </c>
      <c r="P284" s="5">
        <f t="shared" si="578"/>
        <v>14395.276714467791</v>
      </c>
      <c r="Q284" s="5">
        <f t="shared" si="578"/>
        <v>8474.3462125781953</v>
      </c>
      <c r="R284" s="5">
        <f t="shared" si="578"/>
        <v>7765.125586369425</v>
      </c>
      <c r="S284" s="5">
        <f t="shared" si="578"/>
        <v>8210.9167671113973</v>
      </c>
      <c r="T284" s="5">
        <f t="shared" si="578"/>
        <v>14010.364415452823</v>
      </c>
      <c r="U284" s="5">
        <f t="shared" si="578"/>
        <v>16801.555523643696</v>
      </c>
      <c r="V284" s="5">
        <f t="shared" si="578"/>
        <v>10546.34758141252</v>
      </c>
      <c r="W284" s="5">
        <f t="shared" si="578"/>
        <v>16631.52881353339</v>
      </c>
      <c r="X284" s="5">
        <f t="shared" si="578"/>
        <v>16428.460781368947</v>
      </c>
      <c r="Y284" s="5">
        <f t="shared" si="578"/>
        <v>8240.9147225891938</v>
      </c>
      <c r="Z284" s="5">
        <f t="shared" si="578"/>
        <v>11231.617623494136</v>
      </c>
      <c r="AA284" s="5">
        <f t="shared" si="578"/>
        <v>7916.7281493218525</v>
      </c>
      <c r="AB284" s="5">
        <f t="shared" si="578"/>
        <v>8060.7631189387521</v>
      </c>
      <c r="AC284" s="5">
        <f t="shared" si="578"/>
        <v>8229.63238440854</v>
      </c>
      <c r="AD284" s="5">
        <f t="shared" si="578"/>
        <v>7998.9764912533374</v>
      </c>
      <c r="AE284" s="5">
        <f t="shared" si="578"/>
        <v>14822.627413288923</v>
      </c>
      <c r="AF284" s="5">
        <f t="shared" si="578"/>
        <v>13797.639825393609</v>
      </c>
      <c r="AG284" s="5">
        <f t="shared" si="578"/>
        <v>8739.6961773605672</v>
      </c>
      <c r="AH284" s="5">
        <f t="shared" si="578"/>
        <v>8066.3687581398526</v>
      </c>
      <c r="AI284" s="5">
        <f t="shared" ref="AI284:BN284" si="579">(AI278-AI282)/AI96</f>
        <v>9891.824903931787</v>
      </c>
      <c r="AJ284" s="5">
        <f t="shared" si="579"/>
        <v>13144.455627949632</v>
      </c>
      <c r="AK284" s="5">
        <f t="shared" si="579"/>
        <v>12695.973207360967</v>
      </c>
      <c r="AL284" s="5">
        <f t="shared" si="579"/>
        <v>11211.243249075093</v>
      </c>
      <c r="AM284" s="5">
        <f t="shared" si="579"/>
        <v>9067.2847530827657</v>
      </c>
      <c r="AN284" s="5">
        <f t="shared" si="579"/>
        <v>10160.043876994599</v>
      </c>
      <c r="AO284" s="5">
        <f t="shared" si="579"/>
        <v>7851.6722847109713</v>
      </c>
      <c r="AP284" s="5">
        <f t="shared" si="579"/>
        <v>8412.0309812808755</v>
      </c>
      <c r="AQ284" s="5">
        <f t="shared" si="579"/>
        <v>12400.78281535639</v>
      </c>
      <c r="AR284" s="5">
        <f t="shared" si="579"/>
        <v>7847.892002637378</v>
      </c>
      <c r="AS284" s="5">
        <f t="shared" si="579"/>
        <v>8436.3549020205337</v>
      </c>
      <c r="AT284" s="5">
        <f t="shared" si="579"/>
        <v>8048.6123346322047</v>
      </c>
      <c r="AU284" s="5">
        <f t="shared" si="579"/>
        <v>12319.5082472505</v>
      </c>
      <c r="AV284" s="5">
        <f t="shared" si="579"/>
        <v>11265.01872059292</v>
      </c>
      <c r="AW284" s="5">
        <f t="shared" si="579"/>
        <v>12871.277248318689</v>
      </c>
      <c r="AX284" s="5">
        <f t="shared" si="579"/>
        <v>18019.843684883577</v>
      </c>
      <c r="AY284" s="5">
        <f t="shared" si="579"/>
        <v>9371.7330082728658</v>
      </c>
      <c r="AZ284" s="5">
        <f t="shared" si="579"/>
        <v>8274.0961326114702</v>
      </c>
      <c r="BA284" s="5">
        <f t="shared" si="579"/>
        <v>7716.3004795493298</v>
      </c>
      <c r="BB284" s="5">
        <f t="shared" si="579"/>
        <v>7716.501616441592</v>
      </c>
      <c r="BC284" s="5">
        <f t="shared" si="579"/>
        <v>8010.9417239946042</v>
      </c>
      <c r="BD284" s="5">
        <f t="shared" si="579"/>
        <v>7716.5355569974236</v>
      </c>
      <c r="BE284" s="5">
        <f t="shared" si="579"/>
        <v>8266.205311056292</v>
      </c>
      <c r="BF284" s="5">
        <f t="shared" si="579"/>
        <v>7708.2319378303373</v>
      </c>
      <c r="BG284" s="5">
        <f t="shared" si="579"/>
        <v>8507.8800388639338</v>
      </c>
      <c r="BH284" s="5">
        <f t="shared" si="579"/>
        <v>8826.1013398374616</v>
      </c>
      <c r="BI284" s="5">
        <f t="shared" si="579"/>
        <v>12387.035019450475</v>
      </c>
      <c r="BJ284" s="5">
        <f t="shared" si="579"/>
        <v>7719.0504416171807</v>
      </c>
      <c r="BK284" s="5">
        <f t="shared" si="579"/>
        <v>7746.0648751700073</v>
      </c>
      <c r="BL284" s="5">
        <f t="shared" si="579"/>
        <v>13463.219444295044</v>
      </c>
      <c r="BM284" s="5">
        <f t="shared" si="579"/>
        <v>11284.499929457887</v>
      </c>
      <c r="BN284" s="5">
        <f t="shared" si="579"/>
        <v>7716.5355568626046</v>
      </c>
      <c r="BO284" s="5">
        <f t="shared" ref="BO284:CT284" si="580">(BO278-BO282)/BO96</f>
        <v>8070.266194546678</v>
      </c>
      <c r="BP284" s="5">
        <f t="shared" si="580"/>
        <v>12981.439949178988</v>
      </c>
      <c r="BQ284" s="5">
        <f t="shared" si="580"/>
        <v>8383.2875232367915</v>
      </c>
      <c r="BR284" s="5">
        <f t="shared" si="580"/>
        <v>7836.6018223352266</v>
      </c>
      <c r="BS284" s="5">
        <f t="shared" si="580"/>
        <v>8548.0086161352992</v>
      </c>
      <c r="BT284" s="5">
        <f t="shared" si="580"/>
        <v>9624.87301590063</v>
      </c>
      <c r="BU284" s="5">
        <f t="shared" si="580"/>
        <v>9907.4610829990525</v>
      </c>
      <c r="BV284" s="5">
        <f t="shared" si="580"/>
        <v>8186.333870323193</v>
      </c>
      <c r="BW284" s="5">
        <f t="shared" si="580"/>
        <v>8038.9248679822304</v>
      </c>
      <c r="BX284" s="5">
        <f t="shared" si="580"/>
        <v>16598.737562438022</v>
      </c>
      <c r="BY284" s="5">
        <f t="shared" si="580"/>
        <v>8964.1678583821122</v>
      </c>
      <c r="BZ284" s="5">
        <f t="shared" si="580"/>
        <v>12276.478050950531</v>
      </c>
      <c r="CA284" s="5">
        <f t="shared" si="580"/>
        <v>14089.332828409713</v>
      </c>
      <c r="CB284" s="5">
        <f t="shared" si="580"/>
        <v>7933.1321987980864</v>
      </c>
      <c r="CC284" s="5">
        <f t="shared" si="580"/>
        <v>12905.300146943502</v>
      </c>
      <c r="CD284" s="5">
        <f t="shared" si="580"/>
        <v>15973.22987117923</v>
      </c>
      <c r="CE284" s="5">
        <f t="shared" si="580"/>
        <v>13439.681613281702</v>
      </c>
      <c r="CF284" s="5">
        <f t="shared" si="580"/>
        <v>14247.677451131121</v>
      </c>
      <c r="CG284" s="5">
        <f t="shared" si="580"/>
        <v>12078.777233545785</v>
      </c>
      <c r="CH284" s="5">
        <f t="shared" si="580"/>
        <v>15220.365954897199</v>
      </c>
      <c r="CI284" s="5">
        <f t="shared" si="580"/>
        <v>8423.5625978067637</v>
      </c>
      <c r="CJ284" s="5">
        <f t="shared" si="580"/>
        <v>8500.8422722133346</v>
      </c>
      <c r="CK284" s="5">
        <f t="shared" si="580"/>
        <v>7974.0522569186878</v>
      </c>
      <c r="CL284" s="5">
        <f t="shared" si="580"/>
        <v>8406.9757207079419</v>
      </c>
      <c r="CM284" s="5">
        <f t="shared" si="580"/>
        <v>9188.687814814004</v>
      </c>
      <c r="CN284" s="5">
        <f t="shared" si="580"/>
        <v>7714.1440309976906</v>
      </c>
      <c r="CO284" s="5">
        <f t="shared" si="580"/>
        <v>7716.0298265775873</v>
      </c>
      <c r="CP284" s="5">
        <f t="shared" si="580"/>
        <v>8470.3786579248754</v>
      </c>
      <c r="CQ284" s="5">
        <f t="shared" si="580"/>
        <v>8616.4819065133888</v>
      </c>
      <c r="CR284" s="5">
        <f t="shared" si="580"/>
        <v>13485.734339030365</v>
      </c>
      <c r="CS284" s="5">
        <f t="shared" si="580"/>
        <v>9782.6774204207504</v>
      </c>
      <c r="CT284" s="5">
        <f t="shared" si="580"/>
        <v>15040.301344036439</v>
      </c>
      <c r="CU284" s="5">
        <f t="shared" ref="CU284:DZ284" si="581">(CU278-CU282)/CU96</f>
        <v>7648.7450023680376</v>
      </c>
      <c r="CV284" s="5">
        <f t="shared" si="581"/>
        <v>15655.388854923594</v>
      </c>
      <c r="CW284" s="5">
        <f t="shared" si="581"/>
        <v>13275.289829261523</v>
      </c>
      <c r="CX284" s="5">
        <f t="shared" si="581"/>
        <v>8972.698355457962</v>
      </c>
      <c r="CY284" s="5">
        <f t="shared" si="581"/>
        <v>16829.110336549304</v>
      </c>
      <c r="CZ284" s="5">
        <f t="shared" si="581"/>
        <v>7877.3889819471287</v>
      </c>
      <c r="DA284" s="5">
        <f t="shared" si="581"/>
        <v>13325.74918322367</v>
      </c>
      <c r="DB284" s="5">
        <f t="shared" si="581"/>
        <v>10721.252913031365</v>
      </c>
      <c r="DC284" s="5">
        <f t="shared" si="581"/>
        <v>14126.205278860087</v>
      </c>
      <c r="DD284" s="5">
        <f t="shared" si="581"/>
        <v>13831.05213039877</v>
      </c>
      <c r="DE284" s="5">
        <f t="shared" si="581"/>
        <v>9150.9891728199473</v>
      </c>
      <c r="DF284" s="5">
        <f t="shared" si="581"/>
        <v>7716.2937571411667</v>
      </c>
      <c r="DG284" s="5">
        <f t="shared" si="581"/>
        <v>16053.898482975956</v>
      </c>
      <c r="DH284" s="5">
        <f t="shared" si="581"/>
        <v>7716.5355556290206</v>
      </c>
      <c r="DI284" s="5">
        <f t="shared" si="581"/>
        <v>7867.3085415298083</v>
      </c>
      <c r="DJ284" s="5">
        <f t="shared" si="581"/>
        <v>8727.8820391885729</v>
      </c>
      <c r="DK284" s="5">
        <f t="shared" si="581"/>
        <v>9053.0681411355727</v>
      </c>
      <c r="DL284" s="5">
        <f t="shared" si="581"/>
        <v>8101.6719328440668</v>
      </c>
      <c r="DM284" s="5">
        <f t="shared" si="581"/>
        <v>12805.628101077549</v>
      </c>
      <c r="DN284" s="5">
        <f t="shared" si="581"/>
        <v>8391.6771961689119</v>
      </c>
      <c r="DO284" s="5">
        <f t="shared" si="581"/>
        <v>8181.6479449311973</v>
      </c>
      <c r="DP284" s="5">
        <f t="shared" si="581"/>
        <v>13020.966258570163</v>
      </c>
      <c r="DQ284" s="5">
        <f t="shared" si="581"/>
        <v>8760.9694880211391</v>
      </c>
      <c r="DR284" s="5">
        <f t="shared" si="581"/>
        <v>8504.0960298077825</v>
      </c>
      <c r="DS284" s="5">
        <f t="shared" si="581"/>
        <v>8994.6185368023562</v>
      </c>
      <c r="DT284" s="5">
        <f t="shared" si="581"/>
        <v>15181.673124359584</v>
      </c>
      <c r="DU284" s="5">
        <f t="shared" si="581"/>
        <v>9735.6183809100912</v>
      </c>
      <c r="DV284" s="5">
        <f t="shared" si="581"/>
        <v>12648.27039579066</v>
      </c>
      <c r="DW284" s="5">
        <f t="shared" si="581"/>
        <v>10060.922739613619</v>
      </c>
      <c r="DX284" s="5">
        <f t="shared" si="581"/>
        <v>15497.308282341135</v>
      </c>
      <c r="DY284" s="5">
        <f t="shared" si="581"/>
        <v>11277.005285580919</v>
      </c>
      <c r="DZ284" s="5">
        <f t="shared" si="581"/>
        <v>8699.1375645149983</v>
      </c>
      <c r="EA284" s="5">
        <f t="shared" ref="EA284:FF284" si="582">(EA278-EA282)/EA96</f>
        <v>9027.9532112402412</v>
      </c>
      <c r="EB284" s="5">
        <f t="shared" si="582"/>
        <v>8616.1822000192442</v>
      </c>
      <c r="EC284" s="5">
        <f t="shared" si="582"/>
        <v>9918.6118685309248</v>
      </c>
      <c r="ED284" s="5">
        <f t="shared" si="582"/>
        <v>10514.962986352197</v>
      </c>
      <c r="EE284" s="5">
        <f t="shared" si="582"/>
        <v>12857.116794277852</v>
      </c>
      <c r="EF284" s="5">
        <f t="shared" si="582"/>
        <v>8160.6570905600456</v>
      </c>
      <c r="EG284" s="5">
        <f t="shared" si="582"/>
        <v>10379.993402166072</v>
      </c>
      <c r="EH284" s="5">
        <f t="shared" si="582"/>
        <v>11474.728862077351</v>
      </c>
      <c r="EI284" s="5">
        <f t="shared" si="582"/>
        <v>8376.5344357586564</v>
      </c>
      <c r="EJ284" s="5">
        <f t="shared" si="582"/>
        <v>7710.9060523240405</v>
      </c>
      <c r="EK284" s="5">
        <f t="shared" si="582"/>
        <v>8411.9561817866543</v>
      </c>
      <c r="EL284" s="5">
        <f t="shared" si="582"/>
        <v>8517.3483801873281</v>
      </c>
      <c r="EM284" s="5">
        <f t="shared" si="582"/>
        <v>9212.2816105759994</v>
      </c>
      <c r="EN284" s="5">
        <f t="shared" si="582"/>
        <v>8237.0925069996065</v>
      </c>
      <c r="EO284" s="5">
        <f t="shared" si="582"/>
        <v>9477.596028149128</v>
      </c>
      <c r="EP284" s="5">
        <f t="shared" si="582"/>
        <v>10254.648021886704</v>
      </c>
      <c r="EQ284" s="5">
        <f t="shared" si="582"/>
        <v>8107.7205121018151</v>
      </c>
      <c r="ER284" s="5">
        <f t="shared" si="582"/>
        <v>11233.832619416775</v>
      </c>
      <c r="ES284" s="5">
        <f t="shared" si="582"/>
        <v>14712.191930255301</v>
      </c>
      <c r="ET284" s="5">
        <f t="shared" si="582"/>
        <v>14146.768333781398</v>
      </c>
      <c r="EU284" s="5">
        <f t="shared" si="582"/>
        <v>9101.3801861138854</v>
      </c>
      <c r="EV284" s="5">
        <f t="shared" si="582"/>
        <v>17396.829792764511</v>
      </c>
      <c r="EW284" s="5">
        <f t="shared" si="582"/>
        <v>10804.641845617207</v>
      </c>
      <c r="EX284" s="5">
        <f t="shared" si="582"/>
        <v>12851.862003847269</v>
      </c>
      <c r="EY284" s="5">
        <f t="shared" si="582"/>
        <v>8144.5301876602161</v>
      </c>
      <c r="EZ284" s="5">
        <f t="shared" si="582"/>
        <v>14404.862324703117</v>
      </c>
      <c r="FA284" s="5">
        <f t="shared" si="582"/>
        <v>8430.8764249876458</v>
      </c>
      <c r="FB284" s="5">
        <f t="shared" si="582"/>
        <v>10671.811511595419</v>
      </c>
      <c r="FC284" s="5">
        <f t="shared" si="582"/>
        <v>7802.8949212995039</v>
      </c>
      <c r="FD284" s="5">
        <f t="shared" si="582"/>
        <v>10177.790261719114</v>
      </c>
      <c r="FE284" s="5">
        <f t="shared" si="582"/>
        <v>15625.970224866982</v>
      </c>
      <c r="FF284" s="5">
        <f t="shared" si="582"/>
        <v>12393.103010111348</v>
      </c>
      <c r="FG284" s="5">
        <f t="shared" ref="FG284:FX284" si="583">(FG278-FG282)/FG96</f>
        <v>15309.699213971318</v>
      </c>
      <c r="FH284" s="5">
        <f t="shared" si="583"/>
        <v>15888.781886135155</v>
      </c>
      <c r="FI284" s="5">
        <f t="shared" si="583"/>
        <v>8003.8856481521752</v>
      </c>
      <c r="FJ284" s="5">
        <f t="shared" si="583"/>
        <v>7801.209426166497</v>
      </c>
      <c r="FK284" s="5">
        <f t="shared" si="583"/>
        <v>7782.481427089002</v>
      </c>
      <c r="FL284" s="5">
        <f t="shared" si="583"/>
        <v>7716.5355573629504</v>
      </c>
      <c r="FM284" s="5">
        <f t="shared" si="583"/>
        <v>7716.5355583265182</v>
      </c>
      <c r="FN284" s="5">
        <f t="shared" si="583"/>
        <v>7977.1350482180642</v>
      </c>
      <c r="FO284" s="5">
        <f t="shared" si="583"/>
        <v>8667.2619154073145</v>
      </c>
      <c r="FP284" s="5">
        <f t="shared" si="583"/>
        <v>8293.4622153389464</v>
      </c>
      <c r="FQ284" s="5">
        <f t="shared" si="583"/>
        <v>8382.1616848997019</v>
      </c>
      <c r="FR284" s="5">
        <f t="shared" si="583"/>
        <v>13892.481346187198</v>
      </c>
      <c r="FS284" s="5">
        <f t="shared" si="583"/>
        <v>13055.175223908003</v>
      </c>
      <c r="FT284" s="11">
        <f t="shared" si="583"/>
        <v>17446.826810673439</v>
      </c>
      <c r="FU284" s="5">
        <f t="shared" si="583"/>
        <v>9019.1517144606896</v>
      </c>
      <c r="FV284" s="5">
        <f t="shared" si="583"/>
        <v>8672.0157162563482</v>
      </c>
      <c r="FW284" s="5">
        <f t="shared" si="583"/>
        <v>13227.033802036523</v>
      </c>
      <c r="FX284" s="5">
        <f t="shared" si="583"/>
        <v>17082.690861810857</v>
      </c>
      <c r="FY284" s="5"/>
      <c r="FZ284" s="5">
        <f>(FZ278-FZ282)/FZ96</f>
        <v>8121.8152336519615</v>
      </c>
      <c r="GA284" s="42" t="s">
        <v>664</v>
      </c>
      <c r="GB284" s="132"/>
      <c r="GC284" s="5"/>
      <c r="GD284" s="42"/>
      <c r="GE284" s="4"/>
      <c r="GF284" s="11"/>
      <c r="GG284" s="1"/>
      <c r="GH284" s="43"/>
      <c r="GI284" s="43"/>
      <c r="GJ284" s="43"/>
      <c r="GK284" s="43"/>
      <c r="GL284" s="43"/>
      <c r="GM284" s="43"/>
    </row>
    <row r="285" spans="1:195" x14ac:dyDescent="0.2">
      <c r="A285" s="5"/>
      <c r="B285" s="11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  <c r="AT285" s="42"/>
      <c r="AU285" s="42" t="s">
        <v>0</v>
      </c>
      <c r="AV285" s="42"/>
      <c r="AW285" s="42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  <c r="BM285" s="42"/>
      <c r="BN285" s="42"/>
      <c r="BO285" s="42"/>
      <c r="BP285" s="42"/>
      <c r="BQ285" s="42"/>
      <c r="BR285" s="42"/>
      <c r="BS285" s="42"/>
      <c r="BT285" s="42"/>
      <c r="BU285" s="42"/>
      <c r="BV285" s="42"/>
      <c r="BW285" s="42"/>
      <c r="BX285" s="42"/>
      <c r="BY285" s="42"/>
      <c r="BZ285" s="42"/>
      <c r="CA285" s="42"/>
      <c r="CB285" s="42"/>
      <c r="CC285" s="42"/>
      <c r="CD285" s="42"/>
      <c r="CE285" s="42"/>
      <c r="CF285" s="42"/>
      <c r="CG285" s="42"/>
      <c r="CH285" s="42"/>
      <c r="CI285" s="42"/>
      <c r="CJ285" s="42"/>
      <c r="CK285" s="42"/>
      <c r="CL285" s="42"/>
      <c r="CM285" s="42"/>
      <c r="CN285" s="42"/>
      <c r="CO285" s="42"/>
      <c r="CP285" s="42"/>
      <c r="CQ285" s="42"/>
      <c r="CR285" s="42"/>
      <c r="CS285" s="42"/>
      <c r="CT285" s="42"/>
      <c r="CU285" s="42"/>
      <c r="CV285" s="42"/>
      <c r="CW285" s="42"/>
      <c r="CX285" s="42"/>
      <c r="CY285" s="42"/>
      <c r="CZ285" s="42"/>
      <c r="DA285" s="42"/>
      <c r="DB285" s="42"/>
      <c r="DC285" s="42"/>
      <c r="DD285" s="42"/>
      <c r="DE285" s="42"/>
      <c r="DF285" s="42"/>
      <c r="DG285" s="42"/>
      <c r="DH285" s="42"/>
      <c r="DI285" s="42"/>
      <c r="DJ285" s="42"/>
      <c r="DK285" s="42"/>
      <c r="DL285" s="42"/>
      <c r="DM285" s="42"/>
      <c r="DN285" s="42"/>
      <c r="DO285" s="42"/>
      <c r="DP285" s="42"/>
      <c r="DQ285" s="42"/>
      <c r="DR285" s="42"/>
      <c r="DS285" s="42"/>
      <c r="DT285" s="42"/>
      <c r="DU285" s="42"/>
      <c r="DV285" s="42"/>
      <c r="DW285" s="42"/>
      <c r="DX285" s="42"/>
      <c r="DY285" s="42"/>
      <c r="DZ285" s="42"/>
      <c r="EA285" s="42"/>
      <c r="EB285" s="42"/>
      <c r="EC285" s="42"/>
      <c r="ED285" s="42"/>
      <c r="EE285" s="42"/>
      <c r="EF285" s="42"/>
      <c r="EG285" s="42"/>
      <c r="EH285" s="42"/>
      <c r="EI285" s="42"/>
      <c r="EJ285" s="42"/>
      <c r="EK285" s="42"/>
      <c r="EL285" s="42"/>
      <c r="EM285" s="42"/>
      <c r="EN285" s="42"/>
      <c r="EO285" s="42"/>
      <c r="EP285" s="42"/>
      <c r="EQ285" s="42"/>
      <c r="ER285" s="42"/>
      <c r="ES285" s="42"/>
      <c r="ET285" s="42"/>
      <c r="EU285" s="42"/>
      <c r="EV285" s="42"/>
      <c r="EW285" s="42"/>
      <c r="EX285" s="42"/>
      <c r="EY285" s="42"/>
      <c r="EZ285" s="42"/>
      <c r="FA285" s="42"/>
      <c r="FB285" s="42"/>
      <c r="FC285" s="42"/>
      <c r="FD285" s="42"/>
      <c r="FE285" s="42"/>
      <c r="FF285" s="42"/>
      <c r="FG285" s="42"/>
      <c r="FH285" s="42"/>
      <c r="FI285" s="42"/>
      <c r="FJ285" s="42"/>
      <c r="FK285" s="42"/>
      <c r="FL285" s="42"/>
      <c r="FM285" s="42"/>
      <c r="FN285" s="42"/>
      <c r="FO285" s="42"/>
      <c r="FP285" s="42"/>
      <c r="FQ285" s="42"/>
      <c r="FR285" s="42"/>
      <c r="FS285" s="42"/>
      <c r="FT285" s="43"/>
      <c r="FU285" s="42"/>
      <c r="FV285" s="42"/>
      <c r="FW285" s="42"/>
      <c r="FX285" s="42"/>
      <c r="FY285" s="42">
        <f>FX288*550</f>
        <v>4098358</v>
      </c>
      <c r="FZ285" s="42">
        <f>FZ278/FZ96</f>
        <v>8122.5910247273159</v>
      </c>
      <c r="GA285" s="42" t="s">
        <v>665</v>
      </c>
      <c r="GB285" s="132"/>
      <c r="GC285" s="5"/>
      <c r="GD285" s="42"/>
      <c r="GE285" s="4"/>
      <c r="GF285" s="11"/>
      <c r="GG285" s="1"/>
      <c r="GH285" s="43"/>
      <c r="GI285" s="43"/>
      <c r="GJ285" s="43"/>
      <c r="GK285" s="43"/>
      <c r="GL285" s="43"/>
      <c r="GM285" s="43"/>
    </row>
    <row r="286" spans="1:195" ht="15.75" x14ac:dyDescent="0.25">
      <c r="A286" s="5"/>
      <c r="B286" s="41" t="s">
        <v>666</v>
      </c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  <c r="BM286" s="42"/>
      <c r="BN286" s="42"/>
      <c r="BO286" s="42"/>
      <c r="BP286" s="42"/>
      <c r="BQ286" s="42"/>
      <c r="BR286" s="42"/>
      <c r="BS286" s="42"/>
      <c r="BT286" s="42"/>
      <c r="BU286" s="42"/>
      <c r="BV286" s="42"/>
      <c r="BW286" s="42"/>
      <c r="BX286" s="42"/>
      <c r="BY286" s="42"/>
      <c r="BZ286" s="42"/>
      <c r="CA286" s="42"/>
      <c r="CB286" s="42"/>
      <c r="CC286" s="42"/>
      <c r="CD286" s="42"/>
      <c r="CE286" s="42"/>
      <c r="CF286" s="42"/>
      <c r="CG286" s="42"/>
      <c r="CH286" s="42"/>
      <c r="CI286" s="42"/>
      <c r="CJ286" s="42"/>
      <c r="CK286" s="42"/>
      <c r="CL286" s="42"/>
      <c r="CM286" s="42"/>
      <c r="CN286" s="42"/>
      <c r="CO286" s="42"/>
      <c r="CP286" s="42"/>
      <c r="CQ286" s="42"/>
      <c r="CR286" s="42"/>
      <c r="CS286" s="42"/>
      <c r="CT286" s="42"/>
      <c r="CU286" s="42"/>
      <c r="CV286" s="42"/>
      <c r="CW286" s="42"/>
      <c r="CX286" s="42"/>
      <c r="CY286" s="42"/>
      <c r="CZ286" s="42"/>
      <c r="DA286" s="42"/>
      <c r="DB286" s="42"/>
      <c r="DC286" s="42"/>
      <c r="DD286" s="42"/>
      <c r="DE286" s="42"/>
      <c r="DF286" s="42"/>
      <c r="DG286" s="42"/>
      <c r="DH286" s="42"/>
      <c r="DI286" s="42"/>
      <c r="DJ286" s="42"/>
      <c r="DK286" s="42"/>
      <c r="DL286" s="42"/>
      <c r="DM286" s="42"/>
      <c r="DN286" s="42"/>
      <c r="DO286" s="42"/>
      <c r="DP286" s="42"/>
      <c r="DQ286" s="42"/>
      <c r="DR286" s="42"/>
      <c r="DS286" s="42"/>
      <c r="DT286" s="42"/>
      <c r="DU286" s="42"/>
      <c r="DV286" s="42"/>
      <c r="DW286" s="42"/>
      <c r="DX286" s="42"/>
      <c r="DY286" s="42"/>
      <c r="DZ286" s="42"/>
      <c r="EA286" s="42"/>
      <c r="EB286" s="42"/>
      <c r="EC286" s="42"/>
      <c r="ED286" s="42"/>
      <c r="EE286" s="42"/>
      <c r="EF286" s="42"/>
      <c r="EG286" s="42"/>
      <c r="EH286" s="42"/>
      <c r="EI286" s="42"/>
      <c r="EJ286" s="42"/>
      <c r="EK286" s="42"/>
      <c r="EL286" s="42"/>
      <c r="EM286" s="42"/>
      <c r="EN286" s="42"/>
      <c r="EO286" s="42"/>
      <c r="EP286" s="42"/>
      <c r="EQ286" s="42"/>
      <c r="ER286" s="42"/>
      <c r="ES286" s="42"/>
      <c r="ET286" s="42"/>
      <c r="EU286" s="42"/>
      <c r="EV286" s="42"/>
      <c r="EW286" s="42"/>
      <c r="EX286" s="42"/>
      <c r="EY286" s="42"/>
      <c r="EZ286" s="42"/>
      <c r="FA286" s="42"/>
      <c r="FB286" s="42"/>
      <c r="FC286" s="42"/>
      <c r="FD286" s="42"/>
      <c r="FE286" s="42"/>
      <c r="FF286" s="42"/>
      <c r="FG286" s="42"/>
      <c r="FH286" s="42"/>
      <c r="FI286" s="42"/>
      <c r="FJ286" s="42"/>
      <c r="FK286" s="42"/>
      <c r="FL286" s="42"/>
      <c r="FM286" s="42"/>
      <c r="FN286" s="42"/>
      <c r="FO286" s="42"/>
      <c r="FP286" s="42"/>
      <c r="FQ286" s="42"/>
      <c r="FR286" s="42"/>
      <c r="FS286" s="42"/>
      <c r="FT286" s="43"/>
      <c r="FU286" s="42"/>
      <c r="FV286" s="42"/>
      <c r="FW286" s="42"/>
      <c r="FX286" s="42"/>
      <c r="FY286" s="42"/>
      <c r="FZ286" s="5"/>
      <c r="GA286" s="42"/>
      <c r="GB286" s="42"/>
      <c r="GC286" s="5"/>
      <c r="GD286" s="42"/>
      <c r="GE286" s="4"/>
      <c r="GF286" s="11"/>
      <c r="GG286" s="1"/>
      <c r="GH286" s="43"/>
      <c r="GI286" s="43"/>
      <c r="GJ286" s="43"/>
      <c r="GK286" s="43"/>
      <c r="GL286" s="43"/>
      <c r="GM286" s="43"/>
    </row>
    <row r="287" spans="1:195" x14ac:dyDescent="0.2">
      <c r="A287" s="2" t="s">
        <v>667</v>
      </c>
      <c r="B287" s="11" t="s">
        <v>668</v>
      </c>
      <c r="C287" s="102">
        <f t="shared" ref="C287:AH287" si="584">ROUND(((C278-C282)-((C160+C164)*C288))/C91,2)</f>
        <v>8292.2199999999993</v>
      </c>
      <c r="D287" s="102">
        <f t="shared" si="584"/>
        <v>7940.85</v>
      </c>
      <c r="E287" s="102">
        <f t="shared" si="584"/>
        <v>8437.14</v>
      </c>
      <c r="F287" s="102">
        <f t="shared" si="584"/>
        <v>7841.64</v>
      </c>
      <c r="G287" s="102">
        <f t="shared" si="584"/>
        <v>8423.81</v>
      </c>
      <c r="H287" s="102">
        <f t="shared" si="584"/>
        <v>8403.5</v>
      </c>
      <c r="I287" s="102">
        <f t="shared" si="584"/>
        <v>8326.93</v>
      </c>
      <c r="J287" s="102">
        <f t="shared" si="584"/>
        <v>7917</v>
      </c>
      <c r="K287" s="102">
        <f t="shared" si="584"/>
        <v>10764.82</v>
      </c>
      <c r="L287" s="102">
        <f t="shared" si="584"/>
        <v>8407.65</v>
      </c>
      <c r="M287" s="102">
        <f t="shared" si="584"/>
        <v>9555.51</v>
      </c>
      <c r="N287" s="102">
        <f t="shared" si="584"/>
        <v>8092.23</v>
      </c>
      <c r="O287" s="102">
        <f t="shared" si="584"/>
        <v>7821.69</v>
      </c>
      <c r="P287" s="102">
        <f t="shared" si="584"/>
        <v>14395.28</v>
      </c>
      <c r="Q287" s="102">
        <f t="shared" si="584"/>
        <v>8478.0300000000007</v>
      </c>
      <c r="R287" s="102">
        <f t="shared" si="584"/>
        <v>9191.11</v>
      </c>
      <c r="S287" s="102">
        <f t="shared" si="584"/>
        <v>8211.3799999999992</v>
      </c>
      <c r="T287" s="102">
        <f t="shared" si="584"/>
        <v>14010.36</v>
      </c>
      <c r="U287" s="102">
        <f t="shared" si="584"/>
        <v>16801.560000000001</v>
      </c>
      <c r="V287" s="102">
        <f t="shared" si="584"/>
        <v>10546.35</v>
      </c>
      <c r="W287" s="102">
        <f t="shared" si="584"/>
        <v>16631.53</v>
      </c>
      <c r="X287" s="102">
        <f t="shared" si="584"/>
        <v>16428.46</v>
      </c>
      <c r="Y287" s="102">
        <f t="shared" si="584"/>
        <v>11155.95</v>
      </c>
      <c r="Z287" s="102">
        <f t="shared" si="584"/>
        <v>11247.14</v>
      </c>
      <c r="AA287" s="102">
        <f t="shared" si="584"/>
        <v>7916.73</v>
      </c>
      <c r="AB287" s="102">
        <f t="shared" si="584"/>
        <v>8061.95</v>
      </c>
      <c r="AC287" s="102">
        <f t="shared" si="584"/>
        <v>8229.6299999999992</v>
      </c>
      <c r="AD287" s="102">
        <f t="shared" si="584"/>
        <v>7998.98</v>
      </c>
      <c r="AE287" s="102">
        <f t="shared" si="584"/>
        <v>14822.63</v>
      </c>
      <c r="AF287" s="102">
        <f t="shared" si="584"/>
        <v>13835.55</v>
      </c>
      <c r="AG287" s="102">
        <f t="shared" si="584"/>
        <v>8739.7000000000007</v>
      </c>
      <c r="AH287" s="102">
        <f t="shared" si="584"/>
        <v>8066.37</v>
      </c>
      <c r="AI287" s="102">
        <f t="shared" ref="AI287:BN287" si="585">ROUND(((AI278-AI282)-((AI160+AI164)*AI288))/AI91,2)</f>
        <v>9891.82</v>
      </c>
      <c r="AJ287" s="102">
        <f t="shared" si="585"/>
        <v>13144.46</v>
      </c>
      <c r="AK287" s="102">
        <f t="shared" si="585"/>
        <v>12695.97</v>
      </c>
      <c r="AL287" s="102">
        <f t="shared" si="585"/>
        <v>11211.24</v>
      </c>
      <c r="AM287" s="102">
        <f t="shared" si="585"/>
        <v>9067.2800000000007</v>
      </c>
      <c r="AN287" s="102">
        <f t="shared" si="585"/>
        <v>10160.040000000001</v>
      </c>
      <c r="AO287" s="102">
        <f t="shared" si="585"/>
        <v>7851.8</v>
      </c>
      <c r="AP287" s="102">
        <f t="shared" si="585"/>
        <v>8415.61</v>
      </c>
      <c r="AQ287" s="102">
        <f t="shared" si="585"/>
        <v>12400.78</v>
      </c>
      <c r="AR287" s="102">
        <f t="shared" si="585"/>
        <v>7860.59</v>
      </c>
      <c r="AS287" s="102">
        <f>ROUND(((AS278-AS282)-((AS160+AS164)*AS288))/AS91,2)</f>
        <v>8436.35</v>
      </c>
      <c r="AT287" s="102">
        <f t="shared" si="585"/>
        <v>8049.14</v>
      </c>
      <c r="AU287" s="102">
        <f t="shared" si="585"/>
        <v>12319.51</v>
      </c>
      <c r="AV287" s="102">
        <f t="shared" si="585"/>
        <v>11265.02</v>
      </c>
      <c r="AW287" s="102">
        <f t="shared" si="585"/>
        <v>12871.28</v>
      </c>
      <c r="AX287" s="102">
        <f t="shared" si="585"/>
        <v>18019.84</v>
      </c>
      <c r="AY287" s="102">
        <f t="shared" si="585"/>
        <v>9371.73</v>
      </c>
      <c r="AZ287" s="102">
        <f t="shared" si="585"/>
        <v>8274.1</v>
      </c>
      <c r="BA287" s="102">
        <f t="shared" si="585"/>
        <v>7716.54</v>
      </c>
      <c r="BB287" s="102">
        <f t="shared" si="585"/>
        <v>7716.54</v>
      </c>
      <c r="BC287" s="102">
        <f t="shared" si="585"/>
        <v>8015.66</v>
      </c>
      <c r="BD287" s="102">
        <f t="shared" si="585"/>
        <v>7716.54</v>
      </c>
      <c r="BE287" s="102">
        <f t="shared" si="585"/>
        <v>8266.2099999999991</v>
      </c>
      <c r="BF287" s="102">
        <f t="shared" si="585"/>
        <v>7716.54</v>
      </c>
      <c r="BG287" s="102">
        <f t="shared" si="585"/>
        <v>8507.8799999999992</v>
      </c>
      <c r="BH287" s="102">
        <f t="shared" si="585"/>
        <v>8900.2999999999993</v>
      </c>
      <c r="BI287" s="102">
        <f t="shared" si="585"/>
        <v>12427.87</v>
      </c>
      <c r="BJ287" s="102">
        <f t="shared" si="585"/>
        <v>7719.15</v>
      </c>
      <c r="BK287" s="102">
        <f t="shared" si="585"/>
        <v>7873.36</v>
      </c>
      <c r="BL287" s="102">
        <f t="shared" si="585"/>
        <v>13736.92</v>
      </c>
      <c r="BM287" s="102">
        <f t="shared" si="585"/>
        <v>11304.92</v>
      </c>
      <c r="BN287" s="102">
        <f t="shared" si="585"/>
        <v>7716.54</v>
      </c>
      <c r="BO287" s="102">
        <f t="shared" ref="BO287:CT287" si="586">ROUND(((BO278-BO282)-((BO160+BO164)*BO288))/BO91,2)</f>
        <v>8070.27</v>
      </c>
      <c r="BP287" s="102">
        <f t="shared" si="586"/>
        <v>12981.44</v>
      </c>
      <c r="BQ287" s="102">
        <f t="shared" si="586"/>
        <v>8383.44</v>
      </c>
      <c r="BR287" s="102">
        <f t="shared" si="586"/>
        <v>7836.6</v>
      </c>
      <c r="BS287" s="102">
        <f t="shared" si="586"/>
        <v>8548.01</v>
      </c>
      <c r="BT287" s="102">
        <f t="shared" si="586"/>
        <v>9624.8700000000008</v>
      </c>
      <c r="BU287" s="102">
        <f t="shared" si="586"/>
        <v>9907.4599999999991</v>
      </c>
      <c r="BV287" s="102">
        <f t="shared" si="586"/>
        <v>8186.33</v>
      </c>
      <c r="BW287" s="102">
        <f t="shared" si="586"/>
        <v>8038.92</v>
      </c>
      <c r="BX287" s="102">
        <f t="shared" si="586"/>
        <v>16598.740000000002</v>
      </c>
      <c r="BY287" s="102">
        <f t="shared" si="586"/>
        <v>8964.17</v>
      </c>
      <c r="BZ287" s="102">
        <f t="shared" si="586"/>
        <v>12276.48</v>
      </c>
      <c r="CA287" s="102">
        <f t="shared" si="586"/>
        <v>14089.33</v>
      </c>
      <c r="CB287" s="102">
        <f t="shared" si="586"/>
        <v>7934.9</v>
      </c>
      <c r="CC287" s="102">
        <f t="shared" si="586"/>
        <v>12905.3</v>
      </c>
      <c r="CD287" s="102">
        <f t="shared" si="586"/>
        <v>15973.23</v>
      </c>
      <c r="CE287" s="102">
        <f t="shared" si="586"/>
        <v>13439.68</v>
      </c>
      <c r="CF287" s="102">
        <f t="shared" si="586"/>
        <v>14247.68</v>
      </c>
      <c r="CG287" s="102">
        <f t="shared" si="586"/>
        <v>12078.78</v>
      </c>
      <c r="CH287" s="102">
        <f t="shared" si="586"/>
        <v>15220.37</v>
      </c>
      <c r="CI287" s="102">
        <f t="shared" si="586"/>
        <v>8423.56</v>
      </c>
      <c r="CJ287" s="102">
        <f t="shared" si="586"/>
        <v>8500.84</v>
      </c>
      <c r="CK287" s="102">
        <f t="shared" si="586"/>
        <v>8049.19</v>
      </c>
      <c r="CL287" s="102">
        <f t="shared" si="586"/>
        <v>8415.1299999999992</v>
      </c>
      <c r="CM287" s="102">
        <f t="shared" si="586"/>
        <v>9246.68</v>
      </c>
      <c r="CN287" s="102">
        <f t="shared" si="586"/>
        <v>7716.54</v>
      </c>
      <c r="CO287" s="102">
        <f t="shared" si="586"/>
        <v>7716.54</v>
      </c>
      <c r="CP287" s="102">
        <f t="shared" si="586"/>
        <v>8470.3799999999992</v>
      </c>
      <c r="CQ287" s="102">
        <f t="shared" si="586"/>
        <v>8616.48</v>
      </c>
      <c r="CR287" s="102">
        <f t="shared" si="586"/>
        <v>13485.73</v>
      </c>
      <c r="CS287" s="102">
        <f t="shared" si="586"/>
        <v>9782.68</v>
      </c>
      <c r="CT287" s="102">
        <f t="shared" si="586"/>
        <v>15040.3</v>
      </c>
      <c r="CU287" s="102">
        <f t="shared" ref="CU287:DZ287" si="587">ROUND(((CU278-CU282)-((CU160+CU164)*CU288))/CU91,2)</f>
        <v>8676.0300000000007</v>
      </c>
      <c r="CV287" s="102">
        <f t="shared" si="587"/>
        <v>15655.39</v>
      </c>
      <c r="CW287" s="102">
        <f t="shared" si="587"/>
        <v>13275.29</v>
      </c>
      <c r="CX287" s="102">
        <f t="shared" si="587"/>
        <v>8972.7000000000007</v>
      </c>
      <c r="CY287" s="102">
        <f t="shared" si="587"/>
        <v>16829.11</v>
      </c>
      <c r="CZ287" s="102">
        <f t="shared" si="587"/>
        <v>7877.39</v>
      </c>
      <c r="DA287" s="102">
        <f t="shared" si="587"/>
        <v>13325.75</v>
      </c>
      <c r="DB287" s="102">
        <f t="shared" si="587"/>
        <v>10721.25</v>
      </c>
      <c r="DC287" s="102">
        <f t="shared" si="587"/>
        <v>14126.21</v>
      </c>
      <c r="DD287" s="102">
        <f t="shared" si="587"/>
        <v>13831.05</v>
      </c>
      <c r="DE287" s="102">
        <f t="shared" si="587"/>
        <v>9150.99</v>
      </c>
      <c r="DF287" s="102">
        <f t="shared" si="587"/>
        <v>7716.54</v>
      </c>
      <c r="DG287" s="102">
        <f t="shared" si="587"/>
        <v>16053.9</v>
      </c>
      <c r="DH287" s="102">
        <f t="shared" si="587"/>
        <v>7716.54</v>
      </c>
      <c r="DI287" s="102">
        <f t="shared" si="587"/>
        <v>7868.16</v>
      </c>
      <c r="DJ287" s="102">
        <f t="shared" si="587"/>
        <v>8735.36</v>
      </c>
      <c r="DK287" s="102">
        <f t="shared" si="587"/>
        <v>9053.07</v>
      </c>
      <c r="DL287" s="102">
        <f t="shared" si="587"/>
        <v>8101.67</v>
      </c>
      <c r="DM287" s="102">
        <f t="shared" si="587"/>
        <v>12805.63</v>
      </c>
      <c r="DN287" s="102">
        <f t="shared" si="587"/>
        <v>8391.68</v>
      </c>
      <c r="DO287" s="102">
        <f t="shared" si="587"/>
        <v>8181.65</v>
      </c>
      <c r="DP287" s="102">
        <f t="shared" si="587"/>
        <v>13020.97</v>
      </c>
      <c r="DQ287" s="102">
        <f t="shared" si="587"/>
        <v>8760.9699999999993</v>
      </c>
      <c r="DR287" s="102">
        <f t="shared" si="587"/>
        <v>8504.1</v>
      </c>
      <c r="DS287" s="102">
        <f t="shared" si="587"/>
        <v>8994.6200000000008</v>
      </c>
      <c r="DT287" s="102">
        <f t="shared" si="587"/>
        <v>15181.67</v>
      </c>
      <c r="DU287" s="102">
        <f t="shared" si="587"/>
        <v>9735.6200000000008</v>
      </c>
      <c r="DV287" s="102">
        <f t="shared" si="587"/>
        <v>12648.27</v>
      </c>
      <c r="DW287" s="102">
        <f t="shared" si="587"/>
        <v>10060.92</v>
      </c>
      <c r="DX287" s="102">
        <f t="shared" si="587"/>
        <v>15497.31</v>
      </c>
      <c r="DY287" s="102">
        <f t="shared" si="587"/>
        <v>11277.01</v>
      </c>
      <c r="DZ287" s="102">
        <f t="shared" si="587"/>
        <v>8700.52</v>
      </c>
      <c r="EA287" s="102">
        <f t="shared" ref="EA287:FF287" si="588">ROUND(((EA278-EA282)-((EA160+EA164)*EA288))/EA91,2)</f>
        <v>9027.9500000000007</v>
      </c>
      <c r="EB287" s="102">
        <f t="shared" si="588"/>
        <v>8616.18</v>
      </c>
      <c r="EC287" s="102">
        <f t="shared" si="588"/>
        <v>9918.61</v>
      </c>
      <c r="ED287" s="102">
        <f t="shared" si="588"/>
        <v>10514.96</v>
      </c>
      <c r="EE287" s="102">
        <f t="shared" si="588"/>
        <v>12970.14</v>
      </c>
      <c r="EF287" s="102">
        <f t="shared" si="588"/>
        <v>8162.57</v>
      </c>
      <c r="EG287" s="102">
        <f t="shared" si="588"/>
        <v>10379.99</v>
      </c>
      <c r="EH287" s="102">
        <f t="shared" si="588"/>
        <v>11509.53</v>
      </c>
      <c r="EI287" s="102">
        <f t="shared" si="588"/>
        <v>8376.76</v>
      </c>
      <c r="EJ287" s="102">
        <f t="shared" si="588"/>
        <v>7716.54</v>
      </c>
      <c r="EK287" s="102">
        <f t="shared" si="588"/>
        <v>8411.9599999999991</v>
      </c>
      <c r="EL287" s="102">
        <f t="shared" si="588"/>
        <v>8517.35</v>
      </c>
      <c r="EM287" s="102">
        <f t="shared" si="588"/>
        <v>9212.2800000000007</v>
      </c>
      <c r="EN287" s="102">
        <f t="shared" si="588"/>
        <v>8329.4</v>
      </c>
      <c r="EO287" s="102">
        <f t="shared" si="588"/>
        <v>9477.6</v>
      </c>
      <c r="EP287" s="102">
        <f t="shared" si="588"/>
        <v>10254.65</v>
      </c>
      <c r="EQ287" s="102">
        <f t="shared" si="588"/>
        <v>8107.72</v>
      </c>
      <c r="ER287" s="102">
        <f t="shared" si="588"/>
        <v>11251.08</v>
      </c>
      <c r="ES287" s="102">
        <f t="shared" si="588"/>
        <v>14712.19</v>
      </c>
      <c r="ET287" s="102">
        <f t="shared" si="588"/>
        <v>14177.34</v>
      </c>
      <c r="EU287" s="102">
        <f t="shared" si="588"/>
        <v>9101.3799999999992</v>
      </c>
      <c r="EV287" s="102">
        <f t="shared" si="588"/>
        <v>17396.830000000002</v>
      </c>
      <c r="EW287" s="102">
        <f t="shared" si="588"/>
        <v>10804.64</v>
      </c>
      <c r="EX287" s="102">
        <f t="shared" si="588"/>
        <v>12851.86</v>
      </c>
      <c r="EY287" s="102">
        <f t="shared" si="588"/>
        <v>8869.64</v>
      </c>
      <c r="EZ287" s="102">
        <f t="shared" si="588"/>
        <v>14404.86</v>
      </c>
      <c r="FA287" s="102">
        <f t="shared" si="588"/>
        <v>8431.16</v>
      </c>
      <c r="FB287" s="102">
        <f t="shared" si="588"/>
        <v>10671.81</v>
      </c>
      <c r="FC287" s="102">
        <f t="shared" si="588"/>
        <v>7803.05</v>
      </c>
      <c r="FD287" s="102">
        <f t="shared" si="588"/>
        <v>10177.790000000001</v>
      </c>
      <c r="FE287" s="102">
        <f t="shared" si="588"/>
        <v>15625.97</v>
      </c>
      <c r="FF287" s="102">
        <f t="shared" si="588"/>
        <v>12393.1</v>
      </c>
      <c r="FG287" s="102">
        <f t="shared" ref="FG287:FX287" si="589">ROUND(((FG278-FG282)-((FG160+FG164)*FG288))/FG91,2)</f>
        <v>15309.7</v>
      </c>
      <c r="FH287" s="102">
        <f t="shared" si="589"/>
        <v>15888.78</v>
      </c>
      <c r="FI287" s="102">
        <f t="shared" si="589"/>
        <v>8003.89</v>
      </c>
      <c r="FJ287" s="102">
        <f t="shared" si="589"/>
        <v>7801.21</v>
      </c>
      <c r="FK287" s="102">
        <f t="shared" si="589"/>
        <v>7782.48</v>
      </c>
      <c r="FL287" s="102">
        <f t="shared" si="589"/>
        <v>7716.54</v>
      </c>
      <c r="FM287" s="102">
        <f t="shared" si="589"/>
        <v>7716.54</v>
      </c>
      <c r="FN287" s="102">
        <f t="shared" si="589"/>
        <v>7977.23</v>
      </c>
      <c r="FO287" s="102">
        <f t="shared" si="589"/>
        <v>8667.26</v>
      </c>
      <c r="FP287" s="102">
        <f t="shared" si="589"/>
        <v>8293.4599999999991</v>
      </c>
      <c r="FQ287" s="102">
        <f t="shared" si="589"/>
        <v>8382.16</v>
      </c>
      <c r="FR287" s="102">
        <f t="shared" si="589"/>
        <v>13892.48</v>
      </c>
      <c r="FS287" s="102">
        <f t="shared" si="589"/>
        <v>13055.18</v>
      </c>
      <c r="FT287" s="134">
        <f t="shared" si="589"/>
        <v>17446.830000000002</v>
      </c>
      <c r="FU287" s="102">
        <f t="shared" si="589"/>
        <v>9019.15</v>
      </c>
      <c r="FV287" s="102">
        <f t="shared" si="589"/>
        <v>8672.02</v>
      </c>
      <c r="FW287" s="102">
        <f t="shared" si="589"/>
        <v>13227.03</v>
      </c>
      <c r="FX287" s="102">
        <f t="shared" si="589"/>
        <v>17082.689999999999</v>
      </c>
      <c r="FY287" s="42"/>
      <c r="FZ287" s="113"/>
      <c r="GA287" s="42"/>
      <c r="GB287" s="42"/>
      <c r="GC287" s="5"/>
      <c r="GD287" s="42"/>
      <c r="GE287" s="4"/>
      <c r="GF287" s="11"/>
      <c r="GG287" s="1"/>
      <c r="GH287" s="43"/>
      <c r="GI287" s="43"/>
      <c r="GJ287" s="43"/>
      <c r="GK287" s="43"/>
      <c r="GL287" s="43"/>
      <c r="GM287" s="43"/>
    </row>
    <row r="288" spans="1:195" x14ac:dyDescent="0.2">
      <c r="A288" s="2" t="s">
        <v>669</v>
      </c>
      <c r="B288" s="11" t="s">
        <v>670</v>
      </c>
      <c r="C288" s="102">
        <f>ROUND((C161+(C161*$GE$266)),2)</f>
        <v>7451.56</v>
      </c>
      <c r="D288" s="102">
        <f t="shared" ref="D288:BO288" si="590">ROUND((D161+(D161*$GE$266)),2)</f>
        <v>7451.56</v>
      </c>
      <c r="E288" s="102">
        <f t="shared" si="590"/>
        <v>7451.56</v>
      </c>
      <c r="F288" s="102">
        <f t="shared" si="590"/>
        <v>7451.56</v>
      </c>
      <c r="G288" s="102">
        <f t="shared" si="590"/>
        <v>7451.56</v>
      </c>
      <c r="H288" s="102">
        <f t="shared" si="590"/>
        <v>7451.56</v>
      </c>
      <c r="I288" s="102">
        <f t="shared" si="590"/>
        <v>7451.56</v>
      </c>
      <c r="J288" s="102">
        <f t="shared" si="590"/>
        <v>7451.56</v>
      </c>
      <c r="K288" s="102">
        <f t="shared" si="590"/>
        <v>7451.56</v>
      </c>
      <c r="L288" s="102">
        <f t="shared" si="590"/>
        <v>7451.56</v>
      </c>
      <c r="M288" s="102">
        <f t="shared" si="590"/>
        <v>7451.56</v>
      </c>
      <c r="N288" s="102">
        <f t="shared" si="590"/>
        <v>7451.56</v>
      </c>
      <c r="O288" s="102">
        <f t="shared" si="590"/>
        <v>7451.56</v>
      </c>
      <c r="P288" s="102">
        <f t="shared" si="590"/>
        <v>7451.56</v>
      </c>
      <c r="Q288" s="102">
        <f t="shared" si="590"/>
        <v>7451.56</v>
      </c>
      <c r="R288" s="102">
        <f t="shared" si="590"/>
        <v>7451.56</v>
      </c>
      <c r="S288" s="102">
        <f t="shared" si="590"/>
        <v>7451.56</v>
      </c>
      <c r="T288" s="102">
        <f t="shared" si="590"/>
        <v>7451.56</v>
      </c>
      <c r="U288" s="102">
        <f t="shared" si="590"/>
        <v>7451.56</v>
      </c>
      <c r="V288" s="102">
        <f t="shared" si="590"/>
        <v>7451.56</v>
      </c>
      <c r="W288" s="102">
        <f t="shared" si="590"/>
        <v>7451.56</v>
      </c>
      <c r="X288" s="102">
        <f t="shared" si="590"/>
        <v>7451.56</v>
      </c>
      <c r="Y288" s="102">
        <f t="shared" si="590"/>
        <v>7451.56</v>
      </c>
      <c r="Z288" s="102">
        <f t="shared" si="590"/>
        <v>7451.56</v>
      </c>
      <c r="AA288" s="102">
        <f t="shared" si="590"/>
        <v>7451.56</v>
      </c>
      <c r="AB288" s="102">
        <f t="shared" si="590"/>
        <v>7451.56</v>
      </c>
      <c r="AC288" s="102">
        <f t="shared" si="590"/>
        <v>7451.56</v>
      </c>
      <c r="AD288" s="102">
        <f t="shared" si="590"/>
        <v>7451.56</v>
      </c>
      <c r="AE288" s="102">
        <f t="shared" si="590"/>
        <v>7451.56</v>
      </c>
      <c r="AF288" s="102">
        <f t="shared" si="590"/>
        <v>7451.56</v>
      </c>
      <c r="AG288" s="102">
        <f t="shared" si="590"/>
        <v>7451.56</v>
      </c>
      <c r="AH288" s="102">
        <f t="shared" si="590"/>
        <v>7451.56</v>
      </c>
      <c r="AI288" s="102">
        <f t="shared" si="590"/>
        <v>7451.56</v>
      </c>
      <c r="AJ288" s="102">
        <f t="shared" si="590"/>
        <v>7451.56</v>
      </c>
      <c r="AK288" s="102">
        <f t="shared" si="590"/>
        <v>7451.56</v>
      </c>
      <c r="AL288" s="102">
        <f t="shared" si="590"/>
        <v>7451.56</v>
      </c>
      <c r="AM288" s="102">
        <f t="shared" si="590"/>
        <v>7451.56</v>
      </c>
      <c r="AN288" s="102">
        <f t="shared" si="590"/>
        <v>7451.56</v>
      </c>
      <c r="AO288" s="102">
        <f t="shared" si="590"/>
        <v>7451.56</v>
      </c>
      <c r="AP288" s="102">
        <f t="shared" si="590"/>
        <v>7451.56</v>
      </c>
      <c r="AQ288" s="102">
        <f t="shared" si="590"/>
        <v>7451.56</v>
      </c>
      <c r="AR288" s="102">
        <f t="shared" si="590"/>
        <v>7451.56</v>
      </c>
      <c r="AS288" s="102">
        <f t="shared" si="590"/>
        <v>7451.56</v>
      </c>
      <c r="AT288" s="102">
        <f t="shared" si="590"/>
        <v>7451.56</v>
      </c>
      <c r="AU288" s="102">
        <f t="shared" si="590"/>
        <v>7451.56</v>
      </c>
      <c r="AV288" s="102">
        <f t="shared" si="590"/>
        <v>7451.56</v>
      </c>
      <c r="AW288" s="102">
        <f t="shared" si="590"/>
        <v>7451.56</v>
      </c>
      <c r="AX288" s="102">
        <f t="shared" si="590"/>
        <v>7451.56</v>
      </c>
      <c r="AY288" s="102">
        <f t="shared" si="590"/>
        <v>7451.56</v>
      </c>
      <c r="AZ288" s="102">
        <f t="shared" si="590"/>
        <v>7451.56</v>
      </c>
      <c r="BA288" s="102">
        <f t="shared" si="590"/>
        <v>7451.56</v>
      </c>
      <c r="BB288" s="102">
        <f t="shared" si="590"/>
        <v>7451.56</v>
      </c>
      <c r="BC288" s="102">
        <f t="shared" si="590"/>
        <v>7451.56</v>
      </c>
      <c r="BD288" s="102">
        <f t="shared" si="590"/>
        <v>7451.56</v>
      </c>
      <c r="BE288" s="102">
        <f t="shared" si="590"/>
        <v>7451.56</v>
      </c>
      <c r="BF288" s="102">
        <f t="shared" si="590"/>
        <v>7451.56</v>
      </c>
      <c r="BG288" s="102">
        <f t="shared" si="590"/>
        <v>7451.56</v>
      </c>
      <c r="BH288" s="102">
        <f t="shared" si="590"/>
        <v>7451.56</v>
      </c>
      <c r="BI288" s="102">
        <f t="shared" si="590"/>
        <v>7451.56</v>
      </c>
      <c r="BJ288" s="102">
        <f t="shared" si="590"/>
        <v>7451.56</v>
      </c>
      <c r="BK288" s="102">
        <f t="shared" si="590"/>
        <v>7451.56</v>
      </c>
      <c r="BL288" s="102">
        <f t="shared" si="590"/>
        <v>7451.56</v>
      </c>
      <c r="BM288" s="102">
        <f t="shared" si="590"/>
        <v>7451.56</v>
      </c>
      <c r="BN288" s="102">
        <f t="shared" si="590"/>
        <v>7451.56</v>
      </c>
      <c r="BO288" s="102">
        <f t="shared" si="590"/>
        <v>7451.56</v>
      </c>
      <c r="BP288" s="102">
        <f t="shared" ref="BP288:EA288" si="591">ROUND((BP161+(BP161*$GE$266)),2)</f>
        <v>7451.56</v>
      </c>
      <c r="BQ288" s="102">
        <f t="shared" si="591"/>
        <v>7451.56</v>
      </c>
      <c r="BR288" s="102">
        <f t="shared" si="591"/>
        <v>7451.56</v>
      </c>
      <c r="BS288" s="102">
        <f t="shared" si="591"/>
        <v>7451.56</v>
      </c>
      <c r="BT288" s="102">
        <f t="shared" si="591"/>
        <v>7451.56</v>
      </c>
      <c r="BU288" s="102">
        <f t="shared" si="591"/>
        <v>7451.56</v>
      </c>
      <c r="BV288" s="102">
        <f t="shared" si="591"/>
        <v>7451.56</v>
      </c>
      <c r="BW288" s="102">
        <f t="shared" si="591"/>
        <v>7451.56</v>
      </c>
      <c r="BX288" s="102">
        <f t="shared" si="591"/>
        <v>7451.56</v>
      </c>
      <c r="BY288" s="102">
        <f t="shared" si="591"/>
        <v>7451.56</v>
      </c>
      <c r="BZ288" s="102">
        <f t="shared" si="591"/>
        <v>7451.56</v>
      </c>
      <c r="CA288" s="102">
        <f t="shared" si="591"/>
        <v>7451.56</v>
      </c>
      <c r="CB288" s="102">
        <f t="shared" si="591"/>
        <v>7451.56</v>
      </c>
      <c r="CC288" s="102">
        <f t="shared" si="591"/>
        <v>7451.56</v>
      </c>
      <c r="CD288" s="102">
        <f t="shared" si="591"/>
        <v>7451.56</v>
      </c>
      <c r="CE288" s="102">
        <f t="shared" si="591"/>
        <v>7451.56</v>
      </c>
      <c r="CF288" s="102">
        <f t="shared" si="591"/>
        <v>7451.56</v>
      </c>
      <c r="CG288" s="102">
        <f t="shared" si="591"/>
        <v>7451.56</v>
      </c>
      <c r="CH288" s="102">
        <f t="shared" si="591"/>
        <v>7451.56</v>
      </c>
      <c r="CI288" s="102">
        <f t="shared" si="591"/>
        <v>7451.56</v>
      </c>
      <c r="CJ288" s="102">
        <f t="shared" si="591"/>
        <v>7451.56</v>
      </c>
      <c r="CK288" s="102">
        <f t="shared" si="591"/>
        <v>7451.56</v>
      </c>
      <c r="CL288" s="102">
        <f t="shared" si="591"/>
        <v>7451.56</v>
      </c>
      <c r="CM288" s="102">
        <f t="shared" si="591"/>
        <v>7451.56</v>
      </c>
      <c r="CN288" s="102">
        <f t="shared" si="591"/>
        <v>7451.56</v>
      </c>
      <c r="CO288" s="102">
        <f t="shared" si="591"/>
        <v>7451.56</v>
      </c>
      <c r="CP288" s="102">
        <f t="shared" si="591"/>
        <v>7451.56</v>
      </c>
      <c r="CQ288" s="102">
        <f t="shared" si="591"/>
        <v>7451.56</v>
      </c>
      <c r="CR288" s="102">
        <f t="shared" si="591"/>
        <v>7451.56</v>
      </c>
      <c r="CS288" s="102">
        <f t="shared" si="591"/>
        <v>7451.56</v>
      </c>
      <c r="CT288" s="102">
        <f t="shared" si="591"/>
        <v>7451.56</v>
      </c>
      <c r="CU288" s="102">
        <f t="shared" si="591"/>
        <v>7451.56</v>
      </c>
      <c r="CV288" s="102">
        <f t="shared" si="591"/>
        <v>7451.56</v>
      </c>
      <c r="CW288" s="102">
        <f t="shared" si="591"/>
        <v>7451.56</v>
      </c>
      <c r="CX288" s="102">
        <f t="shared" si="591"/>
        <v>7451.56</v>
      </c>
      <c r="CY288" s="102">
        <f t="shared" si="591"/>
        <v>7451.56</v>
      </c>
      <c r="CZ288" s="102">
        <f t="shared" si="591"/>
        <v>7451.56</v>
      </c>
      <c r="DA288" s="102">
        <f t="shared" si="591"/>
        <v>7451.56</v>
      </c>
      <c r="DB288" s="102">
        <f t="shared" si="591"/>
        <v>7451.56</v>
      </c>
      <c r="DC288" s="102">
        <f t="shared" si="591"/>
        <v>7451.56</v>
      </c>
      <c r="DD288" s="102">
        <f t="shared" si="591"/>
        <v>7451.56</v>
      </c>
      <c r="DE288" s="102">
        <f t="shared" si="591"/>
        <v>7451.56</v>
      </c>
      <c r="DF288" s="102">
        <f t="shared" si="591"/>
        <v>7451.56</v>
      </c>
      <c r="DG288" s="102">
        <f t="shared" si="591"/>
        <v>7451.56</v>
      </c>
      <c r="DH288" s="102">
        <f t="shared" si="591"/>
        <v>7451.56</v>
      </c>
      <c r="DI288" s="102">
        <f t="shared" si="591"/>
        <v>7451.56</v>
      </c>
      <c r="DJ288" s="102">
        <f t="shared" si="591"/>
        <v>7451.56</v>
      </c>
      <c r="DK288" s="102">
        <f t="shared" si="591"/>
        <v>7451.56</v>
      </c>
      <c r="DL288" s="102">
        <f t="shared" si="591"/>
        <v>7451.56</v>
      </c>
      <c r="DM288" s="102">
        <f t="shared" si="591"/>
        <v>7451.56</v>
      </c>
      <c r="DN288" s="102">
        <f t="shared" si="591"/>
        <v>7451.56</v>
      </c>
      <c r="DO288" s="102">
        <f t="shared" si="591"/>
        <v>7451.56</v>
      </c>
      <c r="DP288" s="102">
        <f t="shared" si="591"/>
        <v>7451.56</v>
      </c>
      <c r="DQ288" s="102">
        <f t="shared" si="591"/>
        <v>7451.56</v>
      </c>
      <c r="DR288" s="102">
        <f t="shared" si="591"/>
        <v>7451.56</v>
      </c>
      <c r="DS288" s="102">
        <f t="shared" si="591"/>
        <v>7451.56</v>
      </c>
      <c r="DT288" s="102">
        <f t="shared" si="591"/>
        <v>7451.56</v>
      </c>
      <c r="DU288" s="102">
        <f t="shared" si="591"/>
        <v>7451.56</v>
      </c>
      <c r="DV288" s="102">
        <f t="shared" si="591"/>
        <v>7451.56</v>
      </c>
      <c r="DW288" s="102">
        <f t="shared" si="591"/>
        <v>7451.56</v>
      </c>
      <c r="DX288" s="102">
        <f t="shared" si="591"/>
        <v>7451.56</v>
      </c>
      <c r="DY288" s="102">
        <f t="shared" si="591"/>
        <v>7451.56</v>
      </c>
      <c r="DZ288" s="102">
        <f t="shared" si="591"/>
        <v>7451.56</v>
      </c>
      <c r="EA288" s="102">
        <f t="shared" si="591"/>
        <v>7451.56</v>
      </c>
      <c r="EB288" s="102">
        <f t="shared" ref="EB288:FX288" si="592">ROUND((EB161+(EB161*$GE$266)),2)</f>
        <v>7451.56</v>
      </c>
      <c r="EC288" s="102">
        <f t="shared" si="592"/>
        <v>7451.56</v>
      </c>
      <c r="ED288" s="102">
        <f t="shared" si="592"/>
        <v>7451.56</v>
      </c>
      <c r="EE288" s="102">
        <f t="shared" si="592"/>
        <v>7451.56</v>
      </c>
      <c r="EF288" s="102">
        <f t="shared" si="592"/>
        <v>7451.56</v>
      </c>
      <c r="EG288" s="102">
        <f t="shared" si="592"/>
        <v>7451.56</v>
      </c>
      <c r="EH288" s="102">
        <f t="shared" si="592"/>
        <v>7451.56</v>
      </c>
      <c r="EI288" s="102">
        <f t="shared" si="592"/>
        <v>7451.56</v>
      </c>
      <c r="EJ288" s="102">
        <f t="shared" si="592"/>
        <v>7451.56</v>
      </c>
      <c r="EK288" s="102">
        <f t="shared" si="592"/>
        <v>7451.56</v>
      </c>
      <c r="EL288" s="102">
        <f t="shared" si="592"/>
        <v>7451.56</v>
      </c>
      <c r="EM288" s="102">
        <f t="shared" si="592"/>
        <v>7451.56</v>
      </c>
      <c r="EN288" s="102">
        <f t="shared" si="592"/>
        <v>7451.56</v>
      </c>
      <c r="EO288" s="102">
        <f t="shared" si="592"/>
        <v>7451.56</v>
      </c>
      <c r="EP288" s="102">
        <f t="shared" si="592"/>
        <v>7451.56</v>
      </c>
      <c r="EQ288" s="102">
        <f t="shared" si="592"/>
        <v>7451.56</v>
      </c>
      <c r="ER288" s="102">
        <f t="shared" si="592"/>
        <v>7451.56</v>
      </c>
      <c r="ES288" s="102">
        <f t="shared" si="592"/>
        <v>7451.56</v>
      </c>
      <c r="ET288" s="102">
        <f t="shared" si="592"/>
        <v>7451.56</v>
      </c>
      <c r="EU288" s="102">
        <f t="shared" si="592"/>
        <v>7451.56</v>
      </c>
      <c r="EV288" s="102">
        <f t="shared" si="592"/>
        <v>7451.56</v>
      </c>
      <c r="EW288" s="102">
        <f t="shared" si="592"/>
        <v>7451.56</v>
      </c>
      <c r="EX288" s="102">
        <f t="shared" si="592"/>
        <v>7451.56</v>
      </c>
      <c r="EY288" s="102">
        <f t="shared" si="592"/>
        <v>7451.56</v>
      </c>
      <c r="EZ288" s="102">
        <f t="shared" si="592"/>
        <v>7451.56</v>
      </c>
      <c r="FA288" s="102">
        <f t="shared" si="592"/>
        <v>7451.56</v>
      </c>
      <c r="FB288" s="102">
        <f t="shared" si="592"/>
        <v>7451.56</v>
      </c>
      <c r="FC288" s="102">
        <f t="shared" si="592"/>
        <v>7451.56</v>
      </c>
      <c r="FD288" s="102">
        <f t="shared" si="592"/>
        <v>7451.56</v>
      </c>
      <c r="FE288" s="102">
        <f t="shared" si="592"/>
        <v>7451.56</v>
      </c>
      <c r="FF288" s="102">
        <f t="shared" si="592"/>
        <v>7451.56</v>
      </c>
      <c r="FG288" s="102">
        <f t="shared" si="592"/>
        <v>7451.56</v>
      </c>
      <c r="FH288" s="102">
        <f t="shared" si="592"/>
        <v>7451.56</v>
      </c>
      <c r="FI288" s="102">
        <f t="shared" si="592"/>
        <v>7451.56</v>
      </c>
      <c r="FJ288" s="102">
        <f t="shared" si="592"/>
        <v>7451.56</v>
      </c>
      <c r="FK288" s="102">
        <f t="shared" si="592"/>
        <v>7451.56</v>
      </c>
      <c r="FL288" s="102">
        <f t="shared" si="592"/>
        <v>7451.56</v>
      </c>
      <c r="FM288" s="102">
        <f t="shared" si="592"/>
        <v>7451.56</v>
      </c>
      <c r="FN288" s="102">
        <f t="shared" si="592"/>
        <v>7451.56</v>
      </c>
      <c r="FO288" s="102">
        <f t="shared" si="592"/>
        <v>7451.56</v>
      </c>
      <c r="FP288" s="102">
        <f t="shared" si="592"/>
        <v>7451.56</v>
      </c>
      <c r="FQ288" s="102">
        <f t="shared" si="592"/>
        <v>7451.56</v>
      </c>
      <c r="FR288" s="102">
        <f t="shared" si="592"/>
        <v>7451.56</v>
      </c>
      <c r="FS288" s="102">
        <f t="shared" si="592"/>
        <v>7451.56</v>
      </c>
      <c r="FT288" s="102">
        <f t="shared" si="592"/>
        <v>7451.56</v>
      </c>
      <c r="FU288" s="102">
        <f t="shared" si="592"/>
        <v>7451.56</v>
      </c>
      <c r="FV288" s="102">
        <f t="shared" si="592"/>
        <v>7451.56</v>
      </c>
      <c r="FW288" s="102">
        <f t="shared" si="592"/>
        <v>7451.56</v>
      </c>
      <c r="FX288" s="102">
        <f t="shared" si="592"/>
        <v>7451.56</v>
      </c>
      <c r="FY288" s="42"/>
      <c r="FZ288" s="113"/>
      <c r="GA288" s="5"/>
      <c r="GB288" s="11"/>
      <c r="GC288" s="11"/>
      <c r="GD288" s="11"/>
      <c r="GE288" s="1"/>
      <c r="GF288" s="11"/>
      <c r="GG288" s="1"/>
      <c r="GH288" s="43"/>
      <c r="GI288" s="43"/>
      <c r="GJ288" s="43"/>
      <c r="GK288" s="43"/>
      <c r="GL288" s="43"/>
      <c r="GM288" s="43"/>
    </row>
    <row r="289" spans="1:195" x14ac:dyDescent="0.2">
      <c r="A289" s="2"/>
      <c r="B289" s="11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3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  <c r="AT289" s="42"/>
      <c r="AU289" s="42"/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  <c r="BO289" s="42"/>
      <c r="BP289" s="42"/>
      <c r="BQ289" s="42"/>
      <c r="BR289" s="42"/>
      <c r="BS289" s="42"/>
      <c r="BT289" s="42"/>
      <c r="BU289" s="42"/>
      <c r="BV289" s="42"/>
      <c r="BW289" s="42"/>
      <c r="BX289" s="42"/>
      <c r="BY289" s="42"/>
      <c r="BZ289" s="42"/>
      <c r="CA289" s="42"/>
      <c r="CB289" s="42"/>
      <c r="CC289" s="42"/>
      <c r="CD289" s="42"/>
      <c r="CE289" s="42"/>
      <c r="CF289" s="42"/>
      <c r="CG289" s="42"/>
      <c r="CH289" s="42"/>
      <c r="CI289" s="42"/>
      <c r="CJ289" s="42"/>
      <c r="CK289" s="42"/>
      <c r="CL289" s="42"/>
      <c r="CM289" s="42"/>
      <c r="CN289" s="42"/>
      <c r="CO289" s="42"/>
      <c r="CP289" s="42"/>
      <c r="CQ289" s="42"/>
      <c r="CR289" s="42"/>
      <c r="CS289" s="42"/>
      <c r="CT289" s="42"/>
      <c r="CU289" s="42"/>
      <c r="CV289" s="42"/>
      <c r="CW289" s="42"/>
      <c r="CX289" s="42"/>
      <c r="CY289" s="42"/>
      <c r="CZ289" s="42"/>
      <c r="DA289" s="42"/>
      <c r="DB289" s="42"/>
      <c r="DC289" s="42"/>
      <c r="DD289" s="42"/>
      <c r="DE289" s="42"/>
      <c r="DF289" s="42"/>
      <c r="DG289" s="42"/>
      <c r="DH289" s="42"/>
      <c r="DI289" s="42"/>
      <c r="DJ289" s="42"/>
      <c r="DK289" s="42"/>
      <c r="DL289" s="42"/>
      <c r="DM289" s="42"/>
      <c r="DN289" s="42"/>
      <c r="DO289" s="42"/>
      <c r="DP289" s="42"/>
      <c r="DQ289" s="42"/>
      <c r="DR289" s="42"/>
      <c r="DS289" s="42"/>
      <c r="DT289" s="42"/>
      <c r="DU289" s="42"/>
      <c r="DV289" s="42"/>
      <c r="DW289" s="42"/>
      <c r="DX289" s="42"/>
      <c r="DY289" s="42"/>
      <c r="DZ289" s="42"/>
      <c r="EA289" s="42"/>
      <c r="EB289" s="42"/>
      <c r="EC289" s="42"/>
      <c r="ED289" s="42"/>
      <c r="EE289" s="42"/>
      <c r="EF289" s="42"/>
      <c r="EG289" s="42"/>
      <c r="EH289" s="42"/>
      <c r="EI289" s="42"/>
      <c r="EJ289" s="42"/>
      <c r="EK289" s="42"/>
      <c r="EL289" s="42"/>
      <c r="EM289" s="42"/>
      <c r="EN289" s="42"/>
      <c r="EO289" s="42"/>
      <c r="EP289" s="42"/>
      <c r="EQ289" s="42"/>
      <c r="ER289" s="42"/>
      <c r="ES289" s="42"/>
      <c r="ET289" s="42"/>
      <c r="EU289" s="42"/>
      <c r="EV289" s="42"/>
      <c r="EW289" s="42"/>
      <c r="EX289" s="42"/>
      <c r="EY289" s="42"/>
      <c r="EZ289" s="42"/>
      <c r="FA289" s="42"/>
      <c r="FB289" s="42"/>
      <c r="FC289" s="42"/>
      <c r="FD289" s="42"/>
      <c r="FE289" s="42"/>
      <c r="FF289" s="42"/>
      <c r="FG289" s="42"/>
      <c r="FH289" s="42"/>
      <c r="FI289" s="42"/>
      <c r="FJ289" s="42"/>
      <c r="FK289" s="42"/>
      <c r="FL289" s="42"/>
      <c r="FM289" s="42"/>
      <c r="FN289" s="42"/>
      <c r="FO289" s="42"/>
      <c r="FP289" s="42"/>
      <c r="FQ289" s="42"/>
      <c r="FR289" s="42"/>
      <c r="FS289" s="42"/>
      <c r="FT289" s="43"/>
      <c r="FU289" s="42"/>
      <c r="FV289" s="42"/>
      <c r="FW289" s="42"/>
      <c r="FX289" s="42"/>
      <c r="FY289" s="42"/>
      <c r="FZ289" s="113"/>
      <c r="GA289" s="42"/>
      <c r="GB289" s="11"/>
      <c r="GC289" s="11"/>
      <c r="GD289" s="11"/>
      <c r="GE289" s="1"/>
      <c r="GF289" s="1"/>
      <c r="GG289" s="135"/>
      <c r="GH289" s="1"/>
      <c r="GI289" s="1"/>
      <c r="GJ289" s="1"/>
      <c r="GK289" s="1"/>
      <c r="GL289" s="1"/>
      <c r="GM289" s="1"/>
    </row>
    <row r="290" spans="1:195" x14ac:dyDescent="0.2">
      <c r="A290" s="2" t="s">
        <v>671</v>
      </c>
      <c r="B290" s="11" t="s">
        <v>672</v>
      </c>
      <c r="C290" s="42">
        <f t="shared" ref="C290:AH290" si="593">((C287*(C88+C89+C90)+(C288*(C95+C93)))*-1)</f>
        <v>0</v>
      </c>
      <c r="D290" s="42">
        <f t="shared" si="593"/>
        <v>-36504328.049999997</v>
      </c>
      <c r="E290" s="42">
        <f t="shared" si="593"/>
        <v>-7025606.4780000001</v>
      </c>
      <c r="F290" s="42">
        <f t="shared" si="593"/>
        <v>-5315063.5920000002</v>
      </c>
      <c r="G290" s="42">
        <f t="shared" si="593"/>
        <v>0</v>
      </c>
      <c r="H290" s="42">
        <f t="shared" si="593"/>
        <v>0</v>
      </c>
      <c r="I290" s="42">
        <f t="shared" si="593"/>
        <v>-8864016.9849999994</v>
      </c>
      <c r="J290" s="42">
        <f t="shared" si="593"/>
        <v>0</v>
      </c>
      <c r="K290" s="42">
        <f t="shared" si="593"/>
        <v>0</v>
      </c>
      <c r="L290" s="42">
        <f t="shared" si="593"/>
        <v>0</v>
      </c>
      <c r="M290" s="42">
        <f t="shared" si="593"/>
        <v>0</v>
      </c>
      <c r="N290" s="42">
        <f t="shared" si="593"/>
        <v>0</v>
      </c>
      <c r="O290" s="42">
        <f t="shared" si="593"/>
        <v>0</v>
      </c>
      <c r="P290" s="42">
        <f t="shared" si="593"/>
        <v>0</v>
      </c>
      <c r="Q290" s="42">
        <f t="shared" si="593"/>
        <v>-9103708.6140000001</v>
      </c>
      <c r="R290" s="42">
        <f t="shared" si="593"/>
        <v>0</v>
      </c>
      <c r="S290" s="42">
        <f t="shared" si="593"/>
        <v>0</v>
      </c>
      <c r="T290" s="42">
        <f t="shared" si="593"/>
        <v>0</v>
      </c>
      <c r="U290" s="42">
        <f t="shared" si="593"/>
        <v>0</v>
      </c>
      <c r="V290" s="42">
        <f t="shared" si="593"/>
        <v>0</v>
      </c>
      <c r="W290" s="42">
        <f t="shared" si="593"/>
        <v>0</v>
      </c>
      <c r="X290" s="42">
        <f t="shared" si="593"/>
        <v>0</v>
      </c>
      <c r="Y290" s="42">
        <f t="shared" si="593"/>
        <v>0</v>
      </c>
      <c r="Z290" s="42">
        <f t="shared" si="593"/>
        <v>0</v>
      </c>
      <c r="AA290" s="42">
        <f t="shared" si="593"/>
        <v>0</v>
      </c>
      <c r="AB290" s="42">
        <f t="shared" si="593"/>
        <v>0</v>
      </c>
      <c r="AC290" s="42">
        <f t="shared" si="593"/>
        <v>0</v>
      </c>
      <c r="AD290" s="42">
        <f t="shared" si="593"/>
        <v>-662315.54399999999</v>
      </c>
      <c r="AE290" s="42">
        <f t="shared" si="593"/>
        <v>0</v>
      </c>
      <c r="AF290" s="42">
        <f t="shared" si="593"/>
        <v>0</v>
      </c>
      <c r="AG290" s="42">
        <f t="shared" si="593"/>
        <v>0</v>
      </c>
      <c r="AH290" s="42">
        <f t="shared" si="593"/>
        <v>0</v>
      </c>
      <c r="AI290" s="42">
        <f t="shared" ref="AI290:BN290" si="594">((AI287*(AI88+AI89+AI90)+(AI288*(AI95+AI93)))*-1)</f>
        <v>0</v>
      </c>
      <c r="AJ290" s="42">
        <f t="shared" si="594"/>
        <v>0</v>
      </c>
      <c r="AK290" s="42">
        <f t="shared" si="594"/>
        <v>0</v>
      </c>
      <c r="AL290" s="42">
        <f t="shared" si="594"/>
        <v>0</v>
      </c>
      <c r="AM290" s="42">
        <f t="shared" si="594"/>
        <v>0</v>
      </c>
      <c r="AN290" s="42">
        <f t="shared" si="594"/>
        <v>0</v>
      </c>
      <c r="AO290" s="42">
        <f t="shared" si="594"/>
        <v>0</v>
      </c>
      <c r="AP290" s="42">
        <f t="shared" si="594"/>
        <v>0</v>
      </c>
      <c r="AQ290" s="42">
        <f t="shared" si="594"/>
        <v>0</v>
      </c>
      <c r="AR290" s="42">
        <f t="shared" si="594"/>
        <v>-4622026.92</v>
      </c>
      <c r="AS290" s="42">
        <f t="shared" si="594"/>
        <v>-2632141.2000000002</v>
      </c>
      <c r="AT290" s="42">
        <f t="shared" si="594"/>
        <v>0</v>
      </c>
      <c r="AU290" s="42">
        <f t="shared" si="594"/>
        <v>0</v>
      </c>
      <c r="AV290" s="42">
        <f t="shared" si="594"/>
        <v>0</v>
      </c>
      <c r="AW290" s="42">
        <f t="shared" si="594"/>
        <v>0</v>
      </c>
      <c r="AX290" s="42">
        <f t="shared" si="594"/>
        <v>0</v>
      </c>
      <c r="AY290" s="42">
        <f t="shared" si="594"/>
        <v>-144324.64199999999</v>
      </c>
      <c r="AZ290" s="42">
        <f t="shared" si="594"/>
        <v>0</v>
      </c>
      <c r="BA290" s="42">
        <f t="shared" si="594"/>
        <v>0</v>
      </c>
      <c r="BB290" s="42">
        <f t="shared" si="594"/>
        <v>0</v>
      </c>
      <c r="BC290" s="42">
        <f t="shared" si="594"/>
        <v>-30211022.539999999</v>
      </c>
      <c r="BD290" s="42">
        <f t="shared" si="594"/>
        <v>0</v>
      </c>
      <c r="BE290" s="42">
        <f t="shared" si="594"/>
        <v>0</v>
      </c>
      <c r="BF290" s="42">
        <f t="shared" si="594"/>
        <v>0</v>
      </c>
      <c r="BG290" s="42">
        <f t="shared" si="594"/>
        <v>0</v>
      </c>
      <c r="BH290" s="42">
        <f t="shared" si="594"/>
        <v>0</v>
      </c>
      <c r="BI290" s="42">
        <f t="shared" si="594"/>
        <v>0</v>
      </c>
      <c r="BJ290" s="42">
        <f t="shared" si="594"/>
        <v>0</v>
      </c>
      <c r="BK290" s="42">
        <f t="shared" si="594"/>
        <v>0</v>
      </c>
      <c r="BL290" s="42">
        <f t="shared" si="594"/>
        <v>0</v>
      </c>
      <c r="BM290" s="42">
        <f t="shared" si="594"/>
        <v>0</v>
      </c>
      <c r="BN290" s="42">
        <f t="shared" si="594"/>
        <v>0</v>
      </c>
      <c r="BO290" s="42">
        <f t="shared" ref="BO290:CT290" si="595">((BO287*(BO88+BO89+BO90)+(BO288*(BO95+BO93)))*-1)</f>
        <v>0</v>
      </c>
      <c r="BP290" s="42">
        <f t="shared" si="595"/>
        <v>0</v>
      </c>
      <c r="BQ290" s="42">
        <f t="shared" si="595"/>
        <v>-5107191.648000001</v>
      </c>
      <c r="BR290" s="42">
        <f t="shared" si="595"/>
        <v>0</v>
      </c>
      <c r="BS290" s="42">
        <f t="shared" si="595"/>
        <v>0</v>
      </c>
      <c r="BT290" s="42">
        <f t="shared" si="595"/>
        <v>0</v>
      </c>
      <c r="BU290" s="42">
        <f t="shared" si="595"/>
        <v>0</v>
      </c>
      <c r="BV290" s="42">
        <f t="shared" si="595"/>
        <v>-140804.87599999999</v>
      </c>
      <c r="BW290" s="42">
        <f t="shared" si="595"/>
        <v>0</v>
      </c>
      <c r="BX290" s="42">
        <f t="shared" si="595"/>
        <v>0</v>
      </c>
      <c r="BY290" s="42">
        <f t="shared" si="595"/>
        <v>0</v>
      </c>
      <c r="BZ290" s="42">
        <f t="shared" si="595"/>
        <v>0</v>
      </c>
      <c r="CA290" s="42">
        <f t="shared" si="595"/>
        <v>0</v>
      </c>
      <c r="CB290" s="42">
        <f t="shared" si="595"/>
        <v>-5058498.75</v>
      </c>
      <c r="CC290" s="42">
        <f t="shared" si="595"/>
        <v>0</v>
      </c>
      <c r="CD290" s="42">
        <f t="shared" si="595"/>
        <v>0</v>
      </c>
      <c r="CE290" s="42">
        <f t="shared" si="595"/>
        <v>0</v>
      </c>
      <c r="CF290" s="42">
        <f t="shared" si="595"/>
        <v>0</v>
      </c>
      <c r="CG290" s="42">
        <f t="shared" si="595"/>
        <v>0</v>
      </c>
      <c r="CH290" s="42">
        <f t="shared" si="595"/>
        <v>0</v>
      </c>
      <c r="CI290" s="42">
        <f t="shared" si="595"/>
        <v>0</v>
      </c>
      <c r="CJ290" s="42">
        <f t="shared" si="595"/>
        <v>0</v>
      </c>
      <c r="CK290" s="42">
        <f t="shared" si="595"/>
        <v>-4008496.6199999996</v>
      </c>
      <c r="CL290" s="42">
        <f t="shared" si="595"/>
        <v>0</v>
      </c>
      <c r="CM290" s="42">
        <f t="shared" si="595"/>
        <v>0</v>
      </c>
      <c r="CN290" s="42">
        <f t="shared" si="595"/>
        <v>-12875046.99</v>
      </c>
      <c r="CO290" s="42">
        <f t="shared" si="595"/>
        <v>0</v>
      </c>
      <c r="CP290" s="42">
        <f t="shared" si="595"/>
        <v>0</v>
      </c>
      <c r="CQ290" s="42">
        <f t="shared" si="595"/>
        <v>0</v>
      </c>
      <c r="CR290" s="42">
        <f t="shared" si="595"/>
        <v>0</v>
      </c>
      <c r="CS290" s="42">
        <f t="shared" si="595"/>
        <v>0</v>
      </c>
      <c r="CT290" s="42">
        <f t="shared" si="595"/>
        <v>0</v>
      </c>
      <c r="CU290" s="42">
        <f t="shared" ref="CU290:DZ290" si="596">((CU287*(CU88+CU89+CU90)+(CU288*(CU95+CU93)))*-1)</f>
        <v>0</v>
      </c>
      <c r="CV290" s="42">
        <f t="shared" si="596"/>
        <v>0</v>
      </c>
      <c r="CW290" s="42">
        <f t="shared" si="596"/>
        <v>0</v>
      </c>
      <c r="CX290" s="42">
        <f t="shared" si="596"/>
        <v>0</v>
      </c>
      <c r="CY290" s="42">
        <f t="shared" si="596"/>
        <v>0</v>
      </c>
      <c r="CZ290" s="42">
        <f t="shared" si="596"/>
        <v>0</v>
      </c>
      <c r="DA290" s="42">
        <f t="shared" si="596"/>
        <v>0</v>
      </c>
      <c r="DB290" s="42">
        <f t="shared" si="596"/>
        <v>0</v>
      </c>
      <c r="DC290" s="42">
        <f t="shared" si="596"/>
        <v>0</v>
      </c>
      <c r="DD290" s="42">
        <f t="shared" si="596"/>
        <v>0</v>
      </c>
      <c r="DE290" s="42">
        <f t="shared" si="596"/>
        <v>0</v>
      </c>
      <c r="DF290" s="42">
        <f t="shared" si="596"/>
        <v>-6460287.2880000006</v>
      </c>
      <c r="DG290" s="42">
        <f t="shared" si="596"/>
        <v>0</v>
      </c>
      <c r="DH290" s="42">
        <f t="shared" si="596"/>
        <v>0</v>
      </c>
      <c r="DI290" s="42">
        <f t="shared" si="596"/>
        <v>0</v>
      </c>
      <c r="DJ290" s="42">
        <f t="shared" si="596"/>
        <v>0</v>
      </c>
      <c r="DK290" s="42">
        <f t="shared" si="596"/>
        <v>0</v>
      </c>
      <c r="DL290" s="42">
        <f t="shared" si="596"/>
        <v>0</v>
      </c>
      <c r="DM290" s="42">
        <f t="shared" si="596"/>
        <v>0</v>
      </c>
      <c r="DN290" s="42">
        <f t="shared" si="596"/>
        <v>0</v>
      </c>
      <c r="DO290" s="42">
        <f t="shared" si="596"/>
        <v>0</v>
      </c>
      <c r="DP290" s="42">
        <f t="shared" si="596"/>
        <v>0</v>
      </c>
      <c r="DQ290" s="42">
        <f t="shared" si="596"/>
        <v>0</v>
      </c>
      <c r="DR290" s="42">
        <f t="shared" si="596"/>
        <v>0</v>
      </c>
      <c r="DS290" s="42">
        <f t="shared" si="596"/>
        <v>0</v>
      </c>
      <c r="DT290" s="42">
        <f t="shared" si="596"/>
        <v>0</v>
      </c>
      <c r="DU290" s="42">
        <f t="shared" si="596"/>
        <v>0</v>
      </c>
      <c r="DV290" s="42">
        <f t="shared" si="596"/>
        <v>0</v>
      </c>
      <c r="DW290" s="42">
        <f t="shared" si="596"/>
        <v>0</v>
      </c>
      <c r="DX290" s="42">
        <f t="shared" si="596"/>
        <v>0</v>
      </c>
      <c r="DY290" s="42">
        <f t="shared" si="596"/>
        <v>0</v>
      </c>
      <c r="DZ290" s="42">
        <f t="shared" si="596"/>
        <v>0</v>
      </c>
      <c r="EA290" s="42">
        <f t="shared" ref="EA290:FF290" si="597">((EA287*(EA88+EA89+EA90)+(EA288*(EA95+EA93)))*-1)</f>
        <v>0</v>
      </c>
      <c r="EB290" s="42">
        <f t="shared" si="597"/>
        <v>0</v>
      </c>
      <c r="EC290" s="42">
        <f t="shared" si="597"/>
        <v>0</v>
      </c>
      <c r="ED290" s="42">
        <f t="shared" si="597"/>
        <v>0</v>
      </c>
      <c r="EE290" s="42">
        <f t="shared" si="597"/>
        <v>0</v>
      </c>
      <c r="EF290" s="42">
        <f t="shared" si="597"/>
        <v>0</v>
      </c>
      <c r="EG290" s="42">
        <f t="shared" si="597"/>
        <v>0</v>
      </c>
      <c r="EH290" s="42">
        <f t="shared" si="597"/>
        <v>0</v>
      </c>
      <c r="EI290" s="42">
        <f t="shared" si="597"/>
        <v>0</v>
      </c>
      <c r="EJ290" s="42">
        <f t="shared" si="597"/>
        <v>0</v>
      </c>
      <c r="EK290" s="42">
        <f t="shared" si="597"/>
        <v>0</v>
      </c>
      <c r="EL290" s="42">
        <f t="shared" si="597"/>
        <v>0</v>
      </c>
      <c r="EM290" s="42">
        <f t="shared" si="597"/>
        <v>0</v>
      </c>
      <c r="EN290" s="42">
        <f t="shared" si="597"/>
        <v>0</v>
      </c>
      <c r="EO290" s="42">
        <f t="shared" si="597"/>
        <v>0</v>
      </c>
      <c r="EP290" s="42">
        <f t="shared" si="597"/>
        <v>0</v>
      </c>
      <c r="EQ290" s="42">
        <f t="shared" si="597"/>
        <v>-1003735.736</v>
      </c>
      <c r="ER290" s="42">
        <f t="shared" si="597"/>
        <v>0</v>
      </c>
      <c r="ES290" s="42">
        <f t="shared" si="597"/>
        <v>0</v>
      </c>
      <c r="ET290" s="42">
        <f t="shared" si="597"/>
        <v>0</v>
      </c>
      <c r="EU290" s="42">
        <f t="shared" si="597"/>
        <v>0</v>
      </c>
      <c r="EV290" s="42">
        <f t="shared" si="597"/>
        <v>0</v>
      </c>
      <c r="EW290" s="42">
        <f t="shared" si="597"/>
        <v>0</v>
      </c>
      <c r="EX290" s="42">
        <f t="shared" si="597"/>
        <v>0</v>
      </c>
      <c r="EY290" s="42">
        <f t="shared" si="597"/>
        <v>0</v>
      </c>
      <c r="EZ290" s="42">
        <f t="shared" si="597"/>
        <v>0</v>
      </c>
      <c r="FA290" s="42">
        <f t="shared" si="597"/>
        <v>0</v>
      </c>
      <c r="FB290" s="42">
        <f t="shared" si="597"/>
        <v>0</v>
      </c>
      <c r="FC290" s="42">
        <f t="shared" si="597"/>
        <v>0</v>
      </c>
      <c r="FD290" s="42">
        <f t="shared" si="597"/>
        <v>0</v>
      </c>
      <c r="FE290" s="42">
        <f t="shared" si="597"/>
        <v>0</v>
      </c>
      <c r="FF290" s="42">
        <f t="shared" si="597"/>
        <v>0</v>
      </c>
      <c r="FG290" s="42">
        <f t="shared" ref="FG290:FX290" si="598">((FG287*(FG88+FG89+FG90)+(FG288*(FG95+FG93)))*-1)</f>
        <v>0</v>
      </c>
      <c r="FH290" s="42">
        <f t="shared" si="598"/>
        <v>0</v>
      </c>
      <c r="FI290" s="42">
        <f t="shared" si="598"/>
        <v>0</v>
      </c>
      <c r="FJ290" s="42">
        <f t="shared" si="598"/>
        <v>0</v>
      </c>
      <c r="FK290" s="42">
        <f t="shared" si="598"/>
        <v>0</v>
      </c>
      <c r="FL290" s="42">
        <f t="shared" si="598"/>
        <v>0</v>
      </c>
      <c r="FM290" s="42">
        <f t="shared" si="598"/>
        <v>0</v>
      </c>
      <c r="FN290" s="42">
        <f t="shared" si="598"/>
        <v>0</v>
      </c>
      <c r="FO290" s="42">
        <f t="shared" si="598"/>
        <v>0</v>
      </c>
      <c r="FP290" s="42">
        <f t="shared" si="598"/>
        <v>0</v>
      </c>
      <c r="FQ290" s="42">
        <f t="shared" si="598"/>
        <v>0</v>
      </c>
      <c r="FR290" s="42">
        <f t="shared" si="598"/>
        <v>0</v>
      </c>
      <c r="FS290" s="42">
        <f t="shared" si="598"/>
        <v>0</v>
      </c>
      <c r="FT290" s="43">
        <f t="shared" si="598"/>
        <v>0</v>
      </c>
      <c r="FU290" s="42">
        <f t="shared" si="598"/>
        <v>0</v>
      </c>
      <c r="FV290" s="42">
        <f t="shared" si="598"/>
        <v>0</v>
      </c>
      <c r="FW290" s="42">
        <f t="shared" si="598"/>
        <v>0</v>
      </c>
      <c r="FX290" s="42">
        <f t="shared" si="598"/>
        <v>0</v>
      </c>
      <c r="FY290" s="42">
        <f>SUM(C290:FX290)</f>
        <v>-139738616.47299999</v>
      </c>
      <c r="FZ290" s="42"/>
      <c r="GA290" s="5"/>
      <c r="GB290" s="11"/>
      <c r="GC290" s="11"/>
      <c r="GD290" s="11"/>
      <c r="GE290" s="1"/>
      <c r="GF290" s="1"/>
      <c r="GG290" s="135"/>
      <c r="GH290" s="1"/>
      <c r="GI290" s="1"/>
      <c r="GJ290" s="1"/>
      <c r="GK290" s="1"/>
      <c r="GL290" s="1"/>
      <c r="GM290" s="1"/>
    </row>
    <row r="291" spans="1:195" x14ac:dyDescent="0.2">
      <c r="A291" s="2"/>
      <c r="B291" s="11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  <c r="BM291" s="42"/>
      <c r="BN291" s="42"/>
      <c r="BO291" s="42"/>
      <c r="BP291" s="42"/>
      <c r="BQ291" s="42"/>
      <c r="BR291" s="42"/>
      <c r="BS291" s="42"/>
      <c r="BT291" s="42"/>
      <c r="BU291" s="42"/>
      <c r="BV291" s="42"/>
      <c r="BW291" s="42"/>
      <c r="BX291" s="42"/>
      <c r="BY291" s="42"/>
      <c r="BZ291" s="42"/>
      <c r="CA291" s="42"/>
      <c r="CB291" s="42"/>
      <c r="CC291" s="42"/>
      <c r="CD291" s="42"/>
      <c r="CE291" s="42"/>
      <c r="CF291" s="42"/>
      <c r="CG291" s="42"/>
      <c r="CH291" s="42"/>
      <c r="CI291" s="42"/>
      <c r="CJ291" s="42"/>
      <c r="CK291" s="42"/>
      <c r="CL291" s="42"/>
      <c r="CM291" s="42"/>
      <c r="CN291" s="42"/>
      <c r="CO291" s="42"/>
      <c r="CP291" s="42"/>
      <c r="CQ291" s="42"/>
      <c r="CR291" s="42"/>
      <c r="CS291" s="42"/>
      <c r="CT291" s="42"/>
      <c r="CU291" s="42"/>
      <c r="CV291" s="42"/>
      <c r="CW291" s="42"/>
      <c r="CX291" s="42"/>
      <c r="CY291" s="42"/>
      <c r="CZ291" s="42"/>
      <c r="DA291" s="42"/>
      <c r="DB291" s="42"/>
      <c r="DC291" s="42"/>
      <c r="DD291" s="42"/>
      <c r="DE291" s="42"/>
      <c r="DF291" s="42"/>
      <c r="DG291" s="42"/>
      <c r="DH291" s="42"/>
      <c r="DI291" s="42"/>
      <c r="DJ291" s="42"/>
      <c r="DK291" s="42"/>
      <c r="DL291" s="42"/>
      <c r="DM291" s="42"/>
      <c r="DN291" s="42"/>
      <c r="DO291" s="42"/>
      <c r="DP291" s="42"/>
      <c r="DQ291" s="42"/>
      <c r="DR291" s="42"/>
      <c r="DS291" s="42"/>
      <c r="DT291" s="42"/>
      <c r="DU291" s="42"/>
      <c r="DV291" s="42"/>
      <c r="DW291" s="42"/>
      <c r="DX291" s="42"/>
      <c r="DY291" s="42"/>
      <c r="DZ291" s="42"/>
      <c r="EA291" s="42"/>
      <c r="EB291" s="42"/>
      <c r="EC291" s="42"/>
      <c r="ED291" s="42"/>
      <c r="EE291" s="42"/>
      <c r="EF291" s="42"/>
      <c r="EG291" s="42"/>
      <c r="EH291" s="42"/>
      <c r="EI291" s="42"/>
      <c r="EJ291" s="42"/>
      <c r="EK291" s="42"/>
      <c r="EL291" s="42"/>
      <c r="EM291" s="42"/>
      <c r="EN291" s="42"/>
      <c r="EO291" s="42"/>
      <c r="EP291" s="42"/>
      <c r="EQ291" s="42"/>
      <c r="ER291" s="42"/>
      <c r="ES291" s="42"/>
      <c r="ET291" s="42"/>
      <c r="EU291" s="42"/>
      <c r="EV291" s="42"/>
      <c r="EW291" s="42"/>
      <c r="EX291" s="42"/>
      <c r="EY291" s="42"/>
      <c r="EZ291" s="42"/>
      <c r="FA291" s="42"/>
      <c r="FB291" s="42"/>
      <c r="FC291" s="42"/>
      <c r="FD291" s="42"/>
      <c r="FE291" s="42"/>
      <c r="FF291" s="42"/>
      <c r="FG291" s="42"/>
      <c r="FH291" s="42"/>
      <c r="FI291" s="42"/>
      <c r="FJ291" s="42"/>
      <c r="FK291" s="42"/>
      <c r="FL291" s="42"/>
      <c r="FM291" s="42"/>
      <c r="FN291" s="42"/>
      <c r="FO291" s="42"/>
      <c r="FP291" s="42"/>
      <c r="FQ291" s="42"/>
      <c r="FR291" s="42"/>
      <c r="FS291" s="42"/>
      <c r="FT291" s="42"/>
      <c r="FU291" s="42"/>
      <c r="FV291" s="42"/>
      <c r="FW291" s="42"/>
      <c r="FX291" s="42"/>
      <c r="FY291" s="42"/>
      <c r="FZ291" s="42"/>
      <c r="GA291" s="5"/>
      <c r="GB291" s="11"/>
      <c r="GC291" s="11"/>
      <c r="GD291" s="11"/>
      <c r="GE291" s="1"/>
      <c r="GF291" s="1"/>
      <c r="GG291" s="135"/>
      <c r="GH291" s="1"/>
      <c r="GI291" s="1"/>
      <c r="GJ291" s="1"/>
      <c r="GK291" s="1"/>
      <c r="GL291" s="1"/>
      <c r="GM291" s="1"/>
    </row>
    <row r="292" spans="1:195" x14ac:dyDescent="0.2">
      <c r="A292" s="2"/>
      <c r="B292" s="11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  <c r="BM292" s="42"/>
      <c r="BN292" s="42"/>
      <c r="BO292" s="42"/>
      <c r="BP292" s="42"/>
      <c r="BQ292" s="42"/>
      <c r="BR292" s="42"/>
      <c r="BS292" s="42"/>
      <c r="BT292" s="42"/>
      <c r="BU292" s="42"/>
      <c r="BV292" s="42"/>
      <c r="BW292" s="42"/>
      <c r="BX292" s="42"/>
      <c r="BY292" s="42"/>
      <c r="BZ292" s="42"/>
      <c r="CA292" s="42"/>
      <c r="CB292" s="42"/>
      <c r="CC292" s="42"/>
      <c r="CD292" s="42"/>
      <c r="CE292" s="42"/>
      <c r="CF292" s="42"/>
      <c r="CG292" s="42"/>
      <c r="CH292" s="42"/>
      <c r="CI292" s="42"/>
      <c r="CJ292" s="42"/>
      <c r="CK292" s="42"/>
      <c r="CL292" s="42"/>
      <c r="CM292" s="42"/>
      <c r="CN292" s="42"/>
      <c r="CO292" s="42"/>
      <c r="CP292" s="42"/>
      <c r="CQ292" s="42"/>
      <c r="CR292" s="42"/>
      <c r="CS292" s="42"/>
      <c r="CT292" s="42"/>
      <c r="CU292" s="42"/>
      <c r="CV292" s="42"/>
      <c r="CW292" s="42"/>
      <c r="CX292" s="42"/>
      <c r="CY292" s="42"/>
      <c r="CZ292" s="42"/>
      <c r="DA292" s="42"/>
      <c r="DB292" s="42"/>
      <c r="DC292" s="42"/>
      <c r="DD292" s="42"/>
      <c r="DE292" s="42"/>
      <c r="DF292" s="42"/>
      <c r="DG292" s="42"/>
      <c r="DH292" s="42"/>
      <c r="DI292" s="42"/>
      <c r="DJ292" s="42"/>
      <c r="DK292" s="42"/>
      <c r="DL292" s="42"/>
      <c r="DM292" s="42"/>
      <c r="DN292" s="42"/>
      <c r="DO292" s="42"/>
      <c r="DP292" s="42"/>
      <c r="DQ292" s="42"/>
      <c r="DR292" s="42"/>
      <c r="DS292" s="42"/>
      <c r="DT292" s="42"/>
      <c r="DU292" s="42"/>
      <c r="DV292" s="42"/>
      <c r="DW292" s="42"/>
      <c r="DX292" s="42"/>
      <c r="DY292" s="42"/>
      <c r="DZ292" s="42"/>
      <c r="EA292" s="42"/>
      <c r="EB292" s="42"/>
      <c r="EC292" s="42"/>
      <c r="ED292" s="42"/>
      <c r="EE292" s="42"/>
      <c r="EF292" s="42"/>
      <c r="EG292" s="42"/>
      <c r="EH292" s="42"/>
      <c r="EI292" s="42"/>
      <c r="EJ292" s="42"/>
      <c r="EK292" s="42"/>
      <c r="EL292" s="42"/>
      <c r="EM292" s="42"/>
      <c r="EN292" s="42"/>
      <c r="EO292" s="42"/>
      <c r="EP292" s="42"/>
      <c r="EQ292" s="42"/>
      <c r="ER292" s="42"/>
      <c r="ES292" s="42"/>
      <c r="ET292" s="42"/>
      <c r="EU292" s="42"/>
      <c r="EV292" s="42"/>
      <c r="EW292" s="42"/>
      <c r="EX292" s="42"/>
      <c r="EY292" s="42"/>
      <c r="EZ292" s="42"/>
      <c r="FA292" s="42"/>
      <c r="FB292" s="42"/>
      <c r="FC292" s="42"/>
      <c r="FD292" s="42"/>
      <c r="FE292" s="42"/>
      <c r="FF292" s="42"/>
      <c r="FG292" s="42"/>
      <c r="FH292" s="42"/>
      <c r="FI292" s="42"/>
      <c r="FJ292" s="42"/>
      <c r="FK292" s="42"/>
      <c r="FL292" s="42"/>
      <c r="FM292" s="42"/>
      <c r="FN292" s="42"/>
      <c r="FO292" s="42"/>
      <c r="FP292" s="42"/>
      <c r="FQ292" s="42"/>
      <c r="FR292" s="42"/>
      <c r="FS292" s="42"/>
      <c r="FT292" s="42"/>
      <c r="FU292" s="42"/>
      <c r="FV292" s="42"/>
      <c r="FW292" s="42"/>
      <c r="FX292" s="42"/>
      <c r="FY292" s="42"/>
      <c r="FZ292" s="42"/>
      <c r="GA292" s="42"/>
      <c r="GB292" s="11"/>
      <c r="GC292" s="11"/>
      <c r="GD292" s="11"/>
      <c r="GE292" s="1"/>
      <c r="GF292" s="1"/>
      <c r="GG292" s="135"/>
      <c r="GH292" s="1"/>
      <c r="GI292" s="1"/>
      <c r="GJ292" s="1"/>
      <c r="GK292" s="1"/>
      <c r="GL292" s="1"/>
      <c r="GM292" s="1"/>
    </row>
    <row r="293" spans="1:195" x14ac:dyDescent="0.2">
      <c r="A293" s="2" t="s">
        <v>673</v>
      </c>
      <c r="B293" s="11" t="s">
        <v>674</v>
      </c>
      <c r="C293" s="42">
        <f t="shared" ref="C293:AH293" si="599">C278+C290</f>
        <v>68140298.83197926</v>
      </c>
      <c r="D293" s="42">
        <f t="shared" si="599"/>
        <v>296121480.91201711</v>
      </c>
      <c r="E293" s="42">
        <f t="shared" si="599"/>
        <v>59345182.649209075</v>
      </c>
      <c r="F293" s="42">
        <f t="shared" si="599"/>
        <v>140471989.75797972</v>
      </c>
      <c r="G293" s="42">
        <f t="shared" si="599"/>
        <v>8690713.2782459222</v>
      </c>
      <c r="H293" s="42">
        <f t="shared" si="599"/>
        <v>8209374.3516983204</v>
      </c>
      <c r="I293" s="42">
        <f t="shared" si="599"/>
        <v>77682887.105132893</v>
      </c>
      <c r="J293" s="42">
        <f t="shared" si="599"/>
        <v>18744373.772762973</v>
      </c>
      <c r="K293" s="42">
        <f t="shared" si="599"/>
        <v>3190693.7652750877</v>
      </c>
      <c r="L293" s="42">
        <f t="shared" si="599"/>
        <v>21779180.79132643</v>
      </c>
      <c r="M293" s="42">
        <f t="shared" si="599"/>
        <v>12876056.438608032</v>
      </c>
      <c r="N293" s="42">
        <f t="shared" si="599"/>
        <v>427823363.90377009</v>
      </c>
      <c r="O293" s="42">
        <f t="shared" si="599"/>
        <v>114530656.3163898</v>
      </c>
      <c r="P293" s="42">
        <f t="shared" si="599"/>
        <v>2591149.8086042022</v>
      </c>
      <c r="Q293" s="42">
        <f t="shared" si="599"/>
        <v>326933778.92646945</v>
      </c>
      <c r="R293" s="42">
        <f t="shared" si="599"/>
        <v>21474454.809104644</v>
      </c>
      <c r="S293" s="42">
        <f t="shared" si="599"/>
        <v>13568539.957651583</v>
      </c>
      <c r="T293" s="42">
        <f t="shared" si="599"/>
        <v>2109960.8809671951</v>
      </c>
      <c r="U293" s="42">
        <f t="shared" si="599"/>
        <v>865280.1094676503</v>
      </c>
      <c r="V293" s="42">
        <f t="shared" si="599"/>
        <v>3076369.5894980319</v>
      </c>
      <c r="W293" s="42">
        <f t="shared" si="599"/>
        <v>831576.44067666947</v>
      </c>
      <c r="X293" s="42">
        <f t="shared" si="599"/>
        <v>821423.03906844743</v>
      </c>
      <c r="Y293" s="42">
        <f t="shared" si="599"/>
        <v>18892297.001535725</v>
      </c>
      <c r="Z293" s="42">
        <f t="shared" si="599"/>
        <v>2746130.5089443163</v>
      </c>
      <c r="AA293" s="42">
        <f t="shared" si="599"/>
        <v>238994147.73580274</v>
      </c>
      <c r="AB293" s="42">
        <f t="shared" si="599"/>
        <v>240163988.51828498</v>
      </c>
      <c r="AC293" s="42">
        <f t="shared" si="599"/>
        <v>8250206.4653695617</v>
      </c>
      <c r="AD293" s="42">
        <f t="shared" si="599"/>
        <v>9648365.1532255523</v>
      </c>
      <c r="AE293" s="42">
        <f t="shared" si="599"/>
        <v>1556375.8783953369</v>
      </c>
      <c r="AF293" s="42">
        <f t="shared" si="599"/>
        <v>2323522.546596284</v>
      </c>
      <c r="AG293" s="42">
        <f t="shared" si="599"/>
        <v>6691985.3630049862</v>
      </c>
      <c r="AH293" s="42">
        <f t="shared" si="599"/>
        <v>8371277.4971975386</v>
      </c>
      <c r="AI293" s="42">
        <f t="shared" ref="AI293:BN293" si="600">AI278+AI290</f>
        <v>3559078.6004346572</v>
      </c>
      <c r="AJ293" s="42">
        <f t="shared" si="600"/>
        <v>2547395.5006966386</v>
      </c>
      <c r="AK293" s="42">
        <f t="shared" si="600"/>
        <v>2753756.5886765937</v>
      </c>
      <c r="AL293" s="42">
        <f t="shared" si="600"/>
        <v>3116725.6232428756</v>
      </c>
      <c r="AM293" s="42">
        <f t="shared" si="600"/>
        <v>4040382.08597368</v>
      </c>
      <c r="AN293" s="42">
        <f t="shared" si="600"/>
        <v>3658631.8001057552</v>
      </c>
      <c r="AO293" s="42">
        <f t="shared" si="600"/>
        <v>36751322.463046648</v>
      </c>
      <c r="AP293" s="42">
        <f t="shared" si="600"/>
        <v>737261519.71408665</v>
      </c>
      <c r="AQ293" s="42">
        <f t="shared" si="600"/>
        <v>2943945.8403656068</v>
      </c>
      <c r="AR293" s="42">
        <f t="shared" si="600"/>
        <v>501675308.1597473</v>
      </c>
      <c r="AS293" s="42">
        <f t="shared" si="600"/>
        <v>55595580.333745725</v>
      </c>
      <c r="AT293" s="42">
        <f t="shared" si="600"/>
        <v>18380615.988599569</v>
      </c>
      <c r="AU293" s="42">
        <f t="shared" si="600"/>
        <v>3065093.6519159246</v>
      </c>
      <c r="AV293" s="42">
        <f t="shared" si="600"/>
        <v>3374999.6086896388</v>
      </c>
      <c r="AW293" s="42">
        <f t="shared" si="600"/>
        <v>2875443.3372743954</v>
      </c>
      <c r="AX293" s="42">
        <f t="shared" si="600"/>
        <v>900992.18424417882</v>
      </c>
      <c r="AY293" s="42">
        <f t="shared" si="600"/>
        <v>4154489.2888947632</v>
      </c>
      <c r="AZ293" s="42">
        <f t="shared" si="600"/>
        <v>94732608.851108506</v>
      </c>
      <c r="BA293" s="42">
        <f t="shared" si="600"/>
        <v>69581739.574336082</v>
      </c>
      <c r="BB293" s="42">
        <f t="shared" si="600"/>
        <v>60242728.119559512</v>
      </c>
      <c r="BC293" s="42">
        <f t="shared" si="600"/>
        <v>210192532.03204367</v>
      </c>
      <c r="BD293" s="42">
        <f t="shared" si="600"/>
        <v>38546410.067869231</v>
      </c>
      <c r="BE293" s="42">
        <f t="shared" si="600"/>
        <v>11833072.902777083</v>
      </c>
      <c r="BF293" s="42">
        <f t="shared" si="600"/>
        <v>190140498.85684851</v>
      </c>
      <c r="BG293" s="42">
        <f t="shared" si="600"/>
        <v>8783535.3521231264</v>
      </c>
      <c r="BH293" s="42">
        <f t="shared" si="600"/>
        <v>5514548.1171304472</v>
      </c>
      <c r="BI293" s="42">
        <f t="shared" si="600"/>
        <v>3018720.4342400809</v>
      </c>
      <c r="BJ293" s="42">
        <f t="shared" si="600"/>
        <v>49895942.054613456</v>
      </c>
      <c r="BK293" s="42">
        <f t="shared" si="600"/>
        <v>183303653.81251055</v>
      </c>
      <c r="BL293" s="42">
        <f t="shared" si="600"/>
        <v>2628020.4355263924</v>
      </c>
      <c r="BM293" s="42">
        <f t="shared" si="600"/>
        <v>3193513.4800365819</v>
      </c>
      <c r="BN293" s="42">
        <f t="shared" si="600"/>
        <v>28159953.207658701</v>
      </c>
      <c r="BO293" s="42">
        <f t="shared" ref="BO293:CT293" si="601">BO278+BO290</f>
        <v>10784296.715772726</v>
      </c>
      <c r="BP293" s="42">
        <f t="shared" si="601"/>
        <v>2665089.6215664465</v>
      </c>
      <c r="BQ293" s="42">
        <f t="shared" si="601"/>
        <v>46310025.718268208</v>
      </c>
      <c r="BR293" s="42">
        <f t="shared" si="601"/>
        <v>37151761.919326842</v>
      </c>
      <c r="BS293" s="42">
        <f t="shared" si="601"/>
        <v>9944753.2240118086</v>
      </c>
      <c r="BT293" s="42">
        <f t="shared" si="601"/>
        <v>4250343.9238217184</v>
      </c>
      <c r="BU293" s="42">
        <f t="shared" si="601"/>
        <v>4169059.623726001</v>
      </c>
      <c r="BV293" s="42">
        <f t="shared" si="601"/>
        <v>10521894.990095958</v>
      </c>
      <c r="BW293" s="42">
        <f t="shared" si="601"/>
        <v>15978970.960088279</v>
      </c>
      <c r="BX293" s="42">
        <f t="shared" si="601"/>
        <v>1449069.7892008391</v>
      </c>
      <c r="BY293" s="42">
        <f t="shared" si="601"/>
        <v>4634474.7827835521</v>
      </c>
      <c r="BZ293" s="42">
        <f t="shared" si="601"/>
        <v>2611206.8814371782</v>
      </c>
      <c r="CA293" s="42">
        <f t="shared" si="601"/>
        <v>2392368.7142639696</v>
      </c>
      <c r="CB293" s="42">
        <f t="shared" si="601"/>
        <v>639863103.41163075</v>
      </c>
      <c r="CC293" s="42">
        <f t="shared" si="601"/>
        <v>2264880.1757885846</v>
      </c>
      <c r="CD293" s="42">
        <f t="shared" si="601"/>
        <v>899292.84174739057</v>
      </c>
      <c r="CE293" s="42">
        <f t="shared" si="601"/>
        <v>2165132.7078996822</v>
      </c>
      <c r="CF293" s="42">
        <f t="shared" si="601"/>
        <v>1647031.5133507575</v>
      </c>
      <c r="CG293" s="42">
        <f t="shared" si="601"/>
        <v>2607808.0047225351</v>
      </c>
      <c r="CH293" s="42">
        <f t="shared" si="601"/>
        <v>1604226.5716461646</v>
      </c>
      <c r="CI293" s="42">
        <f t="shared" si="601"/>
        <v>6066649.7829404306</v>
      </c>
      <c r="CJ293" s="42">
        <f t="shared" si="601"/>
        <v>8313823.7422246411</v>
      </c>
      <c r="CK293" s="42">
        <f t="shared" si="601"/>
        <v>41214745.944662958</v>
      </c>
      <c r="CL293" s="42">
        <f t="shared" si="601"/>
        <v>11421717.214153809</v>
      </c>
      <c r="CM293" s="42">
        <f t="shared" si="601"/>
        <v>7679905.2756215446</v>
      </c>
      <c r="CN293" s="42">
        <f t="shared" si="601"/>
        <v>222171064.56248412</v>
      </c>
      <c r="CO293" s="42">
        <f t="shared" si="601"/>
        <v>117241215.19993316</v>
      </c>
      <c r="CP293" s="42">
        <f t="shared" si="601"/>
        <v>9015024.0056294445</v>
      </c>
      <c r="CQ293" s="42">
        <f t="shared" si="601"/>
        <v>8834478.898748178</v>
      </c>
      <c r="CR293" s="42">
        <f t="shared" si="601"/>
        <v>2436872.1950627868</v>
      </c>
      <c r="CS293" s="42">
        <f t="shared" si="601"/>
        <v>3590242.6132944152</v>
      </c>
      <c r="CT293" s="42">
        <f t="shared" si="601"/>
        <v>1664961.3587848339</v>
      </c>
      <c r="CU293" s="42">
        <f t="shared" ref="CU293:DZ293" si="602">CU278+CU290</f>
        <v>3510009.0815866925</v>
      </c>
      <c r="CV293" s="42">
        <f t="shared" si="602"/>
        <v>782769.44274617976</v>
      </c>
      <c r="CW293" s="42">
        <f t="shared" si="602"/>
        <v>2454601.0894304556</v>
      </c>
      <c r="CX293" s="42">
        <f t="shared" si="602"/>
        <v>4325737.8771662833</v>
      </c>
      <c r="CY293" s="42">
        <f t="shared" si="602"/>
        <v>841455.51682746527</v>
      </c>
      <c r="CZ293" s="42">
        <f t="shared" si="602"/>
        <v>16704791.07511708</v>
      </c>
      <c r="DA293" s="42">
        <f t="shared" si="602"/>
        <v>2429284.0761016752</v>
      </c>
      <c r="DB293" s="42">
        <f t="shared" si="602"/>
        <v>3249611.7579398062</v>
      </c>
      <c r="DC293" s="42">
        <f t="shared" si="602"/>
        <v>2186736.5771675413</v>
      </c>
      <c r="DD293" s="42">
        <f t="shared" si="602"/>
        <v>2247545.9711898002</v>
      </c>
      <c r="DE293" s="42">
        <f t="shared" si="602"/>
        <v>4005387.960943291</v>
      </c>
      <c r="DF293" s="42">
        <f t="shared" si="602"/>
        <v>162657722.98726296</v>
      </c>
      <c r="DG293" s="42">
        <f t="shared" si="602"/>
        <v>1493012.5589167639</v>
      </c>
      <c r="DH293" s="42">
        <f t="shared" si="602"/>
        <v>16251795.53371028</v>
      </c>
      <c r="DI293" s="42">
        <f t="shared" si="602"/>
        <v>21229932.099318188</v>
      </c>
      <c r="DJ293" s="42">
        <f t="shared" si="602"/>
        <v>5989945.4434951181</v>
      </c>
      <c r="DK293" s="42">
        <f t="shared" si="602"/>
        <v>4141778.6745695248</v>
      </c>
      <c r="DL293" s="42">
        <f t="shared" si="602"/>
        <v>47541421.06912227</v>
      </c>
      <c r="DM293" s="42">
        <f t="shared" si="602"/>
        <v>3430627.7682786752</v>
      </c>
      <c r="DN293" s="42">
        <f t="shared" si="602"/>
        <v>12197302.804631513</v>
      </c>
      <c r="DO293" s="42">
        <f t="shared" si="602"/>
        <v>26017640.464881208</v>
      </c>
      <c r="DP293" s="42">
        <f t="shared" si="602"/>
        <v>2725288.237918735</v>
      </c>
      <c r="DQ293" s="42">
        <f t="shared" si="602"/>
        <v>5586870.2425110806</v>
      </c>
      <c r="DR293" s="42">
        <f t="shared" si="602"/>
        <v>12064761.0374883</v>
      </c>
      <c r="DS293" s="42">
        <f t="shared" si="602"/>
        <v>7103949.7203665003</v>
      </c>
      <c r="DT293" s="42">
        <f t="shared" si="602"/>
        <v>2084443.7199745711</v>
      </c>
      <c r="DU293" s="42">
        <f t="shared" si="602"/>
        <v>3787155.5501740258</v>
      </c>
      <c r="DV293" s="42">
        <f t="shared" si="602"/>
        <v>2649812.6479181433</v>
      </c>
      <c r="DW293" s="42">
        <f t="shared" si="602"/>
        <v>3558548.3730013371</v>
      </c>
      <c r="DX293" s="42">
        <f t="shared" si="602"/>
        <v>2598898.5989486086</v>
      </c>
      <c r="DY293" s="42">
        <f t="shared" si="602"/>
        <v>3741710.3537557493</v>
      </c>
      <c r="DZ293" s="42">
        <f t="shared" si="602"/>
        <v>7852711.4794876901</v>
      </c>
      <c r="EA293" s="42">
        <f t="shared" ref="EA293:FF293" si="603">EA278+EA290</f>
        <v>5847405.2949203048</v>
      </c>
      <c r="EB293" s="42">
        <f t="shared" si="603"/>
        <v>5043913.0598912658</v>
      </c>
      <c r="EC293" s="42">
        <f t="shared" si="603"/>
        <v>3194784.8828538111</v>
      </c>
      <c r="ED293" s="42">
        <f t="shared" si="603"/>
        <v>17374924.838648371</v>
      </c>
      <c r="EE293" s="42">
        <f t="shared" si="603"/>
        <v>2510994.9099224648</v>
      </c>
      <c r="EF293" s="42">
        <f t="shared" si="603"/>
        <v>12138161.356499013</v>
      </c>
      <c r="EG293" s="42">
        <f t="shared" si="603"/>
        <v>2971792.1110401466</v>
      </c>
      <c r="EH293" s="42">
        <f t="shared" si="603"/>
        <v>2675906.7706364384</v>
      </c>
      <c r="EI293" s="42">
        <f t="shared" si="603"/>
        <v>137507513.99052694</v>
      </c>
      <c r="EJ293" s="42">
        <f t="shared" si="603"/>
        <v>73859684.712791055</v>
      </c>
      <c r="EK293" s="42">
        <f t="shared" si="603"/>
        <v>5894257.6965779085</v>
      </c>
      <c r="EL293" s="42">
        <f t="shared" si="603"/>
        <v>4119841.4114966104</v>
      </c>
      <c r="EM293" s="42">
        <f t="shared" si="603"/>
        <v>3980626.8839298892</v>
      </c>
      <c r="EN293" s="42">
        <f t="shared" si="603"/>
        <v>9087160.4537219666</v>
      </c>
      <c r="EO293" s="42">
        <f t="shared" si="603"/>
        <v>3672568.4609077871</v>
      </c>
      <c r="EP293" s="42">
        <f t="shared" si="603"/>
        <v>4083400.842315285</v>
      </c>
      <c r="EQ293" s="42">
        <f t="shared" si="603"/>
        <v>21096288.835887127</v>
      </c>
      <c r="ER293" s="42">
        <f t="shared" si="603"/>
        <v>3712781.6807172438</v>
      </c>
      <c r="ES293" s="42">
        <f t="shared" si="603"/>
        <v>1930239.5812494955</v>
      </c>
      <c r="ET293" s="42">
        <f t="shared" si="603"/>
        <v>3112289.0334319077</v>
      </c>
      <c r="EU293" s="42">
        <f t="shared" si="603"/>
        <v>5934099.8813462537</v>
      </c>
      <c r="EV293" s="42">
        <f t="shared" si="603"/>
        <v>1149930.4493017341</v>
      </c>
      <c r="EW293" s="42">
        <f t="shared" si="603"/>
        <v>9836545.9362499043</v>
      </c>
      <c r="EX293" s="42">
        <f t="shared" si="603"/>
        <v>2966209.7504879497</v>
      </c>
      <c r="EY293" s="42">
        <f t="shared" si="603"/>
        <v>4205020.9358889693</v>
      </c>
      <c r="EZ293" s="42">
        <f t="shared" si="603"/>
        <v>2008037.8080636146</v>
      </c>
      <c r="FA293" s="42">
        <f t="shared" si="603"/>
        <v>28643902.653895527</v>
      </c>
      <c r="FB293" s="42">
        <f t="shared" si="603"/>
        <v>3983116.8</v>
      </c>
      <c r="FC293" s="42">
        <f t="shared" si="603"/>
        <v>17954461.213910159</v>
      </c>
      <c r="FD293" s="42">
        <f t="shared" si="603"/>
        <v>3693520.0859778663</v>
      </c>
      <c r="FE293" s="42">
        <f t="shared" si="603"/>
        <v>1650102.4557459531</v>
      </c>
      <c r="FF293" s="42">
        <f t="shared" si="603"/>
        <v>2804559.2111881981</v>
      </c>
      <c r="FG293" s="42">
        <f t="shared" ref="FG293:FX293" si="604">FG278+FG290</f>
        <v>1800420.627563027</v>
      </c>
      <c r="FH293" s="42">
        <f t="shared" si="604"/>
        <v>1485601.1063536371</v>
      </c>
      <c r="FI293" s="42">
        <f t="shared" si="604"/>
        <v>14868818.368572295</v>
      </c>
      <c r="FJ293" s="42">
        <f t="shared" si="604"/>
        <v>14911231.697174642</v>
      </c>
      <c r="FK293" s="42">
        <f t="shared" si="604"/>
        <v>18265483.909377888</v>
      </c>
      <c r="FL293" s="42">
        <f t="shared" si="604"/>
        <v>49617323.633843772</v>
      </c>
      <c r="FM293" s="42">
        <f t="shared" si="604"/>
        <v>29244898.112501673</v>
      </c>
      <c r="FN293" s="42">
        <f t="shared" si="604"/>
        <v>173513855.28781042</v>
      </c>
      <c r="FO293" s="42">
        <f t="shared" si="604"/>
        <v>10152787.190000001</v>
      </c>
      <c r="FP293" s="42">
        <f t="shared" si="604"/>
        <v>19286446.381770719</v>
      </c>
      <c r="FQ293" s="42">
        <f t="shared" si="604"/>
        <v>7748470.2615212835</v>
      </c>
      <c r="FR293" s="42">
        <f t="shared" si="604"/>
        <v>2326990.6254863557</v>
      </c>
      <c r="FS293" s="42">
        <f t="shared" si="604"/>
        <v>2535315.0284829345</v>
      </c>
      <c r="FT293" s="43">
        <f t="shared" si="604"/>
        <v>1424200.5999999999</v>
      </c>
      <c r="FU293" s="42">
        <f t="shared" si="604"/>
        <v>7190067.746768062</v>
      </c>
      <c r="FV293" s="42">
        <f t="shared" si="604"/>
        <v>5876157.8493353017</v>
      </c>
      <c r="FW293" s="42">
        <f t="shared" si="604"/>
        <v>2629534.319844861</v>
      </c>
      <c r="FX293" s="42">
        <f t="shared" si="604"/>
        <v>1081334.3315526273</v>
      </c>
      <c r="FY293" s="42">
        <f>-(FY278+FY290)</f>
        <v>139738616.47299999</v>
      </c>
      <c r="FZ293" s="42">
        <f>SUM(C293:FY293)</f>
        <v>7067290190.3900023</v>
      </c>
      <c r="GA293" s="5"/>
      <c r="GB293" s="43"/>
      <c r="GC293" s="43"/>
      <c r="GD293" s="43"/>
      <c r="GE293" s="1"/>
      <c r="GF293" s="1"/>
      <c r="GG293" s="135"/>
      <c r="GH293" s="1"/>
      <c r="GI293" s="1"/>
      <c r="GJ293" s="1"/>
      <c r="GK293" s="1"/>
      <c r="GL293" s="1"/>
      <c r="GM293" s="1"/>
    </row>
    <row r="294" spans="1:195" x14ac:dyDescent="0.2">
      <c r="A294" s="2" t="s">
        <v>675</v>
      </c>
      <c r="B294" s="11" t="s">
        <v>676</v>
      </c>
      <c r="C294" s="42">
        <f t="shared" ref="C294:AH294" si="605">C279</f>
        <v>17747486.16</v>
      </c>
      <c r="D294" s="42">
        <f t="shared" si="605"/>
        <v>68305986.209999993</v>
      </c>
      <c r="E294" s="42">
        <f t="shared" si="605"/>
        <v>18111796.949999999</v>
      </c>
      <c r="F294" s="42">
        <f t="shared" si="605"/>
        <v>33909115.229999997</v>
      </c>
      <c r="G294" s="42">
        <f t="shared" si="605"/>
        <v>3660428.69</v>
      </c>
      <c r="H294" s="42">
        <f t="shared" si="605"/>
        <v>2608456.37</v>
      </c>
      <c r="I294" s="42">
        <f t="shared" si="605"/>
        <v>18301374.09</v>
      </c>
      <c r="J294" s="42">
        <f t="shared" si="605"/>
        <v>3609734.63</v>
      </c>
      <c r="K294" s="42">
        <f t="shared" si="605"/>
        <v>1093544.6299999999</v>
      </c>
      <c r="L294" s="42">
        <f t="shared" si="605"/>
        <v>12048253.67</v>
      </c>
      <c r="M294" s="42">
        <f t="shared" si="605"/>
        <v>4201144.1500000004</v>
      </c>
      <c r="N294" s="42">
        <f t="shared" si="605"/>
        <v>125116347.66</v>
      </c>
      <c r="O294" s="42">
        <f t="shared" si="605"/>
        <v>43705673.869999997</v>
      </c>
      <c r="P294" s="42">
        <f t="shared" si="605"/>
        <v>981432.5</v>
      </c>
      <c r="Q294" s="42">
        <f t="shared" si="605"/>
        <v>68685772.739999995</v>
      </c>
      <c r="R294" s="42">
        <f t="shared" si="605"/>
        <v>1546898.34</v>
      </c>
      <c r="S294" s="42">
        <f t="shared" si="605"/>
        <v>6012544.7999999998</v>
      </c>
      <c r="T294" s="42">
        <f t="shared" si="605"/>
        <v>526746.94999999995</v>
      </c>
      <c r="U294" s="42">
        <f t="shared" si="605"/>
        <v>323294.57</v>
      </c>
      <c r="V294" s="42">
        <f t="shared" si="605"/>
        <v>763096.09</v>
      </c>
      <c r="W294" s="42">
        <f t="shared" si="605"/>
        <v>179959.89</v>
      </c>
      <c r="X294" s="42">
        <f t="shared" si="605"/>
        <v>149096.75</v>
      </c>
      <c r="Y294" s="42">
        <f t="shared" si="605"/>
        <v>1205589.22</v>
      </c>
      <c r="Z294" s="42">
        <f t="shared" si="605"/>
        <v>430452.44</v>
      </c>
      <c r="AA294" s="42">
        <f t="shared" si="605"/>
        <v>85984070.620000005</v>
      </c>
      <c r="AB294" s="42">
        <f t="shared" si="605"/>
        <v>166276674.09999999</v>
      </c>
      <c r="AC294" s="42">
        <f t="shared" si="605"/>
        <v>3117598.99</v>
      </c>
      <c r="AD294" s="42">
        <f t="shared" si="605"/>
        <v>3400429.99</v>
      </c>
      <c r="AE294" s="42">
        <f t="shared" si="605"/>
        <v>320682.73</v>
      </c>
      <c r="AF294" s="42">
        <f t="shared" si="605"/>
        <v>530569.39</v>
      </c>
      <c r="AG294" s="42">
        <f t="shared" si="605"/>
        <v>4940438.5999999996</v>
      </c>
      <c r="AH294" s="42">
        <f t="shared" si="605"/>
        <v>549569.71</v>
      </c>
      <c r="AI294" s="42">
        <f t="shared" ref="AI294:BN294" si="606">AI279</f>
        <v>222154.92</v>
      </c>
      <c r="AJ294" s="42">
        <f t="shared" si="606"/>
        <v>530854.31999999995</v>
      </c>
      <c r="AK294" s="42">
        <f t="shared" si="606"/>
        <v>1025396.04</v>
      </c>
      <c r="AL294" s="42">
        <f t="shared" si="606"/>
        <v>1862642.25</v>
      </c>
      <c r="AM294" s="42">
        <f t="shared" si="606"/>
        <v>703672.51</v>
      </c>
      <c r="AN294" s="42">
        <f t="shared" si="606"/>
        <v>2228495.34</v>
      </c>
      <c r="AO294" s="42">
        <f t="shared" si="606"/>
        <v>7817765.4500000002</v>
      </c>
      <c r="AP294" s="42">
        <f t="shared" si="606"/>
        <v>429708453.16000003</v>
      </c>
      <c r="AQ294" s="42">
        <f t="shared" si="606"/>
        <v>2004128.39</v>
      </c>
      <c r="AR294" s="42">
        <f t="shared" si="606"/>
        <v>164858783.50999999</v>
      </c>
      <c r="AS294" s="42">
        <f t="shared" si="606"/>
        <v>33756425.579999998</v>
      </c>
      <c r="AT294" s="42">
        <f t="shared" si="606"/>
        <v>5670966.7999999998</v>
      </c>
      <c r="AU294" s="42">
        <f t="shared" si="606"/>
        <v>743800.18</v>
      </c>
      <c r="AV294" s="42">
        <f t="shared" si="606"/>
        <v>458489.71</v>
      </c>
      <c r="AW294" s="42">
        <f t="shared" si="606"/>
        <v>444917.88</v>
      </c>
      <c r="AX294" s="42">
        <f t="shared" si="606"/>
        <v>277876.03999999998</v>
      </c>
      <c r="AY294" s="42">
        <f t="shared" si="606"/>
        <v>1075618.6000000001</v>
      </c>
      <c r="AZ294" s="42">
        <f t="shared" si="606"/>
        <v>10620305.789999999</v>
      </c>
      <c r="BA294" s="42">
        <f t="shared" si="606"/>
        <v>8369651.2400000002</v>
      </c>
      <c r="BB294" s="42">
        <f t="shared" si="606"/>
        <v>2967423.63</v>
      </c>
      <c r="BC294" s="42">
        <f t="shared" si="606"/>
        <v>59869872.060000002</v>
      </c>
      <c r="BD294" s="42">
        <f t="shared" si="606"/>
        <v>10376563.59</v>
      </c>
      <c r="BE294" s="42">
        <f t="shared" si="606"/>
        <v>2659118.7799999998</v>
      </c>
      <c r="BF294" s="42">
        <f t="shared" si="606"/>
        <v>42781311.990000002</v>
      </c>
      <c r="BG294" s="42">
        <f t="shared" si="606"/>
        <v>867938.49</v>
      </c>
      <c r="BH294" s="42">
        <f t="shared" si="606"/>
        <v>926333.84</v>
      </c>
      <c r="BI294" s="42">
        <f t="shared" si="606"/>
        <v>290298.69</v>
      </c>
      <c r="BJ294" s="42">
        <f t="shared" si="606"/>
        <v>11896363.51</v>
      </c>
      <c r="BK294" s="42">
        <f t="shared" si="606"/>
        <v>21596147.18</v>
      </c>
      <c r="BL294" s="42">
        <f t="shared" si="606"/>
        <v>142118.23000000001</v>
      </c>
      <c r="BM294" s="42">
        <f t="shared" si="606"/>
        <v>473524.13</v>
      </c>
      <c r="BN294" s="42">
        <f t="shared" si="606"/>
        <v>6481755.1600000001</v>
      </c>
      <c r="BO294" s="42">
        <f t="shared" ref="BO294:CT294" si="607">BO279</f>
        <v>2166128.38</v>
      </c>
      <c r="BP294" s="42">
        <f t="shared" si="607"/>
        <v>1291951.2</v>
      </c>
      <c r="BQ294" s="42">
        <f t="shared" si="607"/>
        <v>23309128.41</v>
      </c>
      <c r="BR294" s="42">
        <f t="shared" si="607"/>
        <v>3668139.02</v>
      </c>
      <c r="BS294" s="42">
        <f t="shared" si="607"/>
        <v>1547996.68</v>
      </c>
      <c r="BT294" s="42">
        <f t="shared" si="607"/>
        <v>1301266.8799999999</v>
      </c>
      <c r="BU294" s="42">
        <f t="shared" si="607"/>
        <v>1647713.48</v>
      </c>
      <c r="BV294" s="42">
        <f t="shared" si="607"/>
        <v>6511799.3099999996</v>
      </c>
      <c r="BW294" s="42">
        <f t="shared" si="607"/>
        <v>8458549.4900000002</v>
      </c>
      <c r="BX294" s="42">
        <f t="shared" si="607"/>
        <v>978826.27</v>
      </c>
      <c r="BY294" s="42">
        <f t="shared" si="607"/>
        <v>2209169.65</v>
      </c>
      <c r="BZ294" s="42">
        <f t="shared" si="607"/>
        <v>856191.16</v>
      </c>
      <c r="CA294" s="42">
        <f t="shared" si="607"/>
        <v>1423971.82</v>
      </c>
      <c r="CB294" s="42">
        <f t="shared" si="607"/>
        <v>247972566.31999999</v>
      </c>
      <c r="CC294" s="42">
        <f t="shared" si="607"/>
        <v>467922.51</v>
      </c>
      <c r="CD294" s="42">
        <f t="shared" si="607"/>
        <v>326098.19</v>
      </c>
      <c r="CE294" s="42">
        <f t="shared" si="607"/>
        <v>838086.37</v>
      </c>
      <c r="CF294" s="42">
        <f t="shared" si="607"/>
        <v>640540.62</v>
      </c>
      <c r="CG294" s="42">
        <f t="shared" si="607"/>
        <v>620308.93999999994</v>
      </c>
      <c r="CH294" s="42">
        <f t="shared" si="607"/>
        <v>416173.33</v>
      </c>
      <c r="CI294" s="42">
        <f t="shared" si="607"/>
        <v>2463013.61</v>
      </c>
      <c r="CJ294" s="42">
        <f t="shared" si="607"/>
        <v>4611900.9800000004</v>
      </c>
      <c r="CK294" s="42">
        <f t="shared" si="607"/>
        <v>8904283.5</v>
      </c>
      <c r="CL294" s="42">
        <f t="shared" si="607"/>
        <v>1854413.84</v>
      </c>
      <c r="CM294" s="42">
        <f t="shared" si="607"/>
        <v>636923.34</v>
      </c>
      <c r="CN294" s="42">
        <f t="shared" si="607"/>
        <v>88668105.760000005</v>
      </c>
      <c r="CO294" s="42">
        <f t="shared" si="607"/>
        <v>44772595.390000001</v>
      </c>
      <c r="CP294" s="42">
        <f t="shared" si="607"/>
        <v>7946752.9299999997</v>
      </c>
      <c r="CQ294" s="42">
        <f t="shared" si="607"/>
        <v>1470910.17</v>
      </c>
      <c r="CR294" s="42">
        <f t="shared" si="607"/>
        <v>190709.45</v>
      </c>
      <c r="CS294" s="42">
        <f t="shared" si="607"/>
        <v>1028371.62</v>
      </c>
      <c r="CT294" s="42">
        <f t="shared" si="607"/>
        <v>327322.64</v>
      </c>
      <c r="CU294" s="42">
        <f t="shared" ref="CU294:DZ294" si="608">CU279</f>
        <v>294415.17</v>
      </c>
      <c r="CV294" s="42">
        <f t="shared" si="608"/>
        <v>180376.41</v>
      </c>
      <c r="CW294" s="42">
        <f t="shared" si="608"/>
        <v>1156661.6399999999</v>
      </c>
      <c r="CX294" s="42">
        <f t="shared" si="608"/>
        <v>1561583.63</v>
      </c>
      <c r="CY294" s="42">
        <f t="shared" si="608"/>
        <v>175813.85</v>
      </c>
      <c r="CZ294" s="42">
        <f t="shared" si="608"/>
        <v>5430208.9400000004</v>
      </c>
      <c r="DA294" s="42">
        <f t="shared" si="608"/>
        <v>1029604.77</v>
      </c>
      <c r="DB294" s="42">
        <f t="shared" si="608"/>
        <v>624765.23</v>
      </c>
      <c r="DC294" s="42">
        <f t="shared" si="608"/>
        <v>1054060.8899999999</v>
      </c>
      <c r="DD294" s="42">
        <f t="shared" si="608"/>
        <v>1021012.56</v>
      </c>
      <c r="DE294" s="42">
        <f t="shared" si="608"/>
        <v>1748150.51</v>
      </c>
      <c r="DF294" s="42">
        <f t="shared" si="608"/>
        <v>40808994.990000002</v>
      </c>
      <c r="DG294" s="42">
        <f t="shared" si="608"/>
        <v>862686.43</v>
      </c>
      <c r="DH294" s="42">
        <f t="shared" si="608"/>
        <v>8236757.1100000003</v>
      </c>
      <c r="DI294" s="42">
        <f t="shared" si="608"/>
        <v>10351510.26</v>
      </c>
      <c r="DJ294" s="42">
        <f t="shared" si="608"/>
        <v>1187598.8799999999</v>
      </c>
      <c r="DK294" s="42">
        <f t="shared" si="608"/>
        <v>713663.61</v>
      </c>
      <c r="DL294" s="42">
        <f t="shared" si="608"/>
        <v>10884873.51</v>
      </c>
      <c r="DM294" s="42">
        <f t="shared" si="608"/>
        <v>729642.84</v>
      </c>
      <c r="DN294" s="42">
        <f t="shared" si="608"/>
        <v>6449977.7599999998</v>
      </c>
      <c r="DO294" s="42">
        <f t="shared" si="608"/>
        <v>6745145.4000000004</v>
      </c>
      <c r="DP294" s="42">
        <f t="shared" si="608"/>
        <v>421650.9</v>
      </c>
      <c r="DQ294" s="42">
        <f t="shared" si="608"/>
        <v>3581225.22</v>
      </c>
      <c r="DR294" s="42">
        <f t="shared" si="608"/>
        <v>1715968.94</v>
      </c>
      <c r="DS294" s="42">
        <f t="shared" si="608"/>
        <v>945323.66</v>
      </c>
      <c r="DT294" s="42">
        <f t="shared" si="608"/>
        <v>222071.29</v>
      </c>
      <c r="DU294" s="42">
        <f t="shared" si="608"/>
        <v>667563.71</v>
      </c>
      <c r="DV294" s="42">
        <f t="shared" si="608"/>
        <v>198967.32</v>
      </c>
      <c r="DW294" s="42">
        <f t="shared" si="608"/>
        <v>399268.34</v>
      </c>
      <c r="DX294" s="42">
        <f t="shared" si="608"/>
        <v>1078036.21</v>
      </c>
      <c r="DY294" s="42">
        <f t="shared" si="608"/>
        <v>1236273.74</v>
      </c>
      <c r="DZ294" s="42">
        <f t="shared" si="608"/>
        <v>2424158.12</v>
      </c>
      <c r="EA294" s="42">
        <f t="shared" ref="EA294:FF294" si="609">EA279</f>
        <v>3734355.19</v>
      </c>
      <c r="EB294" s="42">
        <f t="shared" si="609"/>
        <v>2049258.69</v>
      </c>
      <c r="EC294" s="42">
        <f t="shared" si="609"/>
        <v>861746.26</v>
      </c>
      <c r="ED294" s="42">
        <f t="shared" si="609"/>
        <v>12856377.699999999</v>
      </c>
      <c r="EE294" s="42">
        <f t="shared" si="609"/>
        <v>419036.03</v>
      </c>
      <c r="EF294" s="42">
        <f t="shared" si="609"/>
        <v>1600064.94</v>
      </c>
      <c r="EG294" s="42">
        <f t="shared" si="609"/>
        <v>628843.89</v>
      </c>
      <c r="EH294" s="42">
        <f t="shared" si="609"/>
        <v>337052.36</v>
      </c>
      <c r="EI294" s="42">
        <f t="shared" si="609"/>
        <v>27498153.190000001</v>
      </c>
      <c r="EJ294" s="42">
        <f t="shared" si="609"/>
        <v>18813710.539999999</v>
      </c>
      <c r="EK294" s="42">
        <f t="shared" si="609"/>
        <v>3379206.12</v>
      </c>
      <c r="EL294" s="42">
        <f t="shared" si="609"/>
        <v>504405.94</v>
      </c>
      <c r="EM294" s="42">
        <f t="shared" si="609"/>
        <v>1472521.69</v>
      </c>
      <c r="EN294" s="42">
        <f t="shared" si="609"/>
        <v>1568470.42</v>
      </c>
      <c r="EO294" s="42">
        <f t="shared" si="609"/>
        <v>1170012.71</v>
      </c>
      <c r="EP294" s="42">
        <f t="shared" si="609"/>
        <v>2494009.13</v>
      </c>
      <c r="EQ294" s="42">
        <f t="shared" si="609"/>
        <v>8738415.0099999998</v>
      </c>
      <c r="ER294" s="42">
        <f t="shared" si="609"/>
        <v>1787654.73</v>
      </c>
      <c r="ES294" s="42">
        <f t="shared" si="609"/>
        <v>482804.91</v>
      </c>
      <c r="ET294" s="42">
        <f t="shared" si="609"/>
        <v>557080.71</v>
      </c>
      <c r="EU294" s="42">
        <f t="shared" si="609"/>
        <v>929508.67</v>
      </c>
      <c r="EV294" s="42">
        <f t="shared" si="609"/>
        <v>494438.13</v>
      </c>
      <c r="EW294" s="42">
        <f t="shared" si="609"/>
        <v>4646987.3099999996</v>
      </c>
      <c r="EX294" s="42">
        <f t="shared" si="609"/>
        <v>154567.63</v>
      </c>
      <c r="EY294" s="42">
        <f t="shared" si="609"/>
        <v>900492.39</v>
      </c>
      <c r="EZ294" s="42">
        <f t="shared" si="609"/>
        <v>600853.04</v>
      </c>
      <c r="FA294" s="42">
        <f t="shared" si="609"/>
        <v>20089148.940000001</v>
      </c>
      <c r="FB294" s="42">
        <f t="shared" si="609"/>
        <v>3689632.33</v>
      </c>
      <c r="FC294" s="42">
        <f t="shared" si="609"/>
        <v>5891284.0800000001</v>
      </c>
      <c r="FD294" s="42">
        <f t="shared" si="609"/>
        <v>932287.83</v>
      </c>
      <c r="FE294" s="42">
        <f t="shared" si="609"/>
        <v>455271.9</v>
      </c>
      <c r="FF294" s="42">
        <f t="shared" si="609"/>
        <v>466871.61</v>
      </c>
      <c r="FG294" s="42">
        <f t="shared" ref="FG294:FY294" si="610">FG279</f>
        <v>313716.47999999998</v>
      </c>
      <c r="FH294" s="42">
        <f t="shared" si="610"/>
        <v>835567.78</v>
      </c>
      <c r="FI294" s="42">
        <f t="shared" si="610"/>
        <v>6496282.1699999999</v>
      </c>
      <c r="FJ294" s="42">
        <f t="shared" si="610"/>
        <v>8518421.8399999999</v>
      </c>
      <c r="FK294" s="42">
        <f t="shared" si="610"/>
        <v>12767603.77</v>
      </c>
      <c r="FL294" s="42">
        <f t="shared" si="610"/>
        <v>26712092.949999999</v>
      </c>
      <c r="FM294" s="42">
        <f t="shared" si="610"/>
        <v>10210692.140000001</v>
      </c>
      <c r="FN294" s="42">
        <f t="shared" si="610"/>
        <v>45402811.520000003</v>
      </c>
      <c r="FO294" s="42">
        <f t="shared" si="610"/>
        <v>9648330.7200000007</v>
      </c>
      <c r="FP294" s="42">
        <f t="shared" si="610"/>
        <v>15404064.76</v>
      </c>
      <c r="FQ294" s="42">
        <f t="shared" si="610"/>
        <v>3004892.69</v>
      </c>
      <c r="FR294" s="42">
        <f t="shared" si="610"/>
        <v>1287140.8999999999</v>
      </c>
      <c r="FS294" s="42">
        <f t="shared" si="610"/>
        <v>2108230.0699999998</v>
      </c>
      <c r="FT294" s="43">
        <f t="shared" si="610"/>
        <v>1346840.7</v>
      </c>
      <c r="FU294" s="42">
        <f t="shared" si="610"/>
        <v>2018796.07</v>
      </c>
      <c r="FV294" s="42">
        <f t="shared" si="610"/>
        <v>1459730.01</v>
      </c>
      <c r="FW294" s="42">
        <f t="shared" si="610"/>
        <v>396211.79</v>
      </c>
      <c r="FX294" s="42">
        <f t="shared" si="610"/>
        <v>351707.01</v>
      </c>
      <c r="FY294" s="42">
        <f t="shared" si="610"/>
        <v>0</v>
      </c>
      <c r="FZ294" s="42">
        <f>SUM(C294:FY294)</f>
        <v>2394206928.2100024</v>
      </c>
      <c r="GA294" s="5"/>
      <c r="GB294" s="43"/>
      <c r="GC294" s="43"/>
      <c r="GD294" s="43"/>
      <c r="GE294" s="1"/>
      <c r="GF294" s="1"/>
      <c r="GG294" s="135"/>
      <c r="GH294" s="1"/>
      <c r="GI294" s="1"/>
      <c r="GJ294" s="1"/>
      <c r="GK294" s="1"/>
      <c r="GL294" s="1"/>
      <c r="GM294" s="1"/>
    </row>
    <row r="295" spans="1:195" x14ac:dyDescent="0.2">
      <c r="A295" s="2" t="s">
        <v>677</v>
      </c>
      <c r="B295" s="11" t="s">
        <v>678</v>
      </c>
      <c r="C295" s="42">
        <f t="shared" ref="C295:AH295" si="611">C280</f>
        <v>1553209.99</v>
      </c>
      <c r="D295" s="42">
        <f t="shared" si="611"/>
        <v>5994851.2000000002</v>
      </c>
      <c r="E295" s="42">
        <f t="shared" si="611"/>
        <v>1640273.42</v>
      </c>
      <c r="F295" s="42">
        <f t="shared" si="611"/>
        <v>2477121.84</v>
      </c>
      <c r="G295" s="42">
        <f t="shared" si="611"/>
        <v>301410.75</v>
      </c>
      <c r="H295" s="42">
        <f t="shared" si="611"/>
        <v>239741.75</v>
      </c>
      <c r="I295" s="42">
        <f t="shared" si="611"/>
        <v>1728009.36</v>
      </c>
      <c r="J295" s="42">
        <f t="shared" si="611"/>
        <v>473101.86</v>
      </c>
      <c r="K295" s="42">
        <f t="shared" si="611"/>
        <v>92192.94</v>
      </c>
      <c r="L295" s="42">
        <f t="shared" si="611"/>
        <v>938110.08</v>
      </c>
      <c r="M295" s="42">
        <f t="shared" si="611"/>
        <v>383277.92</v>
      </c>
      <c r="N295" s="42">
        <f t="shared" si="611"/>
        <v>10518009.529999999</v>
      </c>
      <c r="O295" s="42">
        <f t="shared" si="611"/>
        <v>3708821.01</v>
      </c>
      <c r="P295" s="42">
        <f t="shared" si="611"/>
        <v>62979.99</v>
      </c>
      <c r="Q295" s="42">
        <f t="shared" si="611"/>
        <v>5586544.6799999997</v>
      </c>
      <c r="R295" s="42">
        <f t="shared" si="611"/>
        <v>152284.69</v>
      </c>
      <c r="S295" s="42">
        <f t="shared" si="611"/>
        <v>715902.85</v>
      </c>
      <c r="T295" s="42">
        <f t="shared" si="611"/>
        <v>61327.07</v>
      </c>
      <c r="U295" s="42">
        <f t="shared" si="611"/>
        <v>36239.15</v>
      </c>
      <c r="V295" s="42">
        <f t="shared" si="611"/>
        <v>86569.76</v>
      </c>
      <c r="W295" s="42">
        <f t="shared" si="611"/>
        <v>21464.87</v>
      </c>
      <c r="X295" s="42">
        <f t="shared" si="611"/>
        <v>17780.009999999998</v>
      </c>
      <c r="Y295" s="42">
        <f t="shared" si="611"/>
        <v>104437.56</v>
      </c>
      <c r="Z295" s="42">
        <f t="shared" si="611"/>
        <v>47728.83</v>
      </c>
      <c r="AA295" s="42">
        <f t="shared" si="611"/>
        <v>5189595.55</v>
      </c>
      <c r="AB295" s="42">
        <f t="shared" si="611"/>
        <v>10699520.5</v>
      </c>
      <c r="AC295" s="42">
        <f t="shared" si="611"/>
        <v>371893.19</v>
      </c>
      <c r="AD295" s="42">
        <f t="shared" si="611"/>
        <v>452144.79</v>
      </c>
      <c r="AE295" s="42">
        <f t="shared" si="611"/>
        <v>44890.68</v>
      </c>
      <c r="AF295" s="42">
        <f t="shared" si="611"/>
        <v>58953.08</v>
      </c>
      <c r="AG295" s="42">
        <f t="shared" si="611"/>
        <v>335100.06</v>
      </c>
      <c r="AH295" s="42">
        <f t="shared" si="611"/>
        <v>136541.87</v>
      </c>
      <c r="AI295" s="42">
        <f t="shared" ref="AI295:BN295" si="612">AI280</f>
        <v>41282.339999999997</v>
      </c>
      <c r="AJ295" s="42">
        <f t="shared" si="612"/>
        <v>68151.75</v>
      </c>
      <c r="AK295" s="42">
        <f t="shared" si="612"/>
        <v>56876.800000000003</v>
      </c>
      <c r="AL295" s="42">
        <f t="shared" si="612"/>
        <v>127028.92</v>
      </c>
      <c r="AM295" s="42">
        <f t="shared" si="612"/>
        <v>69245.899999999994</v>
      </c>
      <c r="AN295" s="42">
        <f t="shared" si="612"/>
        <v>327433.28999999998</v>
      </c>
      <c r="AO295" s="42">
        <f t="shared" si="612"/>
        <v>1317394.1200000001</v>
      </c>
      <c r="AP295" s="42">
        <f t="shared" si="612"/>
        <v>27978619.109999999</v>
      </c>
      <c r="AQ295" s="42">
        <f t="shared" si="612"/>
        <v>90100.01</v>
      </c>
      <c r="AR295" s="42">
        <f t="shared" si="612"/>
        <v>17376337.800000001</v>
      </c>
      <c r="AS295" s="42">
        <f t="shared" si="612"/>
        <v>1921223.28</v>
      </c>
      <c r="AT295" s="42">
        <f t="shared" si="612"/>
        <v>925236.21</v>
      </c>
      <c r="AU295" s="42">
        <f t="shared" si="612"/>
        <v>128503.39</v>
      </c>
      <c r="AV295" s="42">
        <f t="shared" si="612"/>
        <v>79200.88</v>
      </c>
      <c r="AW295" s="42">
        <f t="shared" si="612"/>
        <v>83646.63</v>
      </c>
      <c r="AX295" s="42">
        <f t="shared" si="612"/>
        <v>52426.62</v>
      </c>
      <c r="AY295" s="42">
        <f t="shared" si="612"/>
        <v>122234.92</v>
      </c>
      <c r="AZ295" s="42">
        <f t="shared" si="612"/>
        <v>1390780.72</v>
      </c>
      <c r="BA295" s="42">
        <f t="shared" si="612"/>
        <v>762469.87</v>
      </c>
      <c r="BB295" s="42">
        <f t="shared" si="612"/>
        <v>379078.92</v>
      </c>
      <c r="BC295" s="42">
        <f t="shared" si="612"/>
        <v>6409153.3099999996</v>
      </c>
      <c r="BD295" s="42">
        <f t="shared" si="612"/>
        <v>1333313.1000000001</v>
      </c>
      <c r="BE295" s="42">
        <f t="shared" si="612"/>
        <v>363620.42</v>
      </c>
      <c r="BF295" s="42">
        <f t="shared" si="612"/>
        <v>5359079.04</v>
      </c>
      <c r="BG295" s="42">
        <f t="shared" si="612"/>
        <v>78147.03</v>
      </c>
      <c r="BH295" s="42">
        <f t="shared" si="612"/>
        <v>286577.34000000003</v>
      </c>
      <c r="BI295" s="42">
        <f t="shared" si="612"/>
        <v>52303.03</v>
      </c>
      <c r="BJ295" s="42">
        <f t="shared" si="612"/>
        <v>1497508.36</v>
      </c>
      <c r="BK295" s="42">
        <f t="shared" si="612"/>
        <v>2616947.04</v>
      </c>
      <c r="BL295" s="42">
        <f t="shared" si="612"/>
        <v>11832.55</v>
      </c>
      <c r="BM295" s="42">
        <f t="shared" si="612"/>
        <v>57540.22</v>
      </c>
      <c r="BN295" s="42">
        <f t="shared" si="612"/>
        <v>1005340.8</v>
      </c>
      <c r="BO295" s="42">
        <f t="shared" ref="BO295:CT295" si="613">BO280</f>
        <v>395136.44</v>
      </c>
      <c r="BP295" s="42">
        <f t="shared" si="613"/>
        <v>220765</v>
      </c>
      <c r="BQ295" s="42">
        <f t="shared" si="613"/>
        <v>1486533.19</v>
      </c>
      <c r="BR295" s="42">
        <f t="shared" si="613"/>
        <v>246433.76</v>
      </c>
      <c r="BS295" s="42">
        <f t="shared" si="613"/>
        <v>106247.78</v>
      </c>
      <c r="BT295" s="42">
        <f t="shared" si="613"/>
        <v>99613.06</v>
      </c>
      <c r="BU295" s="42">
        <f t="shared" si="613"/>
        <v>130428.86</v>
      </c>
      <c r="BV295" s="42">
        <f t="shared" si="613"/>
        <v>532418.80000000005</v>
      </c>
      <c r="BW295" s="42">
        <f t="shared" si="613"/>
        <v>574802.74</v>
      </c>
      <c r="BX295" s="42">
        <f t="shared" si="613"/>
        <v>72253.37</v>
      </c>
      <c r="BY295" s="42">
        <f t="shared" si="613"/>
        <v>247193.77</v>
      </c>
      <c r="BZ295" s="42">
        <f t="shared" si="613"/>
        <v>104061.53</v>
      </c>
      <c r="CA295" s="42">
        <f t="shared" si="613"/>
        <v>246623.06</v>
      </c>
      <c r="CB295" s="42">
        <f t="shared" si="613"/>
        <v>23636893.34</v>
      </c>
      <c r="CC295" s="42">
        <f t="shared" si="613"/>
        <v>74875.83</v>
      </c>
      <c r="CD295" s="42">
        <f t="shared" si="613"/>
        <v>59584.2</v>
      </c>
      <c r="CE295" s="42">
        <f t="shared" si="613"/>
        <v>81089.149999999994</v>
      </c>
      <c r="CF295" s="42">
        <f t="shared" si="613"/>
        <v>76197.52</v>
      </c>
      <c r="CG295" s="42">
        <f t="shared" si="613"/>
        <v>59915.23</v>
      </c>
      <c r="CH295" s="42">
        <f t="shared" si="613"/>
        <v>42541.120000000003</v>
      </c>
      <c r="CI295" s="42">
        <f t="shared" si="613"/>
        <v>278997.64</v>
      </c>
      <c r="CJ295" s="42">
        <f t="shared" si="613"/>
        <v>284475.42</v>
      </c>
      <c r="CK295" s="42">
        <f t="shared" si="613"/>
        <v>1257998.58</v>
      </c>
      <c r="CL295" s="42">
        <f t="shared" si="613"/>
        <v>208665.87</v>
      </c>
      <c r="CM295" s="42">
        <f t="shared" si="613"/>
        <v>63042.9</v>
      </c>
      <c r="CN295" s="42">
        <f t="shared" si="613"/>
        <v>7884346.6900000004</v>
      </c>
      <c r="CO295" s="42">
        <f t="shared" si="613"/>
        <v>3745189.92</v>
      </c>
      <c r="CP295" s="42">
        <f t="shared" si="613"/>
        <v>747278.98</v>
      </c>
      <c r="CQ295" s="42">
        <f t="shared" si="613"/>
        <v>253867.65</v>
      </c>
      <c r="CR295" s="42">
        <f t="shared" si="613"/>
        <v>62696.04</v>
      </c>
      <c r="CS295" s="42">
        <f t="shared" si="613"/>
        <v>193481.86</v>
      </c>
      <c r="CT295" s="42">
        <f t="shared" si="613"/>
        <v>46529.919999999998</v>
      </c>
      <c r="CU295" s="42">
        <f t="shared" ref="CU295:DZ295" si="614">CU280</f>
        <v>32145.98</v>
      </c>
      <c r="CV295" s="42">
        <f t="shared" si="614"/>
        <v>26120.23</v>
      </c>
      <c r="CW295" s="42">
        <f t="shared" si="614"/>
        <v>103516.21</v>
      </c>
      <c r="CX295" s="42">
        <f t="shared" si="614"/>
        <v>187277.79</v>
      </c>
      <c r="CY295" s="42">
        <f t="shared" si="614"/>
        <v>19870.21</v>
      </c>
      <c r="CZ295" s="42">
        <f t="shared" si="614"/>
        <v>590880.79</v>
      </c>
      <c r="DA295" s="42">
        <f t="shared" si="614"/>
        <v>111532.98</v>
      </c>
      <c r="DB295" s="42">
        <f t="shared" si="614"/>
        <v>70115.23</v>
      </c>
      <c r="DC295" s="42">
        <f t="shared" si="614"/>
        <v>121390.72</v>
      </c>
      <c r="DD295" s="42">
        <f t="shared" si="614"/>
        <v>79132.44</v>
      </c>
      <c r="DE295" s="42">
        <f t="shared" si="614"/>
        <v>205040.43</v>
      </c>
      <c r="DF295" s="42">
        <f t="shared" si="614"/>
        <v>5712767.3399999999</v>
      </c>
      <c r="DG295" s="42">
        <f t="shared" si="614"/>
        <v>86603.48</v>
      </c>
      <c r="DH295" s="42">
        <f t="shared" si="614"/>
        <v>792659.02</v>
      </c>
      <c r="DI295" s="42">
        <f t="shared" si="614"/>
        <v>953046.57</v>
      </c>
      <c r="DJ295" s="42">
        <f t="shared" si="614"/>
        <v>109442.4</v>
      </c>
      <c r="DK295" s="42">
        <f t="shared" si="614"/>
        <v>83694.460000000006</v>
      </c>
      <c r="DL295" s="42">
        <f t="shared" si="614"/>
        <v>1532736.11</v>
      </c>
      <c r="DM295" s="42">
        <f t="shared" si="614"/>
        <v>111586.76</v>
      </c>
      <c r="DN295" s="42">
        <f t="shared" si="614"/>
        <v>643340.93999999994</v>
      </c>
      <c r="DO295" s="42">
        <f t="shared" si="614"/>
        <v>690919.1</v>
      </c>
      <c r="DP295" s="42">
        <f t="shared" si="614"/>
        <v>45533.41</v>
      </c>
      <c r="DQ295" s="42">
        <f t="shared" si="614"/>
        <v>350273.56</v>
      </c>
      <c r="DR295" s="42">
        <f t="shared" si="614"/>
        <v>368415.49</v>
      </c>
      <c r="DS295" s="42">
        <f t="shared" si="614"/>
        <v>191447.64</v>
      </c>
      <c r="DT295" s="42">
        <f t="shared" si="614"/>
        <v>42015.16</v>
      </c>
      <c r="DU295" s="42">
        <f t="shared" si="614"/>
        <v>105423.78</v>
      </c>
      <c r="DV295" s="42">
        <f t="shared" si="614"/>
        <v>37143.61</v>
      </c>
      <c r="DW295" s="42">
        <f t="shared" si="614"/>
        <v>81120.61</v>
      </c>
      <c r="DX295" s="42">
        <f t="shared" si="614"/>
        <v>76961.990000000005</v>
      </c>
      <c r="DY295" s="42">
        <f t="shared" si="614"/>
        <v>124688.52</v>
      </c>
      <c r="DZ295" s="42">
        <f t="shared" si="614"/>
        <v>291561.46000000002</v>
      </c>
      <c r="EA295" s="42">
        <f t="shared" ref="EA295:FF295" si="615">EA280</f>
        <v>608497.65</v>
      </c>
      <c r="EB295" s="42">
        <f t="shared" si="615"/>
        <v>221857.64</v>
      </c>
      <c r="EC295" s="42">
        <f t="shared" si="615"/>
        <v>85179.6</v>
      </c>
      <c r="ED295" s="42">
        <f t="shared" si="615"/>
        <v>460960.26</v>
      </c>
      <c r="EE295" s="42">
        <f t="shared" si="615"/>
        <v>64099.67</v>
      </c>
      <c r="EF295" s="42">
        <f t="shared" si="615"/>
        <v>263513.52</v>
      </c>
      <c r="EG295" s="42">
        <f t="shared" si="615"/>
        <v>97696.53</v>
      </c>
      <c r="EH295" s="42">
        <f t="shared" si="615"/>
        <v>45169.86</v>
      </c>
      <c r="EI295" s="42">
        <f t="shared" si="615"/>
        <v>2145812.63</v>
      </c>
      <c r="EJ295" s="42">
        <f t="shared" si="615"/>
        <v>1846157.18</v>
      </c>
      <c r="EK295" s="42">
        <f t="shared" si="615"/>
        <v>136003.57999999999</v>
      </c>
      <c r="EL295" s="42">
        <f t="shared" si="615"/>
        <v>46132.39</v>
      </c>
      <c r="EM295" s="42">
        <f t="shared" si="615"/>
        <v>148662.94</v>
      </c>
      <c r="EN295" s="42">
        <f t="shared" si="615"/>
        <v>200268.16</v>
      </c>
      <c r="EO295" s="42">
        <f t="shared" si="615"/>
        <v>139792.63</v>
      </c>
      <c r="EP295" s="42">
        <f t="shared" si="615"/>
        <v>226133.62</v>
      </c>
      <c r="EQ295" s="42">
        <f t="shared" si="615"/>
        <v>947679.02</v>
      </c>
      <c r="ER295" s="42">
        <f t="shared" si="615"/>
        <v>162797.74</v>
      </c>
      <c r="ES295" s="42">
        <f t="shared" si="615"/>
        <v>55909.95</v>
      </c>
      <c r="ET295" s="42">
        <f t="shared" si="615"/>
        <v>88512.44</v>
      </c>
      <c r="EU295" s="42">
        <f t="shared" si="615"/>
        <v>145602.32999999999</v>
      </c>
      <c r="EV295" s="42">
        <f t="shared" si="615"/>
        <v>38715.620000000003</v>
      </c>
      <c r="EW295" s="42">
        <f t="shared" si="615"/>
        <v>226870.63</v>
      </c>
      <c r="EX295" s="42">
        <f t="shared" si="615"/>
        <v>10569.61</v>
      </c>
      <c r="EY295" s="42">
        <f t="shared" si="615"/>
        <v>99257.96</v>
      </c>
      <c r="EZ295" s="42">
        <f t="shared" si="615"/>
        <v>119466.37</v>
      </c>
      <c r="FA295" s="42">
        <f t="shared" si="615"/>
        <v>1459382.84</v>
      </c>
      <c r="FB295" s="42">
        <f t="shared" si="615"/>
        <v>293484.46999999997</v>
      </c>
      <c r="FC295" s="42">
        <f t="shared" si="615"/>
        <v>735785.3</v>
      </c>
      <c r="FD295" s="42">
        <f t="shared" si="615"/>
        <v>121698.72</v>
      </c>
      <c r="FE295" s="42">
        <f t="shared" si="615"/>
        <v>59269.75</v>
      </c>
      <c r="FF295" s="42">
        <f t="shared" si="615"/>
        <v>60418.27</v>
      </c>
      <c r="FG295" s="42">
        <f t="shared" ref="FG295:FY295" si="616">FG280</f>
        <v>33098.089999999997</v>
      </c>
      <c r="FH295" s="42">
        <f t="shared" si="616"/>
        <v>94422.11</v>
      </c>
      <c r="FI295" s="42">
        <f t="shared" si="616"/>
        <v>549365.17000000004</v>
      </c>
      <c r="FJ295" s="42">
        <f t="shared" si="616"/>
        <v>543511.34</v>
      </c>
      <c r="FK295" s="42">
        <f t="shared" si="616"/>
        <v>831599.99</v>
      </c>
      <c r="FL295" s="42">
        <f t="shared" si="616"/>
        <v>1429965.54</v>
      </c>
      <c r="FM295" s="42">
        <f t="shared" si="616"/>
        <v>519490.72</v>
      </c>
      <c r="FN295" s="42">
        <f t="shared" si="616"/>
        <v>2628976.75</v>
      </c>
      <c r="FO295" s="42">
        <f t="shared" si="616"/>
        <v>504456.47</v>
      </c>
      <c r="FP295" s="42">
        <f t="shared" si="616"/>
        <v>894207.96</v>
      </c>
      <c r="FQ295" s="42">
        <f t="shared" si="616"/>
        <v>242632.13</v>
      </c>
      <c r="FR295" s="42">
        <f t="shared" si="616"/>
        <v>121280.94</v>
      </c>
      <c r="FS295" s="42">
        <f t="shared" si="616"/>
        <v>132362.91</v>
      </c>
      <c r="FT295" s="43">
        <f t="shared" si="616"/>
        <v>77359.899999999994</v>
      </c>
      <c r="FU295" s="42">
        <f t="shared" si="616"/>
        <v>232895.77</v>
      </c>
      <c r="FV295" s="42">
        <f t="shared" si="616"/>
        <v>161625.17000000001</v>
      </c>
      <c r="FW295" s="42">
        <f t="shared" si="616"/>
        <v>44116.93</v>
      </c>
      <c r="FX295" s="42">
        <f t="shared" si="616"/>
        <v>44014.21</v>
      </c>
      <c r="FY295" s="42">
        <f t="shared" si="616"/>
        <v>0</v>
      </c>
      <c r="FZ295" s="42">
        <f>SUM(C295:FY295)</f>
        <v>204543989.17000005</v>
      </c>
      <c r="GB295" s="43"/>
      <c r="GC295" s="43"/>
      <c r="GD295" s="43"/>
      <c r="GE295" s="128"/>
      <c r="GF295" s="128"/>
      <c r="GG295" s="136"/>
      <c r="GH295" s="1"/>
      <c r="GI295" s="1"/>
      <c r="GJ295" s="1"/>
      <c r="GK295" s="1"/>
      <c r="GL295" s="1"/>
      <c r="GM295" s="1"/>
    </row>
    <row r="296" spans="1:195" x14ac:dyDescent="0.2">
      <c r="A296" s="2" t="s">
        <v>679</v>
      </c>
      <c r="B296" s="11" t="s">
        <v>680</v>
      </c>
      <c r="C296" s="42">
        <f t="shared" ref="C296:AH296" si="617">C281+C290</f>
        <v>48839602.681979261</v>
      </c>
      <c r="D296" s="42">
        <f t="shared" si="617"/>
        <v>221820643.50201714</v>
      </c>
      <c r="E296" s="42">
        <f t="shared" si="617"/>
        <v>39593112.279209077</v>
      </c>
      <c r="F296" s="42">
        <f t="shared" si="617"/>
        <v>104085752.68797973</v>
      </c>
      <c r="G296" s="42">
        <f t="shared" si="617"/>
        <v>4728873.8382459227</v>
      </c>
      <c r="H296" s="42">
        <f t="shared" si="617"/>
        <v>5361176.2316983202</v>
      </c>
      <c r="I296" s="42">
        <f t="shared" si="617"/>
        <v>57653503.65513289</v>
      </c>
      <c r="J296" s="42">
        <f t="shared" si="617"/>
        <v>14661537.282762975</v>
      </c>
      <c r="K296" s="42">
        <f t="shared" si="617"/>
        <v>2004956.1952750878</v>
      </c>
      <c r="L296" s="42">
        <f t="shared" si="617"/>
        <v>8792817.0413264297</v>
      </c>
      <c r="M296" s="42">
        <f t="shared" si="617"/>
        <v>8291634.3686080314</v>
      </c>
      <c r="N296" s="42">
        <f t="shared" si="617"/>
        <v>292189006.71377015</v>
      </c>
      <c r="O296" s="42">
        <f t="shared" si="617"/>
        <v>67116161.436389789</v>
      </c>
      <c r="P296" s="42">
        <f t="shared" si="617"/>
        <v>1546737.3186042022</v>
      </c>
      <c r="Q296" s="42">
        <f t="shared" si="617"/>
        <v>252661461.50646946</v>
      </c>
      <c r="R296" s="42">
        <f t="shared" si="617"/>
        <v>19775271.779104643</v>
      </c>
      <c r="S296" s="42">
        <f t="shared" si="617"/>
        <v>6840092.307651584</v>
      </c>
      <c r="T296" s="42">
        <f t="shared" si="617"/>
        <v>1521886.8609671951</v>
      </c>
      <c r="U296" s="42">
        <f t="shared" si="617"/>
        <v>505746.38946765021</v>
      </c>
      <c r="V296" s="42">
        <f t="shared" si="617"/>
        <v>2226703.7394980323</v>
      </c>
      <c r="W296" s="42">
        <f t="shared" si="617"/>
        <v>630151.68067666946</v>
      </c>
      <c r="X296" s="42">
        <f t="shared" si="617"/>
        <v>654546.27906844742</v>
      </c>
      <c r="Y296" s="42">
        <f t="shared" si="617"/>
        <v>17582270.221535727</v>
      </c>
      <c r="Z296" s="42">
        <f t="shared" si="617"/>
        <v>2267949.2389443163</v>
      </c>
      <c r="AA296" s="42">
        <f t="shared" si="617"/>
        <v>147820481.56580272</v>
      </c>
      <c r="AB296" s="42">
        <f t="shared" si="617"/>
        <v>63187793.918284982</v>
      </c>
      <c r="AC296" s="42">
        <f t="shared" si="617"/>
        <v>4760714.2853695611</v>
      </c>
      <c r="AD296" s="42">
        <f t="shared" si="617"/>
        <v>5795790.373225552</v>
      </c>
      <c r="AE296" s="42">
        <f t="shared" si="617"/>
        <v>1190802.468395337</v>
      </c>
      <c r="AF296" s="42">
        <f t="shared" si="617"/>
        <v>1734000.0765962838</v>
      </c>
      <c r="AG296" s="42">
        <f t="shared" si="617"/>
        <v>1416446.7030049865</v>
      </c>
      <c r="AH296" s="42">
        <f t="shared" si="617"/>
        <v>7685165.9171975385</v>
      </c>
      <c r="AI296" s="42">
        <f t="shared" ref="AI296:BN296" si="618">AI281+AI290</f>
        <v>3295641.3404346574</v>
      </c>
      <c r="AJ296" s="42">
        <f t="shared" si="618"/>
        <v>1948389.4306966388</v>
      </c>
      <c r="AK296" s="42">
        <f t="shared" si="618"/>
        <v>1671483.7486765936</v>
      </c>
      <c r="AL296" s="42">
        <f t="shared" si="618"/>
        <v>1127054.4532428756</v>
      </c>
      <c r="AM296" s="42">
        <f t="shared" si="618"/>
        <v>3267463.6759736803</v>
      </c>
      <c r="AN296" s="42">
        <f t="shared" si="618"/>
        <v>1102703.1701057553</v>
      </c>
      <c r="AO296" s="42">
        <f t="shared" si="618"/>
        <v>27616162.893046647</v>
      </c>
      <c r="AP296" s="42">
        <f t="shared" si="618"/>
        <v>279574447.44408661</v>
      </c>
      <c r="AQ296" s="42">
        <f t="shared" si="618"/>
        <v>849717.44036560692</v>
      </c>
      <c r="AR296" s="42">
        <f t="shared" si="618"/>
        <v>319440186.8497473</v>
      </c>
      <c r="AS296" s="42">
        <f t="shared" si="618"/>
        <v>19917931.47374573</v>
      </c>
      <c r="AT296" s="42">
        <f t="shared" si="618"/>
        <v>11784412.978599567</v>
      </c>
      <c r="AU296" s="42">
        <f t="shared" si="618"/>
        <v>2192790.0819159243</v>
      </c>
      <c r="AV296" s="42">
        <f t="shared" si="618"/>
        <v>2837309.0186896389</v>
      </c>
      <c r="AW296" s="42">
        <f t="shared" si="618"/>
        <v>2346878.8272743956</v>
      </c>
      <c r="AX296" s="42">
        <f t="shared" si="618"/>
        <v>570689.5242441789</v>
      </c>
      <c r="AY296" s="42">
        <f t="shared" si="618"/>
        <v>2956635.7688947632</v>
      </c>
      <c r="AZ296" s="42">
        <f t="shared" si="618"/>
        <v>82721522.341108501</v>
      </c>
      <c r="BA296" s="42">
        <f t="shared" si="618"/>
        <v>60449618.464336082</v>
      </c>
      <c r="BB296" s="42">
        <f t="shared" si="618"/>
        <v>56896225.569559507</v>
      </c>
      <c r="BC296" s="42">
        <f t="shared" si="618"/>
        <v>143913506.66204366</v>
      </c>
      <c r="BD296" s="42">
        <f t="shared" si="618"/>
        <v>26836533.37786923</v>
      </c>
      <c r="BE296" s="42">
        <f t="shared" si="618"/>
        <v>8810333.702777084</v>
      </c>
      <c r="BF296" s="42">
        <f t="shared" si="618"/>
        <v>142000107.82684851</v>
      </c>
      <c r="BG296" s="42">
        <f t="shared" si="618"/>
        <v>7837449.8321231259</v>
      </c>
      <c r="BH296" s="42">
        <f t="shared" si="618"/>
        <v>4301636.9371304475</v>
      </c>
      <c r="BI296" s="42">
        <f t="shared" si="618"/>
        <v>2676118.7142400811</v>
      </c>
      <c r="BJ296" s="42">
        <f t="shared" si="618"/>
        <v>36502070.184613459</v>
      </c>
      <c r="BK296" s="42">
        <f t="shared" si="618"/>
        <v>159090559.59251055</v>
      </c>
      <c r="BL296" s="42">
        <f t="shared" si="618"/>
        <v>2474069.6555263926</v>
      </c>
      <c r="BM296" s="42">
        <f t="shared" si="618"/>
        <v>2662449.1300365818</v>
      </c>
      <c r="BN296" s="42">
        <f t="shared" si="618"/>
        <v>20672857.2476587</v>
      </c>
      <c r="BO296" s="42">
        <f t="shared" ref="BO296:CT296" si="619">BO281+BO290</f>
        <v>8223031.8957727263</v>
      </c>
      <c r="BP296" s="42">
        <f t="shared" si="619"/>
        <v>1152373.4215664465</v>
      </c>
      <c r="BQ296" s="42">
        <f t="shared" si="619"/>
        <v>21514364.118268207</v>
      </c>
      <c r="BR296" s="42">
        <f t="shared" si="619"/>
        <v>33237189.139326841</v>
      </c>
      <c r="BS296" s="42">
        <f t="shared" si="619"/>
        <v>8290508.7640118087</v>
      </c>
      <c r="BT296" s="42">
        <f t="shared" si="619"/>
        <v>2849463.9838217185</v>
      </c>
      <c r="BU296" s="42">
        <f t="shared" si="619"/>
        <v>2390917.2837260012</v>
      </c>
      <c r="BV296" s="42">
        <f t="shared" si="619"/>
        <v>3477676.8800959587</v>
      </c>
      <c r="BW296" s="42">
        <f t="shared" si="619"/>
        <v>6945618.7300882787</v>
      </c>
      <c r="BX296" s="42">
        <f t="shared" si="619"/>
        <v>397990.14920083911</v>
      </c>
      <c r="BY296" s="42">
        <f t="shared" si="619"/>
        <v>2178111.3627835521</v>
      </c>
      <c r="BZ296" s="42">
        <f t="shared" si="619"/>
        <v>1650954.1914371781</v>
      </c>
      <c r="CA296" s="42">
        <f t="shared" si="619"/>
        <v>721773.83426396945</v>
      </c>
      <c r="CB296" s="42">
        <f t="shared" si="619"/>
        <v>368253643.75163078</v>
      </c>
      <c r="CC296" s="42">
        <f t="shared" si="619"/>
        <v>1722081.8357885845</v>
      </c>
      <c r="CD296" s="42">
        <f t="shared" si="619"/>
        <v>513610.45174739062</v>
      </c>
      <c r="CE296" s="42">
        <f t="shared" si="619"/>
        <v>1245957.1878996822</v>
      </c>
      <c r="CF296" s="42">
        <f t="shared" si="619"/>
        <v>930293.37335075752</v>
      </c>
      <c r="CG296" s="42">
        <f t="shared" si="619"/>
        <v>1927583.8347225352</v>
      </c>
      <c r="CH296" s="42">
        <f t="shared" si="619"/>
        <v>1145512.1216461645</v>
      </c>
      <c r="CI296" s="42">
        <f t="shared" si="619"/>
        <v>3324638.5329404306</v>
      </c>
      <c r="CJ296" s="42">
        <f t="shared" si="619"/>
        <v>3417447.3422246408</v>
      </c>
      <c r="CK296" s="42">
        <f t="shared" si="619"/>
        <v>31052463.864662956</v>
      </c>
      <c r="CL296" s="42">
        <f t="shared" si="619"/>
        <v>9358637.5041538104</v>
      </c>
      <c r="CM296" s="42">
        <f t="shared" si="619"/>
        <v>6979939.0356215443</v>
      </c>
      <c r="CN296" s="42">
        <f t="shared" si="619"/>
        <v>125618612.11248411</v>
      </c>
      <c r="CO296" s="42">
        <f t="shared" si="619"/>
        <v>68723429.889933154</v>
      </c>
      <c r="CP296" s="42">
        <f t="shared" si="619"/>
        <v>320992.09562944481</v>
      </c>
      <c r="CQ296" s="42">
        <f t="shared" si="619"/>
        <v>7109701.0787481777</v>
      </c>
      <c r="CR296" s="42">
        <f t="shared" si="619"/>
        <v>2183466.7050627866</v>
      </c>
      <c r="CS296" s="42">
        <f t="shared" si="619"/>
        <v>2368389.1332944152</v>
      </c>
      <c r="CT296" s="42">
        <f t="shared" si="619"/>
        <v>1291108.7987848339</v>
      </c>
      <c r="CU296" s="42">
        <f t="shared" ref="CU296:DZ296" si="620">CU281+CU290</f>
        <v>3183447.9315866926</v>
      </c>
      <c r="CV296" s="42">
        <f t="shared" si="620"/>
        <v>576272.80274617975</v>
      </c>
      <c r="CW296" s="42">
        <f t="shared" si="620"/>
        <v>1194423.2394304557</v>
      </c>
      <c r="CX296" s="42">
        <f t="shared" si="620"/>
        <v>2576876.4571662834</v>
      </c>
      <c r="CY296" s="42">
        <f t="shared" si="620"/>
        <v>645771.45682746533</v>
      </c>
      <c r="CZ296" s="42">
        <f t="shared" si="620"/>
        <v>10683701.345117081</v>
      </c>
      <c r="DA296" s="42">
        <f t="shared" si="620"/>
        <v>1288146.3261016752</v>
      </c>
      <c r="DB296" s="42">
        <f t="shared" si="620"/>
        <v>2554731.2979398062</v>
      </c>
      <c r="DC296" s="42">
        <f t="shared" si="620"/>
        <v>1011284.9671675414</v>
      </c>
      <c r="DD296" s="42">
        <f t="shared" si="620"/>
        <v>1147400.9711898002</v>
      </c>
      <c r="DE296" s="42">
        <f t="shared" si="620"/>
        <v>2052197.0209432913</v>
      </c>
      <c r="DF296" s="42">
        <f t="shared" si="620"/>
        <v>116135960.65726294</v>
      </c>
      <c r="DG296" s="42">
        <f t="shared" si="620"/>
        <v>543722.64891676384</v>
      </c>
      <c r="DH296" s="42">
        <f t="shared" si="620"/>
        <v>7222379.4037102796</v>
      </c>
      <c r="DI296" s="42">
        <f t="shared" si="620"/>
        <v>9925375.2693181876</v>
      </c>
      <c r="DJ296" s="42">
        <f t="shared" si="620"/>
        <v>4692904.1634951178</v>
      </c>
      <c r="DK296" s="42">
        <f t="shared" si="620"/>
        <v>3344420.604569525</v>
      </c>
      <c r="DL296" s="42">
        <f t="shared" si="620"/>
        <v>35123811.449122272</v>
      </c>
      <c r="DM296" s="42">
        <f t="shared" si="620"/>
        <v>2589398.1682786755</v>
      </c>
      <c r="DN296" s="42">
        <f t="shared" si="620"/>
        <v>5103984.1046315134</v>
      </c>
      <c r="DO296" s="42">
        <f t="shared" si="620"/>
        <v>18581575.964881204</v>
      </c>
      <c r="DP296" s="42">
        <f t="shared" si="620"/>
        <v>2258103.927918735</v>
      </c>
      <c r="DQ296" s="42">
        <f t="shared" si="620"/>
        <v>1655371.4625110803</v>
      </c>
      <c r="DR296" s="42">
        <f t="shared" si="620"/>
        <v>9980376.6074883007</v>
      </c>
      <c r="DS296" s="42">
        <f t="shared" si="620"/>
        <v>5967178.4203665005</v>
      </c>
      <c r="DT296" s="42">
        <f t="shared" si="620"/>
        <v>1820357.2699745712</v>
      </c>
      <c r="DU296" s="42">
        <f t="shared" si="620"/>
        <v>3014168.0601740261</v>
      </c>
      <c r="DV296" s="42">
        <f t="shared" si="620"/>
        <v>2413701.7179181436</v>
      </c>
      <c r="DW296" s="42">
        <f t="shared" si="620"/>
        <v>3078159.4230013373</v>
      </c>
      <c r="DX296" s="42">
        <f t="shared" si="620"/>
        <v>1443900.3989486087</v>
      </c>
      <c r="DY296" s="42">
        <f t="shared" si="620"/>
        <v>2380748.0937557495</v>
      </c>
      <c r="DZ296" s="42">
        <f t="shared" si="620"/>
        <v>5136991.8994876901</v>
      </c>
      <c r="EA296" s="42">
        <f t="shared" ref="EA296:FF296" si="621">EA281+EA290</f>
        <v>1504552.4549203049</v>
      </c>
      <c r="EB296" s="42">
        <f t="shared" si="621"/>
        <v>2772796.7298912657</v>
      </c>
      <c r="EC296" s="42">
        <f t="shared" si="621"/>
        <v>2247859.0228538108</v>
      </c>
      <c r="ED296" s="42">
        <f t="shared" si="621"/>
        <v>4057586.8786483724</v>
      </c>
      <c r="EE296" s="42">
        <f t="shared" si="621"/>
        <v>2027859.2099224648</v>
      </c>
      <c r="EF296" s="42">
        <f t="shared" si="621"/>
        <v>10274582.896499014</v>
      </c>
      <c r="EG296" s="42">
        <f t="shared" si="621"/>
        <v>2245251.6910401466</v>
      </c>
      <c r="EH296" s="42">
        <f t="shared" si="621"/>
        <v>2293684.5506364387</v>
      </c>
      <c r="EI296" s="42">
        <f t="shared" si="621"/>
        <v>107863548.17052695</v>
      </c>
      <c r="EJ296" s="42">
        <f t="shared" si="621"/>
        <v>53199816.992791057</v>
      </c>
      <c r="EK296" s="42">
        <f t="shared" si="621"/>
        <v>2379047.9965779083</v>
      </c>
      <c r="EL296" s="42">
        <f t="shared" si="621"/>
        <v>3569303.0814966103</v>
      </c>
      <c r="EM296" s="42">
        <f t="shared" si="621"/>
        <v>2359442.2539298893</v>
      </c>
      <c r="EN296" s="42">
        <f t="shared" si="621"/>
        <v>7318421.8737219665</v>
      </c>
      <c r="EO296" s="42">
        <f t="shared" si="621"/>
        <v>2362763.1209077872</v>
      </c>
      <c r="EP296" s="42">
        <f t="shared" si="621"/>
        <v>1363258.092315285</v>
      </c>
      <c r="EQ296" s="42">
        <f t="shared" si="621"/>
        <v>11410194.805887129</v>
      </c>
      <c r="ER296" s="42">
        <f t="shared" si="621"/>
        <v>1762329.2107172438</v>
      </c>
      <c r="ES296" s="42">
        <f t="shared" si="621"/>
        <v>1391524.7212494956</v>
      </c>
      <c r="ET296" s="42">
        <f t="shared" si="621"/>
        <v>2466695.8834319077</v>
      </c>
      <c r="EU296" s="42">
        <f t="shared" si="621"/>
        <v>4858988.8813462537</v>
      </c>
      <c r="EV296" s="42">
        <f t="shared" si="621"/>
        <v>616776.6993017341</v>
      </c>
      <c r="EW296" s="42">
        <f t="shared" si="621"/>
        <v>4962687.9962499049</v>
      </c>
      <c r="EX296" s="42">
        <f t="shared" si="621"/>
        <v>2801072.5104879499</v>
      </c>
      <c r="EY296" s="42">
        <f t="shared" si="621"/>
        <v>3205270.5858889692</v>
      </c>
      <c r="EZ296" s="42">
        <f t="shared" si="621"/>
        <v>1287718.3980636145</v>
      </c>
      <c r="FA296" s="42">
        <f t="shared" si="621"/>
        <v>7095370.8738955259</v>
      </c>
      <c r="FB296" s="42">
        <f t="shared" si="621"/>
        <v>0</v>
      </c>
      <c r="FC296" s="42">
        <f t="shared" si="621"/>
        <v>11327391.833910158</v>
      </c>
      <c r="FD296" s="42">
        <f t="shared" si="621"/>
        <v>2639533.535977866</v>
      </c>
      <c r="FE296" s="42">
        <f t="shared" si="621"/>
        <v>1135560.8057459532</v>
      </c>
      <c r="FF296" s="42">
        <f t="shared" si="621"/>
        <v>2277269.3311881982</v>
      </c>
      <c r="FG296" s="42">
        <f t="shared" ref="FG296:FX296" si="622">FG281+FG290</f>
        <v>1453606.0575630269</v>
      </c>
      <c r="FH296" s="42">
        <f t="shared" si="622"/>
        <v>555611.21635363705</v>
      </c>
      <c r="FI296" s="42">
        <f t="shared" si="622"/>
        <v>7823171.0285722949</v>
      </c>
      <c r="FJ296" s="42">
        <f t="shared" si="622"/>
        <v>5849298.5171746425</v>
      </c>
      <c r="FK296" s="42">
        <f t="shared" si="622"/>
        <v>4666280.1493778881</v>
      </c>
      <c r="FL296" s="42">
        <f t="shared" si="622"/>
        <v>21475265.143843774</v>
      </c>
      <c r="FM296" s="42">
        <f t="shared" si="622"/>
        <v>18514715.252501674</v>
      </c>
      <c r="FN296" s="42">
        <f t="shared" si="622"/>
        <v>125482067.0178104</v>
      </c>
      <c r="FO296" s="42">
        <f t="shared" si="622"/>
        <v>6.9849193096160889E-10</v>
      </c>
      <c r="FP296" s="42">
        <f t="shared" si="622"/>
        <v>2988173.6617707191</v>
      </c>
      <c r="FQ296" s="42">
        <f t="shared" si="622"/>
        <v>4500945.4415212842</v>
      </c>
      <c r="FR296" s="42">
        <f t="shared" si="622"/>
        <v>918568.78548635589</v>
      </c>
      <c r="FS296" s="42">
        <f t="shared" si="622"/>
        <v>294722.0484829346</v>
      </c>
      <c r="FT296" s="43">
        <f t="shared" si="622"/>
        <v>0</v>
      </c>
      <c r="FU296" s="42">
        <f t="shared" si="622"/>
        <v>4938375.9067680622</v>
      </c>
      <c r="FV296" s="42">
        <f t="shared" si="622"/>
        <v>4254802.669335302</v>
      </c>
      <c r="FW296" s="42">
        <f t="shared" si="622"/>
        <v>2189205.5998448608</v>
      </c>
      <c r="FX296" s="42">
        <f t="shared" si="622"/>
        <v>685613.11155262729</v>
      </c>
      <c r="FY296" s="42">
        <f>FY281-FY290</f>
        <v>139738616.47299999</v>
      </c>
      <c r="FZ296" s="42">
        <f>SUM(C296:FY296)</f>
        <v>4468539273.0099964</v>
      </c>
      <c r="GB296" s="43"/>
      <c r="GC296" s="43"/>
      <c r="GD296" s="43"/>
      <c r="GE296" s="11"/>
      <c r="GF296" s="11"/>
      <c r="GG296" s="135"/>
      <c r="GH296" s="1"/>
      <c r="GI296" s="1"/>
      <c r="GJ296" s="1"/>
      <c r="GK296" s="1"/>
      <c r="GL296" s="1"/>
      <c r="GM296" s="1"/>
    </row>
    <row r="297" spans="1:195" x14ac:dyDescent="0.2">
      <c r="A297" s="5"/>
      <c r="B297" s="377" t="s">
        <v>681</v>
      </c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3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  <c r="BM297" s="42"/>
      <c r="BN297" s="42"/>
      <c r="BO297" s="42"/>
      <c r="BP297" s="42"/>
      <c r="BQ297" s="42"/>
      <c r="BR297" s="42"/>
      <c r="BS297" s="42"/>
      <c r="BT297" s="42"/>
      <c r="BU297" s="42"/>
      <c r="BV297" s="42"/>
      <c r="BW297" s="42"/>
      <c r="BX297" s="42"/>
      <c r="BY297" s="42"/>
      <c r="BZ297" s="42"/>
      <c r="CA297" s="42"/>
      <c r="CB297" s="42"/>
      <c r="CC297" s="42"/>
      <c r="CD297" s="42"/>
      <c r="CE297" s="42"/>
      <c r="CF297" s="42"/>
      <c r="CG297" s="42"/>
      <c r="CH297" s="42"/>
      <c r="CI297" s="42"/>
      <c r="CJ297" s="42"/>
      <c r="CK297" s="42"/>
      <c r="CL297" s="42"/>
      <c r="CM297" s="42"/>
      <c r="CN297" s="42"/>
      <c r="CO297" s="42"/>
      <c r="CP297" s="42"/>
      <c r="CQ297" s="42"/>
      <c r="CR297" s="42"/>
      <c r="CS297" s="42"/>
      <c r="CT297" s="42"/>
      <c r="CU297" s="42"/>
      <c r="CV297" s="42"/>
      <c r="CW297" s="42"/>
      <c r="CX297" s="42"/>
      <c r="CY297" s="42"/>
      <c r="CZ297" s="42"/>
      <c r="DA297" s="42"/>
      <c r="DB297" s="42"/>
      <c r="DC297" s="42"/>
      <c r="DD297" s="42"/>
      <c r="DE297" s="42"/>
      <c r="DF297" s="42"/>
      <c r="DG297" s="42"/>
      <c r="DH297" s="42"/>
      <c r="DI297" s="42"/>
      <c r="DJ297" s="42"/>
      <c r="DK297" s="42"/>
      <c r="DL297" s="42"/>
      <c r="DM297" s="42"/>
      <c r="DN297" s="42"/>
      <c r="DO297" s="42"/>
      <c r="DP297" s="42"/>
      <c r="DQ297" s="42"/>
      <c r="DR297" s="42"/>
      <c r="DS297" s="42"/>
      <c r="DT297" s="42"/>
      <c r="DU297" s="42"/>
      <c r="DV297" s="42"/>
      <c r="DW297" s="42"/>
      <c r="DX297" s="42"/>
      <c r="DY297" s="42"/>
      <c r="DZ297" s="42"/>
      <c r="EA297" s="42"/>
      <c r="EB297" s="42"/>
      <c r="EC297" s="42"/>
      <c r="ED297" s="42"/>
      <c r="EE297" s="42"/>
      <c r="EF297" s="42"/>
      <c r="EG297" s="42"/>
      <c r="EH297" s="42"/>
      <c r="EI297" s="42"/>
      <c r="EJ297" s="42"/>
      <c r="EK297" s="42"/>
      <c r="EL297" s="42"/>
      <c r="EM297" s="42"/>
      <c r="EN297" s="42"/>
      <c r="EO297" s="42"/>
      <c r="EP297" s="42"/>
      <c r="EQ297" s="42"/>
      <c r="ER297" s="42"/>
      <c r="ES297" s="42"/>
      <c r="ET297" s="42"/>
      <c r="EU297" s="42"/>
      <c r="EV297" s="42"/>
      <c r="EW297" s="42"/>
      <c r="EX297" s="42"/>
      <c r="EY297" s="42"/>
      <c r="EZ297" s="42"/>
      <c r="FA297" s="42"/>
      <c r="FB297" s="42"/>
      <c r="FC297" s="42"/>
      <c r="FD297" s="42"/>
      <c r="FE297" s="42"/>
      <c r="FF297" s="42"/>
      <c r="FG297" s="42"/>
      <c r="FH297" s="42"/>
      <c r="FI297" s="42"/>
      <c r="FJ297" s="42"/>
      <c r="FK297" s="42"/>
      <c r="FL297" s="42"/>
      <c r="FM297" s="42"/>
      <c r="FN297" s="42"/>
      <c r="FO297" s="42"/>
      <c r="FP297" s="42"/>
      <c r="FQ297" s="42"/>
      <c r="FR297" s="42"/>
      <c r="FS297" s="42"/>
      <c r="FT297" s="43"/>
      <c r="FU297" s="42"/>
      <c r="FV297" s="42"/>
      <c r="FW297" s="42"/>
      <c r="FX297" s="42"/>
      <c r="FY297" s="42"/>
      <c r="FZ297" s="42"/>
      <c r="GB297" s="43"/>
      <c r="GC297" s="43"/>
      <c r="GD297" s="43"/>
      <c r="GE297" s="11"/>
      <c r="GF297" s="11"/>
      <c r="GG297" s="135"/>
      <c r="GH297" s="1"/>
      <c r="GI297" s="1"/>
      <c r="GJ297" s="1"/>
      <c r="GK297" s="1"/>
      <c r="GL297" s="1"/>
      <c r="GM297" s="1"/>
    </row>
    <row r="298" spans="1:195" x14ac:dyDescent="0.2">
      <c r="A298" s="5"/>
      <c r="B298" s="11" t="s">
        <v>682</v>
      </c>
      <c r="C298" s="42">
        <f t="shared" ref="C298:AH298" si="623">-C282</f>
        <v>0</v>
      </c>
      <c r="D298" s="42">
        <f t="shared" si="623"/>
        <v>0</v>
      </c>
      <c r="E298" s="42">
        <f t="shared" si="623"/>
        <v>0</v>
      </c>
      <c r="F298" s="42">
        <f t="shared" si="623"/>
        <v>0</v>
      </c>
      <c r="G298" s="42">
        <f t="shared" si="623"/>
        <v>0</v>
      </c>
      <c r="H298" s="42">
        <f t="shared" si="623"/>
        <v>0</v>
      </c>
      <c r="I298" s="42">
        <f t="shared" si="623"/>
        <v>0</v>
      </c>
      <c r="J298" s="42">
        <f t="shared" si="623"/>
        <v>0</v>
      </c>
      <c r="K298" s="42">
        <f t="shared" si="623"/>
        <v>0</v>
      </c>
      <c r="L298" s="42">
        <f t="shared" si="623"/>
        <v>0</v>
      </c>
      <c r="M298" s="42">
        <f t="shared" si="623"/>
        <v>0</v>
      </c>
      <c r="N298" s="42">
        <f t="shared" si="623"/>
        <v>0</v>
      </c>
      <c r="O298" s="42">
        <f t="shared" si="623"/>
        <v>0</v>
      </c>
      <c r="P298" s="42">
        <f t="shared" si="623"/>
        <v>0</v>
      </c>
      <c r="Q298" s="42">
        <f t="shared" si="623"/>
        <v>0</v>
      </c>
      <c r="R298" s="42">
        <f t="shared" si="623"/>
        <v>0</v>
      </c>
      <c r="S298" s="42">
        <f t="shared" si="623"/>
        <v>0</v>
      </c>
      <c r="T298" s="42">
        <f t="shared" si="623"/>
        <v>0</v>
      </c>
      <c r="U298" s="42">
        <f t="shared" si="623"/>
        <v>0</v>
      </c>
      <c r="V298" s="42">
        <f t="shared" si="623"/>
        <v>0</v>
      </c>
      <c r="W298" s="42">
        <f t="shared" si="623"/>
        <v>0</v>
      </c>
      <c r="X298" s="42">
        <f t="shared" si="623"/>
        <v>0</v>
      </c>
      <c r="Y298" s="42">
        <f t="shared" si="623"/>
        <v>0</v>
      </c>
      <c r="Z298" s="42">
        <f t="shared" si="623"/>
        <v>0</v>
      </c>
      <c r="AA298" s="42">
        <f t="shared" si="623"/>
        <v>0</v>
      </c>
      <c r="AB298" s="42">
        <f t="shared" si="623"/>
        <v>0</v>
      </c>
      <c r="AC298" s="42">
        <f t="shared" si="623"/>
        <v>0</v>
      </c>
      <c r="AD298" s="42">
        <f t="shared" si="623"/>
        <v>0</v>
      </c>
      <c r="AE298" s="42">
        <f t="shared" si="623"/>
        <v>0</v>
      </c>
      <c r="AF298" s="42">
        <f t="shared" si="623"/>
        <v>0</v>
      </c>
      <c r="AG298" s="42">
        <f t="shared" si="623"/>
        <v>0</v>
      </c>
      <c r="AH298" s="42">
        <f t="shared" si="623"/>
        <v>0</v>
      </c>
      <c r="AI298" s="42">
        <f t="shared" ref="AI298:BN298" si="624">-AI282</f>
        <v>0</v>
      </c>
      <c r="AJ298" s="42">
        <f t="shared" si="624"/>
        <v>0</v>
      </c>
      <c r="AK298" s="42">
        <f t="shared" si="624"/>
        <v>0</v>
      </c>
      <c r="AL298" s="42">
        <f t="shared" si="624"/>
        <v>0</v>
      </c>
      <c r="AM298" s="42">
        <f t="shared" si="624"/>
        <v>0</v>
      </c>
      <c r="AN298" s="42">
        <f t="shared" si="624"/>
        <v>0</v>
      </c>
      <c r="AO298" s="42">
        <f t="shared" si="624"/>
        <v>0</v>
      </c>
      <c r="AP298" s="42">
        <f t="shared" si="624"/>
        <v>0</v>
      </c>
      <c r="AQ298" s="42">
        <f t="shared" si="624"/>
        <v>0</v>
      </c>
      <c r="AR298" s="42">
        <f t="shared" si="624"/>
        <v>0</v>
      </c>
      <c r="AS298" s="42">
        <f t="shared" si="624"/>
        <v>0</v>
      </c>
      <c r="AT298" s="42">
        <f t="shared" si="624"/>
        <v>0</v>
      </c>
      <c r="AU298" s="42">
        <f t="shared" si="624"/>
        <v>0</v>
      </c>
      <c r="AV298" s="42">
        <f t="shared" si="624"/>
        <v>0</v>
      </c>
      <c r="AW298" s="42">
        <f t="shared" si="624"/>
        <v>0</v>
      </c>
      <c r="AX298" s="42">
        <f t="shared" si="624"/>
        <v>0</v>
      </c>
      <c r="AY298" s="42">
        <f t="shared" si="624"/>
        <v>0</v>
      </c>
      <c r="AZ298" s="42">
        <f t="shared" si="624"/>
        <v>0</v>
      </c>
      <c r="BA298" s="42">
        <f t="shared" si="624"/>
        <v>0</v>
      </c>
      <c r="BB298" s="42">
        <f t="shared" si="624"/>
        <v>0</v>
      </c>
      <c r="BC298" s="42">
        <f t="shared" si="624"/>
        <v>0</v>
      </c>
      <c r="BD298" s="42">
        <f t="shared" si="624"/>
        <v>0</v>
      </c>
      <c r="BE298" s="42">
        <f t="shared" si="624"/>
        <v>0</v>
      </c>
      <c r="BF298" s="42">
        <f t="shared" si="624"/>
        <v>0</v>
      </c>
      <c r="BG298" s="42">
        <f t="shared" si="624"/>
        <v>0</v>
      </c>
      <c r="BH298" s="42">
        <f t="shared" si="624"/>
        <v>0</v>
      </c>
      <c r="BI298" s="42">
        <f t="shared" si="624"/>
        <v>0</v>
      </c>
      <c r="BJ298" s="42">
        <f t="shared" si="624"/>
        <v>0</v>
      </c>
      <c r="BK298" s="42">
        <f t="shared" si="624"/>
        <v>0</v>
      </c>
      <c r="BL298" s="42">
        <f t="shared" si="624"/>
        <v>0</v>
      </c>
      <c r="BM298" s="42">
        <f t="shared" si="624"/>
        <v>0</v>
      </c>
      <c r="BN298" s="42">
        <f t="shared" si="624"/>
        <v>0</v>
      </c>
      <c r="BO298" s="42">
        <f t="shared" ref="BO298:CT298" si="625">-BO282</f>
        <v>0</v>
      </c>
      <c r="BP298" s="42">
        <f t="shared" si="625"/>
        <v>0</v>
      </c>
      <c r="BQ298" s="42">
        <f t="shared" si="625"/>
        <v>0</v>
      </c>
      <c r="BR298" s="42">
        <f t="shared" si="625"/>
        <v>0</v>
      </c>
      <c r="BS298" s="42">
        <f t="shared" si="625"/>
        <v>0</v>
      </c>
      <c r="BT298" s="42">
        <f t="shared" si="625"/>
        <v>0</v>
      </c>
      <c r="BU298" s="42">
        <f t="shared" si="625"/>
        <v>0</v>
      </c>
      <c r="BV298" s="42">
        <f t="shared" si="625"/>
        <v>0</v>
      </c>
      <c r="BW298" s="42">
        <f t="shared" si="625"/>
        <v>0</v>
      </c>
      <c r="BX298" s="42">
        <f t="shared" si="625"/>
        <v>0</v>
      </c>
      <c r="BY298" s="42">
        <f t="shared" si="625"/>
        <v>0</v>
      </c>
      <c r="BZ298" s="42">
        <f t="shared" si="625"/>
        <v>0</v>
      </c>
      <c r="CA298" s="42">
        <f t="shared" si="625"/>
        <v>0</v>
      </c>
      <c r="CB298" s="42">
        <f t="shared" si="625"/>
        <v>0</v>
      </c>
      <c r="CC298" s="42">
        <f t="shared" si="625"/>
        <v>0</v>
      </c>
      <c r="CD298" s="42">
        <f t="shared" si="625"/>
        <v>0</v>
      </c>
      <c r="CE298" s="42">
        <f t="shared" si="625"/>
        <v>0</v>
      </c>
      <c r="CF298" s="42">
        <f t="shared" si="625"/>
        <v>0</v>
      </c>
      <c r="CG298" s="42">
        <f t="shared" si="625"/>
        <v>0</v>
      </c>
      <c r="CH298" s="42">
        <f t="shared" si="625"/>
        <v>0</v>
      </c>
      <c r="CI298" s="42">
        <f t="shared" si="625"/>
        <v>0</v>
      </c>
      <c r="CJ298" s="42">
        <f t="shared" si="625"/>
        <v>0</v>
      </c>
      <c r="CK298" s="42">
        <f t="shared" si="625"/>
        <v>0</v>
      </c>
      <c r="CL298" s="42">
        <f t="shared" si="625"/>
        <v>0</v>
      </c>
      <c r="CM298" s="42">
        <f t="shared" si="625"/>
        <v>0</v>
      </c>
      <c r="CN298" s="42">
        <f t="shared" si="625"/>
        <v>0</v>
      </c>
      <c r="CO298" s="42">
        <f t="shared" si="625"/>
        <v>0</v>
      </c>
      <c r="CP298" s="42">
        <f t="shared" si="625"/>
        <v>0</v>
      </c>
      <c r="CQ298" s="42">
        <f t="shared" si="625"/>
        <v>0</v>
      </c>
      <c r="CR298" s="42">
        <f t="shared" si="625"/>
        <v>0</v>
      </c>
      <c r="CS298" s="42">
        <f t="shared" si="625"/>
        <v>0</v>
      </c>
      <c r="CT298" s="42">
        <f t="shared" si="625"/>
        <v>0</v>
      </c>
      <c r="CU298" s="42">
        <f t="shared" ref="CU298:DZ298" si="626">-CU282</f>
        <v>0</v>
      </c>
      <c r="CV298" s="42">
        <f t="shared" si="626"/>
        <v>0</v>
      </c>
      <c r="CW298" s="42">
        <f t="shared" si="626"/>
        <v>0</v>
      </c>
      <c r="CX298" s="42">
        <f t="shared" si="626"/>
        <v>0</v>
      </c>
      <c r="CY298" s="42">
        <f t="shared" si="626"/>
        <v>0</v>
      </c>
      <c r="CZ298" s="42">
        <f t="shared" si="626"/>
        <v>0</v>
      </c>
      <c r="DA298" s="42">
        <f t="shared" si="626"/>
        <v>0</v>
      </c>
      <c r="DB298" s="42">
        <f t="shared" si="626"/>
        <v>0</v>
      </c>
      <c r="DC298" s="42">
        <f t="shared" si="626"/>
        <v>0</v>
      </c>
      <c r="DD298" s="42">
        <f t="shared" si="626"/>
        <v>0</v>
      </c>
      <c r="DE298" s="42">
        <f t="shared" si="626"/>
        <v>0</v>
      </c>
      <c r="DF298" s="42">
        <f t="shared" si="626"/>
        <v>0</v>
      </c>
      <c r="DG298" s="42">
        <f t="shared" si="626"/>
        <v>0</v>
      </c>
      <c r="DH298" s="42">
        <f t="shared" si="626"/>
        <v>0</v>
      </c>
      <c r="DI298" s="42">
        <f t="shared" si="626"/>
        <v>0</v>
      </c>
      <c r="DJ298" s="42">
        <f t="shared" si="626"/>
        <v>0</v>
      </c>
      <c r="DK298" s="42">
        <f t="shared" si="626"/>
        <v>0</v>
      </c>
      <c r="DL298" s="42">
        <f t="shared" si="626"/>
        <v>0</v>
      </c>
      <c r="DM298" s="42">
        <f t="shared" si="626"/>
        <v>0</v>
      </c>
      <c r="DN298" s="42">
        <f t="shared" si="626"/>
        <v>0</v>
      </c>
      <c r="DO298" s="42">
        <f t="shared" si="626"/>
        <v>0</v>
      </c>
      <c r="DP298" s="42">
        <f t="shared" si="626"/>
        <v>0</v>
      </c>
      <c r="DQ298" s="42">
        <f t="shared" si="626"/>
        <v>0</v>
      </c>
      <c r="DR298" s="42">
        <f t="shared" si="626"/>
        <v>0</v>
      </c>
      <c r="DS298" s="42">
        <f t="shared" si="626"/>
        <v>0</v>
      </c>
      <c r="DT298" s="42">
        <f t="shared" si="626"/>
        <v>0</v>
      </c>
      <c r="DU298" s="42">
        <f t="shared" si="626"/>
        <v>0</v>
      </c>
      <c r="DV298" s="42">
        <f t="shared" si="626"/>
        <v>0</v>
      </c>
      <c r="DW298" s="42">
        <f t="shared" si="626"/>
        <v>0</v>
      </c>
      <c r="DX298" s="42">
        <f t="shared" si="626"/>
        <v>0</v>
      </c>
      <c r="DY298" s="42">
        <f t="shared" si="626"/>
        <v>0</v>
      </c>
      <c r="DZ298" s="42">
        <f t="shared" si="626"/>
        <v>0</v>
      </c>
      <c r="EA298" s="42">
        <f t="shared" ref="EA298:FF298" si="627">-EA282</f>
        <v>0</v>
      </c>
      <c r="EB298" s="42">
        <f t="shared" si="627"/>
        <v>0</v>
      </c>
      <c r="EC298" s="42">
        <f t="shared" si="627"/>
        <v>0</v>
      </c>
      <c r="ED298" s="42">
        <f t="shared" si="627"/>
        <v>0</v>
      </c>
      <c r="EE298" s="42">
        <f t="shared" si="627"/>
        <v>0</v>
      </c>
      <c r="EF298" s="42">
        <f t="shared" si="627"/>
        <v>0</v>
      </c>
      <c r="EG298" s="42">
        <f t="shared" si="627"/>
        <v>0</v>
      </c>
      <c r="EH298" s="42">
        <f t="shared" si="627"/>
        <v>0</v>
      </c>
      <c r="EI298" s="42">
        <f t="shared" si="627"/>
        <v>0</v>
      </c>
      <c r="EJ298" s="42">
        <f t="shared" si="627"/>
        <v>0</v>
      </c>
      <c r="EK298" s="42">
        <f t="shared" si="627"/>
        <v>0</v>
      </c>
      <c r="EL298" s="42">
        <f t="shared" si="627"/>
        <v>0</v>
      </c>
      <c r="EM298" s="42">
        <f t="shared" si="627"/>
        <v>0</v>
      </c>
      <c r="EN298" s="42">
        <f t="shared" si="627"/>
        <v>0</v>
      </c>
      <c r="EO298" s="42">
        <f t="shared" si="627"/>
        <v>0</v>
      </c>
      <c r="EP298" s="42">
        <f t="shared" si="627"/>
        <v>0</v>
      </c>
      <c r="EQ298" s="42">
        <f t="shared" si="627"/>
        <v>0</v>
      </c>
      <c r="ER298" s="42">
        <f t="shared" si="627"/>
        <v>0</v>
      </c>
      <c r="ES298" s="42">
        <f t="shared" si="627"/>
        <v>0</v>
      </c>
      <c r="ET298" s="42">
        <f t="shared" si="627"/>
        <v>0</v>
      </c>
      <c r="EU298" s="42">
        <f t="shared" si="627"/>
        <v>0</v>
      </c>
      <c r="EV298" s="42">
        <f t="shared" si="627"/>
        <v>0</v>
      </c>
      <c r="EW298" s="42">
        <f t="shared" si="627"/>
        <v>0</v>
      </c>
      <c r="EX298" s="42">
        <f t="shared" si="627"/>
        <v>0</v>
      </c>
      <c r="EY298" s="42">
        <f t="shared" si="627"/>
        <v>0</v>
      </c>
      <c r="EZ298" s="42">
        <f t="shared" si="627"/>
        <v>0</v>
      </c>
      <c r="FA298" s="42">
        <f t="shared" si="627"/>
        <v>0</v>
      </c>
      <c r="FB298" s="42">
        <f t="shared" si="627"/>
        <v>-163675.46</v>
      </c>
      <c r="FC298" s="42">
        <f t="shared" si="627"/>
        <v>0</v>
      </c>
      <c r="FD298" s="42">
        <f t="shared" si="627"/>
        <v>0</v>
      </c>
      <c r="FE298" s="42">
        <f t="shared" si="627"/>
        <v>0</v>
      </c>
      <c r="FF298" s="42">
        <f t="shared" si="627"/>
        <v>0</v>
      </c>
      <c r="FG298" s="42">
        <f t="shared" ref="FG298:FY298" si="628">-FG282</f>
        <v>0</v>
      </c>
      <c r="FH298" s="42">
        <f t="shared" si="628"/>
        <v>0</v>
      </c>
      <c r="FI298" s="42">
        <f t="shared" si="628"/>
        <v>0</v>
      </c>
      <c r="FJ298" s="42">
        <f t="shared" si="628"/>
        <v>0</v>
      </c>
      <c r="FK298" s="42">
        <f t="shared" si="628"/>
        <v>0</v>
      </c>
      <c r="FL298" s="42">
        <f t="shared" si="628"/>
        <v>0</v>
      </c>
      <c r="FM298" s="42">
        <f t="shared" si="628"/>
        <v>0</v>
      </c>
      <c r="FN298" s="42">
        <f t="shared" si="628"/>
        <v>0</v>
      </c>
      <c r="FO298" s="42">
        <f t="shared" si="628"/>
        <v>-460188.19</v>
      </c>
      <c r="FP298" s="42">
        <f t="shared" si="628"/>
        <v>0</v>
      </c>
      <c r="FQ298" s="42">
        <f t="shared" si="628"/>
        <v>0</v>
      </c>
      <c r="FR298" s="42">
        <f t="shared" si="628"/>
        <v>0</v>
      </c>
      <c r="FS298" s="42">
        <f t="shared" si="628"/>
        <v>0</v>
      </c>
      <c r="FT298" s="43">
        <f t="shared" si="628"/>
        <v>-51135.33</v>
      </c>
      <c r="FU298" s="42">
        <f t="shared" si="628"/>
        <v>0</v>
      </c>
      <c r="FV298" s="42">
        <f t="shared" si="628"/>
        <v>0</v>
      </c>
      <c r="FW298" s="42">
        <f t="shared" si="628"/>
        <v>0</v>
      </c>
      <c r="FX298" s="42">
        <f t="shared" si="628"/>
        <v>0</v>
      </c>
      <c r="FY298" s="42">
        <f t="shared" si="628"/>
        <v>0</v>
      </c>
      <c r="FZ298" s="42">
        <f>SUM(C298:FY298)</f>
        <v>-674998.98</v>
      </c>
      <c r="GA298" s="43"/>
      <c r="GB298" s="43"/>
      <c r="GC298" s="43"/>
      <c r="GD298" s="43"/>
      <c r="GE298" s="11"/>
      <c r="GF298" s="11"/>
      <c r="GG298" s="135"/>
      <c r="GH298" s="1"/>
      <c r="GI298" s="1"/>
      <c r="GJ298" s="1"/>
      <c r="GK298" s="1"/>
      <c r="GL298" s="1"/>
      <c r="GM298" s="1"/>
    </row>
    <row r="299" spans="1:195" x14ac:dyDescent="0.2">
      <c r="A299" s="5"/>
      <c r="B299" s="11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  <c r="BO299" s="42"/>
      <c r="BP299" s="42"/>
      <c r="BQ299" s="42"/>
      <c r="BR299" s="42"/>
      <c r="BS299" s="42"/>
      <c r="BT299" s="42"/>
      <c r="BU299" s="42"/>
      <c r="BV299" s="42"/>
      <c r="BW299" s="42"/>
      <c r="BX299" s="42"/>
      <c r="BY299" s="42"/>
      <c r="BZ299" s="42"/>
      <c r="CA299" s="42"/>
      <c r="CB299" s="42"/>
      <c r="CC299" s="42"/>
      <c r="CD299" s="42"/>
      <c r="CE299" s="42"/>
      <c r="CF299" s="42"/>
      <c r="CG299" s="42"/>
      <c r="CH299" s="42"/>
      <c r="CI299" s="42"/>
      <c r="CJ299" s="42"/>
      <c r="CK299" s="42"/>
      <c r="CL299" s="42"/>
      <c r="CM299" s="42"/>
      <c r="CN299" s="42"/>
      <c r="CO299" s="42"/>
      <c r="CP299" s="42"/>
      <c r="CQ299" s="42"/>
      <c r="CR299" s="42"/>
      <c r="CS299" s="42"/>
      <c r="CT299" s="42"/>
      <c r="CU299" s="42"/>
      <c r="CV299" s="42"/>
      <c r="CW299" s="42"/>
      <c r="CX299" s="42"/>
      <c r="CY299" s="42"/>
      <c r="CZ299" s="42"/>
      <c r="DA299" s="42"/>
      <c r="DB299" s="42"/>
      <c r="DC299" s="42"/>
      <c r="DD299" s="42"/>
      <c r="DE299" s="42"/>
      <c r="DF299" s="42"/>
      <c r="DG299" s="42"/>
      <c r="DH299" s="42"/>
      <c r="DI299" s="42"/>
      <c r="DJ299" s="42"/>
      <c r="DK299" s="42"/>
      <c r="DL299" s="42"/>
      <c r="DM299" s="42"/>
      <c r="DN299" s="42"/>
      <c r="DO299" s="42"/>
      <c r="DP299" s="42"/>
      <c r="DQ299" s="42"/>
      <c r="DR299" s="42"/>
      <c r="DS299" s="42"/>
      <c r="DT299" s="42"/>
      <c r="DU299" s="42"/>
      <c r="DV299" s="42"/>
      <c r="DW299" s="42"/>
      <c r="DX299" s="42"/>
      <c r="DY299" s="42"/>
      <c r="DZ299" s="42"/>
      <c r="EA299" s="42"/>
      <c r="EB299" s="42"/>
      <c r="EC299" s="42"/>
      <c r="ED299" s="42"/>
      <c r="EE299" s="42"/>
      <c r="EF299" s="42"/>
      <c r="EG299" s="42"/>
      <c r="EH299" s="42"/>
      <c r="EI299" s="42"/>
      <c r="EJ299" s="42"/>
      <c r="EK299" s="42"/>
      <c r="EL299" s="42"/>
      <c r="EM299" s="42"/>
      <c r="EN299" s="42"/>
      <c r="EO299" s="42"/>
      <c r="EP299" s="42"/>
      <c r="EQ299" s="42"/>
      <c r="ER299" s="42"/>
      <c r="ES299" s="42"/>
      <c r="ET299" s="42"/>
      <c r="EU299" s="42"/>
      <c r="EV299" s="42"/>
      <c r="EW299" s="42"/>
      <c r="EX299" s="42"/>
      <c r="EY299" s="42"/>
      <c r="EZ299" s="42"/>
      <c r="FA299" s="42"/>
      <c r="FB299" s="42"/>
      <c r="FC299" s="42"/>
      <c r="FD299" s="42"/>
      <c r="FE299" s="42"/>
      <c r="FF299" s="42"/>
      <c r="FG299" s="42"/>
      <c r="FH299" s="42"/>
      <c r="FI299" s="42"/>
      <c r="FJ299" s="42"/>
      <c r="FK299" s="42"/>
      <c r="FL299" s="42"/>
      <c r="FM299" s="42"/>
      <c r="FN299" s="42"/>
      <c r="FO299" s="42"/>
      <c r="FP299" s="42"/>
      <c r="FQ299" s="42"/>
      <c r="FR299" s="42"/>
      <c r="FS299" s="42"/>
      <c r="FT299" s="43"/>
      <c r="FU299" s="42"/>
      <c r="FV299" s="42"/>
      <c r="FW299" s="42"/>
      <c r="FX299" s="42"/>
      <c r="FY299" s="42"/>
      <c r="FZ299" s="42"/>
      <c r="GB299" s="43"/>
      <c r="GC299" s="43"/>
      <c r="GD299" s="43"/>
      <c r="GE299" s="11"/>
      <c r="GF299" s="11"/>
      <c r="GG299" s="137"/>
      <c r="GH299" s="1"/>
      <c r="GI299" s="1"/>
      <c r="GJ299" s="1"/>
      <c r="GK299" s="1"/>
      <c r="GL299" s="1"/>
      <c r="GM299" s="1"/>
    </row>
    <row r="300" spans="1:195" ht="15.75" x14ac:dyDescent="0.25">
      <c r="A300" s="378"/>
      <c r="B300" s="379" t="s">
        <v>1032</v>
      </c>
      <c r="C300" s="380"/>
      <c r="D300" s="380"/>
      <c r="E300" s="380"/>
      <c r="F300" s="380"/>
      <c r="G300" s="380"/>
      <c r="H300" s="380"/>
      <c r="I300" s="380"/>
      <c r="J300" s="380"/>
      <c r="K300" s="380"/>
      <c r="L300" s="380"/>
      <c r="M300" s="380"/>
      <c r="N300" s="380"/>
      <c r="O300" s="380"/>
      <c r="P300" s="380"/>
      <c r="Q300" s="380"/>
      <c r="R300" s="380"/>
      <c r="S300" s="380"/>
      <c r="T300" s="380"/>
      <c r="U300" s="380"/>
      <c r="V300" s="380"/>
      <c r="W300" s="380"/>
      <c r="X300" s="380"/>
      <c r="Y300" s="380"/>
      <c r="Z300" s="380"/>
      <c r="AA300" s="380"/>
      <c r="AB300" s="380"/>
      <c r="AC300" s="380"/>
      <c r="AD300" s="380"/>
      <c r="AE300" s="380"/>
      <c r="AF300" s="380"/>
      <c r="AG300" s="380"/>
      <c r="AH300" s="380"/>
      <c r="AI300" s="380"/>
      <c r="AJ300" s="380"/>
      <c r="AK300" s="380"/>
      <c r="AL300" s="380"/>
      <c r="AM300" s="380"/>
      <c r="AN300" s="380"/>
      <c r="AO300" s="380"/>
      <c r="AP300" s="380"/>
      <c r="AQ300" s="380"/>
      <c r="AR300" s="380"/>
      <c r="AS300" s="380"/>
      <c r="AT300" s="380"/>
      <c r="AU300" s="380"/>
      <c r="AV300" s="380"/>
      <c r="AW300" s="380"/>
      <c r="AX300" s="380"/>
      <c r="AY300" s="380"/>
      <c r="AZ300" s="380"/>
      <c r="BA300" s="380"/>
      <c r="BB300" s="380"/>
      <c r="BC300" s="380"/>
      <c r="BD300" s="380"/>
      <c r="BE300" s="380"/>
      <c r="BF300" s="380"/>
      <c r="BG300" s="380"/>
      <c r="BH300" s="380"/>
      <c r="BI300" s="380"/>
      <c r="BJ300" s="380"/>
      <c r="BK300" s="380"/>
      <c r="BL300" s="380"/>
      <c r="BM300" s="380"/>
      <c r="BN300" s="380"/>
      <c r="BO300" s="380"/>
      <c r="BP300" s="380"/>
      <c r="BQ300" s="380"/>
      <c r="BR300" s="380"/>
      <c r="BS300" s="380"/>
      <c r="BT300" s="380"/>
      <c r="BU300" s="380"/>
      <c r="BV300" s="380"/>
      <c r="BW300" s="380"/>
      <c r="BX300" s="380"/>
      <c r="BY300" s="380"/>
      <c r="BZ300" s="380"/>
      <c r="CA300" s="380"/>
      <c r="CB300" s="380"/>
      <c r="CC300" s="380"/>
      <c r="CD300" s="380"/>
      <c r="CE300" s="380"/>
      <c r="CF300" s="380"/>
      <c r="CG300" s="380"/>
      <c r="CH300" s="380"/>
      <c r="CI300" s="380"/>
      <c r="CJ300" s="380"/>
      <c r="CK300" s="380"/>
      <c r="CL300" s="380"/>
      <c r="CM300" s="380"/>
      <c r="CN300" s="380"/>
      <c r="CO300" s="380"/>
      <c r="CP300" s="380"/>
      <c r="CQ300" s="380"/>
      <c r="CR300" s="380"/>
      <c r="CS300" s="380"/>
      <c r="CT300" s="380"/>
      <c r="CU300" s="380"/>
      <c r="CV300" s="380"/>
      <c r="CW300" s="380"/>
      <c r="CX300" s="380"/>
      <c r="CY300" s="380"/>
      <c r="CZ300" s="380"/>
      <c r="DA300" s="380"/>
      <c r="DB300" s="380"/>
      <c r="DC300" s="380"/>
      <c r="DD300" s="380"/>
      <c r="DE300" s="380"/>
      <c r="DF300" s="380"/>
      <c r="DG300" s="380"/>
      <c r="DH300" s="380"/>
      <c r="DI300" s="380"/>
      <c r="DJ300" s="380"/>
      <c r="DK300" s="380"/>
      <c r="DL300" s="380"/>
      <c r="DM300" s="380"/>
      <c r="DN300" s="380"/>
      <c r="DO300" s="380"/>
      <c r="DP300" s="380"/>
      <c r="DQ300" s="380"/>
      <c r="DR300" s="380"/>
      <c r="DS300" s="380"/>
      <c r="DT300" s="380"/>
      <c r="DU300" s="380"/>
      <c r="DV300" s="380"/>
      <c r="DW300" s="380"/>
      <c r="DX300" s="380"/>
      <c r="DY300" s="380"/>
      <c r="DZ300" s="380"/>
      <c r="EA300" s="380"/>
      <c r="EB300" s="380"/>
      <c r="EC300" s="380"/>
      <c r="ED300" s="380"/>
      <c r="EE300" s="380"/>
      <c r="EF300" s="380"/>
      <c r="EG300" s="380"/>
      <c r="EH300" s="380"/>
      <c r="EI300" s="380"/>
      <c r="EJ300" s="380"/>
      <c r="EK300" s="380"/>
      <c r="EL300" s="380"/>
      <c r="EM300" s="380"/>
      <c r="EN300" s="380"/>
      <c r="EO300" s="380"/>
      <c r="EP300" s="380"/>
      <c r="EQ300" s="380"/>
      <c r="ER300" s="380"/>
      <c r="ES300" s="380"/>
      <c r="ET300" s="380"/>
      <c r="EU300" s="380"/>
      <c r="EV300" s="380"/>
      <c r="EW300" s="380"/>
      <c r="EX300" s="380"/>
      <c r="EY300" s="380"/>
      <c r="EZ300" s="380"/>
      <c r="FA300" s="380"/>
      <c r="FB300" s="380"/>
      <c r="FC300" s="380"/>
      <c r="FD300" s="380"/>
      <c r="FE300" s="380"/>
      <c r="FF300" s="380"/>
      <c r="FG300" s="380"/>
      <c r="FH300" s="380"/>
      <c r="FI300" s="380"/>
      <c r="FJ300" s="380"/>
      <c r="FK300" s="380"/>
      <c r="FL300" s="380"/>
      <c r="FM300" s="380"/>
      <c r="FN300" s="380"/>
      <c r="FO300" s="380"/>
      <c r="FP300" s="380"/>
      <c r="FQ300" s="380"/>
      <c r="FR300" s="380"/>
      <c r="FS300" s="380"/>
      <c r="FT300" s="380"/>
      <c r="FU300" s="380"/>
      <c r="FV300" s="380"/>
      <c r="FW300" s="380"/>
      <c r="FX300" s="380"/>
      <c r="FY300" s="380"/>
      <c r="FZ300" s="42"/>
      <c r="GB300" s="43"/>
      <c r="GC300" s="43"/>
      <c r="GD300" s="43"/>
      <c r="GE300" s="11"/>
      <c r="GF300" s="11"/>
      <c r="GG300" s="137"/>
      <c r="GH300" s="1"/>
      <c r="GI300" s="1"/>
      <c r="GJ300" s="1"/>
      <c r="GK300" s="1"/>
      <c r="GL300" s="1"/>
      <c r="GM300" s="1"/>
    </row>
    <row r="301" spans="1:195" x14ac:dyDescent="0.2">
      <c r="A301" s="381" t="s">
        <v>1033</v>
      </c>
      <c r="B301" s="378" t="s">
        <v>1043</v>
      </c>
      <c r="C301" s="380">
        <v>-23799.158937342178</v>
      </c>
      <c r="D301" s="380">
        <v>-103425.45760586017</v>
      </c>
      <c r="E301" s="380">
        <v>-20727.31342256585</v>
      </c>
      <c r="F301" s="380">
        <v>-49062.233941929837</v>
      </c>
      <c r="G301" s="380">
        <v>-3035.3795057144007</v>
      </c>
      <c r="H301" s="380">
        <v>-2867.2636944837664</v>
      </c>
      <c r="I301" s="380">
        <v>-27132.072035891033</v>
      </c>
      <c r="J301" s="380">
        <v>-6546.7915205204908</v>
      </c>
      <c r="K301" s="380">
        <v>-1114.4040948134314</v>
      </c>
      <c r="L301" s="380">
        <v>-7606.7495162587875</v>
      </c>
      <c r="M301" s="380">
        <v>-4497.1818281020524</v>
      </c>
      <c r="N301" s="380">
        <v>-149424.59028189228</v>
      </c>
      <c r="O301" s="380">
        <v>-40001.780731737061</v>
      </c>
      <c r="P301" s="380">
        <v>-905.00316527073755</v>
      </c>
      <c r="Q301" s="380">
        <v>-114187.18390198823</v>
      </c>
      <c r="R301" s="380">
        <v>-7500.318781325901</v>
      </c>
      <c r="S301" s="380">
        <v>-4739.0434813924976</v>
      </c>
      <c r="T301" s="380">
        <v>-736.93974371221873</v>
      </c>
      <c r="U301" s="380">
        <v>-302.21380304362378</v>
      </c>
      <c r="V301" s="380">
        <v>-1074.4744309238174</v>
      </c>
      <c r="W301" s="380">
        <v>-290.44222316978198</v>
      </c>
      <c r="X301" s="380">
        <v>-286.89597487368064</v>
      </c>
      <c r="Y301" s="380">
        <v>-6598.4562254371558</v>
      </c>
      <c r="Z301" s="380">
        <v>-959.13281223207366</v>
      </c>
      <c r="AA301" s="380">
        <v>-83472.773154167735</v>
      </c>
      <c r="AB301" s="380">
        <v>-83881.359955090506</v>
      </c>
      <c r="AC301" s="380">
        <v>-2881.5250050395898</v>
      </c>
      <c r="AD301" s="380">
        <v>-3369.8558508606625</v>
      </c>
      <c r="AE301" s="380">
        <v>-543.59076099021343</v>
      </c>
      <c r="AF301" s="380">
        <v>-811.52978969606272</v>
      </c>
      <c r="AG301" s="380">
        <v>-2337.2897681772179</v>
      </c>
      <c r="AH301" s="380">
        <v>-2923.8111232188921</v>
      </c>
      <c r="AI301" s="380">
        <v>-1243.0687674425833</v>
      </c>
      <c r="AJ301" s="380">
        <v>-889.72122864974915</v>
      </c>
      <c r="AK301" s="380">
        <v>-961.79635035457045</v>
      </c>
      <c r="AL301" s="380">
        <v>-1088.5694624637074</v>
      </c>
      <c r="AM301" s="380">
        <v>-1411.1722002978579</v>
      </c>
      <c r="AN301" s="380">
        <v>-1277.8394165636801</v>
      </c>
      <c r="AO301" s="380">
        <v>-12836.024781932338</v>
      </c>
      <c r="AP301" s="380">
        <v>-257501.13202948391</v>
      </c>
      <c r="AQ301" s="380">
        <v>-1028.5650965905008</v>
      </c>
      <c r="AR301" s="380">
        <v>-175218.63744188391</v>
      </c>
      <c r="AS301" s="380">
        <v>-19419.984655968936</v>
      </c>
      <c r="AT301" s="380">
        <v>-6421.6730419802325</v>
      </c>
      <c r="AU301" s="380">
        <v>-1070.5361178362002</v>
      </c>
      <c r="AV301" s="380">
        <v>-1178.7760470310116</v>
      </c>
      <c r="AW301" s="380">
        <v>-1004.2975180936285</v>
      </c>
      <c r="AX301" s="380">
        <v>-314.6868528857529</v>
      </c>
      <c r="AY301" s="380">
        <v>-1451.0260574996751</v>
      </c>
      <c r="AZ301" s="380">
        <v>-33086.97574332478</v>
      </c>
      <c r="BA301" s="380">
        <v>-24305.273046118717</v>
      </c>
      <c r="BB301" s="380">
        <v>-21040.773079287243</v>
      </c>
      <c r="BC301" s="380">
        <v>-73413.324719904267</v>
      </c>
      <c r="BD301" s="380">
        <v>-13462.973747956619</v>
      </c>
      <c r="BE301" s="380">
        <v>-4132.9020793519276</v>
      </c>
      <c r="BF301" s="380">
        <v>-66409.728730329167</v>
      </c>
      <c r="BG301" s="380">
        <v>-3067.7991946057641</v>
      </c>
      <c r="BH301" s="380">
        <v>-1926.0497731426872</v>
      </c>
      <c r="BI301" s="380">
        <v>-1054.3394824116222</v>
      </c>
      <c r="BJ301" s="380">
        <v>-17427.006861450078</v>
      </c>
      <c r="BK301" s="380">
        <v>-64021.920444412732</v>
      </c>
      <c r="BL301" s="380">
        <v>-917.88085916527677</v>
      </c>
      <c r="BM301" s="380">
        <v>-1115.3889281780787</v>
      </c>
      <c r="BN301" s="380">
        <v>-9824.5507183605114</v>
      </c>
      <c r="BO301" s="380">
        <v>-3767.3974262679599</v>
      </c>
      <c r="BP301" s="380">
        <v>-930.82790321068831</v>
      </c>
      <c r="BQ301" s="380">
        <v>-16174.565568735285</v>
      </c>
      <c r="BR301" s="380">
        <v>-12975.885076473967</v>
      </c>
      <c r="BS301" s="380">
        <v>-3473.3742972642663</v>
      </c>
      <c r="BT301" s="380">
        <v>-1484.5049451694847</v>
      </c>
      <c r="BU301" s="380">
        <v>-1456.1150201141411</v>
      </c>
      <c r="BV301" s="380">
        <v>-3674.9508483087579</v>
      </c>
      <c r="BW301" s="380">
        <v>-5580.9275282462086</v>
      </c>
      <c r="BX301" s="380">
        <v>-506.11228326909827</v>
      </c>
      <c r="BY301" s="380">
        <v>-1618.669184567859</v>
      </c>
      <c r="BZ301" s="380">
        <v>-912.46137876275236</v>
      </c>
      <c r="CA301" s="380">
        <v>-835.57548533632325</v>
      </c>
      <c r="CB301" s="380">
        <v>-223483.07866974853</v>
      </c>
      <c r="CC301" s="380">
        <v>-791.0479437511782</v>
      </c>
      <c r="CD301" s="380">
        <v>-314.09332860036977</v>
      </c>
      <c r="CE301" s="380">
        <v>-756.20944314907479</v>
      </c>
      <c r="CF301" s="380">
        <v>-575.2537842210005</v>
      </c>
      <c r="CG301" s="380">
        <v>-910.82132374414243</v>
      </c>
      <c r="CH301" s="380">
        <v>-560.30342990213785</v>
      </c>
      <c r="CI301" s="380">
        <v>-2118.8806752580822</v>
      </c>
      <c r="CJ301" s="380">
        <v>-2903.7444215814553</v>
      </c>
      <c r="CK301" s="380">
        <v>-14394.952181993609</v>
      </c>
      <c r="CL301" s="380">
        <v>-3989.2291048986572</v>
      </c>
      <c r="CM301" s="380">
        <v>-2682.3376094803775</v>
      </c>
      <c r="CN301" s="380">
        <v>-77596.937166350894</v>
      </c>
      <c r="CO301" s="380">
        <v>-40948.441190849066</v>
      </c>
      <c r="CP301" s="380">
        <v>-3148.6505461763363</v>
      </c>
      <c r="CQ301" s="380">
        <v>-3085.5920951909388</v>
      </c>
      <c r="CR301" s="380">
        <v>-851.38869723605819</v>
      </c>
      <c r="CS301" s="380">
        <v>-1253.9533292641213</v>
      </c>
      <c r="CT301" s="380">
        <v>-581.51608785808548</v>
      </c>
      <c r="CU301" s="380">
        <v>-1225.9304029496241</v>
      </c>
      <c r="CV301" s="380">
        <v>-273.39554857467272</v>
      </c>
      <c r="CW301" s="380">
        <v>-857.31120139603047</v>
      </c>
      <c r="CX301" s="380">
        <v>-1510.8375663836398</v>
      </c>
      <c r="CY301" s="380">
        <v>-293.89265863157294</v>
      </c>
      <c r="CZ301" s="380">
        <v>-5834.4325549864716</v>
      </c>
      <c r="DA301" s="380">
        <v>-848.46880366137759</v>
      </c>
      <c r="DB301" s="380">
        <v>-1134.9822063822455</v>
      </c>
      <c r="DC301" s="380">
        <v>-763.7549621324174</v>
      </c>
      <c r="DD301" s="380">
        <v>-784.99367781207354</v>
      </c>
      <c r="DE301" s="380">
        <v>-1398.9499066222013</v>
      </c>
      <c r="DF301" s="380">
        <v>-56817.919477476818</v>
      </c>
      <c r="DG301" s="380">
        <v>-521.46004338378543</v>
      </c>
      <c r="DH301" s="380">
        <v>-5676.2094389869344</v>
      </c>
      <c r="DI301" s="380">
        <v>-7421.8611817927185</v>
      </c>
      <c r="DJ301" s="380">
        <v>-2092.090379398885</v>
      </c>
      <c r="DK301" s="380">
        <v>-1446.5866843705969</v>
      </c>
      <c r="DL301" s="380">
        <v>-16604.650339457337</v>
      </c>
      <c r="DM301" s="380">
        <v>-1198.2051284137597</v>
      </c>
      <c r="DN301" s="380">
        <v>-4260.1155708181241</v>
      </c>
      <c r="DO301" s="380">
        <v>-9087.1036847835821</v>
      </c>
      <c r="DP301" s="380">
        <v>-951.85329439526322</v>
      </c>
      <c r="DQ301" s="380">
        <v>-1951.3095061659344</v>
      </c>
      <c r="DR301" s="380">
        <v>-4213.8231031279602</v>
      </c>
      <c r="DS301" s="380">
        <v>-2483.2751137055075</v>
      </c>
      <c r="DT301" s="380">
        <v>-728.0274409999771</v>
      </c>
      <c r="DU301" s="380">
        <v>-1322.728523414243</v>
      </c>
      <c r="DV301" s="380">
        <v>-925.49216018974744</v>
      </c>
      <c r="DW301" s="380">
        <v>-1243.0463702997386</v>
      </c>
      <c r="DX301" s="380">
        <v>-907.70956216273521</v>
      </c>
      <c r="DY301" s="380">
        <v>-1306.8560152063731</v>
      </c>
      <c r="DZ301" s="380">
        <v>-2742.6931168917863</v>
      </c>
      <c r="EA301" s="380">
        <v>-2042.305806847344</v>
      </c>
      <c r="EB301" s="380">
        <v>-1761.6724704199737</v>
      </c>
      <c r="EC301" s="380">
        <v>-1115.8329872479578</v>
      </c>
      <c r="ED301" s="380">
        <v>-6068.4881758296779</v>
      </c>
      <c r="EE301" s="380">
        <v>-877.00770287869489</v>
      </c>
      <c r="EF301" s="380">
        <v>-4239.4594136245578</v>
      </c>
      <c r="EG301" s="380">
        <v>-1037.9489669363063</v>
      </c>
      <c r="EH301" s="380">
        <v>-934.60597660306451</v>
      </c>
      <c r="EI301" s="380">
        <v>-48026.068380820565</v>
      </c>
      <c r="EJ301" s="380">
        <v>-25796.721892531154</v>
      </c>
      <c r="EK301" s="380">
        <v>-2058.6698054320141</v>
      </c>
      <c r="EL301" s="380">
        <v>-1438.9247219273452</v>
      </c>
      <c r="EM301" s="380">
        <v>-1391.1497859492838</v>
      </c>
      <c r="EN301" s="380">
        <v>-3174.6435401009799</v>
      </c>
      <c r="EO301" s="380">
        <v>-1282.7070325144293</v>
      </c>
      <c r="EP301" s="380">
        <v>-1426.1972330172648</v>
      </c>
      <c r="EQ301" s="380">
        <v>-7368.2376460254836</v>
      </c>
      <c r="ER301" s="380">
        <v>-1296.7521838570647</v>
      </c>
      <c r="ES301" s="380">
        <v>-674.16902139774777</v>
      </c>
      <c r="ET301" s="380">
        <v>-1087.0199079730326</v>
      </c>
      <c r="EU301" s="380">
        <v>-2072.5853664724918</v>
      </c>
      <c r="EV301" s="380">
        <v>-401.63277823749939</v>
      </c>
      <c r="EW301" s="380">
        <v>-3435.5810606074333</v>
      </c>
      <c r="EX301" s="380">
        <v>-1035.9992325162259</v>
      </c>
      <c r="EY301" s="380">
        <v>-1468.6751203548552</v>
      </c>
      <c r="EZ301" s="380">
        <v>-701.34137603561237</v>
      </c>
      <c r="FA301" s="380">
        <v>-10004.370446433742</v>
      </c>
      <c r="FB301" s="380">
        <v>0</v>
      </c>
      <c r="FC301" s="380">
        <v>-6270.9011170883605</v>
      </c>
      <c r="FD301" s="380">
        <v>-1290.0247441122015</v>
      </c>
      <c r="FE301" s="380">
        <v>-576.32636311195745</v>
      </c>
      <c r="FF301" s="380">
        <v>-979.54003079496283</v>
      </c>
      <c r="FG301" s="380">
        <v>-628.82754264253947</v>
      </c>
      <c r="FH301" s="380">
        <v>-518.87146745250936</v>
      </c>
      <c r="FI301" s="380">
        <v>-5193.1878437558389</v>
      </c>
      <c r="FJ301" s="380">
        <v>-5208.0014205345078</v>
      </c>
      <c r="FK301" s="380">
        <v>-6379.531086276038</v>
      </c>
      <c r="FL301" s="380">
        <v>-17329.674133557754</v>
      </c>
      <c r="FM301" s="380">
        <v>-10214.266251752804</v>
      </c>
      <c r="FN301" s="380">
        <v>-60602.666712808161</v>
      </c>
      <c r="FO301" s="380">
        <v>0</v>
      </c>
      <c r="FP301" s="380">
        <v>-6736.1196038792996</v>
      </c>
      <c r="FQ301" s="380">
        <v>-2706.2850976032018</v>
      </c>
      <c r="FR301" s="380">
        <v>-812.74107526608339</v>
      </c>
      <c r="FS301" s="380">
        <v>0</v>
      </c>
      <c r="FT301" s="380">
        <v>0</v>
      </c>
      <c r="FU301" s="380">
        <v>-2511.2535167703554</v>
      </c>
      <c r="FV301" s="380">
        <v>-2052.348125770312</v>
      </c>
      <c r="FW301" s="380">
        <v>-918.40960902586687</v>
      </c>
      <c r="FX301" s="380">
        <v>-377.67441678650061</v>
      </c>
      <c r="FY301" s="380">
        <v>-48806.076506467201</v>
      </c>
      <c r="FZ301" s="42">
        <f>SUM(C301:FY301)</f>
        <v>-2462065.8698406806</v>
      </c>
      <c r="GA301" t="s">
        <v>1039</v>
      </c>
      <c r="GB301" s="43" t="s">
        <v>1040</v>
      </c>
      <c r="GC301" s="43"/>
      <c r="GD301" s="43"/>
      <c r="GE301" s="11"/>
      <c r="GF301" s="11"/>
      <c r="GG301" s="137"/>
      <c r="GH301" s="1"/>
      <c r="GI301" s="1"/>
      <c r="GJ301" s="1"/>
      <c r="GK301" s="1"/>
      <c r="GL301" s="1"/>
      <c r="GM301" s="1"/>
    </row>
    <row r="302" spans="1:195" x14ac:dyDescent="0.2">
      <c r="A302" s="381" t="s">
        <v>1034</v>
      </c>
      <c r="B302" s="378" t="s">
        <v>1041</v>
      </c>
      <c r="C302" s="380">
        <f>C293+C301</f>
        <v>68116499.673041925</v>
      </c>
      <c r="D302" s="380">
        <f t="shared" ref="D302:BO302" si="629">D293+D301</f>
        <v>296018055.45441127</v>
      </c>
      <c r="E302" s="380">
        <f t="shared" si="629"/>
        <v>59324455.335786507</v>
      </c>
      <c r="F302" s="380">
        <f t="shared" si="629"/>
        <v>140422927.52403778</v>
      </c>
      <c r="G302" s="380">
        <f t="shared" si="629"/>
        <v>8687677.8987402078</v>
      </c>
      <c r="H302" s="380">
        <f t="shared" si="629"/>
        <v>8206507.0880038366</v>
      </c>
      <c r="I302" s="380">
        <f t="shared" si="629"/>
        <v>77655755.033096999</v>
      </c>
      <c r="J302" s="380">
        <f t="shared" si="629"/>
        <v>18737826.981242452</v>
      </c>
      <c r="K302" s="380">
        <f t="shared" si="629"/>
        <v>3189579.3611802743</v>
      </c>
      <c r="L302" s="380">
        <f t="shared" si="629"/>
        <v>21771574.04181017</v>
      </c>
      <c r="M302" s="380">
        <f t="shared" si="629"/>
        <v>12871559.25677993</v>
      </c>
      <c r="N302" s="380">
        <f t="shared" si="629"/>
        <v>427673939.31348819</v>
      </c>
      <c r="O302" s="380">
        <f t="shared" si="629"/>
        <v>114490654.53565806</v>
      </c>
      <c r="P302" s="380">
        <f t="shared" si="629"/>
        <v>2590244.8054389316</v>
      </c>
      <c r="Q302" s="380">
        <f t="shared" si="629"/>
        <v>326819591.74256748</v>
      </c>
      <c r="R302" s="380">
        <f t="shared" si="629"/>
        <v>21466954.490323316</v>
      </c>
      <c r="S302" s="380">
        <f t="shared" si="629"/>
        <v>13563800.914170191</v>
      </c>
      <c r="T302" s="380">
        <f t="shared" si="629"/>
        <v>2109223.9412234831</v>
      </c>
      <c r="U302" s="380">
        <f t="shared" si="629"/>
        <v>864977.89566460671</v>
      </c>
      <c r="V302" s="380">
        <f t="shared" si="629"/>
        <v>3075295.1150671081</v>
      </c>
      <c r="W302" s="380">
        <f t="shared" si="629"/>
        <v>831285.99845349975</v>
      </c>
      <c r="X302" s="380">
        <f t="shared" si="629"/>
        <v>821136.14309357374</v>
      </c>
      <c r="Y302" s="380">
        <f t="shared" si="629"/>
        <v>18885698.545310289</v>
      </c>
      <c r="Z302" s="380">
        <f t="shared" si="629"/>
        <v>2745171.3761320841</v>
      </c>
      <c r="AA302" s="380">
        <f t="shared" si="629"/>
        <v>238910674.96264857</v>
      </c>
      <c r="AB302" s="380">
        <f t="shared" si="629"/>
        <v>240080107.15832987</v>
      </c>
      <c r="AC302" s="380">
        <f t="shared" si="629"/>
        <v>8247324.9403645219</v>
      </c>
      <c r="AD302" s="380">
        <f t="shared" si="629"/>
        <v>9644995.2973746918</v>
      </c>
      <c r="AE302" s="380">
        <f t="shared" si="629"/>
        <v>1555832.2876343466</v>
      </c>
      <c r="AF302" s="380">
        <f t="shared" si="629"/>
        <v>2322711.016806588</v>
      </c>
      <c r="AG302" s="380">
        <f t="shared" si="629"/>
        <v>6689648.0732368091</v>
      </c>
      <c r="AH302" s="380">
        <f t="shared" si="629"/>
        <v>8368353.6860743193</v>
      </c>
      <c r="AI302" s="380">
        <f t="shared" si="629"/>
        <v>3557835.5316672148</v>
      </c>
      <c r="AJ302" s="380">
        <f t="shared" si="629"/>
        <v>2546505.7794679888</v>
      </c>
      <c r="AK302" s="380">
        <f t="shared" si="629"/>
        <v>2752794.7923262389</v>
      </c>
      <c r="AL302" s="380">
        <f t="shared" si="629"/>
        <v>3115637.0537804118</v>
      </c>
      <c r="AM302" s="380">
        <f t="shared" si="629"/>
        <v>4038970.9137733821</v>
      </c>
      <c r="AN302" s="380">
        <f t="shared" si="629"/>
        <v>3657353.9606891917</v>
      </c>
      <c r="AO302" s="380">
        <f t="shared" si="629"/>
        <v>36738486.438264713</v>
      </c>
      <c r="AP302" s="380">
        <f t="shared" si="629"/>
        <v>737004018.58205712</v>
      </c>
      <c r="AQ302" s="380">
        <f t="shared" si="629"/>
        <v>2942917.2752690162</v>
      </c>
      <c r="AR302" s="380">
        <f t="shared" si="629"/>
        <v>501500089.52230543</v>
      </c>
      <c r="AS302" s="380">
        <f t="shared" si="629"/>
        <v>55576160.349089757</v>
      </c>
      <c r="AT302" s="380">
        <f t="shared" si="629"/>
        <v>18374194.315557588</v>
      </c>
      <c r="AU302" s="380">
        <f t="shared" si="629"/>
        <v>3064023.1157980883</v>
      </c>
      <c r="AV302" s="380">
        <f t="shared" si="629"/>
        <v>3373820.8326426079</v>
      </c>
      <c r="AW302" s="380">
        <f t="shared" si="629"/>
        <v>2874439.0397563018</v>
      </c>
      <c r="AX302" s="380">
        <f t="shared" si="629"/>
        <v>900677.49739129306</v>
      </c>
      <c r="AY302" s="380">
        <f t="shared" si="629"/>
        <v>4153038.2628372638</v>
      </c>
      <c r="AZ302" s="380">
        <f t="shared" si="629"/>
        <v>94699521.875365183</v>
      </c>
      <c r="BA302" s="380">
        <f t="shared" si="629"/>
        <v>69557434.301289961</v>
      </c>
      <c r="BB302" s="380">
        <f t="shared" si="629"/>
        <v>60221687.346480228</v>
      </c>
      <c r="BC302" s="380">
        <f t="shared" si="629"/>
        <v>210119118.70732376</v>
      </c>
      <c r="BD302" s="380">
        <f t="shared" si="629"/>
        <v>38532947.094121277</v>
      </c>
      <c r="BE302" s="380">
        <f t="shared" si="629"/>
        <v>11828940.000697732</v>
      </c>
      <c r="BF302" s="380">
        <f t="shared" si="629"/>
        <v>190074089.12811819</v>
      </c>
      <c r="BG302" s="380">
        <f t="shared" si="629"/>
        <v>8780467.5529285204</v>
      </c>
      <c r="BH302" s="380">
        <f t="shared" si="629"/>
        <v>5512622.0673573045</v>
      </c>
      <c r="BI302" s="380">
        <f t="shared" si="629"/>
        <v>3017666.0947576691</v>
      </c>
      <c r="BJ302" s="380">
        <f t="shared" si="629"/>
        <v>49878515.047752008</v>
      </c>
      <c r="BK302" s="380">
        <f t="shared" si="629"/>
        <v>183239631.89206615</v>
      </c>
      <c r="BL302" s="380">
        <f t="shared" si="629"/>
        <v>2627102.554667227</v>
      </c>
      <c r="BM302" s="380">
        <f t="shared" si="629"/>
        <v>3192398.0911084036</v>
      </c>
      <c r="BN302" s="380">
        <f t="shared" si="629"/>
        <v>28150128.656940341</v>
      </c>
      <c r="BO302" s="380">
        <f t="shared" si="629"/>
        <v>10780529.318346458</v>
      </c>
      <c r="BP302" s="380">
        <f t="shared" ref="BP302:EA302" si="630">BP293+BP301</f>
        <v>2664158.7936632358</v>
      </c>
      <c r="BQ302" s="380">
        <f t="shared" si="630"/>
        <v>46293851.152699471</v>
      </c>
      <c r="BR302" s="380">
        <f t="shared" si="630"/>
        <v>37138786.034250371</v>
      </c>
      <c r="BS302" s="380">
        <f t="shared" si="630"/>
        <v>9941279.8497145437</v>
      </c>
      <c r="BT302" s="380">
        <f t="shared" si="630"/>
        <v>4248859.4188765492</v>
      </c>
      <c r="BU302" s="380">
        <f t="shared" si="630"/>
        <v>4167603.508705887</v>
      </c>
      <c r="BV302" s="380">
        <f t="shared" si="630"/>
        <v>10518220.039247649</v>
      </c>
      <c r="BW302" s="380">
        <f t="shared" si="630"/>
        <v>15973390.032560034</v>
      </c>
      <c r="BX302" s="380">
        <f t="shared" si="630"/>
        <v>1448563.6769175699</v>
      </c>
      <c r="BY302" s="380">
        <f t="shared" si="630"/>
        <v>4632856.1135989847</v>
      </c>
      <c r="BZ302" s="380">
        <f t="shared" si="630"/>
        <v>2610294.4200584153</v>
      </c>
      <c r="CA302" s="380">
        <f t="shared" si="630"/>
        <v>2391533.1387786334</v>
      </c>
      <c r="CB302" s="380">
        <f t="shared" si="630"/>
        <v>639639620.33296096</v>
      </c>
      <c r="CC302" s="380">
        <f t="shared" si="630"/>
        <v>2264089.1278448333</v>
      </c>
      <c r="CD302" s="380">
        <f t="shared" si="630"/>
        <v>898978.74841879017</v>
      </c>
      <c r="CE302" s="380">
        <f t="shared" si="630"/>
        <v>2164376.4984565331</v>
      </c>
      <c r="CF302" s="380">
        <f t="shared" si="630"/>
        <v>1646456.2595665366</v>
      </c>
      <c r="CG302" s="380">
        <f t="shared" si="630"/>
        <v>2606897.1833987911</v>
      </c>
      <c r="CH302" s="380">
        <f t="shared" si="630"/>
        <v>1603666.2682162626</v>
      </c>
      <c r="CI302" s="380">
        <f t="shared" si="630"/>
        <v>6064530.9022651725</v>
      </c>
      <c r="CJ302" s="380">
        <f t="shared" si="630"/>
        <v>8310919.9978030594</v>
      </c>
      <c r="CK302" s="380">
        <f t="shared" si="630"/>
        <v>41200350.992480963</v>
      </c>
      <c r="CL302" s="380">
        <f t="shared" si="630"/>
        <v>11417727.985048911</v>
      </c>
      <c r="CM302" s="380">
        <f t="shared" si="630"/>
        <v>7677222.9380120644</v>
      </c>
      <c r="CN302" s="380">
        <f t="shared" si="630"/>
        <v>222093467.62531775</v>
      </c>
      <c r="CO302" s="380">
        <f t="shared" si="630"/>
        <v>117200266.7587423</v>
      </c>
      <c r="CP302" s="380">
        <f t="shared" si="630"/>
        <v>9011875.3550832681</v>
      </c>
      <c r="CQ302" s="380">
        <f t="shared" si="630"/>
        <v>8831393.3066529874</v>
      </c>
      <c r="CR302" s="380">
        <f t="shared" si="630"/>
        <v>2436020.806365551</v>
      </c>
      <c r="CS302" s="380">
        <f t="shared" si="630"/>
        <v>3588988.659965151</v>
      </c>
      <c r="CT302" s="380">
        <f t="shared" si="630"/>
        <v>1664379.8426969759</v>
      </c>
      <c r="CU302" s="380">
        <f t="shared" si="630"/>
        <v>3508783.151183743</v>
      </c>
      <c r="CV302" s="380">
        <f t="shared" si="630"/>
        <v>782496.04719760513</v>
      </c>
      <c r="CW302" s="380">
        <f t="shared" si="630"/>
        <v>2453743.7782290597</v>
      </c>
      <c r="CX302" s="380">
        <f t="shared" si="630"/>
        <v>4324227.0395999001</v>
      </c>
      <c r="CY302" s="380">
        <f t="shared" si="630"/>
        <v>841161.62416883372</v>
      </c>
      <c r="CZ302" s="380">
        <f t="shared" si="630"/>
        <v>16698956.642562093</v>
      </c>
      <c r="DA302" s="380">
        <f t="shared" si="630"/>
        <v>2428435.6072980138</v>
      </c>
      <c r="DB302" s="380">
        <f t="shared" si="630"/>
        <v>3248476.7757334239</v>
      </c>
      <c r="DC302" s="380">
        <f t="shared" si="630"/>
        <v>2185972.8222054089</v>
      </c>
      <c r="DD302" s="380">
        <f t="shared" si="630"/>
        <v>2246760.977511988</v>
      </c>
      <c r="DE302" s="380">
        <f t="shared" si="630"/>
        <v>4003989.0110366689</v>
      </c>
      <c r="DF302" s="380">
        <f t="shared" si="630"/>
        <v>162600905.0677855</v>
      </c>
      <c r="DG302" s="380">
        <f t="shared" si="630"/>
        <v>1492491.0988733801</v>
      </c>
      <c r="DH302" s="380">
        <f t="shared" si="630"/>
        <v>16246119.324271293</v>
      </c>
      <c r="DI302" s="380">
        <f t="shared" si="630"/>
        <v>21222510.238136396</v>
      </c>
      <c r="DJ302" s="380">
        <f t="shared" si="630"/>
        <v>5987853.3531157188</v>
      </c>
      <c r="DK302" s="380">
        <f t="shared" si="630"/>
        <v>4140332.0878851544</v>
      </c>
      <c r="DL302" s="380">
        <f t="shared" si="630"/>
        <v>47524816.418782815</v>
      </c>
      <c r="DM302" s="380">
        <f t="shared" si="630"/>
        <v>3429429.5631502615</v>
      </c>
      <c r="DN302" s="380">
        <f t="shared" si="630"/>
        <v>12193042.689060694</v>
      </c>
      <c r="DO302" s="380">
        <f t="shared" si="630"/>
        <v>26008553.361196425</v>
      </c>
      <c r="DP302" s="380">
        <f t="shared" si="630"/>
        <v>2724336.3846243396</v>
      </c>
      <c r="DQ302" s="380">
        <f t="shared" si="630"/>
        <v>5584918.9330049148</v>
      </c>
      <c r="DR302" s="380">
        <f t="shared" si="630"/>
        <v>12060547.214385172</v>
      </c>
      <c r="DS302" s="380">
        <f t="shared" si="630"/>
        <v>7101466.4452527948</v>
      </c>
      <c r="DT302" s="380">
        <f t="shared" si="630"/>
        <v>2083715.6925335713</v>
      </c>
      <c r="DU302" s="380">
        <f t="shared" si="630"/>
        <v>3785832.8216506117</v>
      </c>
      <c r="DV302" s="380">
        <f t="shared" si="630"/>
        <v>2648887.1557579534</v>
      </c>
      <c r="DW302" s="380">
        <f t="shared" si="630"/>
        <v>3557305.3266310375</v>
      </c>
      <c r="DX302" s="380">
        <f t="shared" si="630"/>
        <v>2597990.8893864457</v>
      </c>
      <c r="DY302" s="380">
        <f t="shared" si="630"/>
        <v>3740403.497740543</v>
      </c>
      <c r="DZ302" s="380">
        <f t="shared" si="630"/>
        <v>7849968.786370798</v>
      </c>
      <c r="EA302" s="380">
        <f t="shared" si="630"/>
        <v>5845362.9891134575</v>
      </c>
      <c r="EB302" s="380">
        <f t="shared" ref="EB302:FY302" si="631">EB293+EB301</f>
        <v>5042151.3874208461</v>
      </c>
      <c r="EC302" s="380">
        <f t="shared" si="631"/>
        <v>3193669.0498665632</v>
      </c>
      <c r="ED302" s="380">
        <f t="shared" si="631"/>
        <v>17368856.350472543</v>
      </c>
      <c r="EE302" s="380">
        <f t="shared" si="631"/>
        <v>2510117.9022195861</v>
      </c>
      <c r="EF302" s="380">
        <f t="shared" si="631"/>
        <v>12133921.897085387</v>
      </c>
      <c r="EG302" s="380">
        <f t="shared" si="631"/>
        <v>2970754.1620732103</v>
      </c>
      <c r="EH302" s="380">
        <f t="shared" si="631"/>
        <v>2674972.1646598354</v>
      </c>
      <c r="EI302" s="380">
        <f t="shared" si="631"/>
        <v>137459487.92214611</v>
      </c>
      <c r="EJ302" s="380">
        <f t="shared" si="631"/>
        <v>73833887.99089852</v>
      </c>
      <c r="EK302" s="380">
        <f t="shared" si="631"/>
        <v>5892199.0267724767</v>
      </c>
      <c r="EL302" s="380">
        <f t="shared" si="631"/>
        <v>4118402.486774683</v>
      </c>
      <c r="EM302" s="380">
        <f t="shared" si="631"/>
        <v>3979235.7341439398</v>
      </c>
      <c r="EN302" s="380">
        <f t="shared" si="631"/>
        <v>9083985.8101818655</v>
      </c>
      <c r="EO302" s="380">
        <f t="shared" si="631"/>
        <v>3671285.7538752728</v>
      </c>
      <c r="EP302" s="380">
        <f t="shared" si="631"/>
        <v>4081974.6450822679</v>
      </c>
      <c r="EQ302" s="380">
        <f t="shared" si="631"/>
        <v>21088920.598241102</v>
      </c>
      <c r="ER302" s="380">
        <f t="shared" si="631"/>
        <v>3711484.9285333869</v>
      </c>
      <c r="ES302" s="380">
        <f t="shared" si="631"/>
        <v>1929565.4122280977</v>
      </c>
      <c r="ET302" s="380">
        <f t="shared" si="631"/>
        <v>3111202.0135239344</v>
      </c>
      <c r="EU302" s="380">
        <f t="shared" si="631"/>
        <v>5932027.2959797811</v>
      </c>
      <c r="EV302" s="380">
        <f t="shared" si="631"/>
        <v>1149528.8165234965</v>
      </c>
      <c r="EW302" s="380">
        <f t="shared" si="631"/>
        <v>9833110.3551892973</v>
      </c>
      <c r="EX302" s="380">
        <f t="shared" si="631"/>
        <v>2965173.7512554335</v>
      </c>
      <c r="EY302" s="380">
        <f t="shared" si="631"/>
        <v>4203552.2607686147</v>
      </c>
      <c r="EZ302" s="380">
        <f t="shared" si="631"/>
        <v>2007336.4666875789</v>
      </c>
      <c r="FA302" s="380">
        <f t="shared" si="631"/>
        <v>28633898.283449095</v>
      </c>
      <c r="FB302" s="380">
        <f t="shared" si="631"/>
        <v>3983116.8</v>
      </c>
      <c r="FC302" s="380">
        <f t="shared" si="631"/>
        <v>17948190.312793069</v>
      </c>
      <c r="FD302" s="380">
        <f t="shared" si="631"/>
        <v>3692230.0612337543</v>
      </c>
      <c r="FE302" s="380">
        <f t="shared" si="631"/>
        <v>1649526.1293828413</v>
      </c>
      <c r="FF302" s="380">
        <f t="shared" si="631"/>
        <v>2803579.6711574029</v>
      </c>
      <c r="FG302" s="380">
        <f t="shared" si="631"/>
        <v>1799791.8000203844</v>
      </c>
      <c r="FH302" s="380">
        <f t="shared" si="631"/>
        <v>1485082.2348861846</v>
      </c>
      <c r="FI302" s="380">
        <f t="shared" si="631"/>
        <v>14863625.180728538</v>
      </c>
      <c r="FJ302" s="380">
        <f t="shared" si="631"/>
        <v>14906023.695754107</v>
      </c>
      <c r="FK302" s="380">
        <f t="shared" si="631"/>
        <v>18259104.378291611</v>
      </c>
      <c r="FL302" s="380">
        <f t="shared" si="631"/>
        <v>49599993.959710218</v>
      </c>
      <c r="FM302" s="380">
        <f t="shared" si="631"/>
        <v>29234683.846249919</v>
      </c>
      <c r="FN302" s="380">
        <f t="shared" si="631"/>
        <v>173453252.62109759</v>
      </c>
      <c r="FO302" s="380">
        <f t="shared" si="631"/>
        <v>10152787.190000001</v>
      </c>
      <c r="FP302" s="380">
        <f t="shared" si="631"/>
        <v>19279710.262166839</v>
      </c>
      <c r="FQ302" s="380">
        <f t="shared" si="631"/>
        <v>7745763.9764236808</v>
      </c>
      <c r="FR302" s="380">
        <f t="shared" si="631"/>
        <v>2326177.8844110896</v>
      </c>
      <c r="FS302" s="380">
        <f t="shared" si="631"/>
        <v>2535315.0284829345</v>
      </c>
      <c r="FT302" s="380">
        <f t="shared" si="631"/>
        <v>1424200.5999999999</v>
      </c>
      <c r="FU302" s="380">
        <f t="shared" si="631"/>
        <v>7187556.493251292</v>
      </c>
      <c r="FV302" s="380">
        <f t="shared" si="631"/>
        <v>5874105.501209531</v>
      </c>
      <c r="FW302" s="380">
        <f t="shared" si="631"/>
        <v>2628615.9102358352</v>
      </c>
      <c r="FX302" s="380">
        <f t="shared" si="631"/>
        <v>1080956.6571358407</v>
      </c>
      <c r="FY302" s="380">
        <f t="shared" si="631"/>
        <v>139689810.39649352</v>
      </c>
      <c r="FZ302" s="42"/>
      <c r="GA302">
        <v>2468386</v>
      </c>
      <c r="GB302" s="384">
        <v>3.49267009999E-4</v>
      </c>
      <c r="GC302" s="43"/>
      <c r="GD302" s="43"/>
      <c r="GE302" s="11"/>
      <c r="GF302" s="11"/>
      <c r="GG302" s="137"/>
      <c r="GH302" s="1"/>
      <c r="GI302" s="1"/>
      <c r="GJ302" s="1"/>
      <c r="GK302" s="1"/>
      <c r="GL302" s="1"/>
      <c r="GM302" s="1"/>
    </row>
    <row r="303" spans="1:195" x14ac:dyDescent="0.2">
      <c r="A303" s="381" t="s">
        <v>1035</v>
      </c>
      <c r="B303" s="378" t="s">
        <v>676</v>
      </c>
      <c r="C303" s="380">
        <f>C279</f>
        <v>17747486.16</v>
      </c>
      <c r="D303" s="380">
        <f t="shared" ref="D303:BO303" si="632">D279</f>
        <v>68305986.209999993</v>
      </c>
      <c r="E303" s="380">
        <f t="shared" si="632"/>
        <v>18111796.949999999</v>
      </c>
      <c r="F303" s="380">
        <f t="shared" si="632"/>
        <v>33909115.229999997</v>
      </c>
      <c r="G303" s="380">
        <f t="shared" si="632"/>
        <v>3660428.69</v>
      </c>
      <c r="H303" s="380">
        <f t="shared" si="632"/>
        <v>2608456.37</v>
      </c>
      <c r="I303" s="380">
        <f t="shared" si="632"/>
        <v>18301374.09</v>
      </c>
      <c r="J303" s="380">
        <f t="shared" si="632"/>
        <v>3609734.63</v>
      </c>
      <c r="K303" s="380">
        <f t="shared" si="632"/>
        <v>1093544.6299999999</v>
      </c>
      <c r="L303" s="380">
        <f t="shared" si="632"/>
        <v>12048253.67</v>
      </c>
      <c r="M303" s="380">
        <f t="shared" si="632"/>
        <v>4201144.1500000004</v>
      </c>
      <c r="N303" s="380">
        <f t="shared" si="632"/>
        <v>125116347.66</v>
      </c>
      <c r="O303" s="380">
        <f t="shared" si="632"/>
        <v>43705673.869999997</v>
      </c>
      <c r="P303" s="380">
        <f t="shared" si="632"/>
        <v>981432.5</v>
      </c>
      <c r="Q303" s="380">
        <f t="shared" si="632"/>
        <v>68685772.739999995</v>
      </c>
      <c r="R303" s="380">
        <f t="shared" si="632"/>
        <v>1546898.34</v>
      </c>
      <c r="S303" s="380">
        <f t="shared" si="632"/>
        <v>6012544.7999999998</v>
      </c>
      <c r="T303" s="380">
        <f t="shared" si="632"/>
        <v>526746.94999999995</v>
      </c>
      <c r="U303" s="380">
        <f t="shared" si="632"/>
        <v>323294.57</v>
      </c>
      <c r="V303" s="380">
        <f t="shared" si="632"/>
        <v>763096.09</v>
      </c>
      <c r="W303" s="380">
        <f t="shared" si="632"/>
        <v>179959.89</v>
      </c>
      <c r="X303" s="380">
        <f t="shared" si="632"/>
        <v>149096.75</v>
      </c>
      <c r="Y303" s="380">
        <f t="shared" si="632"/>
        <v>1205589.22</v>
      </c>
      <c r="Z303" s="380">
        <f t="shared" si="632"/>
        <v>430452.44</v>
      </c>
      <c r="AA303" s="380">
        <f t="shared" si="632"/>
        <v>85984070.620000005</v>
      </c>
      <c r="AB303" s="380">
        <f t="shared" si="632"/>
        <v>166276674.09999999</v>
      </c>
      <c r="AC303" s="380">
        <f t="shared" si="632"/>
        <v>3117598.99</v>
      </c>
      <c r="AD303" s="380">
        <f t="shared" si="632"/>
        <v>3400429.99</v>
      </c>
      <c r="AE303" s="380">
        <f t="shared" si="632"/>
        <v>320682.73</v>
      </c>
      <c r="AF303" s="380">
        <f t="shared" si="632"/>
        <v>530569.39</v>
      </c>
      <c r="AG303" s="380">
        <f t="shared" si="632"/>
        <v>4940438.5999999996</v>
      </c>
      <c r="AH303" s="380">
        <f t="shared" si="632"/>
        <v>549569.71</v>
      </c>
      <c r="AI303" s="380">
        <f t="shared" si="632"/>
        <v>222154.92</v>
      </c>
      <c r="AJ303" s="380">
        <f t="shared" si="632"/>
        <v>530854.31999999995</v>
      </c>
      <c r="AK303" s="380">
        <f t="shared" si="632"/>
        <v>1025396.04</v>
      </c>
      <c r="AL303" s="380">
        <f t="shared" si="632"/>
        <v>1862642.25</v>
      </c>
      <c r="AM303" s="380">
        <f t="shared" si="632"/>
        <v>703672.51</v>
      </c>
      <c r="AN303" s="380">
        <f t="shared" si="632"/>
        <v>2228495.34</v>
      </c>
      <c r="AO303" s="380">
        <f t="shared" si="632"/>
        <v>7817765.4500000002</v>
      </c>
      <c r="AP303" s="380">
        <f t="shared" si="632"/>
        <v>429708453.16000003</v>
      </c>
      <c r="AQ303" s="380">
        <f t="shared" si="632"/>
        <v>2004128.39</v>
      </c>
      <c r="AR303" s="380">
        <f t="shared" si="632"/>
        <v>164858783.50999999</v>
      </c>
      <c r="AS303" s="380">
        <f t="shared" si="632"/>
        <v>33756425.579999998</v>
      </c>
      <c r="AT303" s="380">
        <f t="shared" si="632"/>
        <v>5670966.7999999998</v>
      </c>
      <c r="AU303" s="380">
        <f t="shared" si="632"/>
        <v>743800.18</v>
      </c>
      <c r="AV303" s="380">
        <f t="shared" si="632"/>
        <v>458489.71</v>
      </c>
      <c r="AW303" s="380">
        <f t="shared" si="632"/>
        <v>444917.88</v>
      </c>
      <c r="AX303" s="380">
        <f t="shared" si="632"/>
        <v>277876.03999999998</v>
      </c>
      <c r="AY303" s="380">
        <f t="shared" si="632"/>
        <v>1075618.6000000001</v>
      </c>
      <c r="AZ303" s="380">
        <f t="shared" si="632"/>
        <v>10620305.789999999</v>
      </c>
      <c r="BA303" s="380">
        <f t="shared" si="632"/>
        <v>8369651.2400000002</v>
      </c>
      <c r="BB303" s="380">
        <f t="shared" si="632"/>
        <v>2967423.63</v>
      </c>
      <c r="BC303" s="380">
        <f t="shared" si="632"/>
        <v>59869872.060000002</v>
      </c>
      <c r="BD303" s="380">
        <f t="shared" si="632"/>
        <v>10376563.59</v>
      </c>
      <c r="BE303" s="380">
        <f t="shared" si="632"/>
        <v>2659118.7799999998</v>
      </c>
      <c r="BF303" s="380">
        <f t="shared" si="632"/>
        <v>42781311.990000002</v>
      </c>
      <c r="BG303" s="380">
        <f t="shared" si="632"/>
        <v>867938.49</v>
      </c>
      <c r="BH303" s="380">
        <f t="shared" si="632"/>
        <v>926333.84</v>
      </c>
      <c r="BI303" s="380">
        <f t="shared" si="632"/>
        <v>290298.69</v>
      </c>
      <c r="BJ303" s="380">
        <f t="shared" si="632"/>
        <v>11896363.51</v>
      </c>
      <c r="BK303" s="380">
        <f t="shared" si="632"/>
        <v>21596147.18</v>
      </c>
      <c r="BL303" s="380">
        <f t="shared" si="632"/>
        <v>142118.23000000001</v>
      </c>
      <c r="BM303" s="380">
        <f t="shared" si="632"/>
        <v>473524.13</v>
      </c>
      <c r="BN303" s="380">
        <f t="shared" si="632"/>
        <v>6481755.1600000001</v>
      </c>
      <c r="BO303" s="380">
        <f t="shared" si="632"/>
        <v>2166128.38</v>
      </c>
      <c r="BP303" s="380">
        <f t="shared" ref="BP303:EA303" si="633">BP279</f>
        <v>1291951.2</v>
      </c>
      <c r="BQ303" s="380">
        <f t="shared" si="633"/>
        <v>23309128.41</v>
      </c>
      <c r="BR303" s="380">
        <f t="shared" si="633"/>
        <v>3668139.02</v>
      </c>
      <c r="BS303" s="380">
        <f t="shared" si="633"/>
        <v>1547996.68</v>
      </c>
      <c r="BT303" s="380">
        <f t="shared" si="633"/>
        <v>1301266.8799999999</v>
      </c>
      <c r="BU303" s="380">
        <f t="shared" si="633"/>
        <v>1647713.48</v>
      </c>
      <c r="BV303" s="380">
        <f t="shared" si="633"/>
        <v>6511799.3099999996</v>
      </c>
      <c r="BW303" s="380">
        <f t="shared" si="633"/>
        <v>8458549.4900000002</v>
      </c>
      <c r="BX303" s="380">
        <f t="shared" si="633"/>
        <v>978826.27</v>
      </c>
      <c r="BY303" s="380">
        <f t="shared" si="633"/>
        <v>2209169.65</v>
      </c>
      <c r="BZ303" s="380">
        <f t="shared" si="633"/>
        <v>856191.16</v>
      </c>
      <c r="CA303" s="380">
        <f t="shared" si="633"/>
        <v>1423971.82</v>
      </c>
      <c r="CB303" s="380">
        <f t="shared" si="633"/>
        <v>247972566.31999999</v>
      </c>
      <c r="CC303" s="380">
        <f t="shared" si="633"/>
        <v>467922.51</v>
      </c>
      <c r="CD303" s="380">
        <f t="shared" si="633"/>
        <v>326098.19</v>
      </c>
      <c r="CE303" s="380">
        <f t="shared" si="633"/>
        <v>838086.37</v>
      </c>
      <c r="CF303" s="380">
        <f t="shared" si="633"/>
        <v>640540.62</v>
      </c>
      <c r="CG303" s="380">
        <f t="shared" si="633"/>
        <v>620308.93999999994</v>
      </c>
      <c r="CH303" s="380">
        <f t="shared" si="633"/>
        <v>416173.33</v>
      </c>
      <c r="CI303" s="380">
        <f t="shared" si="633"/>
        <v>2463013.61</v>
      </c>
      <c r="CJ303" s="380">
        <f t="shared" si="633"/>
        <v>4611900.9800000004</v>
      </c>
      <c r="CK303" s="380">
        <f t="shared" si="633"/>
        <v>8904283.5</v>
      </c>
      <c r="CL303" s="380">
        <f t="shared" si="633"/>
        <v>1854413.84</v>
      </c>
      <c r="CM303" s="380">
        <f t="shared" si="633"/>
        <v>636923.34</v>
      </c>
      <c r="CN303" s="380">
        <f t="shared" si="633"/>
        <v>88668105.760000005</v>
      </c>
      <c r="CO303" s="380">
        <f t="shared" si="633"/>
        <v>44772595.390000001</v>
      </c>
      <c r="CP303" s="380">
        <f t="shared" si="633"/>
        <v>7946752.9299999997</v>
      </c>
      <c r="CQ303" s="380">
        <f t="shared" si="633"/>
        <v>1470910.17</v>
      </c>
      <c r="CR303" s="380">
        <f t="shared" si="633"/>
        <v>190709.45</v>
      </c>
      <c r="CS303" s="380">
        <f t="shared" si="633"/>
        <v>1028371.62</v>
      </c>
      <c r="CT303" s="380">
        <f t="shared" si="633"/>
        <v>327322.64</v>
      </c>
      <c r="CU303" s="380">
        <f t="shared" si="633"/>
        <v>294415.17</v>
      </c>
      <c r="CV303" s="380">
        <f t="shared" si="633"/>
        <v>180376.41</v>
      </c>
      <c r="CW303" s="380">
        <f t="shared" si="633"/>
        <v>1156661.6399999999</v>
      </c>
      <c r="CX303" s="380">
        <f t="shared" si="633"/>
        <v>1561583.63</v>
      </c>
      <c r="CY303" s="380">
        <f t="shared" si="633"/>
        <v>175813.85</v>
      </c>
      <c r="CZ303" s="380">
        <f t="shared" si="633"/>
        <v>5430208.9400000004</v>
      </c>
      <c r="DA303" s="380">
        <f t="shared" si="633"/>
        <v>1029604.77</v>
      </c>
      <c r="DB303" s="380">
        <f t="shared" si="633"/>
        <v>624765.23</v>
      </c>
      <c r="DC303" s="380">
        <f t="shared" si="633"/>
        <v>1054060.8899999999</v>
      </c>
      <c r="DD303" s="380">
        <f t="shared" si="633"/>
        <v>1021012.56</v>
      </c>
      <c r="DE303" s="380">
        <f t="shared" si="633"/>
        <v>1748150.51</v>
      </c>
      <c r="DF303" s="380">
        <f t="shared" si="633"/>
        <v>40808994.990000002</v>
      </c>
      <c r="DG303" s="380">
        <f t="shared" si="633"/>
        <v>862686.43</v>
      </c>
      <c r="DH303" s="380">
        <f t="shared" si="633"/>
        <v>8236757.1100000003</v>
      </c>
      <c r="DI303" s="380">
        <f t="shared" si="633"/>
        <v>10351510.26</v>
      </c>
      <c r="DJ303" s="380">
        <f t="shared" si="633"/>
        <v>1187598.8799999999</v>
      </c>
      <c r="DK303" s="380">
        <f t="shared" si="633"/>
        <v>713663.61</v>
      </c>
      <c r="DL303" s="380">
        <f t="shared" si="633"/>
        <v>10884873.51</v>
      </c>
      <c r="DM303" s="380">
        <f t="shared" si="633"/>
        <v>729642.84</v>
      </c>
      <c r="DN303" s="380">
        <f t="shared" si="633"/>
        <v>6449977.7599999998</v>
      </c>
      <c r="DO303" s="380">
        <f t="shared" si="633"/>
        <v>6745145.4000000004</v>
      </c>
      <c r="DP303" s="380">
        <f t="shared" si="633"/>
        <v>421650.9</v>
      </c>
      <c r="DQ303" s="380">
        <f t="shared" si="633"/>
        <v>3581225.22</v>
      </c>
      <c r="DR303" s="380">
        <f t="shared" si="633"/>
        <v>1715968.94</v>
      </c>
      <c r="DS303" s="380">
        <f t="shared" si="633"/>
        <v>945323.66</v>
      </c>
      <c r="DT303" s="380">
        <f t="shared" si="633"/>
        <v>222071.29</v>
      </c>
      <c r="DU303" s="380">
        <f t="shared" si="633"/>
        <v>667563.71</v>
      </c>
      <c r="DV303" s="380">
        <f t="shared" si="633"/>
        <v>198967.32</v>
      </c>
      <c r="DW303" s="380">
        <f t="shared" si="633"/>
        <v>399268.34</v>
      </c>
      <c r="DX303" s="380">
        <f t="shared" si="633"/>
        <v>1078036.21</v>
      </c>
      <c r="DY303" s="380">
        <f t="shared" si="633"/>
        <v>1236273.74</v>
      </c>
      <c r="DZ303" s="380">
        <f t="shared" si="633"/>
        <v>2424158.12</v>
      </c>
      <c r="EA303" s="380">
        <f t="shared" si="633"/>
        <v>3734355.19</v>
      </c>
      <c r="EB303" s="380">
        <f t="shared" ref="EB303:FY303" si="634">EB279</f>
        <v>2049258.69</v>
      </c>
      <c r="EC303" s="380">
        <f t="shared" si="634"/>
        <v>861746.26</v>
      </c>
      <c r="ED303" s="380">
        <f t="shared" si="634"/>
        <v>12856377.699999999</v>
      </c>
      <c r="EE303" s="380">
        <f t="shared" si="634"/>
        <v>419036.03</v>
      </c>
      <c r="EF303" s="380">
        <f t="shared" si="634"/>
        <v>1600064.94</v>
      </c>
      <c r="EG303" s="380">
        <f t="shared" si="634"/>
        <v>628843.89</v>
      </c>
      <c r="EH303" s="380">
        <f t="shared" si="634"/>
        <v>337052.36</v>
      </c>
      <c r="EI303" s="380">
        <f t="shared" si="634"/>
        <v>27498153.190000001</v>
      </c>
      <c r="EJ303" s="380">
        <f t="shared" si="634"/>
        <v>18813710.539999999</v>
      </c>
      <c r="EK303" s="380">
        <f t="shared" si="634"/>
        <v>3379206.12</v>
      </c>
      <c r="EL303" s="380">
        <f t="shared" si="634"/>
        <v>504405.94</v>
      </c>
      <c r="EM303" s="380">
        <f t="shared" si="634"/>
        <v>1472521.69</v>
      </c>
      <c r="EN303" s="380">
        <f t="shared" si="634"/>
        <v>1568470.42</v>
      </c>
      <c r="EO303" s="380">
        <f t="shared" si="634"/>
        <v>1170012.71</v>
      </c>
      <c r="EP303" s="380">
        <f t="shared" si="634"/>
        <v>2494009.13</v>
      </c>
      <c r="EQ303" s="380">
        <f t="shared" si="634"/>
        <v>8738415.0099999998</v>
      </c>
      <c r="ER303" s="380">
        <f t="shared" si="634"/>
        <v>1787654.73</v>
      </c>
      <c r="ES303" s="380">
        <f t="shared" si="634"/>
        <v>482804.91</v>
      </c>
      <c r="ET303" s="380">
        <f t="shared" si="634"/>
        <v>557080.71</v>
      </c>
      <c r="EU303" s="380">
        <f t="shared" si="634"/>
        <v>929508.67</v>
      </c>
      <c r="EV303" s="380">
        <f t="shared" si="634"/>
        <v>494438.13</v>
      </c>
      <c r="EW303" s="380">
        <f t="shared" si="634"/>
        <v>4646987.3099999996</v>
      </c>
      <c r="EX303" s="380">
        <f t="shared" si="634"/>
        <v>154567.63</v>
      </c>
      <c r="EY303" s="380">
        <f t="shared" si="634"/>
        <v>900492.39</v>
      </c>
      <c r="EZ303" s="380">
        <f t="shared" si="634"/>
        <v>600853.04</v>
      </c>
      <c r="FA303" s="380">
        <f t="shared" si="634"/>
        <v>20089148.940000001</v>
      </c>
      <c r="FB303" s="380">
        <f t="shared" si="634"/>
        <v>3689632.33</v>
      </c>
      <c r="FC303" s="380">
        <f t="shared" si="634"/>
        <v>5891284.0800000001</v>
      </c>
      <c r="FD303" s="380">
        <f t="shared" si="634"/>
        <v>932287.83</v>
      </c>
      <c r="FE303" s="380">
        <f t="shared" si="634"/>
        <v>455271.9</v>
      </c>
      <c r="FF303" s="380">
        <f t="shared" si="634"/>
        <v>466871.61</v>
      </c>
      <c r="FG303" s="380">
        <f t="shared" si="634"/>
        <v>313716.47999999998</v>
      </c>
      <c r="FH303" s="380">
        <f t="shared" si="634"/>
        <v>835567.78</v>
      </c>
      <c r="FI303" s="380">
        <f t="shared" si="634"/>
        <v>6496282.1699999999</v>
      </c>
      <c r="FJ303" s="380">
        <f t="shared" si="634"/>
        <v>8518421.8399999999</v>
      </c>
      <c r="FK303" s="380">
        <f t="shared" si="634"/>
        <v>12767603.77</v>
      </c>
      <c r="FL303" s="380">
        <f t="shared" si="634"/>
        <v>26712092.949999999</v>
      </c>
      <c r="FM303" s="380">
        <f t="shared" si="634"/>
        <v>10210692.140000001</v>
      </c>
      <c r="FN303" s="380">
        <f t="shared" si="634"/>
        <v>45402811.520000003</v>
      </c>
      <c r="FO303" s="380">
        <f t="shared" si="634"/>
        <v>9648330.7200000007</v>
      </c>
      <c r="FP303" s="380">
        <f t="shared" si="634"/>
        <v>15404064.76</v>
      </c>
      <c r="FQ303" s="380">
        <f t="shared" si="634"/>
        <v>3004892.69</v>
      </c>
      <c r="FR303" s="380">
        <f t="shared" si="634"/>
        <v>1287140.8999999999</v>
      </c>
      <c r="FS303" s="380">
        <f t="shared" si="634"/>
        <v>2108230.0699999998</v>
      </c>
      <c r="FT303" s="380">
        <f t="shared" si="634"/>
        <v>1346840.7</v>
      </c>
      <c r="FU303" s="380">
        <f t="shared" si="634"/>
        <v>2018796.07</v>
      </c>
      <c r="FV303" s="380">
        <f t="shared" si="634"/>
        <v>1459730.01</v>
      </c>
      <c r="FW303" s="380">
        <f t="shared" si="634"/>
        <v>396211.79</v>
      </c>
      <c r="FX303" s="380">
        <f t="shared" si="634"/>
        <v>351707.01</v>
      </c>
      <c r="FY303" s="380">
        <f t="shared" si="634"/>
        <v>0</v>
      </c>
      <c r="FZ303" s="42"/>
      <c r="GB303" s="115"/>
      <c r="GC303" s="43"/>
      <c r="GD303" s="43"/>
      <c r="GE303" s="11"/>
      <c r="GF303" s="11"/>
      <c r="GG303" s="137"/>
      <c r="GH303" s="1"/>
      <c r="GI303" s="1"/>
      <c r="GJ303" s="1"/>
      <c r="GK303" s="1"/>
      <c r="GL303" s="1"/>
      <c r="GM303" s="1"/>
    </row>
    <row r="304" spans="1:195" x14ac:dyDescent="0.2">
      <c r="A304" s="381" t="s">
        <v>1036</v>
      </c>
      <c r="B304" s="378" t="s">
        <v>678</v>
      </c>
      <c r="C304" s="380">
        <f>C280</f>
        <v>1553209.99</v>
      </c>
      <c r="D304" s="380">
        <f t="shared" ref="D304:BO304" si="635">D280</f>
        <v>5994851.2000000002</v>
      </c>
      <c r="E304" s="380">
        <f t="shared" si="635"/>
        <v>1640273.42</v>
      </c>
      <c r="F304" s="380">
        <f t="shared" si="635"/>
        <v>2477121.84</v>
      </c>
      <c r="G304" s="380">
        <f t="shared" si="635"/>
        <v>301410.75</v>
      </c>
      <c r="H304" s="380">
        <f t="shared" si="635"/>
        <v>239741.75</v>
      </c>
      <c r="I304" s="380">
        <f t="shared" si="635"/>
        <v>1728009.36</v>
      </c>
      <c r="J304" s="380">
        <f t="shared" si="635"/>
        <v>473101.86</v>
      </c>
      <c r="K304" s="380">
        <f t="shared" si="635"/>
        <v>92192.94</v>
      </c>
      <c r="L304" s="380">
        <f t="shared" si="635"/>
        <v>938110.08</v>
      </c>
      <c r="M304" s="380">
        <f t="shared" si="635"/>
        <v>383277.92</v>
      </c>
      <c r="N304" s="380">
        <f t="shared" si="635"/>
        <v>10518009.529999999</v>
      </c>
      <c r="O304" s="380">
        <f t="shared" si="635"/>
        <v>3708821.01</v>
      </c>
      <c r="P304" s="380">
        <f t="shared" si="635"/>
        <v>62979.99</v>
      </c>
      <c r="Q304" s="380">
        <f t="shared" si="635"/>
        <v>5586544.6799999997</v>
      </c>
      <c r="R304" s="380">
        <f t="shared" si="635"/>
        <v>152284.69</v>
      </c>
      <c r="S304" s="380">
        <f t="shared" si="635"/>
        <v>715902.85</v>
      </c>
      <c r="T304" s="380">
        <f t="shared" si="635"/>
        <v>61327.07</v>
      </c>
      <c r="U304" s="380">
        <f t="shared" si="635"/>
        <v>36239.15</v>
      </c>
      <c r="V304" s="380">
        <f t="shared" si="635"/>
        <v>86569.76</v>
      </c>
      <c r="W304" s="380">
        <f t="shared" si="635"/>
        <v>21464.87</v>
      </c>
      <c r="X304" s="380">
        <f t="shared" si="635"/>
        <v>17780.009999999998</v>
      </c>
      <c r="Y304" s="380">
        <f t="shared" si="635"/>
        <v>104437.56</v>
      </c>
      <c r="Z304" s="380">
        <f t="shared" si="635"/>
        <v>47728.83</v>
      </c>
      <c r="AA304" s="380">
        <f t="shared" si="635"/>
        <v>5189595.55</v>
      </c>
      <c r="AB304" s="380">
        <f t="shared" si="635"/>
        <v>10699520.5</v>
      </c>
      <c r="AC304" s="380">
        <f t="shared" si="635"/>
        <v>371893.19</v>
      </c>
      <c r="AD304" s="380">
        <f t="shared" si="635"/>
        <v>452144.79</v>
      </c>
      <c r="AE304" s="380">
        <f t="shared" si="635"/>
        <v>44890.68</v>
      </c>
      <c r="AF304" s="380">
        <f t="shared" si="635"/>
        <v>58953.08</v>
      </c>
      <c r="AG304" s="380">
        <f t="shared" si="635"/>
        <v>335100.06</v>
      </c>
      <c r="AH304" s="380">
        <f t="shared" si="635"/>
        <v>136541.87</v>
      </c>
      <c r="AI304" s="380">
        <f t="shared" si="635"/>
        <v>41282.339999999997</v>
      </c>
      <c r="AJ304" s="380">
        <f t="shared" si="635"/>
        <v>68151.75</v>
      </c>
      <c r="AK304" s="380">
        <f t="shared" si="635"/>
        <v>56876.800000000003</v>
      </c>
      <c r="AL304" s="380">
        <f t="shared" si="635"/>
        <v>127028.92</v>
      </c>
      <c r="AM304" s="380">
        <f t="shared" si="635"/>
        <v>69245.899999999994</v>
      </c>
      <c r="AN304" s="380">
        <f t="shared" si="635"/>
        <v>327433.28999999998</v>
      </c>
      <c r="AO304" s="380">
        <f t="shared" si="635"/>
        <v>1317394.1200000001</v>
      </c>
      <c r="AP304" s="380">
        <f t="shared" si="635"/>
        <v>27978619.109999999</v>
      </c>
      <c r="AQ304" s="380">
        <f t="shared" si="635"/>
        <v>90100.01</v>
      </c>
      <c r="AR304" s="380">
        <f t="shared" si="635"/>
        <v>17376337.800000001</v>
      </c>
      <c r="AS304" s="380">
        <f t="shared" si="635"/>
        <v>1921223.28</v>
      </c>
      <c r="AT304" s="380">
        <f t="shared" si="635"/>
        <v>925236.21</v>
      </c>
      <c r="AU304" s="380">
        <f t="shared" si="635"/>
        <v>128503.39</v>
      </c>
      <c r="AV304" s="380">
        <f t="shared" si="635"/>
        <v>79200.88</v>
      </c>
      <c r="AW304" s="380">
        <f t="shared" si="635"/>
        <v>83646.63</v>
      </c>
      <c r="AX304" s="380">
        <f t="shared" si="635"/>
        <v>52426.62</v>
      </c>
      <c r="AY304" s="380">
        <f t="shared" si="635"/>
        <v>122234.92</v>
      </c>
      <c r="AZ304" s="380">
        <f t="shared" si="635"/>
        <v>1390780.72</v>
      </c>
      <c r="BA304" s="380">
        <f t="shared" si="635"/>
        <v>762469.87</v>
      </c>
      <c r="BB304" s="380">
        <f t="shared" si="635"/>
        <v>379078.92</v>
      </c>
      <c r="BC304" s="380">
        <f t="shared" si="635"/>
        <v>6409153.3099999996</v>
      </c>
      <c r="BD304" s="380">
        <f t="shared" si="635"/>
        <v>1333313.1000000001</v>
      </c>
      <c r="BE304" s="380">
        <f t="shared" si="635"/>
        <v>363620.42</v>
      </c>
      <c r="BF304" s="380">
        <f t="shared" si="635"/>
        <v>5359079.04</v>
      </c>
      <c r="BG304" s="380">
        <f t="shared" si="635"/>
        <v>78147.03</v>
      </c>
      <c r="BH304" s="380">
        <f t="shared" si="635"/>
        <v>286577.34000000003</v>
      </c>
      <c r="BI304" s="380">
        <f t="shared" si="635"/>
        <v>52303.03</v>
      </c>
      <c r="BJ304" s="380">
        <f t="shared" si="635"/>
        <v>1497508.36</v>
      </c>
      <c r="BK304" s="380">
        <f t="shared" si="635"/>
        <v>2616947.04</v>
      </c>
      <c r="BL304" s="380">
        <f t="shared" si="635"/>
        <v>11832.55</v>
      </c>
      <c r="BM304" s="380">
        <f t="shared" si="635"/>
        <v>57540.22</v>
      </c>
      <c r="BN304" s="380">
        <f t="shared" si="635"/>
        <v>1005340.8</v>
      </c>
      <c r="BO304" s="380">
        <f t="shared" si="635"/>
        <v>395136.44</v>
      </c>
      <c r="BP304" s="380">
        <f t="shared" ref="BP304:EA304" si="636">BP280</f>
        <v>220765</v>
      </c>
      <c r="BQ304" s="380">
        <f t="shared" si="636"/>
        <v>1486533.19</v>
      </c>
      <c r="BR304" s="380">
        <f t="shared" si="636"/>
        <v>246433.76</v>
      </c>
      <c r="BS304" s="380">
        <f t="shared" si="636"/>
        <v>106247.78</v>
      </c>
      <c r="BT304" s="380">
        <f t="shared" si="636"/>
        <v>99613.06</v>
      </c>
      <c r="BU304" s="380">
        <f t="shared" si="636"/>
        <v>130428.86</v>
      </c>
      <c r="BV304" s="380">
        <f t="shared" si="636"/>
        <v>532418.80000000005</v>
      </c>
      <c r="BW304" s="380">
        <f t="shared" si="636"/>
        <v>574802.74</v>
      </c>
      <c r="BX304" s="380">
        <f t="shared" si="636"/>
        <v>72253.37</v>
      </c>
      <c r="BY304" s="380">
        <f t="shared" si="636"/>
        <v>247193.77</v>
      </c>
      <c r="BZ304" s="380">
        <f t="shared" si="636"/>
        <v>104061.53</v>
      </c>
      <c r="CA304" s="380">
        <f t="shared" si="636"/>
        <v>246623.06</v>
      </c>
      <c r="CB304" s="380">
        <f t="shared" si="636"/>
        <v>23636893.34</v>
      </c>
      <c r="CC304" s="380">
        <f t="shared" si="636"/>
        <v>74875.83</v>
      </c>
      <c r="CD304" s="380">
        <f t="shared" si="636"/>
        <v>59584.2</v>
      </c>
      <c r="CE304" s="380">
        <f t="shared" si="636"/>
        <v>81089.149999999994</v>
      </c>
      <c r="CF304" s="380">
        <f t="shared" si="636"/>
        <v>76197.52</v>
      </c>
      <c r="CG304" s="380">
        <f t="shared" si="636"/>
        <v>59915.23</v>
      </c>
      <c r="CH304" s="380">
        <f t="shared" si="636"/>
        <v>42541.120000000003</v>
      </c>
      <c r="CI304" s="380">
        <f t="shared" si="636"/>
        <v>278997.64</v>
      </c>
      <c r="CJ304" s="380">
        <f t="shared" si="636"/>
        <v>284475.42</v>
      </c>
      <c r="CK304" s="380">
        <f t="shared" si="636"/>
        <v>1257998.58</v>
      </c>
      <c r="CL304" s="380">
        <f t="shared" si="636"/>
        <v>208665.87</v>
      </c>
      <c r="CM304" s="380">
        <f t="shared" si="636"/>
        <v>63042.9</v>
      </c>
      <c r="CN304" s="380">
        <f t="shared" si="636"/>
        <v>7884346.6900000004</v>
      </c>
      <c r="CO304" s="380">
        <f t="shared" si="636"/>
        <v>3745189.92</v>
      </c>
      <c r="CP304" s="380">
        <f t="shared" si="636"/>
        <v>747278.98</v>
      </c>
      <c r="CQ304" s="380">
        <f t="shared" si="636"/>
        <v>253867.65</v>
      </c>
      <c r="CR304" s="380">
        <f t="shared" si="636"/>
        <v>62696.04</v>
      </c>
      <c r="CS304" s="380">
        <f t="shared" si="636"/>
        <v>193481.86</v>
      </c>
      <c r="CT304" s="380">
        <f t="shared" si="636"/>
        <v>46529.919999999998</v>
      </c>
      <c r="CU304" s="380">
        <f t="shared" si="636"/>
        <v>32145.98</v>
      </c>
      <c r="CV304" s="380">
        <f t="shared" si="636"/>
        <v>26120.23</v>
      </c>
      <c r="CW304" s="380">
        <f t="shared" si="636"/>
        <v>103516.21</v>
      </c>
      <c r="CX304" s="380">
        <f t="shared" si="636"/>
        <v>187277.79</v>
      </c>
      <c r="CY304" s="380">
        <f t="shared" si="636"/>
        <v>19870.21</v>
      </c>
      <c r="CZ304" s="380">
        <f t="shared" si="636"/>
        <v>590880.79</v>
      </c>
      <c r="DA304" s="380">
        <f t="shared" si="636"/>
        <v>111532.98</v>
      </c>
      <c r="DB304" s="380">
        <f t="shared" si="636"/>
        <v>70115.23</v>
      </c>
      <c r="DC304" s="380">
        <f t="shared" si="636"/>
        <v>121390.72</v>
      </c>
      <c r="DD304" s="380">
        <f t="shared" si="636"/>
        <v>79132.44</v>
      </c>
      <c r="DE304" s="380">
        <f t="shared" si="636"/>
        <v>205040.43</v>
      </c>
      <c r="DF304" s="380">
        <f t="shared" si="636"/>
        <v>5712767.3399999999</v>
      </c>
      <c r="DG304" s="380">
        <f t="shared" si="636"/>
        <v>86603.48</v>
      </c>
      <c r="DH304" s="380">
        <f t="shared" si="636"/>
        <v>792659.02</v>
      </c>
      <c r="DI304" s="380">
        <f t="shared" si="636"/>
        <v>953046.57</v>
      </c>
      <c r="DJ304" s="380">
        <f t="shared" si="636"/>
        <v>109442.4</v>
      </c>
      <c r="DK304" s="380">
        <f t="shared" si="636"/>
        <v>83694.460000000006</v>
      </c>
      <c r="DL304" s="380">
        <f t="shared" si="636"/>
        <v>1532736.11</v>
      </c>
      <c r="DM304" s="380">
        <f t="shared" si="636"/>
        <v>111586.76</v>
      </c>
      <c r="DN304" s="380">
        <f t="shared" si="636"/>
        <v>643340.93999999994</v>
      </c>
      <c r="DO304" s="380">
        <f t="shared" si="636"/>
        <v>690919.1</v>
      </c>
      <c r="DP304" s="380">
        <f t="shared" si="636"/>
        <v>45533.41</v>
      </c>
      <c r="DQ304" s="380">
        <f t="shared" si="636"/>
        <v>350273.56</v>
      </c>
      <c r="DR304" s="380">
        <f t="shared" si="636"/>
        <v>368415.49</v>
      </c>
      <c r="DS304" s="380">
        <f t="shared" si="636"/>
        <v>191447.64</v>
      </c>
      <c r="DT304" s="380">
        <f t="shared" si="636"/>
        <v>42015.16</v>
      </c>
      <c r="DU304" s="380">
        <f t="shared" si="636"/>
        <v>105423.78</v>
      </c>
      <c r="DV304" s="380">
        <f t="shared" si="636"/>
        <v>37143.61</v>
      </c>
      <c r="DW304" s="380">
        <f t="shared" si="636"/>
        <v>81120.61</v>
      </c>
      <c r="DX304" s="380">
        <f t="shared" si="636"/>
        <v>76961.990000000005</v>
      </c>
      <c r="DY304" s="380">
        <f t="shared" si="636"/>
        <v>124688.52</v>
      </c>
      <c r="DZ304" s="380">
        <f t="shared" si="636"/>
        <v>291561.46000000002</v>
      </c>
      <c r="EA304" s="380">
        <f t="shared" si="636"/>
        <v>608497.65</v>
      </c>
      <c r="EB304" s="380">
        <f t="shared" ref="EB304:FY304" si="637">EB280</f>
        <v>221857.64</v>
      </c>
      <c r="EC304" s="380">
        <f t="shared" si="637"/>
        <v>85179.6</v>
      </c>
      <c r="ED304" s="380">
        <f t="shared" si="637"/>
        <v>460960.26</v>
      </c>
      <c r="EE304" s="380">
        <f t="shared" si="637"/>
        <v>64099.67</v>
      </c>
      <c r="EF304" s="380">
        <f t="shared" si="637"/>
        <v>263513.52</v>
      </c>
      <c r="EG304" s="380">
        <f t="shared" si="637"/>
        <v>97696.53</v>
      </c>
      <c r="EH304" s="380">
        <f t="shared" si="637"/>
        <v>45169.86</v>
      </c>
      <c r="EI304" s="380">
        <f t="shared" si="637"/>
        <v>2145812.63</v>
      </c>
      <c r="EJ304" s="380">
        <f t="shared" si="637"/>
        <v>1846157.18</v>
      </c>
      <c r="EK304" s="380">
        <f t="shared" si="637"/>
        <v>136003.57999999999</v>
      </c>
      <c r="EL304" s="380">
        <f t="shared" si="637"/>
        <v>46132.39</v>
      </c>
      <c r="EM304" s="380">
        <f t="shared" si="637"/>
        <v>148662.94</v>
      </c>
      <c r="EN304" s="380">
        <f t="shared" si="637"/>
        <v>200268.16</v>
      </c>
      <c r="EO304" s="380">
        <f t="shared" si="637"/>
        <v>139792.63</v>
      </c>
      <c r="EP304" s="380">
        <f t="shared" si="637"/>
        <v>226133.62</v>
      </c>
      <c r="EQ304" s="380">
        <f t="shared" si="637"/>
        <v>947679.02</v>
      </c>
      <c r="ER304" s="380">
        <f t="shared" si="637"/>
        <v>162797.74</v>
      </c>
      <c r="ES304" s="380">
        <f t="shared" si="637"/>
        <v>55909.95</v>
      </c>
      <c r="ET304" s="380">
        <f t="shared" si="637"/>
        <v>88512.44</v>
      </c>
      <c r="EU304" s="380">
        <f t="shared" si="637"/>
        <v>145602.32999999999</v>
      </c>
      <c r="EV304" s="380">
        <f t="shared" si="637"/>
        <v>38715.620000000003</v>
      </c>
      <c r="EW304" s="380">
        <f t="shared" si="637"/>
        <v>226870.63</v>
      </c>
      <c r="EX304" s="380">
        <f t="shared" si="637"/>
        <v>10569.61</v>
      </c>
      <c r="EY304" s="380">
        <f t="shared" si="637"/>
        <v>99257.96</v>
      </c>
      <c r="EZ304" s="380">
        <f t="shared" si="637"/>
        <v>119466.37</v>
      </c>
      <c r="FA304" s="380">
        <f t="shared" si="637"/>
        <v>1459382.84</v>
      </c>
      <c r="FB304" s="380">
        <f t="shared" si="637"/>
        <v>293484.46999999997</v>
      </c>
      <c r="FC304" s="380">
        <f t="shared" si="637"/>
        <v>735785.3</v>
      </c>
      <c r="FD304" s="380">
        <f t="shared" si="637"/>
        <v>121698.72</v>
      </c>
      <c r="FE304" s="380">
        <f t="shared" si="637"/>
        <v>59269.75</v>
      </c>
      <c r="FF304" s="380">
        <f t="shared" si="637"/>
        <v>60418.27</v>
      </c>
      <c r="FG304" s="380">
        <f t="shared" si="637"/>
        <v>33098.089999999997</v>
      </c>
      <c r="FH304" s="380">
        <f t="shared" si="637"/>
        <v>94422.11</v>
      </c>
      <c r="FI304" s="380">
        <f t="shared" si="637"/>
        <v>549365.17000000004</v>
      </c>
      <c r="FJ304" s="380">
        <f t="shared" si="637"/>
        <v>543511.34</v>
      </c>
      <c r="FK304" s="380">
        <f t="shared" si="637"/>
        <v>831599.99</v>
      </c>
      <c r="FL304" s="380">
        <f t="shared" si="637"/>
        <v>1429965.54</v>
      </c>
      <c r="FM304" s="380">
        <f t="shared" si="637"/>
        <v>519490.72</v>
      </c>
      <c r="FN304" s="380">
        <f t="shared" si="637"/>
        <v>2628976.75</v>
      </c>
      <c r="FO304" s="380">
        <f t="shared" si="637"/>
        <v>504456.47</v>
      </c>
      <c r="FP304" s="380">
        <f t="shared" si="637"/>
        <v>894207.96</v>
      </c>
      <c r="FQ304" s="380">
        <f t="shared" si="637"/>
        <v>242632.13</v>
      </c>
      <c r="FR304" s="380">
        <f t="shared" si="637"/>
        <v>121280.94</v>
      </c>
      <c r="FS304" s="380">
        <f t="shared" si="637"/>
        <v>132362.91</v>
      </c>
      <c r="FT304" s="380">
        <f t="shared" si="637"/>
        <v>77359.899999999994</v>
      </c>
      <c r="FU304" s="380">
        <f t="shared" si="637"/>
        <v>232895.77</v>
      </c>
      <c r="FV304" s="380">
        <f t="shared" si="637"/>
        <v>161625.17000000001</v>
      </c>
      <c r="FW304" s="380">
        <f t="shared" si="637"/>
        <v>44116.93</v>
      </c>
      <c r="FX304" s="380">
        <f t="shared" si="637"/>
        <v>44014.21</v>
      </c>
      <c r="FY304" s="380">
        <f t="shared" si="637"/>
        <v>0</v>
      </c>
      <c r="FZ304" s="42"/>
      <c r="GB304" s="43"/>
      <c r="GC304" s="43"/>
      <c r="GD304" s="43"/>
      <c r="GE304" s="11"/>
      <c r="GF304" s="11"/>
      <c r="GG304" s="137"/>
      <c r="GH304" s="1"/>
      <c r="GI304" s="1"/>
      <c r="GJ304" s="1"/>
      <c r="GK304" s="1"/>
      <c r="GL304" s="1"/>
      <c r="GM304" s="1"/>
    </row>
    <row r="305" spans="1:195" x14ac:dyDescent="0.2">
      <c r="A305" s="381" t="s">
        <v>1037</v>
      </c>
      <c r="B305" s="378" t="s">
        <v>1038</v>
      </c>
      <c r="C305" s="380">
        <f>C302-C303-C304</f>
        <v>48815803.523041926</v>
      </c>
      <c r="D305" s="380">
        <f t="shared" ref="D305:BO305" si="638">D302-D303-D304</f>
        <v>221717218.0444113</v>
      </c>
      <c r="E305" s="380">
        <f t="shared" si="638"/>
        <v>39572384.965786502</v>
      </c>
      <c r="F305" s="380">
        <f t="shared" si="638"/>
        <v>104036690.45403779</v>
      </c>
      <c r="G305" s="380">
        <f t="shared" si="638"/>
        <v>4725838.4587402083</v>
      </c>
      <c r="H305" s="380">
        <f t="shared" si="638"/>
        <v>5358308.9680038365</v>
      </c>
      <c r="I305" s="380">
        <f t="shared" si="638"/>
        <v>57626371.583096996</v>
      </c>
      <c r="J305" s="380">
        <f t="shared" si="638"/>
        <v>14654990.491242453</v>
      </c>
      <c r="K305" s="380">
        <f t="shared" si="638"/>
        <v>2003841.7911802744</v>
      </c>
      <c r="L305" s="380">
        <f t="shared" si="638"/>
        <v>8785210.2918101698</v>
      </c>
      <c r="M305" s="380">
        <f t="shared" si="638"/>
        <v>8287137.1867799293</v>
      </c>
      <c r="N305" s="380">
        <f t="shared" si="638"/>
        <v>292039582.12348819</v>
      </c>
      <c r="O305" s="380">
        <f t="shared" si="638"/>
        <v>67076159.655658059</v>
      </c>
      <c r="P305" s="380">
        <f t="shared" si="638"/>
        <v>1545832.3154389316</v>
      </c>
      <c r="Q305" s="380">
        <f t="shared" si="638"/>
        <v>252547274.32256746</v>
      </c>
      <c r="R305" s="380">
        <f t="shared" si="638"/>
        <v>19767771.460323315</v>
      </c>
      <c r="S305" s="380">
        <f t="shared" si="638"/>
        <v>6835353.2641701913</v>
      </c>
      <c r="T305" s="380">
        <f t="shared" si="638"/>
        <v>1521149.921223483</v>
      </c>
      <c r="U305" s="380">
        <f t="shared" si="638"/>
        <v>505444.17566460662</v>
      </c>
      <c r="V305" s="380">
        <f t="shared" si="638"/>
        <v>2225629.2650671084</v>
      </c>
      <c r="W305" s="380">
        <f t="shared" si="638"/>
        <v>629861.23845349974</v>
      </c>
      <c r="X305" s="380">
        <f t="shared" si="638"/>
        <v>654259.38309357374</v>
      </c>
      <c r="Y305" s="380">
        <f t="shared" si="638"/>
        <v>17575671.765310291</v>
      </c>
      <c r="Z305" s="380">
        <f t="shared" si="638"/>
        <v>2266990.106132084</v>
      </c>
      <c r="AA305" s="380">
        <f t="shared" si="638"/>
        <v>147737008.79264855</v>
      </c>
      <c r="AB305" s="380">
        <f t="shared" si="638"/>
        <v>63103912.55832988</v>
      </c>
      <c r="AC305" s="380">
        <f t="shared" si="638"/>
        <v>4757832.7603645213</v>
      </c>
      <c r="AD305" s="380">
        <f t="shared" si="638"/>
        <v>5792420.5173746916</v>
      </c>
      <c r="AE305" s="380">
        <f t="shared" si="638"/>
        <v>1190258.8776343467</v>
      </c>
      <c r="AF305" s="380">
        <f t="shared" si="638"/>
        <v>1733188.5468065878</v>
      </c>
      <c r="AG305" s="380">
        <f t="shared" si="638"/>
        <v>1414109.4132368094</v>
      </c>
      <c r="AH305" s="380">
        <f t="shared" si="638"/>
        <v>7682242.1060743192</v>
      </c>
      <c r="AI305" s="380">
        <f t="shared" si="638"/>
        <v>3294398.271667215</v>
      </c>
      <c r="AJ305" s="380">
        <f t="shared" si="638"/>
        <v>1947499.7094679889</v>
      </c>
      <c r="AK305" s="380">
        <f t="shared" si="638"/>
        <v>1670521.9523262389</v>
      </c>
      <c r="AL305" s="380">
        <f t="shared" si="638"/>
        <v>1125965.8837804119</v>
      </c>
      <c r="AM305" s="380">
        <f t="shared" si="638"/>
        <v>3266052.5037733824</v>
      </c>
      <c r="AN305" s="380">
        <f t="shared" si="638"/>
        <v>1101425.3306891918</v>
      </c>
      <c r="AO305" s="380">
        <f t="shared" si="638"/>
        <v>27603326.868264712</v>
      </c>
      <c r="AP305" s="380">
        <f t="shared" si="638"/>
        <v>279316946.31205708</v>
      </c>
      <c r="AQ305" s="380">
        <f t="shared" si="638"/>
        <v>848688.87526901625</v>
      </c>
      <c r="AR305" s="380">
        <f t="shared" si="638"/>
        <v>319264968.21230543</v>
      </c>
      <c r="AS305" s="380">
        <f t="shared" si="638"/>
        <v>19898511.489089757</v>
      </c>
      <c r="AT305" s="380">
        <f t="shared" si="638"/>
        <v>11777991.305557586</v>
      </c>
      <c r="AU305" s="380">
        <f t="shared" si="638"/>
        <v>2191719.545798088</v>
      </c>
      <c r="AV305" s="380">
        <f t="shared" si="638"/>
        <v>2836130.242642608</v>
      </c>
      <c r="AW305" s="380">
        <f t="shared" si="638"/>
        <v>2345874.529756302</v>
      </c>
      <c r="AX305" s="380">
        <f t="shared" si="638"/>
        <v>570374.83739129303</v>
      </c>
      <c r="AY305" s="380">
        <f t="shared" si="638"/>
        <v>2955184.7428372637</v>
      </c>
      <c r="AZ305" s="380">
        <f t="shared" si="638"/>
        <v>82688435.365365177</v>
      </c>
      <c r="BA305" s="380">
        <f t="shared" si="638"/>
        <v>60425313.191289961</v>
      </c>
      <c r="BB305" s="380">
        <f t="shared" si="638"/>
        <v>56875184.796480224</v>
      </c>
      <c r="BC305" s="380">
        <f t="shared" si="638"/>
        <v>143840093.33732376</v>
      </c>
      <c r="BD305" s="380">
        <f t="shared" si="638"/>
        <v>26823070.404121276</v>
      </c>
      <c r="BE305" s="380">
        <f t="shared" si="638"/>
        <v>8806200.8006977327</v>
      </c>
      <c r="BF305" s="380">
        <f t="shared" si="638"/>
        <v>141933698.09811819</v>
      </c>
      <c r="BG305" s="380">
        <f t="shared" si="638"/>
        <v>7834382.0329285199</v>
      </c>
      <c r="BH305" s="380">
        <f t="shared" si="638"/>
        <v>4299710.8873573048</v>
      </c>
      <c r="BI305" s="380">
        <f t="shared" si="638"/>
        <v>2675064.3747576694</v>
      </c>
      <c r="BJ305" s="380">
        <f t="shared" si="638"/>
        <v>36484643.177752011</v>
      </c>
      <c r="BK305" s="380">
        <f t="shared" si="638"/>
        <v>159026537.67206615</v>
      </c>
      <c r="BL305" s="380">
        <f t="shared" si="638"/>
        <v>2473151.7746672272</v>
      </c>
      <c r="BM305" s="380">
        <f t="shared" si="638"/>
        <v>2661333.7411084035</v>
      </c>
      <c r="BN305" s="380">
        <f t="shared" si="638"/>
        <v>20663032.69694034</v>
      </c>
      <c r="BO305" s="380">
        <f t="shared" si="638"/>
        <v>8219264.4983464563</v>
      </c>
      <c r="BP305" s="380">
        <f t="shared" ref="BP305:EA305" si="639">BP302-BP303-BP304</f>
        <v>1151442.5936632359</v>
      </c>
      <c r="BQ305" s="380">
        <f t="shared" si="639"/>
        <v>21498189.552699469</v>
      </c>
      <c r="BR305" s="380">
        <f t="shared" si="639"/>
        <v>33224213.25425037</v>
      </c>
      <c r="BS305" s="380">
        <f t="shared" si="639"/>
        <v>8287035.3897145437</v>
      </c>
      <c r="BT305" s="380">
        <f t="shared" si="639"/>
        <v>2847979.4788765493</v>
      </c>
      <c r="BU305" s="380">
        <f t="shared" si="639"/>
        <v>2389461.1687058872</v>
      </c>
      <c r="BV305" s="380">
        <f t="shared" si="639"/>
        <v>3474001.9292476494</v>
      </c>
      <c r="BW305" s="380">
        <f t="shared" si="639"/>
        <v>6940037.8025600333</v>
      </c>
      <c r="BX305" s="380">
        <f t="shared" si="639"/>
        <v>397484.03691756993</v>
      </c>
      <c r="BY305" s="380">
        <f t="shared" si="639"/>
        <v>2176492.6935989847</v>
      </c>
      <c r="BZ305" s="380">
        <f t="shared" si="639"/>
        <v>1650041.7300584151</v>
      </c>
      <c r="CA305" s="380">
        <f t="shared" si="639"/>
        <v>720938.25877863332</v>
      </c>
      <c r="CB305" s="380">
        <f t="shared" si="639"/>
        <v>368030160.672961</v>
      </c>
      <c r="CC305" s="380">
        <f t="shared" si="639"/>
        <v>1721290.7878448332</v>
      </c>
      <c r="CD305" s="380">
        <f t="shared" si="639"/>
        <v>513296.3584187901</v>
      </c>
      <c r="CE305" s="380">
        <f t="shared" si="639"/>
        <v>1245200.978456533</v>
      </c>
      <c r="CF305" s="380">
        <f t="shared" si="639"/>
        <v>929718.11956653662</v>
      </c>
      <c r="CG305" s="380">
        <f t="shared" si="639"/>
        <v>1926673.0133987912</v>
      </c>
      <c r="CH305" s="380">
        <f t="shared" si="639"/>
        <v>1144951.8182162624</v>
      </c>
      <c r="CI305" s="380">
        <f t="shared" si="639"/>
        <v>3322519.6522651725</v>
      </c>
      <c r="CJ305" s="380">
        <f t="shared" si="639"/>
        <v>3414543.597803059</v>
      </c>
      <c r="CK305" s="380">
        <f t="shared" si="639"/>
        <v>31038068.912480965</v>
      </c>
      <c r="CL305" s="380">
        <f t="shared" si="639"/>
        <v>9354648.2750489116</v>
      </c>
      <c r="CM305" s="380">
        <f t="shared" si="639"/>
        <v>6977256.6980120642</v>
      </c>
      <c r="CN305" s="380">
        <f t="shared" si="639"/>
        <v>125541015.17531775</v>
      </c>
      <c r="CO305" s="380">
        <f t="shared" si="639"/>
        <v>68682481.4487423</v>
      </c>
      <c r="CP305" s="380">
        <f t="shared" si="639"/>
        <v>317843.44508326845</v>
      </c>
      <c r="CQ305" s="380">
        <f t="shared" si="639"/>
        <v>7106615.4866529871</v>
      </c>
      <c r="CR305" s="380">
        <f t="shared" si="639"/>
        <v>2182615.3163655507</v>
      </c>
      <c r="CS305" s="380">
        <f t="shared" si="639"/>
        <v>2367135.179965151</v>
      </c>
      <c r="CT305" s="380">
        <f t="shared" si="639"/>
        <v>1290527.2826969759</v>
      </c>
      <c r="CU305" s="380">
        <f t="shared" si="639"/>
        <v>3182222.0011837431</v>
      </c>
      <c r="CV305" s="380">
        <f t="shared" si="639"/>
        <v>575999.40719760512</v>
      </c>
      <c r="CW305" s="380">
        <f t="shared" si="639"/>
        <v>1193565.9282290598</v>
      </c>
      <c r="CX305" s="380">
        <f t="shared" si="639"/>
        <v>2575365.6195999002</v>
      </c>
      <c r="CY305" s="380">
        <f t="shared" si="639"/>
        <v>645477.56416883378</v>
      </c>
      <c r="CZ305" s="380">
        <f t="shared" si="639"/>
        <v>10677866.912562095</v>
      </c>
      <c r="DA305" s="380">
        <f t="shared" si="639"/>
        <v>1287297.8572980138</v>
      </c>
      <c r="DB305" s="380">
        <f t="shared" si="639"/>
        <v>2553596.3157334239</v>
      </c>
      <c r="DC305" s="380">
        <f t="shared" si="639"/>
        <v>1010521.2122054091</v>
      </c>
      <c r="DD305" s="380">
        <f t="shared" si="639"/>
        <v>1146615.977511988</v>
      </c>
      <c r="DE305" s="380">
        <f t="shared" si="639"/>
        <v>2050798.0710366692</v>
      </c>
      <c r="DF305" s="380">
        <f t="shared" si="639"/>
        <v>116079142.73778549</v>
      </c>
      <c r="DG305" s="380">
        <f t="shared" si="639"/>
        <v>543201.18887338007</v>
      </c>
      <c r="DH305" s="380">
        <f t="shared" si="639"/>
        <v>7216703.1942712925</v>
      </c>
      <c r="DI305" s="380">
        <f t="shared" si="639"/>
        <v>9917953.4081363957</v>
      </c>
      <c r="DJ305" s="380">
        <f t="shared" si="639"/>
        <v>4690812.0731157186</v>
      </c>
      <c r="DK305" s="380">
        <f t="shared" si="639"/>
        <v>3342974.0178851546</v>
      </c>
      <c r="DL305" s="380">
        <f t="shared" si="639"/>
        <v>35107206.798782818</v>
      </c>
      <c r="DM305" s="380">
        <f t="shared" si="639"/>
        <v>2588199.9631502619</v>
      </c>
      <c r="DN305" s="380">
        <f t="shared" si="639"/>
        <v>5099723.9890606944</v>
      </c>
      <c r="DO305" s="380">
        <f t="shared" si="639"/>
        <v>18572488.861196421</v>
      </c>
      <c r="DP305" s="380">
        <f t="shared" si="639"/>
        <v>2257152.0746243396</v>
      </c>
      <c r="DQ305" s="380">
        <f t="shared" si="639"/>
        <v>1653420.1530049145</v>
      </c>
      <c r="DR305" s="380">
        <f t="shared" si="639"/>
        <v>9976162.7843851727</v>
      </c>
      <c r="DS305" s="380">
        <f t="shared" si="639"/>
        <v>5964695.145252795</v>
      </c>
      <c r="DT305" s="380">
        <f t="shared" si="639"/>
        <v>1819629.2425335713</v>
      </c>
      <c r="DU305" s="380">
        <f t="shared" si="639"/>
        <v>3012845.3316506119</v>
      </c>
      <c r="DV305" s="380">
        <f t="shared" si="639"/>
        <v>2412776.2257579537</v>
      </c>
      <c r="DW305" s="380">
        <f t="shared" si="639"/>
        <v>3076916.3766310378</v>
      </c>
      <c r="DX305" s="380">
        <f t="shared" si="639"/>
        <v>1442992.6893864458</v>
      </c>
      <c r="DY305" s="380">
        <f t="shared" si="639"/>
        <v>2379441.2377405432</v>
      </c>
      <c r="DZ305" s="380">
        <f t="shared" si="639"/>
        <v>5134249.2063707979</v>
      </c>
      <c r="EA305" s="380">
        <f t="shared" si="639"/>
        <v>1502510.1491134576</v>
      </c>
      <c r="EB305" s="380">
        <f t="shared" ref="EB305:FY305" si="640">EB302-EB303-EB304</f>
        <v>2771035.0574208461</v>
      </c>
      <c r="EC305" s="380">
        <f t="shared" si="640"/>
        <v>2246743.1898665628</v>
      </c>
      <c r="ED305" s="380">
        <f t="shared" si="640"/>
        <v>4051518.3904725444</v>
      </c>
      <c r="EE305" s="380">
        <f t="shared" si="640"/>
        <v>2026982.2022195861</v>
      </c>
      <c r="EF305" s="380">
        <f t="shared" si="640"/>
        <v>10270343.437085388</v>
      </c>
      <c r="EG305" s="380">
        <f t="shared" si="640"/>
        <v>2244213.7420732104</v>
      </c>
      <c r="EH305" s="380">
        <f t="shared" si="640"/>
        <v>2292749.9446598357</v>
      </c>
      <c r="EI305" s="380">
        <f t="shared" si="640"/>
        <v>107815522.10214612</v>
      </c>
      <c r="EJ305" s="380">
        <f t="shared" si="640"/>
        <v>53174020.270898521</v>
      </c>
      <c r="EK305" s="380">
        <f t="shared" si="640"/>
        <v>2376989.3267724765</v>
      </c>
      <c r="EL305" s="380">
        <f t="shared" si="640"/>
        <v>3567864.1567746829</v>
      </c>
      <c r="EM305" s="380">
        <f t="shared" si="640"/>
        <v>2358051.1041439399</v>
      </c>
      <c r="EN305" s="380">
        <f t="shared" si="640"/>
        <v>7315247.2301818654</v>
      </c>
      <c r="EO305" s="380">
        <f t="shared" si="640"/>
        <v>2361480.413875273</v>
      </c>
      <c r="EP305" s="380">
        <f t="shared" si="640"/>
        <v>1361831.8950822679</v>
      </c>
      <c r="EQ305" s="380">
        <f t="shared" si="640"/>
        <v>11402826.568241103</v>
      </c>
      <c r="ER305" s="380">
        <f t="shared" si="640"/>
        <v>1761032.4585333869</v>
      </c>
      <c r="ES305" s="380">
        <f t="shared" si="640"/>
        <v>1390850.5522280978</v>
      </c>
      <c r="ET305" s="380">
        <f t="shared" si="640"/>
        <v>2465608.8635239345</v>
      </c>
      <c r="EU305" s="380">
        <f t="shared" si="640"/>
        <v>4856916.2959797811</v>
      </c>
      <c r="EV305" s="380">
        <f t="shared" si="640"/>
        <v>616375.06652349653</v>
      </c>
      <c r="EW305" s="380">
        <f t="shared" si="640"/>
        <v>4959252.4151892979</v>
      </c>
      <c r="EX305" s="380">
        <f t="shared" si="640"/>
        <v>2800036.5112554338</v>
      </c>
      <c r="EY305" s="380">
        <f t="shared" si="640"/>
        <v>3203801.9107686146</v>
      </c>
      <c r="EZ305" s="380">
        <f t="shared" si="640"/>
        <v>1287017.056687579</v>
      </c>
      <c r="FA305" s="380">
        <f t="shared" si="640"/>
        <v>7085366.5034490936</v>
      </c>
      <c r="FB305" s="380">
        <f t="shared" si="640"/>
        <v>0</v>
      </c>
      <c r="FC305" s="380">
        <f t="shared" si="640"/>
        <v>11321120.932793068</v>
      </c>
      <c r="FD305" s="380">
        <f t="shared" si="640"/>
        <v>2638243.511233754</v>
      </c>
      <c r="FE305" s="380">
        <f t="shared" si="640"/>
        <v>1134984.4793828414</v>
      </c>
      <c r="FF305" s="380">
        <f t="shared" si="640"/>
        <v>2276289.791157403</v>
      </c>
      <c r="FG305" s="380">
        <f t="shared" si="640"/>
        <v>1452977.2300203843</v>
      </c>
      <c r="FH305" s="380">
        <f t="shared" si="640"/>
        <v>555092.34488618455</v>
      </c>
      <c r="FI305" s="380">
        <f t="shared" si="640"/>
        <v>7817977.8407285381</v>
      </c>
      <c r="FJ305" s="380">
        <f t="shared" si="640"/>
        <v>5844090.5157541074</v>
      </c>
      <c r="FK305" s="380">
        <f t="shared" si="640"/>
        <v>4659900.6182916109</v>
      </c>
      <c r="FL305" s="380">
        <f t="shared" si="640"/>
        <v>21457935.46971022</v>
      </c>
      <c r="FM305" s="380">
        <f t="shared" si="640"/>
        <v>18504500.98624992</v>
      </c>
      <c r="FN305" s="380">
        <f t="shared" si="640"/>
        <v>125421464.35109758</v>
      </c>
      <c r="FO305" s="380">
        <f t="shared" si="640"/>
        <v>6.9849193096160889E-10</v>
      </c>
      <c r="FP305" s="380">
        <f t="shared" si="640"/>
        <v>2981437.5421668394</v>
      </c>
      <c r="FQ305" s="380">
        <f t="shared" si="640"/>
        <v>4498239.1564236814</v>
      </c>
      <c r="FR305" s="380">
        <f t="shared" si="640"/>
        <v>917756.04441108974</v>
      </c>
      <c r="FS305" s="380">
        <f t="shared" si="640"/>
        <v>294722.0484829346</v>
      </c>
      <c r="FT305" s="380">
        <f t="shared" si="640"/>
        <v>0</v>
      </c>
      <c r="FU305" s="380">
        <f t="shared" si="640"/>
        <v>4935864.6532512922</v>
      </c>
      <c r="FV305" s="380">
        <f t="shared" si="640"/>
        <v>4252750.3212095313</v>
      </c>
      <c r="FW305" s="380">
        <f t="shared" si="640"/>
        <v>2188287.190235835</v>
      </c>
      <c r="FX305" s="380">
        <f t="shared" si="640"/>
        <v>685235.43713584077</v>
      </c>
      <c r="FY305" s="380">
        <f t="shared" si="640"/>
        <v>139689810.39649352</v>
      </c>
      <c r="FZ305" s="42">
        <f>FY296-137988641.93</f>
        <v>1749974.5429999828</v>
      </c>
      <c r="GB305" s="43"/>
      <c r="GC305" s="43"/>
      <c r="GD305" s="43"/>
      <c r="GE305" s="11"/>
      <c r="GF305" s="11"/>
      <c r="GG305" s="137"/>
      <c r="GH305" s="1"/>
      <c r="GI305" s="1"/>
      <c r="GJ305" s="1"/>
      <c r="GK305" s="1"/>
      <c r="GL305" s="1"/>
      <c r="GM305" s="1"/>
    </row>
    <row r="306" spans="1:195" x14ac:dyDescent="0.2">
      <c r="A306" s="2"/>
      <c r="B306" s="376" t="s">
        <v>1042</v>
      </c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  <c r="AS306" s="42"/>
      <c r="AT306" s="42"/>
      <c r="AU306" s="42"/>
      <c r="AV306" s="42"/>
      <c r="AW306" s="42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  <c r="BM306" s="42"/>
      <c r="BN306" s="42"/>
      <c r="BO306" s="42"/>
      <c r="BP306" s="42"/>
      <c r="BQ306" s="42"/>
      <c r="BR306" s="42"/>
      <c r="BS306" s="42"/>
      <c r="BT306" s="42"/>
      <c r="BU306" s="42"/>
      <c r="BV306" s="42"/>
      <c r="BW306" s="42"/>
      <c r="BX306" s="42"/>
      <c r="BY306" s="42"/>
      <c r="BZ306" s="42"/>
      <c r="CA306" s="42"/>
      <c r="CB306" s="42"/>
      <c r="CC306" s="42"/>
      <c r="CD306" s="42"/>
      <c r="CE306" s="42"/>
      <c r="CF306" s="42"/>
      <c r="CG306" s="42"/>
      <c r="CH306" s="42"/>
      <c r="CI306" s="42"/>
      <c r="CJ306" s="42"/>
      <c r="CK306" s="42"/>
      <c r="CL306" s="42"/>
      <c r="CM306" s="42"/>
      <c r="CN306" s="42"/>
      <c r="CO306" s="42"/>
      <c r="CP306" s="42"/>
      <c r="CQ306" s="42"/>
      <c r="CR306" s="42"/>
      <c r="CS306" s="42"/>
      <c r="CT306" s="42"/>
      <c r="CU306" s="42"/>
      <c r="CV306" s="42"/>
      <c r="CW306" s="42"/>
      <c r="CX306" s="42"/>
      <c r="CY306" s="42"/>
      <c r="CZ306" s="42"/>
      <c r="DA306" s="42"/>
      <c r="DB306" s="42"/>
      <c r="DC306" s="42"/>
      <c r="DD306" s="42"/>
      <c r="DE306" s="42"/>
      <c r="DF306" s="42"/>
      <c r="DG306" s="42"/>
      <c r="DH306" s="42"/>
      <c r="DI306" s="42"/>
      <c r="DJ306" s="42"/>
      <c r="DK306" s="42"/>
      <c r="DL306" s="42"/>
      <c r="DM306" s="42"/>
      <c r="DN306" s="42"/>
      <c r="DO306" s="42"/>
      <c r="DP306" s="42"/>
      <c r="DQ306" s="42"/>
      <c r="DR306" s="42"/>
      <c r="DS306" s="42"/>
      <c r="DT306" s="42"/>
      <c r="DU306" s="42"/>
      <c r="DV306" s="42"/>
      <c r="DW306" s="42"/>
      <c r="DX306" s="42"/>
      <c r="DY306" s="42"/>
      <c r="DZ306" s="42"/>
      <c r="EA306" s="42"/>
      <c r="EB306" s="42"/>
      <c r="EC306" s="42"/>
      <c r="ED306" s="42"/>
      <c r="EE306" s="42"/>
      <c r="EF306" s="42"/>
      <c r="EG306" s="42"/>
      <c r="EH306" s="42"/>
      <c r="EI306" s="42"/>
      <c r="EJ306" s="42"/>
      <c r="EK306" s="42"/>
      <c r="EL306" s="42"/>
      <c r="EM306" s="42"/>
      <c r="EN306" s="42"/>
      <c r="EO306" s="42"/>
      <c r="EP306" s="42"/>
      <c r="EQ306" s="42"/>
      <c r="ER306" s="42"/>
      <c r="ES306" s="42"/>
      <c r="ET306" s="42"/>
      <c r="EU306" s="42"/>
      <c r="EV306" s="42"/>
      <c r="EW306" s="42"/>
      <c r="EX306" s="42"/>
      <c r="EY306" s="42"/>
      <c r="EZ306" s="42"/>
      <c r="FA306" s="42"/>
      <c r="FB306" s="42"/>
      <c r="FC306" s="42"/>
      <c r="FD306" s="42"/>
      <c r="FE306" s="42"/>
      <c r="FF306" s="42"/>
      <c r="FG306" s="42"/>
      <c r="FH306" s="42"/>
      <c r="FI306" s="42"/>
      <c r="FJ306" s="42"/>
      <c r="FK306" s="42"/>
      <c r="FL306" s="42"/>
      <c r="FM306" s="42"/>
      <c r="FN306" s="42"/>
      <c r="FO306" s="42"/>
      <c r="FP306" s="42"/>
      <c r="FQ306" s="42"/>
      <c r="FR306" s="42"/>
      <c r="FS306" s="42"/>
      <c r="FT306" s="42"/>
      <c r="FU306" s="42"/>
      <c r="FV306" s="42"/>
      <c r="FW306" s="42"/>
      <c r="FX306" s="42"/>
      <c r="FY306" s="42"/>
      <c r="FZ306" s="42"/>
      <c r="GB306" s="43"/>
      <c r="GC306" s="43"/>
      <c r="GD306" s="43"/>
      <c r="GE306" s="11"/>
      <c r="GF306" s="11"/>
      <c r="GG306" s="137"/>
      <c r="GH306" s="1"/>
      <c r="GI306" s="1"/>
      <c r="GJ306" s="1"/>
      <c r="GK306" s="1"/>
      <c r="GL306" s="1"/>
      <c r="GM306" s="1"/>
    </row>
    <row r="307" spans="1:195" x14ac:dyDescent="0.2">
      <c r="A307" s="2"/>
      <c r="B307" s="376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  <c r="BO307" s="42"/>
      <c r="BP307" s="42"/>
      <c r="BQ307" s="42"/>
      <c r="BR307" s="42"/>
      <c r="BS307" s="42"/>
      <c r="BT307" s="42"/>
      <c r="BU307" s="42"/>
      <c r="BV307" s="42"/>
      <c r="BW307" s="42"/>
      <c r="BX307" s="42"/>
      <c r="BY307" s="42"/>
      <c r="BZ307" s="42"/>
      <c r="CA307" s="42"/>
      <c r="CB307" s="42"/>
      <c r="CC307" s="42"/>
      <c r="CD307" s="42"/>
      <c r="CE307" s="42"/>
      <c r="CF307" s="42"/>
      <c r="CG307" s="42"/>
      <c r="CH307" s="42"/>
      <c r="CI307" s="42"/>
      <c r="CJ307" s="42"/>
      <c r="CK307" s="42"/>
      <c r="CL307" s="42"/>
      <c r="CM307" s="42"/>
      <c r="CN307" s="42"/>
      <c r="CO307" s="42"/>
      <c r="CP307" s="42"/>
      <c r="CQ307" s="42"/>
      <c r="CR307" s="42"/>
      <c r="CS307" s="42"/>
      <c r="CT307" s="42"/>
      <c r="CU307" s="42"/>
      <c r="CV307" s="42"/>
      <c r="CW307" s="42"/>
      <c r="CX307" s="42"/>
      <c r="CY307" s="42"/>
      <c r="CZ307" s="42"/>
      <c r="DA307" s="42"/>
      <c r="DB307" s="42"/>
      <c r="DC307" s="42"/>
      <c r="DD307" s="42"/>
      <c r="DE307" s="42"/>
      <c r="DF307" s="42"/>
      <c r="DG307" s="42"/>
      <c r="DH307" s="42"/>
      <c r="DI307" s="42"/>
      <c r="DJ307" s="42"/>
      <c r="DK307" s="42"/>
      <c r="DL307" s="42"/>
      <c r="DM307" s="42"/>
      <c r="DN307" s="42"/>
      <c r="DO307" s="42"/>
      <c r="DP307" s="42"/>
      <c r="DQ307" s="42"/>
      <c r="DR307" s="42"/>
      <c r="DS307" s="42"/>
      <c r="DT307" s="42"/>
      <c r="DU307" s="42"/>
      <c r="DV307" s="42"/>
      <c r="DW307" s="42"/>
      <c r="DX307" s="42"/>
      <c r="DY307" s="42"/>
      <c r="DZ307" s="42"/>
      <c r="EA307" s="42"/>
      <c r="EB307" s="42"/>
      <c r="EC307" s="42"/>
      <c r="ED307" s="42"/>
      <c r="EE307" s="42"/>
      <c r="EF307" s="42"/>
      <c r="EG307" s="42"/>
      <c r="EH307" s="42"/>
      <c r="EI307" s="42"/>
      <c r="EJ307" s="42"/>
      <c r="EK307" s="42"/>
      <c r="EL307" s="42"/>
      <c r="EM307" s="42"/>
      <c r="EN307" s="42"/>
      <c r="EO307" s="42"/>
      <c r="EP307" s="42"/>
      <c r="EQ307" s="42"/>
      <c r="ER307" s="42"/>
      <c r="ES307" s="42"/>
      <c r="ET307" s="42"/>
      <c r="EU307" s="42"/>
      <c r="EV307" s="42"/>
      <c r="EW307" s="42"/>
      <c r="EX307" s="42"/>
      <c r="EY307" s="42"/>
      <c r="EZ307" s="42"/>
      <c r="FA307" s="42"/>
      <c r="FB307" s="42"/>
      <c r="FC307" s="42"/>
      <c r="FD307" s="42"/>
      <c r="FE307" s="42"/>
      <c r="FF307" s="42"/>
      <c r="FG307" s="42"/>
      <c r="FH307" s="42"/>
      <c r="FI307" s="42"/>
      <c r="FJ307" s="42"/>
      <c r="FK307" s="42"/>
      <c r="FL307" s="42"/>
      <c r="FM307" s="42"/>
      <c r="FN307" s="42"/>
      <c r="FO307" s="42"/>
      <c r="FP307" s="42"/>
      <c r="FQ307" s="42"/>
      <c r="FR307" s="42"/>
      <c r="FS307" s="42"/>
      <c r="FT307" s="42"/>
      <c r="FU307" s="42"/>
      <c r="FV307" s="42"/>
      <c r="FW307" s="42"/>
      <c r="FX307" s="42"/>
      <c r="FY307" s="42"/>
      <c r="FZ307" s="42"/>
      <c r="GB307" s="43"/>
      <c r="GC307" s="43"/>
      <c r="GD307" s="43"/>
      <c r="GE307" s="11"/>
      <c r="GF307" s="11"/>
      <c r="GG307" s="137"/>
      <c r="GH307" s="1"/>
      <c r="GI307" s="1"/>
      <c r="GJ307" s="1"/>
      <c r="GK307" s="1"/>
      <c r="GL307" s="1"/>
      <c r="GM307" s="1"/>
    </row>
    <row r="308" spans="1:195" x14ac:dyDescent="0.2">
      <c r="A308" s="381" t="s">
        <v>1050</v>
      </c>
      <c r="B308" s="383" t="s">
        <v>1049</v>
      </c>
      <c r="C308" s="380">
        <f>ROUND(C287+(C301+((C7+C8)*(C288-C309)))/(C97-(C92+C94)),2)</f>
        <v>8289.32</v>
      </c>
      <c r="D308" s="380">
        <f t="shared" ref="D308:BO308" si="641">ROUND(D287+(D301+((D7+D8)*(D288-D309)))/(D97-(D92+D94)),2)</f>
        <v>7938.08</v>
      </c>
      <c r="E308" s="380">
        <f t="shared" si="641"/>
        <v>8434.19</v>
      </c>
      <c r="F308" s="380">
        <f t="shared" si="641"/>
        <v>7838.9</v>
      </c>
      <c r="G308" s="380">
        <f t="shared" si="641"/>
        <v>8420.8700000000008</v>
      </c>
      <c r="H308" s="380">
        <f t="shared" si="641"/>
        <v>8400.56</v>
      </c>
      <c r="I308" s="380">
        <f t="shared" si="641"/>
        <v>8324.02</v>
      </c>
      <c r="J308" s="380">
        <f t="shared" si="641"/>
        <v>7914.23</v>
      </c>
      <c r="K308" s="380">
        <f t="shared" si="641"/>
        <v>10761.06</v>
      </c>
      <c r="L308" s="380">
        <f t="shared" si="641"/>
        <v>8404.7099999999991</v>
      </c>
      <c r="M308" s="380">
        <f t="shared" si="641"/>
        <v>9552.17</v>
      </c>
      <c r="N308" s="380">
        <f t="shared" si="641"/>
        <v>8089.4</v>
      </c>
      <c r="O308" s="380">
        <f t="shared" si="641"/>
        <v>7818.96</v>
      </c>
      <c r="P308" s="380">
        <f t="shared" si="641"/>
        <v>14390.25</v>
      </c>
      <c r="Q308" s="380">
        <f t="shared" si="641"/>
        <v>8475.07</v>
      </c>
      <c r="R308" s="380">
        <f t="shared" si="641"/>
        <v>9187.9</v>
      </c>
      <c r="S308" s="380">
        <f t="shared" si="641"/>
        <v>8208.51</v>
      </c>
      <c r="T308" s="380">
        <f t="shared" si="641"/>
        <v>14005.47</v>
      </c>
      <c r="U308" s="380">
        <f t="shared" si="641"/>
        <v>16795.689999999999</v>
      </c>
      <c r="V308" s="380">
        <f t="shared" si="641"/>
        <v>10542.67</v>
      </c>
      <c r="W308" s="380">
        <f t="shared" si="641"/>
        <v>16625.72</v>
      </c>
      <c r="X308" s="380">
        <f t="shared" si="641"/>
        <v>16422.72</v>
      </c>
      <c r="Y308" s="380">
        <f t="shared" si="641"/>
        <v>11152.05</v>
      </c>
      <c r="Z308" s="380">
        <f t="shared" si="641"/>
        <v>11243.21</v>
      </c>
      <c r="AA308" s="380">
        <f t="shared" si="641"/>
        <v>7913.96</v>
      </c>
      <c r="AB308" s="380">
        <f t="shared" si="641"/>
        <v>8059.13</v>
      </c>
      <c r="AC308" s="380">
        <f t="shared" si="641"/>
        <v>8226.76</v>
      </c>
      <c r="AD308" s="380">
        <f t="shared" si="641"/>
        <v>7996.19</v>
      </c>
      <c r="AE308" s="380">
        <f t="shared" si="641"/>
        <v>14817.45</v>
      </c>
      <c r="AF308" s="380">
        <f t="shared" si="641"/>
        <v>13830.72</v>
      </c>
      <c r="AG308" s="380">
        <f t="shared" si="641"/>
        <v>8736.65</v>
      </c>
      <c r="AH308" s="380">
        <f t="shared" si="641"/>
        <v>8063.55</v>
      </c>
      <c r="AI308" s="380">
        <f t="shared" si="641"/>
        <v>9888.3700000000008</v>
      </c>
      <c r="AJ308" s="380">
        <f t="shared" si="641"/>
        <v>13139.87</v>
      </c>
      <c r="AK308" s="380">
        <f t="shared" si="641"/>
        <v>12691.54</v>
      </c>
      <c r="AL308" s="380">
        <f t="shared" si="641"/>
        <v>11207.32</v>
      </c>
      <c r="AM308" s="380">
        <f t="shared" si="641"/>
        <v>9064.11</v>
      </c>
      <c r="AN308" s="380">
        <f t="shared" si="641"/>
        <v>10156.49</v>
      </c>
      <c r="AO308" s="380">
        <f t="shared" si="641"/>
        <v>7849.06</v>
      </c>
      <c r="AP308" s="380">
        <f t="shared" si="641"/>
        <v>8412.67</v>
      </c>
      <c r="AQ308" s="380">
        <f t="shared" si="641"/>
        <v>12396.45</v>
      </c>
      <c r="AR308" s="380">
        <f t="shared" si="641"/>
        <v>7857.84</v>
      </c>
      <c r="AS308" s="380">
        <f t="shared" si="641"/>
        <v>8433.4</v>
      </c>
      <c r="AT308" s="380">
        <f t="shared" si="641"/>
        <v>8046.33</v>
      </c>
      <c r="AU308" s="380">
        <f t="shared" si="641"/>
        <v>12315.21</v>
      </c>
      <c r="AV308" s="380">
        <f t="shared" si="641"/>
        <v>11261.09</v>
      </c>
      <c r="AW308" s="380">
        <f t="shared" si="641"/>
        <v>12866.78</v>
      </c>
      <c r="AX308" s="380">
        <f t="shared" si="641"/>
        <v>18013.55</v>
      </c>
      <c r="AY308" s="380">
        <f t="shared" si="641"/>
        <v>9368.4599999999991</v>
      </c>
      <c r="AZ308" s="380">
        <f t="shared" si="641"/>
        <v>8271.2099999999991</v>
      </c>
      <c r="BA308" s="380">
        <f t="shared" si="641"/>
        <v>7713.84</v>
      </c>
      <c r="BB308" s="380">
        <f t="shared" si="641"/>
        <v>7713.84</v>
      </c>
      <c r="BC308" s="380">
        <f t="shared" si="641"/>
        <v>8012.86</v>
      </c>
      <c r="BD308" s="380">
        <f t="shared" si="641"/>
        <v>7713.84</v>
      </c>
      <c r="BE308" s="380">
        <f t="shared" si="641"/>
        <v>8263.32</v>
      </c>
      <c r="BF308" s="380">
        <f t="shared" si="641"/>
        <v>7713.84</v>
      </c>
      <c r="BG308" s="380">
        <f t="shared" si="641"/>
        <v>8504.91</v>
      </c>
      <c r="BH308" s="380">
        <f t="shared" si="641"/>
        <v>8897.19</v>
      </c>
      <c r="BI308" s="380">
        <f t="shared" si="641"/>
        <v>12423.53</v>
      </c>
      <c r="BJ308" s="380">
        <f t="shared" si="641"/>
        <v>7716.45</v>
      </c>
      <c r="BK308" s="380">
        <f t="shared" si="641"/>
        <v>7870.61</v>
      </c>
      <c r="BL308" s="380">
        <f t="shared" si="641"/>
        <v>13732.12</v>
      </c>
      <c r="BM308" s="380">
        <f t="shared" si="641"/>
        <v>11300.97</v>
      </c>
      <c r="BN308" s="380">
        <f t="shared" si="641"/>
        <v>7713.85</v>
      </c>
      <c r="BO308" s="380">
        <f t="shared" si="641"/>
        <v>8067.45</v>
      </c>
      <c r="BP308" s="380">
        <f t="shared" ref="BP308:EA308" si="642">ROUND(BP287+(BP301+((BP7+BP8)*(BP288-BP309)))/(BP97-(BP92+BP94)),2)</f>
        <v>12976.91</v>
      </c>
      <c r="BQ308" s="380">
        <f t="shared" si="642"/>
        <v>8380.51</v>
      </c>
      <c r="BR308" s="380">
        <f t="shared" si="642"/>
        <v>7833.86</v>
      </c>
      <c r="BS308" s="380">
        <f t="shared" si="642"/>
        <v>8545.02</v>
      </c>
      <c r="BT308" s="380">
        <f t="shared" si="642"/>
        <v>9621.51</v>
      </c>
      <c r="BU308" s="380">
        <f t="shared" si="642"/>
        <v>9904</v>
      </c>
      <c r="BV308" s="380">
        <f t="shared" si="642"/>
        <v>8183.47</v>
      </c>
      <c r="BW308" s="380">
        <f t="shared" si="642"/>
        <v>8036.11</v>
      </c>
      <c r="BX308" s="380">
        <f t="shared" si="642"/>
        <v>16592.939999999999</v>
      </c>
      <c r="BY308" s="380">
        <f t="shared" si="642"/>
        <v>8961.0400000000009</v>
      </c>
      <c r="BZ308" s="380">
        <f t="shared" si="642"/>
        <v>12272.19</v>
      </c>
      <c r="CA308" s="380">
        <f t="shared" si="642"/>
        <v>14084.41</v>
      </c>
      <c r="CB308" s="380">
        <f t="shared" si="642"/>
        <v>7932.13</v>
      </c>
      <c r="CC308" s="380">
        <f t="shared" si="642"/>
        <v>12900.79</v>
      </c>
      <c r="CD308" s="380">
        <f t="shared" si="642"/>
        <v>15967.65</v>
      </c>
      <c r="CE308" s="380">
        <f t="shared" si="642"/>
        <v>13434.99</v>
      </c>
      <c r="CF308" s="380">
        <f t="shared" si="642"/>
        <v>14242.7</v>
      </c>
      <c r="CG308" s="380">
        <f t="shared" si="642"/>
        <v>12074.56</v>
      </c>
      <c r="CH308" s="380">
        <f t="shared" si="642"/>
        <v>15215.05</v>
      </c>
      <c r="CI308" s="380">
        <f t="shared" si="642"/>
        <v>8420.6200000000008</v>
      </c>
      <c r="CJ308" s="380">
        <f t="shared" si="642"/>
        <v>8497.8700000000008</v>
      </c>
      <c r="CK308" s="380">
        <f t="shared" si="642"/>
        <v>8046.38</v>
      </c>
      <c r="CL308" s="380">
        <f t="shared" si="642"/>
        <v>8412.19</v>
      </c>
      <c r="CM308" s="380">
        <f t="shared" si="642"/>
        <v>9243.4500000000007</v>
      </c>
      <c r="CN308" s="380">
        <f t="shared" si="642"/>
        <v>7713.84</v>
      </c>
      <c r="CO308" s="380">
        <f t="shared" si="642"/>
        <v>7713.84</v>
      </c>
      <c r="CP308" s="380">
        <f t="shared" si="642"/>
        <v>8467.42</v>
      </c>
      <c r="CQ308" s="380">
        <f t="shared" si="642"/>
        <v>8613.4699999999993</v>
      </c>
      <c r="CR308" s="380">
        <f t="shared" si="642"/>
        <v>13481.02</v>
      </c>
      <c r="CS308" s="380">
        <f t="shared" si="642"/>
        <v>9779.26</v>
      </c>
      <c r="CT308" s="380">
        <f t="shared" si="642"/>
        <v>15035.05</v>
      </c>
      <c r="CU308" s="380">
        <f t="shared" si="642"/>
        <v>8672.99</v>
      </c>
      <c r="CV308" s="380">
        <f t="shared" si="642"/>
        <v>15649.92</v>
      </c>
      <c r="CW308" s="380">
        <f t="shared" si="642"/>
        <v>13270.65</v>
      </c>
      <c r="CX308" s="380">
        <f t="shared" si="642"/>
        <v>8969.57</v>
      </c>
      <c r="CY308" s="380">
        <f t="shared" si="642"/>
        <v>16823.23</v>
      </c>
      <c r="CZ308" s="380">
        <f t="shared" si="642"/>
        <v>7874.64</v>
      </c>
      <c r="DA308" s="380">
        <f t="shared" si="642"/>
        <v>13321.1</v>
      </c>
      <c r="DB308" s="380">
        <f t="shared" si="642"/>
        <v>10717.51</v>
      </c>
      <c r="DC308" s="380">
        <f t="shared" si="642"/>
        <v>14121.28</v>
      </c>
      <c r="DD308" s="380">
        <f t="shared" si="642"/>
        <v>13826.22</v>
      </c>
      <c r="DE308" s="380">
        <f t="shared" si="642"/>
        <v>9147.7900000000009</v>
      </c>
      <c r="DF308" s="380">
        <f t="shared" si="642"/>
        <v>7713.84</v>
      </c>
      <c r="DG308" s="380">
        <f t="shared" si="642"/>
        <v>16048.29</v>
      </c>
      <c r="DH308" s="380">
        <f t="shared" si="642"/>
        <v>7713.84</v>
      </c>
      <c r="DI308" s="380">
        <f t="shared" si="642"/>
        <v>7865.41</v>
      </c>
      <c r="DJ308" s="380">
        <f t="shared" si="642"/>
        <v>8732.31</v>
      </c>
      <c r="DK308" s="380">
        <f t="shared" si="642"/>
        <v>9049.91</v>
      </c>
      <c r="DL308" s="380">
        <f t="shared" si="642"/>
        <v>8098.84</v>
      </c>
      <c r="DM308" s="380">
        <f t="shared" si="642"/>
        <v>12801.16</v>
      </c>
      <c r="DN308" s="380">
        <f t="shared" si="642"/>
        <v>8388.75</v>
      </c>
      <c r="DO308" s="380">
        <f t="shared" si="642"/>
        <v>8178.79</v>
      </c>
      <c r="DP308" s="380">
        <f t="shared" si="642"/>
        <v>13016.42</v>
      </c>
      <c r="DQ308" s="380">
        <f t="shared" si="642"/>
        <v>8757.91</v>
      </c>
      <c r="DR308" s="380">
        <f t="shared" si="642"/>
        <v>8501.1299999999992</v>
      </c>
      <c r="DS308" s="380">
        <f t="shared" si="642"/>
        <v>8991.48</v>
      </c>
      <c r="DT308" s="380">
        <f t="shared" si="642"/>
        <v>15176.37</v>
      </c>
      <c r="DU308" s="380">
        <f t="shared" si="642"/>
        <v>9732.2199999999993</v>
      </c>
      <c r="DV308" s="380">
        <f t="shared" si="642"/>
        <v>12643.85</v>
      </c>
      <c r="DW308" s="380">
        <f t="shared" si="642"/>
        <v>10057.41</v>
      </c>
      <c r="DX308" s="380">
        <f t="shared" si="642"/>
        <v>15491.9</v>
      </c>
      <c r="DY308" s="380">
        <f t="shared" si="642"/>
        <v>11273.07</v>
      </c>
      <c r="DZ308" s="380">
        <f t="shared" si="642"/>
        <v>8697.48</v>
      </c>
      <c r="EA308" s="380">
        <f t="shared" si="642"/>
        <v>9024.7999999999993</v>
      </c>
      <c r="EB308" s="380">
        <f t="shared" ref="EB308:FX308" si="643">ROUND(EB287+(EB301+((EB7+EB8)*(EB288-EB309)))/(EB97-(EB92+EB94)),2)</f>
        <v>8613.17</v>
      </c>
      <c r="EC308" s="380">
        <f t="shared" si="643"/>
        <v>9915.15</v>
      </c>
      <c r="ED308" s="380">
        <f t="shared" si="643"/>
        <v>10511.29</v>
      </c>
      <c r="EE308" s="380">
        <f t="shared" si="643"/>
        <v>12965.61</v>
      </c>
      <c r="EF308" s="380">
        <f t="shared" si="643"/>
        <v>8159.72</v>
      </c>
      <c r="EG308" s="380">
        <f t="shared" si="643"/>
        <v>10376.36</v>
      </c>
      <c r="EH308" s="380">
        <f t="shared" si="643"/>
        <v>11505.51</v>
      </c>
      <c r="EI308" s="380">
        <f t="shared" si="643"/>
        <v>8373.83</v>
      </c>
      <c r="EJ308" s="380">
        <f t="shared" si="643"/>
        <v>7713.84</v>
      </c>
      <c r="EK308" s="380">
        <f t="shared" si="643"/>
        <v>8409.02</v>
      </c>
      <c r="EL308" s="380">
        <f t="shared" si="643"/>
        <v>8514.3799999999992</v>
      </c>
      <c r="EM308" s="380">
        <f t="shared" si="643"/>
        <v>9209.06</v>
      </c>
      <c r="EN308" s="380">
        <f t="shared" si="643"/>
        <v>8326.49</v>
      </c>
      <c r="EO308" s="380">
        <f t="shared" si="643"/>
        <v>9474.2900000000009</v>
      </c>
      <c r="EP308" s="380">
        <f t="shared" si="643"/>
        <v>10251.07</v>
      </c>
      <c r="EQ308" s="380">
        <f t="shared" si="643"/>
        <v>8104.89</v>
      </c>
      <c r="ER308" s="380">
        <f t="shared" si="643"/>
        <v>11247.15</v>
      </c>
      <c r="ES308" s="380">
        <f t="shared" si="643"/>
        <v>14707.05</v>
      </c>
      <c r="ET308" s="380">
        <f t="shared" si="643"/>
        <v>14172.39</v>
      </c>
      <c r="EU308" s="380">
        <f t="shared" si="643"/>
        <v>9098.2000000000007</v>
      </c>
      <c r="EV308" s="380">
        <f t="shared" si="643"/>
        <v>17390.75</v>
      </c>
      <c r="EW308" s="380">
        <f t="shared" si="643"/>
        <v>10800.87</v>
      </c>
      <c r="EX308" s="380">
        <f t="shared" si="643"/>
        <v>12847.37</v>
      </c>
      <c r="EY308" s="380">
        <f t="shared" si="643"/>
        <v>8866.5400000000009</v>
      </c>
      <c r="EZ308" s="380">
        <f t="shared" si="643"/>
        <v>14399.83</v>
      </c>
      <c r="FA308" s="380">
        <f t="shared" si="643"/>
        <v>8428.2199999999993</v>
      </c>
      <c r="FB308" s="380">
        <f t="shared" si="643"/>
        <v>10671.81</v>
      </c>
      <c r="FC308" s="380">
        <f t="shared" si="643"/>
        <v>7800.32</v>
      </c>
      <c r="FD308" s="380">
        <f t="shared" si="643"/>
        <v>10174.24</v>
      </c>
      <c r="FE308" s="380">
        <f t="shared" si="643"/>
        <v>15620.51</v>
      </c>
      <c r="FF308" s="380">
        <f t="shared" si="643"/>
        <v>12388.77</v>
      </c>
      <c r="FG308" s="380">
        <f t="shared" si="643"/>
        <v>15304.35</v>
      </c>
      <c r="FH308" s="380">
        <f t="shared" si="643"/>
        <v>15883.23</v>
      </c>
      <c r="FI308" s="380">
        <f t="shared" si="643"/>
        <v>8001.09</v>
      </c>
      <c r="FJ308" s="380">
        <f t="shared" si="643"/>
        <v>7798.49</v>
      </c>
      <c r="FK308" s="380">
        <f t="shared" si="643"/>
        <v>7779.76</v>
      </c>
      <c r="FL308" s="380">
        <f t="shared" si="643"/>
        <v>7713.84</v>
      </c>
      <c r="FM308" s="380">
        <f t="shared" si="643"/>
        <v>7713.84</v>
      </c>
      <c r="FN308" s="380">
        <f t="shared" si="643"/>
        <v>7974.44</v>
      </c>
      <c r="FO308" s="380">
        <f t="shared" si="643"/>
        <v>8667.26</v>
      </c>
      <c r="FP308" s="380">
        <f t="shared" si="643"/>
        <v>8290.56</v>
      </c>
      <c r="FQ308" s="380">
        <f t="shared" si="643"/>
        <v>8379.23</v>
      </c>
      <c r="FR308" s="380">
        <f t="shared" si="643"/>
        <v>13887.63</v>
      </c>
      <c r="FS308" s="380">
        <f t="shared" si="643"/>
        <v>13055.18</v>
      </c>
      <c r="FT308" s="380">
        <f t="shared" si="643"/>
        <v>17446.830000000002</v>
      </c>
      <c r="FU308" s="380">
        <f t="shared" si="643"/>
        <v>9016</v>
      </c>
      <c r="FV308" s="380">
        <f t="shared" si="643"/>
        <v>8668.99</v>
      </c>
      <c r="FW308" s="380">
        <f t="shared" si="643"/>
        <v>13222.41</v>
      </c>
      <c r="FX308" s="380">
        <f t="shared" si="643"/>
        <v>17076.72</v>
      </c>
      <c r="FY308" s="380"/>
      <c r="FZ308" s="42"/>
      <c r="GB308" s="43"/>
      <c r="GC308" s="43"/>
      <c r="GD308" s="43"/>
      <c r="GE308" s="11"/>
      <c r="GF308" s="11"/>
      <c r="GG308" s="137"/>
      <c r="GH308" s="1"/>
      <c r="GI308" s="1"/>
      <c r="GJ308" s="1"/>
      <c r="GK308" s="1"/>
      <c r="GL308" s="1"/>
      <c r="GM308" s="1"/>
    </row>
    <row r="309" spans="1:195" x14ac:dyDescent="0.2">
      <c r="A309" s="381" t="s">
        <v>1048</v>
      </c>
      <c r="B309" s="383" t="s">
        <v>1047</v>
      </c>
      <c r="C309" s="380">
        <f>C288-(C288*$GB$302)</f>
        <v>7448.9574159189724</v>
      </c>
      <c r="D309" s="380">
        <f t="shared" ref="D309:BO309" si="644">D288-(D288*$GB$302)</f>
        <v>7448.9574159189724</v>
      </c>
      <c r="E309" s="380">
        <f t="shared" si="644"/>
        <v>7448.9574159189724</v>
      </c>
      <c r="F309" s="380">
        <f t="shared" si="644"/>
        <v>7448.9574159189724</v>
      </c>
      <c r="G309" s="380">
        <f t="shared" si="644"/>
        <v>7448.9574159189724</v>
      </c>
      <c r="H309" s="380">
        <f t="shared" si="644"/>
        <v>7448.9574159189724</v>
      </c>
      <c r="I309" s="380">
        <f t="shared" si="644"/>
        <v>7448.9574159189724</v>
      </c>
      <c r="J309" s="380">
        <f t="shared" si="644"/>
        <v>7448.9574159189724</v>
      </c>
      <c r="K309" s="380">
        <f t="shared" si="644"/>
        <v>7448.9574159189724</v>
      </c>
      <c r="L309" s="380">
        <f t="shared" si="644"/>
        <v>7448.9574159189724</v>
      </c>
      <c r="M309" s="380">
        <f t="shared" si="644"/>
        <v>7448.9574159189724</v>
      </c>
      <c r="N309" s="380">
        <f t="shared" si="644"/>
        <v>7448.9574159189724</v>
      </c>
      <c r="O309" s="380">
        <f t="shared" si="644"/>
        <v>7448.9574159189724</v>
      </c>
      <c r="P309" s="380">
        <f t="shared" si="644"/>
        <v>7448.9574159189724</v>
      </c>
      <c r="Q309" s="380">
        <f t="shared" si="644"/>
        <v>7448.9574159189724</v>
      </c>
      <c r="R309" s="380">
        <f t="shared" si="644"/>
        <v>7448.9574159189724</v>
      </c>
      <c r="S309" s="380">
        <f t="shared" si="644"/>
        <v>7448.9574159189724</v>
      </c>
      <c r="T309" s="380">
        <f t="shared" si="644"/>
        <v>7448.9574159189724</v>
      </c>
      <c r="U309" s="380">
        <f t="shared" si="644"/>
        <v>7448.9574159189724</v>
      </c>
      <c r="V309" s="380">
        <f t="shared" si="644"/>
        <v>7448.9574159189724</v>
      </c>
      <c r="W309" s="380">
        <f t="shared" si="644"/>
        <v>7448.9574159189724</v>
      </c>
      <c r="X309" s="380">
        <f t="shared" si="644"/>
        <v>7448.9574159189724</v>
      </c>
      <c r="Y309" s="380">
        <f t="shared" si="644"/>
        <v>7448.9574159189724</v>
      </c>
      <c r="Z309" s="380">
        <f t="shared" si="644"/>
        <v>7448.9574159189724</v>
      </c>
      <c r="AA309" s="380">
        <f t="shared" si="644"/>
        <v>7448.9574159189724</v>
      </c>
      <c r="AB309" s="380">
        <f t="shared" si="644"/>
        <v>7448.9574159189724</v>
      </c>
      <c r="AC309" s="380">
        <f t="shared" si="644"/>
        <v>7448.9574159189724</v>
      </c>
      <c r="AD309" s="380">
        <f t="shared" si="644"/>
        <v>7448.9574159189724</v>
      </c>
      <c r="AE309" s="380">
        <f t="shared" si="644"/>
        <v>7448.9574159189724</v>
      </c>
      <c r="AF309" s="380">
        <f t="shared" si="644"/>
        <v>7448.9574159189724</v>
      </c>
      <c r="AG309" s="380">
        <f t="shared" si="644"/>
        <v>7448.9574159189724</v>
      </c>
      <c r="AH309" s="380">
        <f t="shared" si="644"/>
        <v>7448.9574159189724</v>
      </c>
      <c r="AI309" s="380">
        <f t="shared" si="644"/>
        <v>7448.9574159189724</v>
      </c>
      <c r="AJ309" s="380">
        <f t="shared" si="644"/>
        <v>7448.9574159189724</v>
      </c>
      <c r="AK309" s="380">
        <f t="shared" si="644"/>
        <v>7448.9574159189724</v>
      </c>
      <c r="AL309" s="380">
        <f t="shared" si="644"/>
        <v>7448.9574159189724</v>
      </c>
      <c r="AM309" s="380">
        <f t="shared" si="644"/>
        <v>7448.9574159189724</v>
      </c>
      <c r="AN309" s="380">
        <f t="shared" si="644"/>
        <v>7448.9574159189724</v>
      </c>
      <c r="AO309" s="380">
        <f t="shared" si="644"/>
        <v>7448.9574159189724</v>
      </c>
      <c r="AP309" s="380">
        <f t="shared" si="644"/>
        <v>7448.9574159189724</v>
      </c>
      <c r="AQ309" s="380">
        <f t="shared" si="644"/>
        <v>7448.9574159189724</v>
      </c>
      <c r="AR309" s="380">
        <f t="shared" si="644"/>
        <v>7448.9574159189724</v>
      </c>
      <c r="AS309" s="380">
        <f t="shared" si="644"/>
        <v>7448.9574159189724</v>
      </c>
      <c r="AT309" s="380">
        <f t="shared" si="644"/>
        <v>7448.9574159189724</v>
      </c>
      <c r="AU309" s="380">
        <f t="shared" si="644"/>
        <v>7448.9574159189724</v>
      </c>
      <c r="AV309" s="380">
        <f t="shared" si="644"/>
        <v>7448.9574159189724</v>
      </c>
      <c r="AW309" s="380">
        <f t="shared" si="644"/>
        <v>7448.9574159189724</v>
      </c>
      <c r="AX309" s="380">
        <f t="shared" si="644"/>
        <v>7448.9574159189724</v>
      </c>
      <c r="AY309" s="380">
        <f t="shared" si="644"/>
        <v>7448.9574159189724</v>
      </c>
      <c r="AZ309" s="380">
        <f t="shared" si="644"/>
        <v>7448.9574159189724</v>
      </c>
      <c r="BA309" s="380">
        <f t="shared" si="644"/>
        <v>7448.9574159189724</v>
      </c>
      <c r="BB309" s="380">
        <f t="shared" si="644"/>
        <v>7448.9574159189724</v>
      </c>
      <c r="BC309" s="380">
        <f t="shared" si="644"/>
        <v>7448.9574159189724</v>
      </c>
      <c r="BD309" s="380">
        <f t="shared" si="644"/>
        <v>7448.9574159189724</v>
      </c>
      <c r="BE309" s="380">
        <f t="shared" si="644"/>
        <v>7448.9574159189724</v>
      </c>
      <c r="BF309" s="380">
        <f t="shared" si="644"/>
        <v>7448.9574159189724</v>
      </c>
      <c r="BG309" s="380">
        <f t="shared" si="644"/>
        <v>7448.9574159189724</v>
      </c>
      <c r="BH309" s="380">
        <f t="shared" si="644"/>
        <v>7448.9574159189724</v>
      </c>
      <c r="BI309" s="380">
        <f t="shared" si="644"/>
        <v>7448.9574159189724</v>
      </c>
      <c r="BJ309" s="380">
        <f t="shared" si="644"/>
        <v>7448.9574159189724</v>
      </c>
      <c r="BK309" s="380">
        <f t="shared" si="644"/>
        <v>7448.9574159189724</v>
      </c>
      <c r="BL309" s="380">
        <f t="shared" si="644"/>
        <v>7448.9574159189724</v>
      </c>
      <c r="BM309" s="380">
        <f t="shared" si="644"/>
        <v>7448.9574159189724</v>
      </c>
      <c r="BN309" s="380">
        <f t="shared" si="644"/>
        <v>7448.9574159189724</v>
      </c>
      <c r="BO309" s="380">
        <f t="shared" si="644"/>
        <v>7448.9574159189724</v>
      </c>
      <c r="BP309" s="380">
        <f t="shared" ref="BP309:CT309" si="645">BP288-(BP288*$GB$302)</f>
        <v>7448.9574159189724</v>
      </c>
      <c r="BQ309" s="380">
        <f t="shared" si="645"/>
        <v>7448.9574159189724</v>
      </c>
      <c r="BR309" s="380">
        <f t="shared" si="645"/>
        <v>7448.9574159189724</v>
      </c>
      <c r="BS309" s="380">
        <f t="shared" si="645"/>
        <v>7448.9574159189724</v>
      </c>
      <c r="BT309" s="380">
        <f t="shared" si="645"/>
        <v>7448.9574159189724</v>
      </c>
      <c r="BU309" s="380">
        <f t="shared" si="645"/>
        <v>7448.9574159189724</v>
      </c>
      <c r="BV309" s="380">
        <f t="shared" si="645"/>
        <v>7448.9574159189724</v>
      </c>
      <c r="BW309" s="380">
        <f t="shared" si="645"/>
        <v>7448.9574159189724</v>
      </c>
      <c r="BX309" s="380">
        <f t="shared" si="645"/>
        <v>7448.9574159189724</v>
      </c>
      <c r="BY309" s="380">
        <f t="shared" si="645"/>
        <v>7448.9574159189724</v>
      </c>
      <c r="BZ309" s="380">
        <f t="shared" si="645"/>
        <v>7448.9574159189724</v>
      </c>
      <c r="CA309" s="380">
        <f t="shared" si="645"/>
        <v>7448.9574159189724</v>
      </c>
      <c r="CB309" s="380">
        <f t="shared" si="645"/>
        <v>7448.9574159189724</v>
      </c>
      <c r="CC309" s="380">
        <f t="shared" si="645"/>
        <v>7448.9574159189724</v>
      </c>
      <c r="CD309" s="380">
        <f t="shared" si="645"/>
        <v>7448.9574159189724</v>
      </c>
      <c r="CE309" s="380">
        <f t="shared" si="645"/>
        <v>7448.9574159189724</v>
      </c>
      <c r="CF309" s="380">
        <f t="shared" si="645"/>
        <v>7448.9574159189724</v>
      </c>
      <c r="CG309" s="380">
        <f t="shared" si="645"/>
        <v>7448.9574159189724</v>
      </c>
      <c r="CH309" s="380">
        <f t="shared" si="645"/>
        <v>7448.9574159189724</v>
      </c>
      <c r="CI309" s="380">
        <f t="shared" si="645"/>
        <v>7448.9574159189724</v>
      </c>
      <c r="CJ309" s="380">
        <f t="shared" si="645"/>
        <v>7448.9574159189724</v>
      </c>
      <c r="CK309" s="380">
        <f t="shared" si="645"/>
        <v>7448.9574159189724</v>
      </c>
      <c r="CL309" s="380">
        <f t="shared" si="645"/>
        <v>7448.9574159189724</v>
      </c>
      <c r="CM309" s="380">
        <f t="shared" si="645"/>
        <v>7448.9574159189724</v>
      </c>
      <c r="CN309" s="380">
        <f t="shared" si="645"/>
        <v>7448.9574159189724</v>
      </c>
      <c r="CO309" s="380">
        <f t="shared" si="645"/>
        <v>7448.9574159189724</v>
      </c>
      <c r="CP309" s="380">
        <f t="shared" si="645"/>
        <v>7448.9574159189724</v>
      </c>
      <c r="CQ309" s="380">
        <f t="shared" si="645"/>
        <v>7448.9574159189724</v>
      </c>
      <c r="CR309" s="380">
        <f t="shared" si="645"/>
        <v>7448.9574159189724</v>
      </c>
      <c r="CS309" s="380">
        <f t="shared" si="645"/>
        <v>7448.9574159189724</v>
      </c>
      <c r="CT309" s="380">
        <f t="shared" si="645"/>
        <v>7448.9574159189724</v>
      </c>
      <c r="CU309" s="380">
        <f>ROUND(CU288-(CU288*$GB$302),2)</f>
        <v>7448.96</v>
      </c>
      <c r="CV309" s="380">
        <f t="shared" ref="CV309:FG309" si="646">ROUND(CV288-(CV288*$GB$302),2)</f>
        <v>7448.96</v>
      </c>
      <c r="CW309" s="380">
        <f t="shared" si="646"/>
        <v>7448.96</v>
      </c>
      <c r="CX309" s="380">
        <f t="shared" si="646"/>
        <v>7448.96</v>
      </c>
      <c r="CY309" s="380">
        <f t="shared" si="646"/>
        <v>7448.96</v>
      </c>
      <c r="CZ309" s="380">
        <f t="shared" si="646"/>
        <v>7448.96</v>
      </c>
      <c r="DA309" s="380">
        <f t="shared" si="646"/>
        <v>7448.96</v>
      </c>
      <c r="DB309" s="380">
        <f t="shared" si="646"/>
        <v>7448.96</v>
      </c>
      <c r="DC309" s="380">
        <f t="shared" si="646"/>
        <v>7448.96</v>
      </c>
      <c r="DD309" s="380">
        <f t="shared" si="646"/>
        <v>7448.96</v>
      </c>
      <c r="DE309" s="380">
        <f t="shared" si="646"/>
        <v>7448.96</v>
      </c>
      <c r="DF309" s="380">
        <f t="shared" si="646"/>
        <v>7448.96</v>
      </c>
      <c r="DG309" s="380">
        <f t="shared" si="646"/>
        <v>7448.96</v>
      </c>
      <c r="DH309" s="380">
        <f t="shared" si="646"/>
        <v>7448.96</v>
      </c>
      <c r="DI309" s="380">
        <f t="shared" si="646"/>
        <v>7448.96</v>
      </c>
      <c r="DJ309" s="380">
        <f t="shared" si="646"/>
        <v>7448.96</v>
      </c>
      <c r="DK309" s="380">
        <f t="shared" si="646"/>
        <v>7448.96</v>
      </c>
      <c r="DL309" s="380">
        <f t="shared" si="646"/>
        <v>7448.96</v>
      </c>
      <c r="DM309" s="380">
        <f t="shared" si="646"/>
        <v>7448.96</v>
      </c>
      <c r="DN309" s="380">
        <f t="shared" si="646"/>
        <v>7448.96</v>
      </c>
      <c r="DO309" s="380">
        <f t="shared" si="646"/>
        <v>7448.96</v>
      </c>
      <c r="DP309" s="380">
        <f t="shared" si="646"/>
        <v>7448.96</v>
      </c>
      <c r="DQ309" s="380">
        <f t="shared" si="646"/>
        <v>7448.96</v>
      </c>
      <c r="DR309" s="380">
        <f t="shared" si="646"/>
        <v>7448.96</v>
      </c>
      <c r="DS309" s="380">
        <f t="shared" si="646"/>
        <v>7448.96</v>
      </c>
      <c r="DT309" s="380">
        <f t="shared" si="646"/>
        <v>7448.96</v>
      </c>
      <c r="DU309" s="380">
        <f t="shared" si="646"/>
        <v>7448.96</v>
      </c>
      <c r="DV309" s="380">
        <f t="shared" si="646"/>
        <v>7448.96</v>
      </c>
      <c r="DW309" s="380">
        <f t="shared" si="646"/>
        <v>7448.96</v>
      </c>
      <c r="DX309" s="380">
        <f t="shared" si="646"/>
        <v>7448.96</v>
      </c>
      <c r="DY309" s="380">
        <f t="shared" si="646"/>
        <v>7448.96</v>
      </c>
      <c r="DZ309" s="380">
        <f t="shared" si="646"/>
        <v>7448.96</v>
      </c>
      <c r="EA309" s="380">
        <f t="shared" si="646"/>
        <v>7448.96</v>
      </c>
      <c r="EB309" s="380">
        <f t="shared" si="646"/>
        <v>7448.96</v>
      </c>
      <c r="EC309" s="380">
        <f t="shared" si="646"/>
        <v>7448.96</v>
      </c>
      <c r="ED309" s="380">
        <f t="shared" si="646"/>
        <v>7448.96</v>
      </c>
      <c r="EE309" s="380">
        <f t="shared" si="646"/>
        <v>7448.96</v>
      </c>
      <c r="EF309" s="380">
        <f t="shared" si="646"/>
        <v>7448.96</v>
      </c>
      <c r="EG309" s="380">
        <f t="shared" si="646"/>
        <v>7448.96</v>
      </c>
      <c r="EH309" s="380">
        <f t="shared" si="646"/>
        <v>7448.96</v>
      </c>
      <c r="EI309" s="380">
        <f t="shared" si="646"/>
        <v>7448.96</v>
      </c>
      <c r="EJ309" s="380">
        <f t="shared" si="646"/>
        <v>7448.96</v>
      </c>
      <c r="EK309" s="380">
        <f t="shared" si="646"/>
        <v>7448.96</v>
      </c>
      <c r="EL309" s="380">
        <f t="shared" si="646"/>
        <v>7448.96</v>
      </c>
      <c r="EM309" s="380">
        <f t="shared" si="646"/>
        <v>7448.96</v>
      </c>
      <c r="EN309" s="380">
        <f t="shared" si="646"/>
        <v>7448.96</v>
      </c>
      <c r="EO309" s="380">
        <f t="shared" si="646"/>
        <v>7448.96</v>
      </c>
      <c r="EP309" s="380">
        <f t="shared" si="646"/>
        <v>7448.96</v>
      </c>
      <c r="EQ309" s="380">
        <f t="shared" si="646"/>
        <v>7448.96</v>
      </c>
      <c r="ER309" s="380">
        <f t="shared" si="646"/>
        <v>7448.96</v>
      </c>
      <c r="ES309" s="380">
        <f t="shared" si="646"/>
        <v>7448.96</v>
      </c>
      <c r="ET309" s="380">
        <f t="shared" si="646"/>
        <v>7448.96</v>
      </c>
      <c r="EU309" s="380">
        <f t="shared" si="646"/>
        <v>7448.96</v>
      </c>
      <c r="EV309" s="380">
        <f t="shared" si="646"/>
        <v>7448.96</v>
      </c>
      <c r="EW309" s="380">
        <f t="shared" si="646"/>
        <v>7448.96</v>
      </c>
      <c r="EX309" s="380">
        <f t="shared" si="646"/>
        <v>7448.96</v>
      </c>
      <c r="EY309" s="380">
        <f t="shared" si="646"/>
        <v>7448.96</v>
      </c>
      <c r="EZ309" s="380">
        <f t="shared" si="646"/>
        <v>7448.96</v>
      </c>
      <c r="FA309" s="380">
        <f t="shared" si="646"/>
        <v>7448.96</v>
      </c>
      <c r="FB309" s="380">
        <f t="shared" si="646"/>
        <v>7448.96</v>
      </c>
      <c r="FC309" s="380">
        <f t="shared" si="646"/>
        <v>7448.96</v>
      </c>
      <c r="FD309" s="380">
        <f t="shared" si="646"/>
        <v>7448.96</v>
      </c>
      <c r="FE309" s="380">
        <f t="shared" si="646"/>
        <v>7448.96</v>
      </c>
      <c r="FF309" s="380">
        <f t="shared" si="646"/>
        <v>7448.96</v>
      </c>
      <c r="FG309" s="380">
        <f t="shared" si="646"/>
        <v>7448.96</v>
      </c>
      <c r="FH309" s="380">
        <f t="shared" ref="FH309:FY309" si="647">ROUND(FH288-(FH288*$GB$302),2)</f>
        <v>7448.96</v>
      </c>
      <c r="FI309" s="380">
        <f t="shared" si="647"/>
        <v>7448.96</v>
      </c>
      <c r="FJ309" s="380">
        <f t="shared" si="647"/>
        <v>7448.96</v>
      </c>
      <c r="FK309" s="380">
        <f t="shared" si="647"/>
        <v>7448.96</v>
      </c>
      <c r="FL309" s="380">
        <f t="shared" si="647"/>
        <v>7448.96</v>
      </c>
      <c r="FM309" s="380">
        <f t="shared" si="647"/>
        <v>7448.96</v>
      </c>
      <c r="FN309" s="380">
        <f t="shared" si="647"/>
        <v>7448.96</v>
      </c>
      <c r="FO309" s="380">
        <f t="shared" si="647"/>
        <v>7448.96</v>
      </c>
      <c r="FP309" s="380">
        <f t="shared" si="647"/>
        <v>7448.96</v>
      </c>
      <c r="FQ309" s="380">
        <f t="shared" si="647"/>
        <v>7448.96</v>
      </c>
      <c r="FR309" s="380">
        <f t="shared" si="647"/>
        <v>7448.96</v>
      </c>
      <c r="FS309" s="380">
        <f t="shared" si="647"/>
        <v>7448.96</v>
      </c>
      <c r="FT309" s="380">
        <f t="shared" si="647"/>
        <v>7448.96</v>
      </c>
      <c r="FU309" s="380">
        <f t="shared" si="647"/>
        <v>7448.96</v>
      </c>
      <c r="FV309" s="380">
        <f t="shared" si="647"/>
        <v>7448.96</v>
      </c>
      <c r="FW309" s="380">
        <f t="shared" si="647"/>
        <v>7448.96</v>
      </c>
      <c r="FX309" s="380">
        <f t="shared" si="647"/>
        <v>7448.96</v>
      </c>
      <c r="FY309" s="380">
        <f t="shared" si="647"/>
        <v>0</v>
      </c>
      <c r="FZ309" s="42"/>
      <c r="GB309" s="43"/>
      <c r="GC309" s="43"/>
      <c r="GD309" s="43"/>
      <c r="GE309" s="11"/>
      <c r="GF309" s="11"/>
      <c r="GG309" s="137"/>
      <c r="GH309" s="1"/>
      <c r="GI309" s="1"/>
      <c r="GJ309" s="1"/>
      <c r="GK309" s="1"/>
      <c r="GL309" s="1"/>
      <c r="GM309" s="1"/>
    </row>
    <row r="310" spans="1:195" x14ac:dyDescent="0.2">
      <c r="A310" s="2"/>
      <c r="B310" s="11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  <c r="AS310" s="42"/>
      <c r="AT310" s="42"/>
      <c r="AU310" s="42"/>
      <c r="AV310" s="42"/>
      <c r="AW310" s="42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  <c r="BM310" s="42"/>
      <c r="BN310" s="42"/>
      <c r="BO310" s="42"/>
      <c r="BP310" s="42"/>
      <c r="BQ310" s="42"/>
      <c r="BR310" s="42"/>
      <c r="BS310" s="42"/>
      <c r="BT310" s="42"/>
      <c r="BU310" s="42"/>
      <c r="BV310" s="42"/>
      <c r="BW310" s="42"/>
      <c r="BX310" s="42"/>
      <c r="BY310" s="42"/>
      <c r="BZ310" s="42"/>
      <c r="CA310" s="42"/>
      <c r="CB310" s="42"/>
      <c r="CC310" s="42"/>
      <c r="CD310" s="42"/>
      <c r="CE310" s="42"/>
      <c r="CF310" s="42"/>
      <c r="CG310" s="42"/>
      <c r="CH310" s="42"/>
      <c r="CI310" s="42"/>
      <c r="CJ310" s="42"/>
      <c r="CK310" s="42"/>
      <c r="CL310" s="42"/>
      <c r="CM310" s="42"/>
      <c r="CN310" s="42"/>
      <c r="CO310" s="42"/>
      <c r="CP310" s="42"/>
      <c r="CQ310" s="42"/>
      <c r="CR310" s="42"/>
      <c r="CS310" s="42"/>
      <c r="CT310" s="42"/>
      <c r="CU310" s="42"/>
      <c r="CV310" s="42"/>
      <c r="CW310" s="42"/>
      <c r="CX310" s="42"/>
      <c r="CY310" s="42"/>
      <c r="CZ310" s="42"/>
      <c r="DA310" s="42"/>
      <c r="DB310" s="42"/>
      <c r="DC310" s="42"/>
      <c r="DD310" s="42"/>
      <c r="DE310" s="42"/>
      <c r="DF310" s="42"/>
      <c r="DG310" s="42"/>
      <c r="DH310" s="42"/>
      <c r="DI310" s="42"/>
      <c r="DJ310" s="42"/>
      <c r="DK310" s="42"/>
      <c r="DL310" s="42"/>
      <c r="DM310" s="42"/>
      <c r="DN310" s="42"/>
      <c r="DO310" s="42"/>
      <c r="DP310" s="42"/>
      <c r="DQ310" s="42"/>
      <c r="DR310" s="42"/>
      <c r="DS310" s="42"/>
      <c r="DT310" s="42"/>
      <c r="DU310" s="42"/>
      <c r="DV310" s="42"/>
      <c r="DW310" s="42"/>
      <c r="DX310" s="42"/>
      <c r="DY310" s="42"/>
      <c r="DZ310" s="42"/>
      <c r="EA310" s="42"/>
      <c r="EB310" s="42"/>
      <c r="EC310" s="42"/>
      <c r="ED310" s="42"/>
      <c r="EE310" s="42"/>
      <c r="EF310" s="42"/>
      <c r="EG310" s="42"/>
      <c r="EH310" s="42"/>
      <c r="EI310" s="42"/>
      <c r="EJ310" s="42"/>
      <c r="EK310" s="42"/>
      <c r="EL310" s="42"/>
      <c r="EM310" s="42"/>
      <c r="EN310" s="42"/>
      <c r="EO310" s="42"/>
      <c r="EP310" s="42"/>
      <c r="EQ310" s="42"/>
      <c r="ER310" s="42"/>
      <c r="ES310" s="42"/>
      <c r="ET310" s="42"/>
      <c r="EU310" s="42"/>
      <c r="EV310" s="42"/>
      <c r="EW310" s="42"/>
      <c r="EX310" s="42"/>
      <c r="EY310" s="42"/>
      <c r="EZ310" s="42"/>
      <c r="FA310" s="42"/>
      <c r="FB310" s="42"/>
      <c r="FC310" s="42"/>
      <c r="FD310" s="42"/>
      <c r="FE310" s="42"/>
      <c r="FF310" s="42"/>
      <c r="FG310" s="42"/>
      <c r="FH310" s="42"/>
      <c r="FI310" s="42"/>
      <c r="FJ310" s="42"/>
      <c r="FK310" s="42"/>
      <c r="FL310" s="42"/>
      <c r="FM310" s="42"/>
      <c r="FN310" s="42"/>
      <c r="FO310" s="42"/>
      <c r="FP310" s="42"/>
      <c r="FQ310" s="42"/>
      <c r="FR310" s="42"/>
      <c r="FS310" s="42"/>
      <c r="FT310" s="42"/>
      <c r="FU310" s="42"/>
      <c r="FV310" s="42"/>
      <c r="FW310" s="42"/>
      <c r="FX310" s="42"/>
      <c r="FY310" s="42"/>
      <c r="FZ310" s="42"/>
      <c r="GB310" s="42"/>
      <c r="GC310" s="42"/>
      <c r="GD310" s="42"/>
      <c r="GE310" s="4"/>
      <c r="GF310" s="11"/>
      <c r="GG310" s="135"/>
      <c r="GH310" s="1"/>
      <c r="GI310" s="1"/>
      <c r="GJ310" s="1"/>
      <c r="GK310" s="1"/>
      <c r="GL310" s="1"/>
      <c r="GM310" s="1"/>
    </row>
    <row r="311" spans="1:195" ht="15.75" x14ac:dyDescent="0.25">
      <c r="A311" s="2" t="s">
        <v>412</v>
      </c>
      <c r="B311" s="41" t="s">
        <v>683</v>
      </c>
      <c r="C311" s="96"/>
      <c r="D311" s="96"/>
      <c r="E311" s="96"/>
      <c r="F311" s="96"/>
      <c r="G311" s="96"/>
      <c r="H311" s="96"/>
      <c r="I311" s="96"/>
      <c r="J311" s="96"/>
      <c r="K311" s="96"/>
      <c r="L311" s="96"/>
      <c r="M311" s="96"/>
      <c r="N311" s="96"/>
      <c r="O311" s="96"/>
      <c r="P311" s="96"/>
      <c r="Q311" s="96"/>
      <c r="R311" s="96"/>
      <c r="S311" s="96"/>
      <c r="T311" s="96"/>
      <c r="U311" s="96"/>
      <c r="V311" s="96"/>
      <c r="W311" s="138"/>
      <c r="X311" s="96"/>
      <c r="Y311" s="96"/>
      <c r="Z311" s="96"/>
      <c r="AA311" s="96"/>
      <c r="AB311" s="96"/>
      <c r="AC311" s="96"/>
      <c r="AD311" s="96"/>
      <c r="AE311" s="96"/>
      <c r="AF311" s="96"/>
      <c r="AG311" s="96"/>
      <c r="AH311" s="96"/>
      <c r="AI311" s="96"/>
      <c r="AJ311" s="96"/>
      <c r="AK311" s="96"/>
      <c r="AL311" s="96"/>
      <c r="AM311" s="96"/>
      <c r="AN311" s="96"/>
      <c r="AO311" s="96"/>
      <c r="AP311" s="96"/>
      <c r="AQ311" s="96"/>
      <c r="AR311" s="96"/>
      <c r="AS311" s="96"/>
      <c r="AT311" s="96"/>
      <c r="AU311" s="96"/>
      <c r="AV311" s="96"/>
      <c r="AW311" s="96"/>
      <c r="AX311" s="96"/>
      <c r="AY311" s="96"/>
      <c r="AZ311" s="96"/>
      <c r="BA311" s="96"/>
      <c r="BB311" s="96"/>
      <c r="BC311" s="96"/>
      <c r="BD311" s="96"/>
      <c r="BE311" s="96"/>
      <c r="BF311" s="96"/>
      <c r="BG311" s="96"/>
      <c r="BH311" s="96"/>
      <c r="BI311" s="96"/>
      <c r="BJ311" s="96"/>
      <c r="BK311" s="96"/>
      <c r="BL311" s="96"/>
      <c r="BM311" s="96"/>
      <c r="BN311" s="96"/>
      <c r="BO311" s="96"/>
      <c r="BP311" s="96"/>
      <c r="BQ311" s="96"/>
      <c r="BR311" s="96"/>
      <c r="BS311" s="96"/>
      <c r="BT311" s="96"/>
      <c r="BU311" s="96"/>
      <c r="BV311" s="96"/>
      <c r="BW311" s="96"/>
      <c r="BX311" s="96"/>
      <c r="BY311" s="96"/>
      <c r="BZ311" s="96"/>
      <c r="CA311" s="96"/>
      <c r="CB311" s="96"/>
      <c r="CC311" s="96"/>
      <c r="CD311" s="96"/>
      <c r="CE311" s="96"/>
      <c r="CF311" s="96"/>
      <c r="CG311" s="96"/>
      <c r="CH311" s="96"/>
      <c r="CI311" s="96"/>
      <c r="CJ311" s="96"/>
      <c r="CK311" s="96"/>
      <c r="CL311" s="96"/>
      <c r="CM311" s="96"/>
      <c r="CN311" s="96"/>
      <c r="CO311" s="96"/>
      <c r="CP311" s="96"/>
      <c r="CQ311" s="96"/>
      <c r="CR311" s="96"/>
      <c r="CS311" s="96"/>
      <c r="CT311" s="96"/>
      <c r="CU311" s="96"/>
      <c r="CV311" s="96"/>
      <c r="CW311" s="96"/>
      <c r="CX311" s="96"/>
      <c r="CY311" s="96"/>
      <c r="CZ311" s="96"/>
      <c r="DA311" s="96"/>
      <c r="DB311" s="96"/>
      <c r="DC311" s="96"/>
      <c r="DD311" s="96"/>
      <c r="DE311" s="96"/>
      <c r="DF311" s="96"/>
      <c r="DG311" s="96"/>
      <c r="DH311" s="96"/>
      <c r="DI311" s="96"/>
      <c r="DJ311" s="96"/>
      <c r="DK311" s="96"/>
      <c r="DL311" s="96"/>
      <c r="DM311" s="96"/>
      <c r="DN311" s="96"/>
      <c r="DO311" s="96"/>
      <c r="DP311" s="96"/>
      <c r="DQ311" s="96"/>
      <c r="DR311" s="96"/>
      <c r="DS311" s="96"/>
      <c r="DT311" s="96"/>
      <c r="DU311" s="96"/>
      <c r="DV311" s="96"/>
      <c r="DW311" s="96"/>
      <c r="DX311" s="96"/>
      <c r="DY311" s="96"/>
      <c r="DZ311" s="96"/>
      <c r="EA311" s="96"/>
      <c r="EB311" s="96"/>
      <c r="EC311" s="96"/>
      <c r="ED311" s="96"/>
      <c r="EE311" s="96"/>
      <c r="EF311" s="96"/>
      <c r="EG311" s="96"/>
      <c r="EH311" s="96"/>
      <c r="EI311" s="96"/>
      <c r="EJ311" s="96"/>
      <c r="EK311" s="96"/>
      <c r="EL311" s="96"/>
      <c r="EM311" s="96"/>
      <c r="EN311" s="96"/>
      <c r="EO311" s="96"/>
      <c r="EP311" s="96"/>
      <c r="EQ311" s="96"/>
      <c r="ER311" s="96"/>
      <c r="ES311" s="96"/>
      <c r="ET311" s="96"/>
      <c r="EU311" s="96"/>
      <c r="EV311" s="96"/>
      <c r="EW311" s="96"/>
      <c r="EX311" s="96"/>
      <c r="EY311" s="96"/>
      <c r="EZ311" s="96"/>
      <c r="FA311" s="96"/>
      <c r="FB311" s="96"/>
      <c r="FC311" s="96"/>
      <c r="FD311" s="96"/>
      <c r="FE311" s="96"/>
      <c r="FF311" s="96"/>
      <c r="FG311" s="96"/>
      <c r="FH311" s="96"/>
      <c r="FI311" s="96"/>
      <c r="FJ311" s="96"/>
      <c r="FK311" s="96"/>
      <c r="FL311" s="96"/>
      <c r="FM311" s="96"/>
      <c r="FN311" s="96"/>
      <c r="FO311" s="96"/>
      <c r="FP311" s="96"/>
      <c r="FQ311" s="96"/>
      <c r="FR311" s="96"/>
      <c r="FS311" s="96"/>
      <c r="FT311" s="138"/>
      <c r="FU311" s="96"/>
      <c r="FV311" s="96"/>
      <c r="FW311" s="96"/>
      <c r="FX311" s="96"/>
      <c r="FY311" s="96"/>
      <c r="FZ311" s="42"/>
      <c r="GB311" s="42"/>
      <c r="GC311" s="42"/>
      <c r="GD311" s="42"/>
      <c r="GE311" s="4"/>
      <c r="GF311" s="11"/>
      <c r="GG311" s="135"/>
      <c r="GH311" s="1"/>
      <c r="GI311" s="1"/>
      <c r="GJ311" s="1"/>
      <c r="GK311" s="1"/>
      <c r="GL311" s="1"/>
      <c r="GM311" s="1"/>
    </row>
    <row r="312" spans="1:195" x14ac:dyDescent="0.2">
      <c r="A312" s="2" t="s">
        <v>684</v>
      </c>
      <c r="B312" s="11" t="s">
        <v>685</v>
      </c>
      <c r="C312" s="59">
        <f t="shared" ref="C312:AH312" si="648">+C250</f>
        <v>2.6079999999999999E-2</v>
      </c>
      <c r="D312" s="59">
        <f t="shared" si="648"/>
        <v>2.7E-2</v>
      </c>
      <c r="E312" s="59">
        <f t="shared" si="648"/>
        <v>2.4687999999999998E-2</v>
      </c>
      <c r="F312" s="59">
        <f t="shared" si="648"/>
        <v>2.6262000000000001E-2</v>
      </c>
      <c r="G312" s="59">
        <f t="shared" si="648"/>
        <v>2.2284999999999999E-2</v>
      </c>
      <c r="H312" s="59">
        <f t="shared" si="648"/>
        <v>2.7E-2</v>
      </c>
      <c r="I312" s="59">
        <f t="shared" si="648"/>
        <v>2.7E-2</v>
      </c>
      <c r="J312" s="59">
        <f t="shared" si="648"/>
        <v>2.7E-2</v>
      </c>
      <c r="K312" s="59">
        <f t="shared" si="648"/>
        <v>2.7E-2</v>
      </c>
      <c r="L312" s="59">
        <f t="shared" si="648"/>
        <v>2.1895000000000001E-2</v>
      </c>
      <c r="M312" s="59">
        <f t="shared" si="648"/>
        <v>2.0947E-2</v>
      </c>
      <c r="N312" s="59">
        <f t="shared" si="648"/>
        <v>2.0358999999999999E-2</v>
      </c>
      <c r="O312" s="59">
        <f t="shared" si="648"/>
        <v>2.5353000000000001E-2</v>
      </c>
      <c r="P312" s="59">
        <f t="shared" si="648"/>
        <v>2.7E-2</v>
      </c>
      <c r="Q312" s="59">
        <f t="shared" si="648"/>
        <v>2.6010000000000002E-2</v>
      </c>
      <c r="R312" s="59">
        <f t="shared" si="648"/>
        <v>2.3909E-2</v>
      </c>
      <c r="S312" s="59">
        <f t="shared" si="648"/>
        <v>2.1013999999999998E-2</v>
      </c>
      <c r="T312" s="59">
        <f t="shared" si="648"/>
        <v>1.9300999999999999E-2</v>
      </c>
      <c r="U312" s="59">
        <f t="shared" si="648"/>
        <v>1.8800999999999998E-2</v>
      </c>
      <c r="V312" s="59">
        <f t="shared" si="648"/>
        <v>2.7E-2</v>
      </c>
      <c r="W312" s="40">
        <f t="shared" si="648"/>
        <v>2.7E-2</v>
      </c>
      <c r="X312" s="59">
        <f t="shared" si="648"/>
        <v>1.0756E-2</v>
      </c>
      <c r="Y312" s="59">
        <f t="shared" si="648"/>
        <v>1.9498000000000001E-2</v>
      </c>
      <c r="Z312" s="59">
        <f t="shared" si="648"/>
        <v>1.8914999999999998E-2</v>
      </c>
      <c r="AA312" s="59">
        <f t="shared" si="648"/>
        <v>2.4995E-2</v>
      </c>
      <c r="AB312" s="59">
        <f t="shared" si="648"/>
        <v>2.5023E-2</v>
      </c>
      <c r="AC312" s="59">
        <f t="shared" si="648"/>
        <v>1.5982E-2</v>
      </c>
      <c r="AD312" s="59">
        <f t="shared" si="648"/>
        <v>1.4692999999999999E-2</v>
      </c>
      <c r="AE312" s="59">
        <f t="shared" si="648"/>
        <v>7.8139999999999998E-3</v>
      </c>
      <c r="AF312" s="59">
        <f t="shared" si="648"/>
        <v>6.6740000000000002E-3</v>
      </c>
      <c r="AG312" s="59">
        <f t="shared" si="648"/>
        <v>1.2480999999999999E-2</v>
      </c>
      <c r="AH312" s="59">
        <f t="shared" si="648"/>
        <v>1.7123000000000003E-2</v>
      </c>
      <c r="AI312" s="59">
        <f t="shared" ref="AI312:BN312" si="649">+AI250</f>
        <v>2.7E-2</v>
      </c>
      <c r="AJ312" s="59">
        <f t="shared" si="649"/>
        <v>1.8787999999999999E-2</v>
      </c>
      <c r="AK312" s="59">
        <f t="shared" si="649"/>
        <v>1.6280000000000003E-2</v>
      </c>
      <c r="AL312" s="59">
        <f t="shared" si="649"/>
        <v>2.7E-2</v>
      </c>
      <c r="AM312" s="59">
        <f t="shared" si="649"/>
        <v>1.6449000000000002E-2</v>
      </c>
      <c r="AN312" s="59">
        <f t="shared" si="649"/>
        <v>2.2903E-2</v>
      </c>
      <c r="AO312" s="59">
        <f t="shared" si="649"/>
        <v>2.2655999999999999E-2</v>
      </c>
      <c r="AP312" s="59">
        <f t="shared" si="649"/>
        <v>2.5541000000000001E-2</v>
      </c>
      <c r="AQ312" s="59">
        <f t="shared" si="649"/>
        <v>1.5559E-2</v>
      </c>
      <c r="AR312" s="59">
        <f t="shared" si="649"/>
        <v>2.5440000000000001E-2</v>
      </c>
      <c r="AS312" s="59">
        <f t="shared" si="649"/>
        <v>1.1618E-2</v>
      </c>
      <c r="AT312" s="59">
        <f t="shared" si="649"/>
        <v>2.6713999999999998E-2</v>
      </c>
      <c r="AU312" s="59">
        <f t="shared" si="649"/>
        <v>1.9188E-2</v>
      </c>
      <c r="AV312" s="59">
        <f t="shared" si="649"/>
        <v>2.5359000000000003E-2</v>
      </c>
      <c r="AW312" s="59">
        <f t="shared" si="649"/>
        <v>2.0596E-2</v>
      </c>
      <c r="AX312" s="59">
        <f t="shared" si="649"/>
        <v>1.6797999999999997E-2</v>
      </c>
      <c r="AY312" s="59">
        <f t="shared" si="649"/>
        <v>2.7E-2</v>
      </c>
      <c r="AZ312" s="59">
        <f t="shared" si="649"/>
        <v>1.6345999999999999E-2</v>
      </c>
      <c r="BA312" s="59">
        <f t="shared" si="649"/>
        <v>2.1893999999999997E-2</v>
      </c>
      <c r="BB312" s="59">
        <f t="shared" si="649"/>
        <v>1.9684E-2</v>
      </c>
      <c r="BC312" s="59">
        <f t="shared" si="649"/>
        <v>2.2561999999999999E-2</v>
      </c>
      <c r="BD312" s="59">
        <f t="shared" si="649"/>
        <v>2.7E-2</v>
      </c>
      <c r="BE312" s="59">
        <f t="shared" si="649"/>
        <v>2.2815999999999999E-2</v>
      </c>
      <c r="BF312" s="59">
        <f t="shared" si="649"/>
        <v>2.6952E-2</v>
      </c>
      <c r="BG312" s="59">
        <f t="shared" si="649"/>
        <v>2.7E-2</v>
      </c>
      <c r="BH312" s="59">
        <f t="shared" si="649"/>
        <v>2.1419000000000001E-2</v>
      </c>
      <c r="BI312" s="59">
        <f t="shared" si="649"/>
        <v>8.4329999999999995E-3</v>
      </c>
      <c r="BJ312" s="59">
        <f t="shared" si="649"/>
        <v>2.3164000000000001E-2</v>
      </c>
      <c r="BK312" s="59">
        <f t="shared" si="649"/>
        <v>2.4458999999999998E-2</v>
      </c>
      <c r="BL312" s="59">
        <f t="shared" si="649"/>
        <v>2.7E-2</v>
      </c>
      <c r="BM312" s="59">
        <f t="shared" si="649"/>
        <v>2.0833999999999998E-2</v>
      </c>
      <c r="BN312" s="59">
        <f t="shared" si="649"/>
        <v>2.7E-2</v>
      </c>
      <c r="BO312" s="59">
        <f t="shared" ref="BO312:CT312" si="650">+BO250</f>
        <v>1.5203E-2</v>
      </c>
      <c r="BP312" s="59">
        <f t="shared" si="650"/>
        <v>2.1702000000000003E-2</v>
      </c>
      <c r="BQ312" s="59">
        <f t="shared" si="650"/>
        <v>2.1759000000000001E-2</v>
      </c>
      <c r="BR312" s="59">
        <f t="shared" si="650"/>
        <v>4.7000000000000002E-3</v>
      </c>
      <c r="BS312" s="59">
        <f t="shared" si="650"/>
        <v>2.2309999999999999E-3</v>
      </c>
      <c r="BT312" s="59">
        <f t="shared" si="650"/>
        <v>4.0750000000000005E-3</v>
      </c>
      <c r="BU312" s="59">
        <f t="shared" si="650"/>
        <v>1.3811E-2</v>
      </c>
      <c r="BV312" s="59">
        <f t="shared" si="650"/>
        <v>1.1775000000000001E-2</v>
      </c>
      <c r="BW312" s="59">
        <f t="shared" si="650"/>
        <v>1.55E-2</v>
      </c>
      <c r="BX312" s="59">
        <f t="shared" si="650"/>
        <v>1.6598999999999999E-2</v>
      </c>
      <c r="BY312" s="59">
        <f t="shared" si="650"/>
        <v>2.3781E-2</v>
      </c>
      <c r="BZ312" s="59">
        <f t="shared" si="650"/>
        <v>2.6312000000000002E-2</v>
      </c>
      <c r="CA312" s="59">
        <f t="shared" si="650"/>
        <v>2.3040999999999999E-2</v>
      </c>
      <c r="CB312" s="59">
        <f t="shared" si="650"/>
        <v>2.6251999999999998E-2</v>
      </c>
      <c r="CC312" s="59">
        <f t="shared" si="650"/>
        <v>2.2199E-2</v>
      </c>
      <c r="CD312" s="59">
        <f t="shared" si="650"/>
        <v>1.9519999999999999E-2</v>
      </c>
      <c r="CE312" s="59">
        <f t="shared" si="650"/>
        <v>2.7E-2</v>
      </c>
      <c r="CF312" s="59">
        <f t="shared" si="650"/>
        <v>2.2463E-2</v>
      </c>
      <c r="CG312" s="59">
        <f t="shared" si="650"/>
        <v>2.7E-2</v>
      </c>
      <c r="CH312" s="59">
        <f t="shared" si="650"/>
        <v>2.2187999999999999E-2</v>
      </c>
      <c r="CI312" s="59">
        <f t="shared" si="650"/>
        <v>2.418E-2</v>
      </c>
      <c r="CJ312" s="59">
        <f t="shared" si="650"/>
        <v>2.3469E-2</v>
      </c>
      <c r="CK312" s="59">
        <f t="shared" si="650"/>
        <v>6.6010000000000001E-3</v>
      </c>
      <c r="CL312" s="59">
        <f t="shared" si="650"/>
        <v>8.2289999999999985E-3</v>
      </c>
      <c r="CM312" s="59">
        <f t="shared" si="650"/>
        <v>2.274E-3</v>
      </c>
      <c r="CN312" s="59">
        <f t="shared" si="650"/>
        <v>2.7E-2</v>
      </c>
      <c r="CO312" s="59">
        <f t="shared" si="650"/>
        <v>2.2359999999999998E-2</v>
      </c>
      <c r="CP312" s="59">
        <f t="shared" si="650"/>
        <v>2.0548999999999998E-2</v>
      </c>
      <c r="CQ312" s="59">
        <f t="shared" si="650"/>
        <v>1.2426999999999999E-2</v>
      </c>
      <c r="CR312" s="59">
        <f t="shared" si="650"/>
        <v>1.6799999999999999E-3</v>
      </c>
      <c r="CS312" s="59">
        <f t="shared" si="650"/>
        <v>2.2658000000000001E-2</v>
      </c>
      <c r="CT312" s="59">
        <f t="shared" si="650"/>
        <v>8.5199999999999998E-3</v>
      </c>
      <c r="CU312" s="59">
        <f t="shared" ref="CU312:DZ312" si="651">+CU250</f>
        <v>1.9615999999999998E-2</v>
      </c>
      <c r="CV312" s="59">
        <f t="shared" si="651"/>
        <v>1.0978999999999999E-2</v>
      </c>
      <c r="CW312" s="59">
        <f t="shared" si="651"/>
        <v>1.7086999999999998E-2</v>
      </c>
      <c r="CX312" s="59">
        <f t="shared" si="651"/>
        <v>2.1824000000000003E-2</v>
      </c>
      <c r="CY312" s="59">
        <f t="shared" si="651"/>
        <v>2.7E-2</v>
      </c>
      <c r="CZ312" s="59">
        <f t="shared" si="651"/>
        <v>2.6651000000000001E-2</v>
      </c>
      <c r="DA312" s="59">
        <f t="shared" si="651"/>
        <v>2.7E-2</v>
      </c>
      <c r="DB312" s="59">
        <f t="shared" si="651"/>
        <v>2.7E-2</v>
      </c>
      <c r="DC312" s="59">
        <f t="shared" si="651"/>
        <v>1.7417999999999999E-2</v>
      </c>
      <c r="DD312" s="59">
        <f t="shared" si="651"/>
        <v>3.4300000000000003E-3</v>
      </c>
      <c r="DE312" s="59">
        <f t="shared" si="651"/>
        <v>1.145E-2</v>
      </c>
      <c r="DF312" s="59">
        <f t="shared" si="651"/>
        <v>2.4213999999999999E-2</v>
      </c>
      <c r="DG312" s="59">
        <f t="shared" si="651"/>
        <v>2.0452999999999999E-2</v>
      </c>
      <c r="DH312" s="59">
        <f t="shared" si="651"/>
        <v>2.0516E-2</v>
      </c>
      <c r="DI312" s="59">
        <f t="shared" si="651"/>
        <v>1.8844999999999997E-2</v>
      </c>
      <c r="DJ312" s="59">
        <f t="shared" si="651"/>
        <v>2.0882999999999999E-2</v>
      </c>
      <c r="DK312" s="59">
        <f t="shared" si="651"/>
        <v>1.5657999999999998E-2</v>
      </c>
      <c r="DL312" s="59">
        <f t="shared" si="651"/>
        <v>2.1967E-2</v>
      </c>
      <c r="DM312" s="59">
        <f t="shared" si="651"/>
        <v>1.9899E-2</v>
      </c>
      <c r="DN312" s="59">
        <f t="shared" si="651"/>
        <v>2.7E-2</v>
      </c>
      <c r="DO312" s="59">
        <f t="shared" si="651"/>
        <v>2.7E-2</v>
      </c>
      <c r="DP312" s="59">
        <f t="shared" si="651"/>
        <v>2.7E-2</v>
      </c>
      <c r="DQ312" s="59">
        <f t="shared" si="651"/>
        <v>2.4545000000000001E-2</v>
      </c>
      <c r="DR312" s="59">
        <f t="shared" si="651"/>
        <v>2.4417000000000001E-2</v>
      </c>
      <c r="DS312" s="59">
        <f t="shared" si="651"/>
        <v>2.5923999999999999E-2</v>
      </c>
      <c r="DT312" s="59">
        <f t="shared" si="651"/>
        <v>2.1728999999999998E-2</v>
      </c>
      <c r="DU312" s="59">
        <f t="shared" si="651"/>
        <v>2.7E-2</v>
      </c>
      <c r="DV312" s="59">
        <f t="shared" si="651"/>
        <v>2.7E-2</v>
      </c>
      <c r="DW312" s="59">
        <f t="shared" si="651"/>
        <v>2.1996999999999999E-2</v>
      </c>
      <c r="DX312" s="59">
        <f t="shared" si="651"/>
        <v>1.8931E-2</v>
      </c>
      <c r="DY312" s="59">
        <f t="shared" si="651"/>
        <v>1.2928E-2</v>
      </c>
      <c r="DZ312" s="59">
        <f t="shared" si="651"/>
        <v>1.7662000000000001E-2</v>
      </c>
      <c r="EA312" s="59">
        <f t="shared" ref="EA312:FF312" si="652">+EA250</f>
        <v>1.2173E-2</v>
      </c>
      <c r="EB312" s="59">
        <f t="shared" si="652"/>
        <v>2.7E-2</v>
      </c>
      <c r="EC312" s="59">
        <f t="shared" si="652"/>
        <v>2.6620999999999999E-2</v>
      </c>
      <c r="ED312" s="59">
        <f t="shared" si="652"/>
        <v>4.4120000000000001E-3</v>
      </c>
      <c r="EE312" s="59">
        <f t="shared" si="652"/>
        <v>2.7E-2</v>
      </c>
      <c r="EF312" s="59">
        <f t="shared" si="652"/>
        <v>1.9594999999999998E-2</v>
      </c>
      <c r="EG312" s="59">
        <f t="shared" si="652"/>
        <v>2.6536000000000001E-2</v>
      </c>
      <c r="EH312" s="59">
        <f t="shared" si="652"/>
        <v>2.5053000000000002E-2</v>
      </c>
      <c r="EI312" s="59">
        <f t="shared" si="652"/>
        <v>2.7E-2</v>
      </c>
      <c r="EJ312" s="59">
        <f t="shared" si="652"/>
        <v>2.7E-2</v>
      </c>
      <c r="EK312" s="59">
        <f t="shared" si="652"/>
        <v>5.7670000000000004E-3</v>
      </c>
      <c r="EL312" s="59">
        <f t="shared" si="652"/>
        <v>2.1160000000000003E-3</v>
      </c>
      <c r="EM312" s="59">
        <f t="shared" si="652"/>
        <v>1.6308E-2</v>
      </c>
      <c r="EN312" s="59">
        <f t="shared" si="652"/>
        <v>2.7E-2</v>
      </c>
      <c r="EO312" s="59">
        <f t="shared" si="652"/>
        <v>2.7E-2</v>
      </c>
      <c r="EP312" s="59">
        <f t="shared" si="652"/>
        <v>2.0586E-2</v>
      </c>
      <c r="EQ312" s="59">
        <f t="shared" si="652"/>
        <v>9.9850000000000008E-3</v>
      </c>
      <c r="ER312" s="59">
        <f t="shared" si="652"/>
        <v>2.1283E-2</v>
      </c>
      <c r="ES312" s="59">
        <f t="shared" si="652"/>
        <v>2.3557999999999999E-2</v>
      </c>
      <c r="ET312" s="59">
        <f t="shared" si="652"/>
        <v>2.7E-2</v>
      </c>
      <c r="EU312" s="59">
        <f t="shared" si="652"/>
        <v>2.7E-2</v>
      </c>
      <c r="EV312" s="59">
        <f t="shared" si="652"/>
        <v>1.0964999999999999E-2</v>
      </c>
      <c r="EW312" s="59">
        <f t="shared" si="652"/>
        <v>6.0530000000000002E-3</v>
      </c>
      <c r="EX312" s="59">
        <f t="shared" si="652"/>
        <v>3.9100000000000003E-3</v>
      </c>
      <c r="EY312" s="59">
        <f t="shared" si="652"/>
        <v>2.7E-2</v>
      </c>
      <c r="EZ312" s="59">
        <f t="shared" si="652"/>
        <v>2.2942000000000001E-2</v>
      </c>
      <c r="FA312" s="59">
        <f t="shared" si="652"/>
        <v>1.0666E-2</v>
      </c>
      <c r="FB312" s="59">
        <f t="shared" si="652"/>
        <v>1.1505E-2</v>
      </c>
      <c r="FC312" s="59">
        <f t="shared" si="652"/>
        <v>2.2550000000000001E-2</v>
      </c>
      <c r="FD312" s="59">
        <f t="shared" si="652"/>
        <v>2.4437999999999998E-2</v>
      </c>
      <c r="FE312" s="59">
        <f t="shared" si="652"/>
        <v>1.4180999999999999E-2</v>
      </c>
      <c r="FF312" s="59">
        <f t="shared" si="652"/>
        <v>2.7E-2</v>
      </c>
      <c r="FG312" s="59">
        <f t="shared" ref="FG312:FX312" si="653">+FG250</f>
        <v>2.7E-2</v>
      </c>
      <c r="FH312" s="59">
        <f t="shared" si="653"/>
        <v>1.9771999999999998E-2</v>
      </c>
      <c r="FI312" s="59">
        <f t="shared" si="653"/>
        <v>6.1999999999999998E-3</v>
      </c>
      <c r="FJ312" s="59">
        <f t="shared" si="653"/>
        <v>1.9438E-2</v>
      </c>
      <c r="FK312" s="59">
        <f t="shared" si="653"/>
        <v>1.0845E-2</v>
      </c>
      <c r="FL312" s="59">
        <f t="shared" si="653"/>
        <v>2.7E-2</v>
      </c>
      <c r="FM312" s="59">
        <f t="shared" si="653"/>
        <v>1.8414E-2</v>
      </c>
      <c r="FN312" s="59">
        <f t="shared" si="653"/>
        <v>2.7E-2</v>
      </c>
      <c r="FO312" s="59">
        <f t="shared" si="653"/>
        <v>5.5900000000000004E-3</v>
      </c>
      <c r="FP312" s="59">
        <f t="shared" si="653"/>
        <v>1.2143000000000001E-2</v>
      </c>
      <c r="FQ312" s="59">
        <f t="shared" si="653"/>
        <v>1.6879999999999999E-2</v>
      </c>
      <c r="FR312" s="59">
        <f t="shared" si="653"/>
        <v>1.1564999999999999E-2</v>
      </c>
      <c r="FS312" s="59">
        <f t="shared" si="653"/>
        <v>5.1450000000000003E-3</v>
      </c>
      <c r="FT312" s="40">
        <f t="shared" si="653"/>
        <v>4.2929999999999999E-3</v>
      </c>
      <c r="FU312" s="59">
        <f t="shared" si="653"/>
        <v>1.8345E-2</v>
      </c>
      <c r="FV312" s="59">
        <f t="shared" si="653"/>
        <v>1.5032E-2</v>
      </c>
      <c r="FW312" s="59">
        <f t="shared" si="653"/>
        <v>2.1498E-2</v>
      </c>
      <c r="FX312" s="59">
        <f t="shared" si="653"/>
        <v>1.9675000000000002E-2</v>
      </c>
      <c r="FY312" s="59"/>
      <c r="FZ312" s="42"/>
      <c r="GB312" s="42"/>
      <c r="GC312" s="42"/>
      <c r="GD312" s="42"/>
      <c r="GE312" s="4"/>
      <c r="GF312" s="11"/>
      <c r="GG312" s="135"/>
      <c r="GH312" s="1"/>
      <c r="GI312" s="1"/>
      <c r="GJ312" s="1"/>
      <c r="GK312" s="1"/>
      <c r="GL312" s="1"/>
      <c r="GM312" s="1"/>
    </row>
    <row r="313" spans="1:195" x14ac:dyDescent="0.2">
      <c r="A313" s="2" t="s">
        <v>686</v>
      </c>
      <c r="B313" s="11" t="s">
        <v>687</v>
      </c>
      <c r="C313" s="59">
        <f t="shared" ref="C313:AH313" si="654">+C261</f>
        <v>0</v>
      </c>
      <c r="D313" s="59">
        <f t="shared" si="654"/>
        <v>0</v>
      </c>
      <c r="E313" s="59">
        <f t="shared" si="654"/>
        <v>0</v>
      </c>
      <c r="F313" s="59">
        <f t="shared" si="654"/>
        <v>0</v>
      </c>
      <c r="G313" s="59">
        <f t="shared" si="654"/>
        <v>0</v>
      </c>
      <c r="H313" s="59">
        <f t="shared" si="654"/>
        <v>0</v>
      </c>
      <c r="I313" s="59">
        <f t="shared" si="654"/>
        <v>0</v>
      </c>
      <c r="J313" s="59">
        <f t="shared" si="654"/>
        <v>0</v>
      </c>
      <c r="K313" s="59">
        <f t="shared" si="654"/>
        <v>0</v>
      </c>
      <c r="L313" s="59">
        <f t="shared" si="654"/>
        <v>0</v>
      </c>
      <c r="M313" s="59">
        <f t="shared" si="654"/>
        <v>0</v>
      </c>
      <c r="N313" s="59">
        <f t="shared" si="654"/>
        <v>0</v>
      </c>
      <c r="O313" s="59">
        <f t="shared" si="654"/>
        <v>0</v>
      </c>
      <c r="P313" s="59">
        <f t="shared" si="654"/>
        <v>0</v>
      </c>
      <c r="Q313" s="59">
        <f t="shared" si="654"/>
        <v>0</v>
      </c>
      <c r="R313" s="59">
        <f t="shared" si="654"/>
        <v>0</v>
      </c>
      <c r="S313" s="59">
        <f t="shared" si="654"/>
        <v>0</v>
      </c>
      <c r="T313" s="59">
        <f t="shared" si="654"/>
        <v>0</v>
      </c>
      <c r="U313" s="59">
        <f t="shared" si="654"/>
        <v>0</v>
      </c>
      <c r="V313" s="59">
        <f t="shared" si="654"/>
        <v>0</v>
      </c>
      <c r="W313" s="40">
        <f t="shared" si="654"/>
        <v>0</v>
      </c>
      <c r="X313" s="59">
        <f t="shared" si="654"/>
        <v>0</v>
      </c>
      <c r="Y313" s="59">
        <f t="shared" si="654"/>
        <v>0</v>
      </c>
      <c r="Z313" s="59">
        <f t="shared" si="654"/>
        <v>0</v>
      </c>
      <c r="AA313" s="59">
        <f t="shared" si="654"/>
        <v>0</v>
      </c>
      <c r="AB313" s="59">
        <f t="shared" si="654"/>
        <v>0</v>
      </c>
      <c r="AC313" s="59">
        <f t="shared" si="654"/>
        <v>0</v>
      </c>
      <c r="AD313" s="59">
        <f t="shared" si="654"/>
        <v>0</v>
      </c>
      <c r="AE313" s="59">
        <f t="shared" si="654"/>
        <v>0</v>
      </c>
      <c r="AF313" s="59">
        <f t="shared" si="654"/>
        <v>0</v>
      </c>
      <c r="AG313" s="59">
        <f t="shared" si="654"/>
        <v>0</v>
      </c>
      <c r="AH313" s="59">
        <f t="shared" si="654"/>
        <v>0</v>
      </c>
      <c r="AI313" s="59">
        <f t="shared" ref="AI313:BN313" si="655">+AI261</f>
        <v>0</v>
      </c>
      <c r="AJ313" s="59">
        <f t="shared" si="655"/>
        <v>0</v>
      </c>
      <c r="AK313" s="59">
        <f t="shared" si="655"/>
        <v>0</v>
      </c>
      <c r="AL313" s="59">
        <f t="shared" si="655"/>
        <v>0</v>
      </c>
      <c r="AM313" s="59">
        <f t="shared" si="655"/>
        <v>0</v>
      </c>
      <c r="AN313" s="59">
        <f t="shared" si="655"/>
        <v>0</v>
      </c>
      <c r="AO313" s="59">
        <f t="shared" si="655"/>
        <v>0</v>
      </c>
      <c r="AP313" s="59">
        <f t="shared" si="655"/>
        <v>0</v>
      </c>
      <c r="AQ313" s="59">
        <f t="shared" si="655"/>
        <v>0</v>
      </c>
      <c r="AR313" s="59">
        <f t="shared" si="655"/>
        <v>0</v>
      </c>
      <c r="AS313" s="59">
        <f t="shared" si="655"/>
        <v>0</v>
      </c>
      <c r="AT313" s="59">
        <f t="shared" si="655"/>
        <v>0</v>
      </c>
      <c r="AU313" s="59">
        <f t="shared" si="655"/>
        <v>0</v>
      </c>
      <c r="AV313" s="59">
        <f t="shared" si="655"/>
        <v>0</v>
      </c>
      <c r="AW313" s="59">
        <f t="shared" si="655"/>
        <v>0</v>
      </c>
      <c r="AX313" s="59">
        <f t="shared" si="655"/>
        <v>0</v>
      </c>
      <c r="AY313" s="59">
        <f t="shared" si="655"/>
        <v>0</v>
      </c>
      <c r="AZ313" s="59">
        <f t="shared" si="655"/>
        <v>0</v>
      </c>
      <c r="BA313" s="59">
        <f t="shared" si="655"/>
        <v>0</v>
      </c>
      <c r="BB313" s="59">
        <f t="shared" si="655"/>
        <v>0</v>
      </c>
      <c r="BC313" s="59">
        <f t="shared" si="655"/>
        <v>0</v>
      </c>
      <c r="BD313" s="59">
        <f t="shared" si="655"/>
        <v>0</v>
      </c>
      <c r="BE313" s="59">
        <f t="shared" si="655"/>
        <v>0</v>
      </c>
      <c r="BF313" s="59">
        <f t="shared" si="655"/>
        <v>0</v>
      </c>
      <c r="BG313" s="59">
        <f t="shared" si="655"/>
        <v>0</v>
      </c>
      <c r="BH313" s="59">
        <f t="shared" si="655"/>
        <v>0</v>
      </c>
      <c r="BI313" s="59">
        <f t="shared" si="655"/>
        <v>0</v>
      </c>
      <c r="BJ313" s="59">
        <f t="shared" si="655"/>
        <v>0</v>
      </c>
      <c r="BK313" s="59">
        <f t="shared" si="655"/>
        <v>0</v>
      </c>
      <c r="BL313" s="59">
        <f t="shared" si="655"/>
        <v>0</v>
      </c>
      <c r="BM313" s="59">
        <f t="shared" si="655"/>
        <v>0</v>
      </c>
      <c r="BN313" s="59">
        <f t="shared" si="655"/>
        <v>0</v>
      </c>
      <c r="BO313" s="59">
        <f t="shared" ref="BO313:CT313" si="656">+BO261</f>
        <v>0</v>
      </c>
      <c r="BP313" s="59">
        <f t="shared" si="656"/>
        <v>0</v>
      </c>
      <c r="BQ313" s="59">
        <f t="shared" si="656"/>
        <v>0</v>
      </c>
      <c r="BR313" s="59">
        <f t="shared" si="656"/>
        <v>0</v>
      </c>
      <c r="BS313" s="59">
        <f t="shared" si="656"/>
        <v>0</v>
      </c>
      <c r="BT313" s="59">
        <f t="shared" si="656"/>
        <v>0</v>
      </c>
      <c r="BU313" s="59">
        <f t="shared" si="656"/>
        <v>0</v>
      </c>
      <c r="BV313" s="59">
        <f t="shared" si="656"/>
        <v>0</v>
      </c>
      <c r="BW313" s="59">
        <f t="shared" si="656"/>
        <v>0</v>
      </c>
      <c r="BX313" s="59">
        <f t="shared" si="656"/>
        <v>0</v>
      </c>
      <c r="BY313" s="59">
        <f t="shared" si="656"/>
        <v>0</v>
      </c>
      <c r="BZ313" s="59">
        <f t="shared" si="656"/>
        <v>0</v>
      </c>
      <c r="CA313" s="59">
        <f t="shared" si="656"/>
        <v>0</v>
      </c>
      <c r="CB313" s="59">
        <f t="shared" si="656"/>
        <v>0</v>
      </c>
      <c r="CC313" s="59">
        <f t="shared" si="656"/>
        <v>0</v>
      </c>
      <c r="CD313" s="59">
        <f t="shared" si="656"/>
        <v>0</v>
      </c>
      <c r="CE313" s="59">
        <f t="shared" si="656"/>
        <v>0</v>
      </c>
      <c r="CF313" s="59">
        <f t="shared" si="656"/>
        <v>0</v>
      </c>
      <c r="CG313" s="59">
        <f t="shared" si="656"/>
        <v>0</v>
      </c>
      <c r="CH313" s="59">
        <f t="shared" si="656"/>
        <v>0</v>
      </c>
      <c r="CI313" s="59">
        <f t="shared" si="656"/>
        <v>0</v>
      </c>
      <c r="CJ313" s="59">
        <f t="shared" si="656"/>
        <v>0</v>
      </c>
      <c r="CK313" s="59">
        <f t="shared" si="656"/>
        <v>0</v>
      </c>
      <c r="CL313" s="59">
        <f t="shared" si="656"/>
        <v>0</v>
      </c>
      <c r="CM313" s="59">
        <f t="shared" si="656"/>
        <v>0</v>
      </c>
      <c r="CN313" s="59">
        <f t="shared" si="656"/>
        <v>0</v>
      </c>
      <c r="CO313" s="59">
        <f t="shared" si="656"/>
        <v>0</v>
      </c>
      <c r="CP313" s="59">
        <f t="shared" si="656"/>
        <v>0</v>
      </c>
      <c r="CQ313" s="59">
        <f t="shared" si="656"/>
        <v>0</v>
      </c>
      <c r="CR313" s="59">
        <f t="shared" si="656"/>
        <v>0</v>
      </c>
      <c r="CS313" s="59">
        <f t="shared" si="656"/>
        <v>0</v>
      </c>
      <c r="CT313" s="59">
        <f t="shared" si="656"/>
        <v>0</v>
      </c>
      <c r="CU313" s="59">
        <f t="shared" ref="CU313:DZ313" si="657">+CU261</f>
        <v>0</v>
      </c>
      <c r="CV313" s="59">
        <f t="shared" si="657"/>
        <v>0</v>
      </c>
      <c r="CW313" s="59">
        <f t="shared" si="657"/>
        <v>0</v>
      </c>
      <c r="CX313" s="59">
        <f t="shared" si="657"/>
        <v>0</v>
      </c>
      <c r="CY313" s="59">
        <f t="shared" si="657"/>
        <v>0</v>
      </c>
      <c r="CZ313" s="59">
        <f t="shared" si="657"/>
        <v>0</v>
      </c>
      <c r="DA313" s="59">
        <f t="shared" si="657"/>
        <v>0</v>
      </c>
      <c r="DB313" s="59">
        <f t="shared" si="657"/>
        <v>0</v>
      </c>
      <c r="DC313" s="59">
        <f t="shared" si="657"/>
        <v>0</v>
      </c>
      <c r="DD313" s="59">
        <f t="shared" si="657"/>
        <v>0</v>
      </c>
      <c r="DE313" s="59">
        <f t="shared" si="657"/>
        <v>0</v>
      </c>
      <c r="DF313" s="59">
        <f t="shared" si="657"/>
        <v>0</v>
      </c>
      <c r="DG313" s="59">
        <f t="shared" si="657"/>
        <v>0</v>
      </c>
      <c r="DH313" s="59">
        <f t="shared" si="657"/>
        <v>0</v>
      </c>
      <c r="DI313" s="59">
        <f t="shared" si="657"/>
        <v>0</v>
      </c>
      <c r="DJ313" s="59">
        <f t="shared" si="657"/>
        <v>0</v>
      </c>
      <c r="DK313" s="59">
        <f t="shared" si="657"/>
        <v>0</v>
      </c>
      <c r="DL313" s="59">
        <f t="shared" si="657"/>
        <v>0</v>
      </c>
      <c r="DM313" s="59">
        <f t="shared" si="657"/>
        <v>0</v>
      </c>
      <c r="DN313" s="59">
        <f t="shared" si="657"/>
        <v>0</v>
      </c>
      <c r="DO313" s="59">
        <f t="shared" si="657"/>
        <v>0</v>
      </c>
      <c r="DP313" s="59">
        <f t="shared" si="657"/>
        <v>0</v>
      </c>
      <c r="DQ313" s="59">
        <f t="shared" si="657"/>
        <v>0</v>
      </c>
      <c r="DR313" s="59">
        <f t="shared" si="657"/>
        <v>0</v>
      </c>
      <c r="DS313" s="59">
        <f t="shared" si="657"/>
        <v>0</v>
      </c>
      <c r="DT313" s="59">
        <f t="shared" si="657"/>
        <v>0</v>
      </c>
      <c r="DU313" s="59">
        <f t="shared" si="657"/>
        <v>0</v>
      </c>
      <c r="DV313" s="59">
        <f t="shared" si="657"/>
        <v>0</v>
      </c>
      <c r="DW313" s="59">
        <f t="shared" si="657"/>
        <v>0</v>
      </c>
      <c r="DX313" s="59">
        <f t="shared" si="657"/>
        <v>0</v>
      </c>
      <c r="DY313" s="59">
        <f t="shared" si="657"/>
        <v>0</v>
      </c>
      <c r="DZ313" s="59">
        <f t="shared" si="657"/>
        <v>0</v>
      </c>
      <c r="EA313" s="59">
        <f t="shared" ref="EA313:FF313" si="658">+EA261</f>
        <v>0</v>
      </c>
      <c r="EB313" s="59">
        <f t="shared" si="658"/>
        <v>0</v>
      </c>
      <c r="EC313" s="59">
        <f t="shared" si="658"/>
        <v>0</v>
      </c>
      <c r="ED313" s="59">
        <f t="shared" si="658"/>
        <v>0</v>
      </c>
      <c r="EE313" s="59">
        <f t="shared" si="658"/>
        <v>0</v>
      </c>
      <c r="EF313" s="59">
        <f t="shared" si="658"/>
        <v>0</v>
      </c>
      <c r="EG313" s="59">
        <f t="shared" si="658"/>
        <v>0</v>
      </c>
      <c r="EH313" s="59">
        <f t="shared" si="658"/>
        <v>0</v>
      </c>
      <c r="EI313" s="59">
        <f t="shared" si="658"/>
        <v>0</v>
      </c>
      <c r="EJ313" s="59">
        <f t="shared" si="658"/>
        <v>0</v>
      </c>
      <c r="EK313" s="59">
        <f t="shared" si="658"/>
        <v>0</v>
      </c>
      <c r="EL313" s="59">
        <f t="shared" si="658"/>
        <v>0</v>
      </c>
      <c r="EM313" s="59">
        <f t="shared" si="658"/>
        <v>0</v>
      </c>
      <c r="EN313" s="59">
        <f t="shared" si="658"/>
        <v>0</v>
      </c>
      <c r="EO313" s="59">
        <f t="shared" si="658"/>
        <v>0</v>
      </c>
      <c r="EP313" s="59">
        <f t="shared" si="658"/>
        <v>0</v>
      </c>
      <c r="EQ313" s="59">
        <f t="shared" si="658"/>
        <v>0</v>
      </c>
      <c r="ER313" s="59">
        <f t="shared" si="658"/>
        <v>0</v>
      </c>
      <c r="ES313" s="59">
        <f t="shared" si="658"/>
        <v>0</v>
      </c>
      <c r="ET313" s="59">
        <f t="shared" si="658"/>
        <v>0</v>
      </c>
      <c r="EU313" s="59">
        <f t="shared" si="658"/>
        <v>0</v>
      </c>
      <c r="EV313" s="59">
        <f t="shared" si="658"/>
        <v>0</v>
      </c>
      <c r="EW313" s="59">
        <f t="shared" si="658"/>
        <v>0</v>
      </c>
      <c r="EX313" s="59">
        <f t="shared" si="658"/>
        <v>0</v>
      </c>
      <c r="EY313" s="59">
        <f t="shared" si="658"/>
        <v>0</v>
      </c>
      <c r="EZ313" s="59">
        <f t="shared" si="658"/>
        <v>0</v>
      </c>
      <c r="FA313" s="59">
        <f t="shared" si="658"/>
        <v>0</v>
      </c>
      <c r="FB313" s="59">
        <f t="shared" si="658"/>
        <v>0</v>
      </c>
      <c r="FC313" s="59">
        <f t="shared" si="658"/>
        <v>0</v>
      </c>
      <c r="FD313" s="59">
        <f t="shared" si="658"/>
        <v>0</v>
      </c>
      <c r="FE313" s="59">
        <f t="shared" si="658"/>
        <v>0</v>
      </c>
      <c r="FF313" s="59">
        <f t="shared" si="658"/>
        <v>0</v>
      </c>
      <c r="FG313" s="59">
        <f t="shared" ref="FG313:FX313" si="659">+FG261</f>
        <v>0</v>
      </c>
      <c r="FH313" s="59">
        <f t="shared" si="659"/>
        <v>0</v>
      </c>
      <c r="FI313" s="59">
        <f t="shared" si="659"/>
        <v>0</v>
      </c>
      <c r="FJ313" s="59">
        <f t="shared" si="659"/>
        <v>0</v>
      </c>
      <c r="FK313" s="59">
        <f t="shared" si="659"/>
        <v>0</v>
      </c>
      <c r="FL313" s="59">
        <f t="shared" si="659"/>
        <v>0</v>
      </c>
      <c r="FM313" s="59">
        <f t="shared" si="659"/>
        <v>0</v>
      </c>
      <c r="FN313" s="59">
        <f t="shared" si="659"/>
        <v>0</v>
      </c>
      <c r="FO313" s="59">
        <f t="shared" si="659"/>
        <v>3.4E-5</v>
      </c>
      <c r="FP313" s="59">
        <f t="shared" si="659"/>
        <v>0</v>
      </c>
      <c r="FQ313" s="59">
        <f t="shared" si="659"/>
        <v>0</v>
      </c>
      <c r="FR313" s="59">
        <f t="shared" si="659"/>
        <v>0</v>
      </c>
      <c r="FS313" s="59">
        <f t="shared" si="659"/>
        <v>0</v>
      </c>
      <c r="FT313" s="40">
        <f t="shared" si="659"/>
        <v>0</v>
      </c>
      <c r="FU313" s="59">
        <f t="shared" si="659"/>
        <v>0</v>
      </c>
      <c r="FV313" s="59">
        <f t="shared" si="659"/>
        <v>0</v>
      </c>
      <c r="FW313" s="59">
        <f t="shared" si="659"/>
        <v>0</v>
      </c>
      <c r="FX313" s="59">
        <f t="shared" si="659"/>
        <v>0</v>
      </c>
      <c r="FY313" s="59"/>
      <c r="FZ313" s="42"/>
      <c r="GA313" s="42"/>
      <c r="GB313" s="42"/>
      <c r="GC313" s="42"/>
      <c r="GD313" s="42"/>
      <c r="GE313" s="4"/>
      <c r="GF313" s="1"/>
      <c r="GG313" s="135"/>
      <c r="GH313" s="1"/>
      <c r="GI313" s="1"/>
      <c r="GJ313" s="1"/>
      <c r="GK313" s="1"/>
      <c r="GL313" s="1"/>
      <c r="GM313" s="1"/>
    </row>
    <row r="314" spans="1:195" x14ac:dyDescent="0.2">
      <c r="A314" s="2" t="s">
        <v>688</v>
      </c>
      <c r="B314" s="11" t="s">
        <v>689</v>
      </c>
      <c r="C314" s="59">
        <f t="shared" ref="C314:AH314" si="660">ROUND((C71/C40),6)</f>
        <v>3.1500000000000001E-4</v>
      </c>
      <c r="D314" s="59">
        <f t="shared" si="660"/>
        <v>0</v>
      </c>
      <c r="E314" s="59">
        <f t="shared" si="660"/>
        <v>0</v>
      </c>
      <c r="F314" s="59">
        <f t="shared" si="660"/>
        <v>0</v>
      </c>
      <c r="G314" s="59">
        <f t="shared" si="660"/>
        <v>0</v>
      </c>
      <c r="H314" s="59">
        <f t="shared" si="660"/>
        <v>0</v>
      </c>
      <c r="I314" s="59">
        <f t="shared" si="660"/>
        <v>7.6499999999999995E-4</v>
      </c>
      <c r="J314" s="59">
        <f t="shared" si="660"/>
        <v>0</v>
      </c>
      <c r="K314" s="59">
        <f t="shared" si="660"/>
        <v>0</v>
      </c>
      <c r="L314" s="59">
        <f t="shared" si="660"/>
        <v>0</v>
      </c>
      <c r="M314" s="59">
        <f t="shared" si="660"/>
        <v>0</v>
      </c>
      <c r="N314" s="59">
        <f t="shared" si="660"/>
        <v>1.0499999999999999E-3</v>
      </c>
      <c r="O314" s="59">
        <f t="shared" si="660"/>
        <v>1.343E-3</v>
      </c>
      <c r="P314" s="59">
        <f t="shared" si="660"/>
        <v>1.7899999999999999E-4</v>
      </c>
      <c r="Q314" s="59">
        <f t="shared" si="660"/>
        <v>0</v>
      </c>
      <c r="R314" s="59">
        <f t="shared" si="660"/>
        <v>0</v>
      </c>
      <c r="S314" s="59">
        <f t="shared" si="660"/>
        <v>0</v>
      </c>
      <c r="T314" s="59">
        <f t="shared" si="660"/>
        <v>0</v>
      </c>
      <c r="U314" s="59">
        <f t="shared" si="660"/>
        <v>0</v>
      </c>
      <c r="V314" s="59">
        <f t="shared" si="660"/>
        <v>0</v>
      </c>
      <c r="W314" s="40">
        <f t="shared" si="660"/>
        <v>0</v>
      </c>
      <c r="X314" s="59">
        <f t="shared" si="660"/>
        <v>3.3500000000000001E-4</v>
      </c>
      <c r="Y314" s="59">
        <f t="shared" si="660"/>
        <v>0</v>
      </c>
      <c r="Z314" s="59">
        <f t="shared" si="660"/>
        <v>5.5269999999999998E-3</v>
      </c>
      <c r="AA314" s="59">
        <f t="shared" si="660"/>
        <v>0</v>
      </c>
      <c r="AB314" s="59">
        <f t="shared" si="660"/>
        <v>0</v>
      </c>
      <c r="AC314" s="59">
        <f t="shared" si="660"/>
        <v>0</v>
      </c>
      <c r="AD314" s="59">
        <f t="shared" si="660"/>
        <v>0</v>
      </c>
      <c r="AE314" s="59">
        <f t="shared" si="660"/>
        <v>1.789E-3</v>
      </c>
      <c r="AF314" s="59">
        <f t="shared" si="660"/>
        <v>0</v>
      </c>
      <c r="AG314" s="59">
        <f t="shared" si="660"/>
        <v>0</v>
      </c>
      <c r="AH314" s="59">
        <f t="shared" si="660"/>
        <v>5.9150000000000001E-3</v>
      </c>
      <c r="AI314" s="59">
        <f t="shared" ref="AI314:BN314" si="661">ROUND((AI71/AI40),6)</f>
        <v>0</v>
      </c>
      <c r="AJ314" s="59">
        <f t="shared" si="661"/>
        <v>0</v>
      </c>
      <c r="AK314" s="59">
        <f t="shared" si="661"/>
        <v>0</v>
      </c>
      <c r="AL314" s="59">
        <f t="shared" si="661"/>
        <v>0</v>
      </c>
      <c r="AM314" s="59">
        <f t="shared" si="661"/>
        <v>0</v>
      </c>
      <c r="AN314" s="59">
        <f t="shared" si="661"/>
        <v>0</v>
      </c>
      <c r="AO314" s="59">
        <f t="shared" si="661"/>
        <v>0</v>
      </c>
      <c r="AP314" s="59">
        <f t="shared" si="661"/>
        <v>0</v>
      </c>
      <c r="AQ314" s="59">
        <f t="shared" si="661"/>
        <v>0</v>
      </c>
      <c r="AR314" s="59">
        <f t="shared" si="661"/>
        <v>0</v>
      </c>
      <c r="AS314" s="59">
        <f t="shared" si="661"/>
        <v>7.2900000000000005E-4</v>
      </c>
      <c r="AT314" s="59">
        <f t="shared" si="661"/>
        <v>0</v>
      </c>
      <c r="AU314" s="59">
        <f t="shared" si="661"/>
        <v>0</v>
      </c>
      <c r="AV314" s="59">
        <f t="shared" si="661"/>
        <v>0</v>
      </c>
      <c r="AW314" s="59">
        <f t="shared" si="661"/>
        <v>0</v>
      </c>
      <c r="AX314" s="59">
        <f t="shared" si="661"/>
        <v>0</v>
      </c>
      <c r="AY314" s="59">
        <f t="shared" si="661"/>
        <v>0</v>
      </c>
      <c r="AZ314" s="59">
        <f t="shared" si="661"/>
        <v>0</v>
      </c>
      <c r="BA314" s="59">
        <f t="shared" si="661"/>
        <v>0</v>
      </c>
      <c r="BB314" s="59">
        <f t="shared" si="661"/>
        <v>0</v>
      </c>
      <c r="BC314" s="59">
        <f t="shared" si="661"/>
        <v>0</v>
      </c>
      <c r="BD314" s="59">
        <f t="shared" si="661"/>
        <v>0</v>
      </c>
      <c r="BE314" s="59">
        <f t="shared" si="661"/>
        <v>0</v>
      </c>
      <c r="BF314" s="59">
        <f t="shared" si="661"/>
        <v>0</v>
      </c>
      <c r="BG314" s="59">
        <f t="shared" si="661"/>
        <v>0</v>
      </c>
      <c r="BH314" s="59">
        <f t="shared" si="661"/>
        <v>0</v>
      </c>
      <c r="BI314" s="59">
        <f t="shared" si="661"/>
        <v>0</v>
      </c>
      <c r="BJ314" s="59">
        <f t="shared" si="661"/>
        <v>0</v>
      </c>
      <c r="BK314" s="59">
        <f t="shared" si="661"/>
        <v>0</v>
      </c>
      <c r="BL314" s="59">
        <f t="shared" si="661"/>
        <v>0</v>
      </c>
      <c r="BM314" s="59">
        <f t="shared" si="661"/>
        <v>1.7849999999999999E-3</v>
      </c>
      <c r="BN314" s="59">
        <f t="shared" si="661"/>
        <v>0</v>
      </c>
      <c r="BO314" s="59">
        <f t="shared" ref="BO314:CT314" si="662">ROUND((BO71/BO40),6)</f>
        <v>0</v>
      </c>
      <c r="BP314" s="59">
        <f t="shared" si="662"/>
        <v>0</v>
      </c>
      <c r="BQ314" s="59">
        <f t="shared" si="662"/>
        <v>0</v>
      </c>
      <c r="BR314" s="59">
        <f t="shared" si="662"/>
        <v>0</v>
      </c>
      <c r="BS314" s="59">
        <f t="shared" si="662"/>
        <v>0</v>
      </c>
      <c r="BT314" s="59">
        <f t="shared" si="662"/>
        <v>0</v>
      </c>
      <c r="BU314" s="59">
        <f t="shared" si="662"/>
        <v>0</v>
      </c>
      <c r="BV314" s="59">
        <f t="shared" si="662"/>
        <v>1.418E-3</v>
      </c>
      <c r="BW314" s="59">
        <f t="shared" si="662"/>
        <v>0</v>
      </c>
      <c r="BX314" s="59">
        <f t="shared" si="662"/>
        <v>0</v>
      </c>
      <c r="BY314" s="59">
        <f t="shared" si="662"/>
        <v>0</v>
      </c>
      <c r="BZ314" s="59">
        <f t="shared" si="662"/>
        <v>0</v>
      </c>
      <c r="CA314" s="59">
        <f t="shared" si="662"/>
        <v>0</v>
      </c>
      <c r="CB314" s="59">
        <f t="shared" si="662"/>
        <v>0</v>
      </c>
      <c r="CC314" s="59">
        <f t="shared" si="662"/>
        <v>0</v>
      </c>
      <c r="CD314" s="59">
        <f t="shared" si="662"/>
        <v>3.8630000000000001E-3</v>
      </c>
      <c r="CE314" s="59">
        <f t="shared" si="662"/>
        <v>0</v>
      </c>
      <c r="CF314" s="59">
        <f t="shared" si="662"/>
        <v>4.8869999999999999E-3</v>
      </c>
      <c r="CG314" s="59">
        <f t="shared" si="662"/>
        <v>0</v>
      </c>
      <c r="CH314" s="59">
        <f t="shared" si="662"/>
        <v>0</v>
      </c>
      <c r="CI314" s="59">
        <f t="shared" si="662"/>
        <v>0</v>
      </c>
      <c r="CJ314" s="59">
        <f t="shared" si="662"/>
        <v>0</v>
      </c>
      <c r="CK314" s="59">
        <f t="shared" si="662"/>
        <v>1.9430000000000001E-3</v>
      </c>
      <c r="CL314" s="59">
        <f t="shared" si="662"/>
        <v>1.5300000000000001E-4</v>
      </c>
      <c r="CM314" s="59">
        <f t="shared" si="662"/>
        <v>0</v>
      </c>
      <c r="CN314" s="59">
        <f t="shared" si="662"/>
        <v>0</v>
      </c>
      <c r="CO314" s="59">
        <f t="shared" si="662"/>
        <v>0</v>
      </c>
      <c r="CP314" s="59">
        <f t="shared" si="662"/>
        <v>0</v>
      </c>
      <c r="CQ314" s="59">
        <f t="shared" si="662"/>
        <v>0</v>
      </c>
      <c r="CR314" s="59">
        <f t="shared" si="662"/>
        <v>6.9300000000000004E-4</v>
      </c>
      <c r="CS314" s="59">
        <f t="shared" si="662"/>
        <v>0</v>
      </c>
      <c r="CT314" s="59">
        <f t="shared" si="662"/>
        <v>7.7099999999999998E-4</v>
      </c>
      <c r="CU314" s="59">
        <f t="shared" ref="CU314:DZ314" si="663">ROUND((CU71/CU40),6)</f>
        <v>0</v>
      </c>
      <c r="CV314" s="59">
        <f t="shared" si="663"/>
        <v>1.725E-3</v>
      </c>
      <c r="CW314" s="59">
        <f t="shared" si="663"/>
        <v>0</v>
      </c>
      <c r="CX314" s="59">
        <f t="shared" si="663"/>
        <v>0</v>
      </c>
      <c r="CY314" s="59">
        <f t="shared" si="663"/>
        <v>0</v>
      </c>
      <c r="CZ314" s="59">
        <f t="shared" si="663"/>
        <v>0</v>
      </c>
      <c r="DA314" s="59">
        <f t="shared" si="663"/>
        <v>4.8799999999999999E-4</v>
      </c>
      <c r="DB314" s="59">
        <f t="shared" si="663"/>
        <v>0</v>
      </c>
      <c r="DC314" s="59">
        <f t="shared" si="663"/>
        <v>6.0300000000000002E-4</v>
      </c>
      <c r="DD314" s="59">
        <f t="shared" si="663"/>
        <v>1.8E-5</v>
      </c>
      <c r="DE314" s="59">
        <f t="shared" si="663"/>
        <v>0</v>
      </c>
      <c r="DF314" s="59">
        <f t="shared" si="663"/>
        <v>0</v>
      </c>
      <c r="DG314" s="59">
        <f t="shared" si="663"/>
        <v>0</v>
      </c>
      <c r="DH314" s="59">
        <f t="shared" si="663"/>
        <v>6.9200000000000002E-4</v>
      </c>
      <c r="DI314" s="59">
        <f t="shared" si="663"/>
        <v>0</v>
      </c>
      <c r="DJ314" s="59">
        <f t="shared" si="663"/>
        <v>0</v>
      </c>
      <c r="DK314" s="59">
        <f t="shared" si="663"/>
        <v>0</v>
      </c>
      <c r="DL314" s="59">
        <f t="shared" si="663"/>
        <v>0</v>
      </c>
      <c r="DM314" s="59">
        <f t="shared" si="663"/>
        <v>0</v>
      </c>
      <c r="DN314" s="59">
        <f t="shared" si="663"/>
        <v>0</v>
      </c>
      <c r="DO314" s="59">
        <f t="shared" si="663"/>
        <v>0</v>
      </c>
      <c r="DP314" s="59">
        <f t="shared" si="663"/>
        <v>6.1600000000000001E-4</v>
      </c>
      <c r="DQ314" s="59">
        <f t="shared" si="663"/>
        <v>0</v>
      </c>
      <c r="DR314" s="59">
        <f t="shared" si="663"/>
        <v>0</v>
      </c>
      <c r="DS314" s="59">
        <f t="shared" si="663"/>
        <v>0</v>
      </c>
      <c r="DT314" s="59">
        <f t="shared" si="663"/>
        <v>0</v>
      </c>
      <c r="DU314" s="59">
        <f t="shared" si="663"/>
        <v>0</v>
      </c>
      <c r="DV314" s="59">
        <f t="shared" si="663"/>
        <v>0</v>
      </c>
      <c r="DW314" s="59">
        <f t="shared" si="663"/>
        <v>0</v>
      </c>
      <c r="DX314" s="59">
        <f t="shared" si="663"/>
        <v>0</v>
      </c>
      <c r="DY314" s="59">
        <f t="shared" si="663"/>
        <v>0</v>
      </c>
      <c r="DZ314" s="59">
        <f t="shared" si="663"/>
        <v>0</v>
      </c>
      <c r="EA314" s="59">
        <f t="shared" ref="EA314:FF314" si="664">ROUND((EA71/EA40),6)</f>
        <v>1.7960000000000001E-3</v>
      </c>
      <c r="EB314" s="59">
        <f t="shared" si="664"/>
        <v>0</v>
      </c>
      <c r="EC314" s="59">
        <f t="shared" si="664"/>
        <v>0</v>
      </c>
      <c r="ED314" s="59">
        <f t="shared" si="664"/>
        <v>2.4399999999999999E-4</v>
      </c>
      <c r="EE314" s="59">
        <f t="shared" si="664"/>
        <v>0</v>
      </c>
      <c r="EF314" s="59">
        <f t="shared" si="664"/>
        <v>0</v>
      </c>
      <c r="EG314" s="59">
        <f t="shared" si="664"/>
        <v>0</v>
      </c>
      <c r="EH314" s="59">
        <f t="shared" si="664"/>
        <v>0</v>
      </c>
      <c r="EI314" s="59">
        <f t="shared" si="664"/>
        <v>0</v>
      </c>
      <c r="EJ314" s="59">
        <f t="shared" si="664"/>
        <v>0</v>
      </c>
      <c r="EK314" s="59">
        <f t="shared" si="664"/>
        <v>0</v>
      </c>
      <c r="EL314" s="59">
        <f t="shared" si="664"/>
        <v>2.8159999999999999E-3</v>
      </c>
      <c r="EM314" s="59">
        <f t="shared" si="664"/>
        <v>0</v>
      </c>
      <c r="EN314" s="59">
        <f t="shared" si="664"/>
        <v>0</v>
      </c>
      <c r="EO314" s="59">
        <f t="shared" si="664"/>
        <v>0</v>
      </c>
      <c r="EP314" s="59">
        <f t="shared" si="664"/>
        <v>0</v>
      </c>
      <c r="EQ314" s="59">
        <f t="shared" si="664"/>
        <v>1.2160000000000001E-3</v>
      </c>
      <c r="ER314" s="59">
        <f t="shared" si="664"/>
        <v>0</v>
      </c>
      <c r="ES314" s="59">
        <f t="shared" si="664"/>
        <v>0</v>
      </c>
      <c r="ET314" s="59">
        <f t="shared" si="664"/>
        <v>0</v>
      </c>
      <c r="EU314" s="59">
        <f t="shared" si="664"/>
        <v>0</v>
      </c>
      <c r="EV314" s="59">
        <f t="shared" si="664"/>
        <v>4.3899999999999999E-4</v>
      </c>
      <c r="EW314" s="59">
        <f t="shared" si="664"/>
        <v>0</v>
      </c>
      <c r="EX314" s="59">
        <f t="shared" si="664"/>
        <v>0</v>
      </c>
      <c r="EY314" s="59">
        <f t="shared" si="664"/>
        <v>0</v>
      </c>
      <c r="EZ314" s="59">
        <f t="shared" si="664"/>
        <v>2.8340000000000001E-3</v>
      </c>
      <c r="FA314" s="59">
        <f t="shared" si="664"/>
        <v>7.8299999999999995E-4</v>
      </c>
      <c r="FB314" s="59">
        <f t="shared" si="664"/>
        <v>0</v>
      </c>
      <c r="FC314" s="59">
        <f t="shared" si="664"/>
        <v>0</v>
      </c>
      <c r="FD314" s="59">
        <f t="shared" si="664"/>
        <v>0</v>
      </c>
      <c r="FE314" s="59">
        <f t="shared" si="664"/>
        <v>2.4399999999999999E-4</v>
      </c>
      <c r="FF314" s="59">
        <f t="shared" si="664"/>
        <v>0</v>
      </c>
      <c r="FG314" s="59">
        <f t="shared" ref="FG314:FX314" si="665">ROUND((FG71/FG40),6)</f>
        <v>0</v>
      </c>
      <c r="FH314" s="59">
        <f t="shared" si="665"/>
        <v>1.8209999999999999E-3</v>
      </c>
      <c r="FI314" s="59">
        <f t="shared" si="665"/>
        <v>0</v>
      </c>
      <c r="FJ314" s="59">
        <f t="shared" si="665"/>
        <v>0</v>
      </c>
      <c r="FK314" s="59">
        <f t="shared" si="665"/>
        <v>4.0000000000000003E-5</v>
      </c>
      <c r="FL314" s="59">
        <f t="shared" si="665"/>
        <v>0</v>
      </c>
      <c r="FM314" s="59">
        <f t="shared" si="665"/>
        <v>0</v>
      </c>
      <c r="FN314" s="59">
        <f t="shared" si="665"/>
        <v>0</v>
      </c>
      <c r="FO314" s="59">
        <f t="shared" si="665"/>
        <v>0</v>
      </c>
      <c r="FP314" s="59">
        <f t="shared" si="665"/>
        <v>0</v>
      </c>
      <c r="FQ314" s="59">
        <f t="shared" si="665"/>
        <v>0</v>
      </c>
      <c r="FR314" s="59">
        <f t="shared" si="665"/>
        <v>0</v>
      </c>
      <c r="FS314" s="59">
        <f t="shared" si="665"/>
        <v>0</v>
      </c>
      <c r="FT314" s="40">
        <f t="shared" si="665"/>
        <v>0</v>
      </c>
      <c r="FU314" s="59">
        <f t="shared" si="665"/>
        <v>0</v>
      </c>
      <c r="FV314" s="59">
        <f t="shared" si="665"/>
        <v>0</v>
      </c>
      <c r="FW314" s="59">
        <f t="shared" si="665"/>
        <v>0</v>
      </c>
      <c r="FX314" s="59">
        <f t="shared" si="665"/>
        <v>0</v>
      </c>
      <c r="FY314" s="59"/>
      <c r="FZ314" s="42"/>
      <c r="GA314" s="42"/>
      <c r="GB314" s="42"/>
      <c r="GC314" s="42"/>
      <c r="GD314" s="42"/>
      <c r="GE314" s="4"/>
      <c r="GF314" s="1"/>
      <c r="GG314" s="135"/>
      <c r="GH314" s="1"/>
      <c r="GI314" s="1"/>
      <c r="GJ314" s="1"/>
      <c r="GK314" s="1"/>
      <c r="GL314" s="1"/>
      <c r="GM314" s="1"/>
    </row>
    <row r="315" spans="1:195" x14ac:dyDescent="0.2">
      <c r="A315" s="5"/>
      <c r="B315" s="11" t="s">
        <v>690</v>
      </c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  <c r="AA315" s="59"/>
      <c r="AB315" s="59"/>
      <c r="AC315" s="59"/>
      <c r="AD315" s="59"/>
      <c r="AE315" s="59"/>
      <c r="AF315" s="59"/>
      <c r="AG315" s="59"/>
      <c r="AH315" s="59"/>
      <c r="AI315" s="59"/>
      <c r="AJ315" s="59"/>
      <c r="AK315" s="59"/>
      <c r="AL315" s="59"/>
      <c r="AM315" s="59"/>
      <c r="AN315" s="59"/>
      <c r="AO315" s="59"/>
      <c r="AP315" s="59"/>
      <c r="AQ315" s="59"/>
      <c r="AR315" s="59"/>
      <c r="AS315" s="59"/>
      <c r="AT315" s="59"/>
      <c r="AU315" s="59"/>
      <c r="AV315" s="59"/>
      <c r="AW315" s="59"/>
      <c r="AX315" s="59"/>
      <c r="AY315" s="59"/>
      <c r="AZ315" s="59"/>
      <c r="BA315" s="59"/>
      <c r="BB315" s="59"/>
      <c r="BC315" s="59"/>
      <c r="BD315" s="59"/>
      <c r="BE315" s="59"/>
      <c r="BF315" s="59"/>
      <c r="BG315" s="59"/>
      <c r="BH315" s="59"/>
      <c r="BI315" s="59"/>
      <c r="BJ315" s="59"/>
      <c r="BK315" s="59"/>
      <c r="BL315" s="59"/>
      <c r="BM315" s="59"/>
      <c r="BN315" s="59"/>
      <c r="BO315" s="59"/>
      <c r="BP315" s="59"/>
      <c r="BQ315" s="59"/>
      <c r="BR315" s="59"/>
      <c r="BS315" s="59"/>
      <c r="BT315" s="59"/>
      <c r="BU315" s="59"/>
      <c r="BV315" s="59"/>
      <c r="BW315" s="59"/>
      <c r="BX315" s="59"/>
      <c r="BY315" s="59"/>
      <c r="BZ315" s="59"/>
      <c r="CA315" s="59"/>
      <c r="CB315" s="59"/>
      <c r="CC315" s="59"/>
      <c r="CD315" s="59"/>
      <c r="CE315" s="59"/>
      <c r="CF315" s="59"/>
      <c r="CG315" s="59"/>
      <c r="CH315" s="59"/>
      <c r="CI315" s="59"/>
      <c r="CJ315" s="59"/>
      <c r="CK315" s="59"/>
      <c r="CL315" s="59"/>
      <c r="CM315" s="59"/>
      <c r="CN315" s="59"/>
      <c r="CO315" s="59"/>
      <c r="CP315" s="59"/>
      <c r="CQ315" s="59"/>
      <c r="CR315" s="59"/>
      <c r="CS315" s="59"/>
      <c r="CT315" s="59"/>
      <c r="CU315" s="59"/>
      <c r="CV315" s="59"/>
      <c r="CW315" s="59"/>
      <c r="CX315" s="59"/>
      <c r="CY315" s="59"/>
      <c r="CZ315" s="59"/>
      <c r="DA315" s="59"/>
      <c r="DB315" s="59"/>
      <c r="DC315" s="59"/>
      <c r="DD315" s="59"/>
      <c r="DE315" s="59"/>
      <c r="DF315" s="59"/>
      <c r="DG315" s="59"/>
      <c r="DH315" s="59"/>
      <c r="DI315" s="59"/>
      <c r="DJ315" s="59"/>
      <c r="DK315" s="59"/>
      <c r="DL315" s="59"/>
      <c r="DM315" s="59"/>
      <c r="DN315" s="59"/>
      <c r="DO315" s="59"/>
      <c r="DP315" s="59"/>
      <c r="DQ315" s="59"/>
      <c r="DR315" s="59"/>
      <c r="DS315" s="59"/>
      <c r="DT315" s="59"/>
      <c r="DU315" s="59"/>
      <c r="DV315" s="59"/>
      <c r="DW315" s="59"/>
      <c r="DX315" s="59"/>
      <c r="DY315" s="59"/>
      <c r="DZ315" s="59"/>
      <c r="EA315" s="59"/>
      <c r="EB315" s="59"/>
      <c r="EC315" s="59"/>
      <c r="ED315" s="59"/>
      <c r="EE315" s="59"/>
      <c r="EF315" s="59"/>
      <c r="EG315" s="59"/>
      <c r="EH315" s="59"/>
      <c r="EI315" s="59"/>
      <c r="EJ315" s="59"/>
      <c r="EK315" s="59"/>
      <c r="EL315" s="59"/>
      <c r="EM315" s="59"/>
      <c r="EN315" s="59"/>
      <c r="EO315" s="59"/>
      <c r="EP315" s="59"/>
      <c r="EQ315" s="59"/>
      <c r="ER315" s="59"/>
      <c r="ES315" s="59"/>
      <c r="ET315" s="59"/>
      <c r="EU315" s="59"/>
      <c r="EV315" s="59"/>
      <c r="EW315" s="59"/>
      <c r="EX315" s="59"/>
      <c r="EY315" s="59"/>
      <c r="EZ315" s="59"/>
      <c r="FA315" s="59"/>
      <c r="FB315" s="59"/>
      <c r="FC315" s="59"/>
      <c r="FD315" s="59"/>
      <c r="FE315" s="59"/>
      <c r="FF315" s="59"/>
      <c r="FG315" s="59"/>
      <c r="FH315" s="59"/>
      <c r="FI315" s="59"/>
      <c r="FJ315" s="59"/>
      <c r="FK315" s="59"/>
      <c r="FL315" s="59"/>
      <c r="FM315" s="59"/>
      <c r="FN315" s="59"/>
      <c r="FO315" s="59"/>
      <c r="FP315" s="59"/>
      <c r="FQ315" s="59"/>
      <c r="FR315" s="59"/>
      <c r="FS315" s="59"/>
      <c r="FT315" s="59"/>
      <c r="FU315" s="59"/>
      <c r="FV315" s="59"/>
      <c r="FW315" s="59"/>
      <c r="FX315" s="59"/>
      <c r="FY315" s="59"/>
      <c r="FZ315" s="42"/>
      <c r="GA315" s="42"/>
      <c r="GB315" s="42"/>
      <c r="GC315" s="42"/>
      <c r="GD315" s="42"/>
      <c r="GE315" s="4"/>
      <c r="GF315" s="1"/>
      <c r="GG315" s="135"/>
      <c r="GH315" s="1"/>
      <c r="GI315" s="1"/>
      <c r="GJ315" s="1"/>
      <c r="GK315" s="1"/>
      <c r="GL315" s="1"/>
      <c r="GM315" s="1"/>
    </row>
    <row r="316" spans="1:195" x14ac:dyDescent="0.2">
      <c r="A316" s="2" t="s">
        <v>691</v>
      </c>
      <c r="B316" s="11" t="s">
        <v>692</v>
      </c>
      <c r="C316" s="59">
        <f t="shared" ref="C316:AH316" si="666">ROUND((C72/C40),6)</f>
        <v>0</v>
      </c>
      <c r="D316" s="59">
        <f t="shared" si="666"/>
        <v>0</v>
      </c>
      <c r="E316" s="59">
        <f t="shared" si="666"/>
        <v>0</v>
      </c>
      <c r="F316" s="59">
        <f t="shared" si="666"/>
        <v>0</v>
      </c>
      <c r="G316" s="59">
        <f t="shared" si="666"/>
        <v>0</v>
      </c>
      <c r="H316" s="59">
        <f t="shared" si="666"/>
        <v>0</v>
      </c>
      <c r="I316" s="59">
        <f t="shared" si="666"/>
        <v>0</v>
      </c>
      <c r="J316" s="59">
        <f t="shared" si="666"/>
        <v>0</v>
      </c>
      <c r="K316" s="59">
        <f t="shared" si="666"/>
        <v>0</v>
      </c>
      <c r="L316" s="59">
        <f t="shared" si="666"/>
        <v>0</v>
      </c>
      <c r="M316" s="59">
        <f t="shared" si="666"/>
        <v>0</v>
      </c>
      <c r="N316" s="59">
        <f t="shared" si="666"/>
        <v>6.3E-5</v>
      </c>
      <c r="O316" s="59">
        <f t="shared" si="666"/>
        <v>0</v>
      </c>
      <c r="P316" s="59">
        <f t="shared" si="666"/>
        <v>0</v>
      </c>
      <c r="Q316" s="59">
        <f t="shared" si="666"/>
        <v>0</v>
      </c>
      <c r="R316" s="59">
        <f t="shared" si="666"/>
        <v>0</v>
      </c>
      <c r="S316" s="59">
        <f t="shared" si="666"/>
        <v>0</v>
      </c>
      <c r="T316" s="59">
        <f t="shared" si="666"/>
        <v>0</v>
      </c>
      <c r="U316" s="59">
        <f t="shared" si="666"/>
        <v>0</v>
      </c>
      <c r="V316" s="59">
        <f t="shared" si="666"/>
        <v>0</v>
      </c>
      <c r="W316" s="40">
        <f t="shared" si="666"/>
        <v>0</v>
      </c>
      <c r="X316" s="59">
        <f t="shared" si="666"/>
        <v>0</v>
      </c>
      <c r="Y316" s="59">
        <f t="shared" si="666"/>
        <v>0</v>
      </c>
      <c r="Z316" s="59">
        <f t="shared" si="666"/>
        <v>0</v>
      </c>
      <c r="AA316" s="59">
        <f t="shared" si="666"/>
        <v>0</v>
      </c>
      <c r="AB316" s="59">
        <f t="shared" si="666"/>
        <v>0</v>
      </c>
      <c r="AC316" s="59">
        <f t="shared" si="666"/>
        <v>0</v>
      </c>
      <c r="AD316" s="59">
        <f t="shared" si="666"/>
        <v>0</v>
      </c>
      <c r="AE316" s="59">
        <f t="shared" si="666"/>
        <v>0</v>
      </c>
      <c r="AF316" s="59">
        <f t="shared" si="666"/>
        <v>0</v>
      </c>
      <c r="AG316" s="59">
        <f t="shared" si="666"/>
        <v>0</v>
      </c>
      <c r="AH316" s="59">
        <f t="shared" si="666"/>
        <v>0</v>
      </c>
      <c r="AI316" s="59">
        <f t="shared" ref="AI316:BN316" si="667">ROUND((AI72/AI40),6)</f>
        <v>0</v>
      </c>
      <c r="AJ316" s="59">
        <f t="shared" si="667"/>
        <v>0</v>
      </c>
      <c r="AK316" s="59">
        <f t="shared" si="667"/>
        <v>0</v>
      </c>
      <c r="AL316" s="59">
        <f t="shared" si="667"/>
        <v>0</v>
      </c>
      <c r="AM316" s="59">
        <f t="shared" si="667"/>
        <v>0</v>
      </c>
      <c r="AN316" s="59">
        <f t="shared" si="667"/>
        <v>0</v>
      </c>
      <c r="AO316" s="59">
        <f t="shared" si="667"/>
        <v>0</v>
      </c>
      <c r="AP316" s="59">
        <f t="shared" si="667"/>
        <v>0</v>
      </c>
      <c r="AQ316" s="59">
        <f t="shared" si="667"/>
        <v>0</v>
      </c>
      <c r="AR316" s="59">
        <f t="shared" si="667"/>
        <v>0</v>
      </c>
      <c r="AS316" s="59">
        <f t="shared" si="667"/>
        <v>0</v>
      </c>
      <c r="AT316" s="59">
        <f t="shared" si="667"/>
        <v>0</v>
      </c>
      <c r="AU316" s="59">
        <f t="shared" si="667"/>
        <v>0</v>
      </c>
      <c r="AV316" s="59">
        <f t="shared" si="667"/>
        <v>0</v>
      </c>
      <c r="AW316" s="59">
        <f t="shared" si="667"/>
        <v>0</v>
      </c>
      <c r="AX316" s="59">
        <f t="shared" si="667"/>
        <v>0</v>
      </c>
      <c r="AY316" s="59">
        <f t="shared" si="667"/>
        <v>0</v>
      </c>
      <c r="AZ316" s="59">
        <f t="shared" si="667"/>
        <v>0</v>
      </c>
      <c r="BA316" s="59">
        <f t="shared" si="667"/>
        <v>0</v>
      </c>
      <c r="BB316" s="59">
        <f t="shared" si="667"/>
        <v>0</v>
      </c>
      <c r="BC316" s="59">
        <f t="shared" si="667"/>
        <v>0</v>
      </c>
      <c r="BD316" s="59">
        <f t="shared" si="667"/>
        <v>0</v>
      </c>
      <c r="BE316" s="59">
        <f t="shared" si="667"/>
        <v>0</v>
      </c>
      <c r="BF316" s="59">
        <f t="shared" si="667"/>
        <v>0</v>
      </c>
      <c r="BG316" s="59">
        <f t="shared" si="667"/>
        <v>0</v>
      </c>
      <c r="BH316" s="59">
        <f t="shared" si="667"/>
        <v>0</v>
      </c>
      <c r="BI316" s="59">
        <f t="shared" si="667"/>
        <v>0</v>
      </c>
      <c r="BJ316" s="59">
        <f t="shared" si="667"/>
        <v>0</v>
      </c>
      <c r="BK316" s="59">
        <f t="shared" si="667"/>
        <v>0</v>
      </c>
      <c r="BL316" s="59">
        <f t="shared" si="667"/>
        <v>0</v>
      </c>
      <c r="BM316" s="59">
        <f t="shared" si="667"/>
        <v>0</v>
      </c>
      <c r="BN316" s="59">
        <f t="shared" si="667"/>
        <v>0</v>
      </c>
      <c r="BO316" s="59">
        <f t="shared" ref="BO316:CT316" si="668">ROUND((BO72/BO40),6)</f>
        <v>0</v>
      </c>
      <c r="BP316" s="59">
        <f t="shared" si="668"/>
        <v>0</v>
      </c>
      <c r="BQ316" s="59">
        <f t="shared" si="668"/>
        <v>0</v>
      </c>
      <c r="BR316" s="59">
        <f t="shared" si="668"/>
        <v>0</v>
      </c>
      <c r="BS316" s="59">
        <f t="shared" si="668"/>
        <v>0</v>
      </c>
      <c r="BT316" s="59">
        <f t="shared" si="668"/>
        <v>0</v>
      </c>
      <c r="BU316" s="59">
        <f t="shared" si="668"/>
        <v>0</v>
      </c>
      <c r="BV316" s="59">
        <f t="shared" si="668"/>
        <v>0</v>
      </c>
      <c r="BW316" s="59">
        <f t="shared" si="668"/>
        <v>0</v>
      </c>
      <c r="BX316" s="59">
        <f t="shared" si="668"/>
        <v>0</v>
      </c>
      <c r="BY316" s="59">
        <f t="shared" si="668"/>
        <v>0</v>
      </c>
      <c r="BZ316" s="59">
        <f t="shared" si="668"/>
        <v>0</v>
      </c>
      <c r="CA316" s="59">
        <f t="shared" si="668"/>
        <v>0</v>
      </c>
      <c r="CB316" s="59">
        <f t="shared" si="668"/>
        <v>0</v>
      </c>
      <c r="CC316" s="59">
        <f t="shared" si="668"/>
        <v>0</v>
      </c>
      <c r="CD316" s="59">
        <f t="shared" si="668"/>
        <v>0</v>
      </c>
      <c r="CE316" s="59">
        <f t="shared" si="668"/>
        <v>0</v>
      </c>
      <c r="CF316" s="59">
        <f t="shared" si="668"/>
        <v>0</v>
      </c>
      <c r="CG316" s="59">
        <f t="shared" si="668"/>
        <v>0</v>
      </c>
      <c r="CH316" s="59">
        <f t="shared" si="668"/>
        <v>0</v>
      </c>
      <c r="CI316" s="59">
        <f t="shared" si="668"/>
        <v>0</v>
      </c>
      <c r="CJ316" s="59">
        <f t="shared" si="668"/>
        <v>0</v>
      </c>
      <c r="CK316" s="59">
        <f t="shared" si="668"/>
        <v>0</v>
      </c>
      <c r="CL316" s="59">
        <f t="shared" si="668"/>
        <v>0</v>
      </c>
      <c r="CM316" s="59">
        <f t="shared" si="668"/>
        <v>0</v>
      </c>
      <c r="CN316" s="59">
        <f t="shared" si="668"/>
        <v>0</v>
      </c>
      <c r="CO316" s="59">
        <f t="shared" si="668"/>
        <v>0</v>
      </c>
      <c r="CP316" s="59">
        <f t="shared" si="668"/>
        <v>0</v>
      </c>
      <c r="CQ316" s="59">
        <f t="shared" si="668"/>
        <v>0</v>
      </c>
      <c r="CR316" s="59">
        <f t="shared" si="668"/>
        <v>0</v>
      </c>
      <c r="CS316" s="59">
        <f t="shared" si="668"/>
        <v>0</v>
      </c>
      <c r="CT316" s="59">
        <f t="shared" si="668"/>
        <v>0</v>
      </c>
      <c r="CU316" s="59">
        <f t="shared" ref="CU316:DZ316" si="669">ROUND((CU72/CU40),6)</f>
        <v>0</v>
      </c>
      <c r="CV316" s="59">
        <f t="shared" si="669"/>
        <v>0</v>
      </c>
      <c r="CW316" s="59">
        <f t="shared" si="669"/>
        <v>0</v>
      </c>
      <c r="CX316" s="59">
        <f t="shared" si="669"/>
        <v>0</v>
      </c>
      <c r="CY316" s="59">
        <f t="shared" si="669"/>
        <v>0</v>
      </c>
      <c r="CZ316" s="59">
        <f t="shared" si="669"/>
        <v>0</v>
      </c>
      <c r="DA316" s="59">
        <f t="shared" si="669"/>
        <v>0</v>
      </c>
      <c r="DB316" s="59">
        <f t="shared" si="669"/>
        <v>0</v>
      </c>
      <c r="DC316" s="59">
        <f t="shared" si="669"/>
        <v>0</v>
      </c>
      <c r="DD316" s="59">
        <f t="shared" si="669"/>
        <v>0</v>
      </c>
      <c r="DE316" s="59">
        <f t="shared" si="669"/>
        <v>0</v>
      </c>
      <c r="DF316" s="59">
        <f t="shared" si="669"/>
        <v>0</v>
      </c>
      <c r="DG316" s="59">
        <f t="shared" si="669"/>
        <v>0</v>
      </c>
      <c r="DH316" s="59">
        <f t="shared" si="669"/>
        <v>0</v>
      </c>
      <c r="DI316" s="59">
        <f t="shared" si="669"/>
        <v>0</v>
      </c>
      <c r="DJ316" s="59">
        <f t="shared" si="669"/>
        <v>0</v>
      </c>
      <c r="DK316" s="59">
        <f t="shared" si="669"/>
        <v>0</v>
      </c>
      <c r="DL316" s="59">
        <f t="shared" si="669"/>
        <v>0</v>
      </c>
      <c r="DM316" s="59">
        <f t="shared" si="669"/>
        <v>0</v>
      </c>
      <c r="DN316" s="59">
        <f t="shared" si="669"/>
        <v>0</v>
      </c>
      <c r="DO316" s="59">
        <f t="shared" si="669"/>
        <v>0</v>
      </c>
      <c r="DP316" s="59">
        <f t="shared" si="669"/>
        <v>0</v>
      </c>
      <c r="DQ316" s="59">
        <f t="shared" si="669"/>
        <v>0</v>
      </c>
      <c r="DR316" s="59">
        <f t="shared" si="669"/>
        <v>0</v>
      </c>
      <c r="DS316" s="59">
        <f t="shared" si="669"/>
        <v>0</v>
      </c>
      <c r="DT316" s="59">
        <f t="shared" si="669"/>
        <v>0</v>
      </c>
      <c r="DU316" s="59">
        <f t="shared" si="669"/>
        <v>0</v>
      </c>
      <c r="DV316" s="59">
        <f t="shared" si="669"/>
        <v>0</v>
      </c>
      <c r="DW316" s="59">
        <f t="shared" si="669"/>
        <v>0</v>
      </c>
      <c r="DX316" s="59">
        <f t="shared" si="669"/>
        <v>0</v>
      </c>
      <c r="DY316" s="59">
        <f t="shared" si="669"/>
        <v>0</v>
      </c>
      <c r="DZ316" s="59">
        <f t="shared" si="669"/>
        <v>0</v>
      </c>
      <c r="EA316" s="59">
        <f t="shared" ref="EA316:FF316" si="670">ROUND((EA72/EA40),6)</f>
        <v>0</v>
      </c>
      <c r="EB316" s="59">
        <f t="shared" si="670"/>
        <v>0</v>
      </c>
      <c r="EC316" s="59">
        <f t="shared" si="670"/>
        <v>0</v>
      </c>
      <c r="ED316" s="59">
        <f t="shared" si="670"/>
        <v>0</v>
      </c>
      <c r="EE316" s="59">
        <f t="shared" si="670"/>
        <v>0</v>
      </c>
      <c r="EF316" s="59">
        <f t="shared" si="670"/>
        <v>0</v>
      </c>
      <c r="EG316" s="59">
        <f t="shared" si="670"/>
        <v>0</v>
      </c>
      <c r="EH316" s="59">
        <f t="shared" si="670"/>
        <v>0</v>
      </c>
      <c r="EI316" s="59">
        <f t="shared" si="670"/>
        <v>0</v>
      </c>
      <c r="EJ316" s="59">
        <f t="shared" si="670"/>
        <v>0</v>
      </c>
      <c r="EK316" s="59">
        <f t="shared" si="670"/>
        <v>0</v>
      </c>
      <c r="EL316" s="59">
        <f t="shared" si="670"/>
        <v>0</v>
      </c>
      <c r="EM316" s="59">
        <f t="shared" si="670"/>
        <v>0</v>
      </c>
      <c r="EN316" s="59">
        <f t="shared" si="670"/>
        <v>0</v>
      </c>
      <c r="EO316" s="59">
        <f t="shared" si="670"/>
        <v>0</v>
      </c>
      <c r="EP316" s="59">
        <f t="shared" si="670"/>
        <v>0</v>
      </c>
      <c r="EQ316" s="59">
        <f t="shared" si="670"/>
        <v>0</v>
      </c>
      <c r="ER316" s="59">
        <f t="shared" si="670"/>
        <v>0</v>
      </c>
      <c r="ES316" s="59">
        <f t="shared" si="670"/>
        <v>0</v>
      </c>
      <c r="ET316" s="59">
        <f t="shared" si="670"/>
        <v>0</v>
      </c>
      <c r="EU316" s="59">
        <f t="shared" si="670"/>
        <v>0</v>
      </c>
      <c r="EV316" s="59">
        <f t="shared" si="670"/>
        <v>0</v>
      </c>
      <c r="EW316" s="59">
        <f t="shared" si="670"/>
        <v>0</v>
      </c>
      <c r="EX316" s="59">
        <f t="shared" si="670"/>
        <v>0</v>
      </c>
      <c r="EY316" s="59">
        <f t="shared" si="670"/>
        <v>0</v>
      </c>
      <c r="EZ316" s="59">
        <f t="shared" si="670"/>
        <v>0</v>
      </c>
      <c r="FA316" s="59">
        <f t="shared" si="670"/>
        <v>0</v>
      </c>
      <c r="FB316" s="59">
        <f t="shared" si="670"/>
        <v>0</v>
      </c>
      <c r="FC316" s="59">
        <f t="shared" si="670"/>
        <v>0</v>
      </c>
      <c r="FD316" s="59">
        <f t="shared" si="670"/>
        <v>0</v>
      </c>
      <c r="FE316" s="59">
        <f t="shared" si="670"/>
        <v>0</v>
      </c>
      <c r="FF316" s="59">
        <f t="shared" si="670"/>
        <v>0</v>
      </c>
      <c r="FG316" s="59">
        <f t="shared" ref="FG316:FX316" si="671">ROUND((FG72/FG40),6)</f>
        <v>0</v>
      </c>
      <c r="FH316" s="59">
        <f t="shared" si="671"/>
        <v>0</v>
      </c>
      <c r="FI316" s="59">
        <f t="shared" si="671"/>
        <v>0</v>
      </c>
      <c r="FJ316" s="59">
        <f t="shared" si="671"/>
        <v>0</v>
      </c>
      <c r="FK316" s="59">
        <f t="shared" si="671"/>
        <v>0</v>
      </c>
      <c r="FL316" s="59">
        <f t="shared" si="671"/>
        <v>0</v>
      </c>
      <c r="FM316" s="59">
        <f t="shared" si="671"/>
        <v>0</v>
      </c>
      <c r="FN316" s="59">
        <f t="shared" si="671"/>
        <v>0</v>
      </c>
      <c r="FO316" s="59">
        <f t="shared" si="671"/>
        <v>0</v>
      </c>
      <c r="FP316" s="59">
        <f t="shared" si="671"/>
        <v>0</v>
      </c>
      <c r="FQ316" s="59">
        <f t="shared" si="671"/>
        <v>0</v>
      </c>
      <c r="FR316" s="59">
        <f t="shared" si="671"/>
        <v>0</v>
      </c>
      <c r="FS316" s="59">
        <f t="shared" si="671"/>
        <v>0</v>
      </c>
      <c r="FT316" s="40">
        <f t="shared" si="671"/>
        <v>0</v>
      </c>
      <c r="FU316" s="59">
        <f t="shared" si="671"/>
        <v>0</v>
      </c>
      <c r="FV316" s="59">
        <f t="shared" si="671"/>
        <v>0</v>
      </c>
      <c r="FW316" s="59">
        <f t="shared" si="671"/>
        <v>0</v>
      </c>
      <c r="FX316" s="59">
        <f t="shared" si="671"/>
        <v>0</v>
      </c>
      <c r="FY316" s="59"/>
      <c r="FZ316" s="42"/>
      <c r="GA316" s="42"/>
      <c r="GB316" s="42"/>
      <c r="GC316" s="42"/>
      <c r="GD316" s="42"/>
      <c r="GE316" s="4"/>
      <c r="GF316" s="1"/>
      <c r="GG316" s="135"/>
      <c r="GH316" s="1"/>
      <c r="GI316" s="1"/>
      <c r="GJ316" s="1"/>
      <c r="GK316" s="1"/>
      <c r="GL316" s="1"/>
      <c r="GM316" s="1"/>
    </row>
    <row r="317" spans="1:195" x14ac:dyDescent="0.2">
      <c r="A317" s="5"/>
      <c r="B317" s="11" t="s">
        <v>693</v>
      </c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  <c r="AA317" s="59"/>
      <c r="AB317" s="59"/>
      <c r="AC317" s="59"/>
      <c r="AD317" s="59"/>
      <c r="AE317" s="59"/>
      <c r="AF317" s="59"/>
      <c r="AG317" s="59"/>
      <c r="AH317" s="59"/>
      <c r="AI317" s="59"/>
      <c r="AJ317" s="59"/>
      <c r="AK317" s="59"/>
      <c r="AL317" s="59"/>
      <c r="AM317" s="59"/>
      <c r="AN317" s="59"/>
      <c r="AO317" s="59"/>
      <c r="AP317" s="59"/>
      <c r="AQ317" s="59"/>
      <c r="AR317" s="59"/>
      <c r="AS317" s="59"/>
      <c r="AT317" s="59"/>
      <c r="AU317" s="59"/>
      <c r="AV317" s="59"/>
      <c r="AW317" s="59"/>
      <c r="AX317" s="59"/>
      <c r="AY317" s="59"/>
      <c r="AZ317" s="59"/>
      <c r="BA317" s="59"/>
      <c r="BB317" s="59"/>
      <c r="BC317" s="59"/>
      <c r="BD317" s="59"/>
      <c r="BE317" s="59"/>
      <c r="BF317" s="59"/>
      <c r="BG317" s="59"/>
      <c r="BH317" s="59"/>
      <c r="BI317" s="59"/>
      <c r="BJ317" s="59"/>
      <c r="BK317" s="59"/>
      <c r="BL317" s="59"/>
      <c r="BM317" s="59"/>
      <c r="BN317" s="59"/>
      <c r="BO317" s="59"/>
      <c r="BP317" s="59"/>
      <c r="BQ317" s="59"/>
      <c r="BR317" s="59"/>
      <c r="BS317" s="59"/>
      <c r="BT317" s="59"/>
      <c r="BU317" s="59"/>
      <c r="BV317" s="59"/>
      <c r="BW317" s="59"/>
      <c r="BX317" s="59"/>
      <c r="BY317" s="59"/>
      <c r="BZ317" s="59"/>
      <c r="CA317" s="59"/>
      <c r="CB317" s="59"/>
      <c r="CC317" s="59"/>
      <c r="CD317" s="59"/>
      <c r="CE317" s="59"/>
      <c r="CF317" s="59"/>
      <c r="CG317" s="59"/>
      <c r="CH317" s="59"/>
      <c r="CI317" s="59"/>
      <c r="CJ317" s="59"/>
      <c r="CK317" s="59"/>
      <c r="CL317" s="59"/>
      <c r="CM317" s="59"/>
      <c r="CN317" s="59"/>
      <c r="CO317" s="59"/>
      <c r="CP317" s="59"/>
      <c r="CQ317" s="59"/>
      <c r="CR317" s="59"/>
      <c r="CS317" s="59"/>
      <c r="CT317" s="59"/>
      <c r="CU317" s="59"/>
      <c r="CV317" s="59"/>
      <c r="CW317" s="59"/>
      <c r="CX317" s="59"/>
      <c r="CY317" s="59"/>
      <c r="CZ317" s="59"/>
      <c r="DA317" s="59"/>
      <c r="DB317" s="59"/>
      <c r="DC317" s="59"/>
      <c r="DD317" s="59"/>
      <c r="DE317" s="59"/>
      <c r="DF317" s="59"/>
      <c r="DG317" s="59"/>
      <c r="DH317" s="59"/>
      <c r="DI317" s="59"/>
      <c r="DJ317" s="59"/>
      <c r="DK317" s="59"/>
      <c r="DL317" s="59"/>
      <c r="DM317" s="59"/>
      <c r="DN317" s="59"/>
      <c r="DO317" s="59"/>
      <c r="DP317" s="59"/>
      <c r="DQ317" s="59"/>
      <c r="DR317" s="59"/>
      <c r="DS317" s="59"/>
      <c r="DT317" s="59"/>
      <c r="DU317" s="59"/>
      <c r="DV317" s="59"/>
      <c r="DW317" s="59"/>
      <c r="DX317" s="59"/>
      <c r="DY317" s="59"/>
      <c r="DZ317" s="59"/>
      <c r="EA317" s="59"/>
      <c r="EB317" s="59"/>
      <c r="EC317" s="59"/>
      <c r="ED317" s="59"/>
      <c r="EE317" s="59"/>
      <c r="EF317" s="59"/>
      <c r="EG317" s="59"/>
      <c r="EH317" s="59"/>
      <c r="EI317" s="59"/>
      <c r="EJ317" s="59"/>
      <c r="EK317" s="59"/>
      <c r="EL317" s="59"/>
      <c r="EM317" s="59"/>
      <c r="EN317" s="59"/>
      <c r="EO317" s="59"/>
      <c r="EP317" s="59"/>
      <c r="EQ317" s="59"/>
      <c r="ER317" s="59"/>
      <c r="ES317" s="59"/>
      <c r="ET317" s="59"/>
      <c r="EU317" s="59"/>
      <c r="EV317" s="59"/>
      <c r="EW317" s="59"/>
      <c r="EX317" s="59"/>
      <c r="EY317" s="59"/>
      <c r="EZ317" s="59"/>
      <c r="FA317" s="59"/>
      <c r="FB317" s="59"/>
      <c r="FC317" s="59"/>
      <c r="FD317" s="59"/>
      <c r="FE317" s="59"/>
      <c r="FF317" s="59"/>
      <c r="FG317" s="59"/>
      <c r="FH317" s="59"/>
      <c r="FI317" s="59"/>
      <c r="FJ317" s="59"/>
      <c r="FK317" s="59"/>
      <c r="FL317" s="59"/>
      <c r="FM317" s="59"/>
      <c r="FN317" s="59"/>
      <c r="FO317" s="59"/>
      <c r="FP317" s="59"/>
      <c r="FQ317" s="59"/>
      <c r="FR317" s="59"/>
      <c r="FS317" s="59"/>
      <c r="FT317" s="59"/>
      <c r="FU317" s="59"/>
      <c r="FV317" s="59"/>
      <c r="FW317" s="59"/>
      <c r="FX317" s="59"/>
      <c r="FY317" s="59"/>
      <c r="FZ317" s="42"/>
      <c r="GA317" s="42"/>
      <c r="GB317" s="42"/>
      <c r="GC317" s="42"/>
      <c r="GD317" s="42"/>
      <c r="GE317" s="4"/>
      <c r="GF317" s="1"/>
      <c r="GG317" s="135"/>
      <c r="GH317" s="1"/>
      <c r="GI317" s="1"/>
      <c r="GJ317" s="1"/>
      <c r="GK317" s="1"/>
      <c r="GL317" s="1"/>
      <c r="GM317" s="1"/>
    </row>
    <row r="318" spans="1:195" x14ac:dyDescent="0.2">
      <c r="A318" s="2" t="s">
        <v>694</v>
      </c>
      <c r="B318" s="11" t="s">
        <v>695</v>
      </c>
      <c r="C318" s="59">
        <f t="shared" ref="C318:AH318" si="672">ROUND((C73/C40),6)</f>
        <v>8.3320000000000009E-3</v>
      </c>
      <c r="D318" s="59">
        <f t="shared" si="672"/>
        <v>2.4664999999999999E-2</v>
      </c>
      <c r="E318" s="59">
        <f t="shared" si="672"/>
        <v>6.6660000000000001E-3</v>
      </c>
      <c r="F318" s="59">
        <f t="shared" si="672"/>
        <v>5.8100000000000003E-4</v>
      </c>
      <c r="G318" s="59">
        <f t="shared" si="672"/>
        <v>0</v>
      </c>
      <c r="H318" s="59">
        <f t="shared" si="672"/>
        <v>3.1050000000000001E-3</v>
      </c>
      <c r="I318" s="59">
        <f t="shared" si="672"/>
        <v>2.6179000000000001E-2</v>
      </c>
      <c r="J318" s="59">
        <f t="shared" si="672"/>
        <v>0</v>
      </c>
      <c r="K318" s="59">
        <f t="shared" si="672"/>
        <v>0</v>
      </c>
      <c r="L318" s="59">
        <f t="shared" si="672"/>
        <v>1.1187000000000001E-2</v>
      </c>
      <c r="M318" s="59">
        <f t="shared" si="672"/>
        <v>1.9944E-2</v>
      </c>
      <c r="N318" s="59">
        <f t="shared" si="672"/>
        <v>1.6542999999999999E-2</v>
      </c>
      <c r="O318" s="59">
        <f t="shared" si="672"/>
        <v>1.5370999999999999E-2</v>
      </c>
      <c r="P318" s="59">
        <f t="shared" si="672"/>
        <v>0</v>
      </c>
      <c r="Q318" s="59">
        <f t="shared" si="672"/>
        <v>2.9423000000000001E-2</v>
      </c>
      <c r="R318" s="59">
        <f t="shared" si="672"/>
        <v>2.3180000000000002E-3</v>
      </c>
      <c r="S318" s="59">
        <f t="shared" si="672"/>
        <v>5.9420000000000002E-3</v>
      </c>
      <c r="T318" s="59">
        <f t="shared" si="672"/>
        <v>1.0633E-2</v>
      </c>
      <c r="U318" s="59">
        <f t="shared" si="672"/>
        <v>5.8149999999999999E-3</v>
      </c>
      <c r="V318" s="59">
        <f t="shared" si="672"/>
        <v>0</v>
      </c>
      <c r="W318" s="59">
        <f t="shared" si="672"/>
        <v>0</v>
      </c>
      <c r="X318" s="59">
        <f t="shared" si="672"/>
        <v>1.0821000000000001E-2</v>
      </c>
      <c r="Y318" s="59">
        <f t="shared" si="672"/>
        <v>0</v>
      </c>
      <c r="Z318" s="59">
        <f t="shared" si="672"/>
        <v>0</v>
      </c>
      <c r="AA318" s="59">
        <f t="shared" si="672"/>
        <v>1.1488999999999999E-2</v>
      </c>
      <c r="AB318" s="59">
        <f t="shared" si="672"/>
        <v>1.01E-2</v>
      </c>
      <c r="AC318" s="59">
        <f t="shared" si="672"/>
        <v>1.0479E-2</v>
      </c>
      <c r="AD318" s="59">
        <f t="shared" si="672"/>
        <v>1.0792E-2</v>
      </c>
      <c r="AE318" s="59">
        <f t="shared" si="672"/>
        <v>7.7970000000000001E-3</v>
      </c>
      <c r="AF318" s="59">
        <f t="shared" si="672"/>
        <v>9.1439999999999994E-3</v>
      </c>
      <c r="AG318" s="59">
        <f t="shared" si="672"/>
        <v>7.1669999999999998E-3</v>
      </c>
      <c r="AH318" s="59">
        <f t="shared" si="672"/>
        <v>0</v>
      </c>
      <c r="AI318" s="59">
        <f t="shared" ref="AI318:BN318" si="673">ROUND((AI73/AI40),6)</f>
        <v>0</v>
      </c>
      <c r="AJ318" s="59">
        <f t="shared" si="673"/>
        <v>0</v>
      </c>
      <c r="AK318" s="59">
        <f t="shared" si="673"/>
        <v>0</v>
      </c>
      <c r="AL318" s="59">
        <f t="shared" si="673"/>
        <v>4.7920000000000003E-3</v>
      </c>
      <c r="AM318" s="59">
        <f t="shared" si="673"/>
        <v>0</v>
      </c>
      <c r="AN318" s="59">
        <f t="shared" si="673"/>
        <v>0</v>
      </c>
      <c r="AO318" s="59">
        <f t="shared" si="673"/>
        <v>0</v>
      </c>
      <c r="AP318" s="59">
        <f t="shared" si="673"/>
        <v>1.5354E-2</v>
      </c>
      <c r="AQ318" s="59">
        <f t="shared" si="673"/>
        <v>2.7169999999999998E-3</v>
      </c>
      <c r="AR318" s="59">
        <f t="shared" si="673"/>
        <v>1.1375E-2</v>
      </c>
      <c r="AS318" s="59">
        <f t="shared" si="673"/>
        <v>5.5700000000000003E-3</v>
      </c>
      <c r="AT318" s="59">
        <f t="shared" si="673"/>
        <v>7.4900000000000001E-3</v>
      </c>
      <c r="AU318" s="59">
        <f t="shared" si="673"/>
        <v>0</v>
      </c>
      <c r="AV318" s="59">
        <f t="shared" si="673"/>
        <v>0</v>
      </c>
      <c r="AW318" s="59">
        <f t="shared" si="673"/>
        <v>0</v>
      </c>
      <c r="AX318" s="59">
        <f t="shared" si="673"/>
        <v>0</v>
      </c>
      <c r="AY318" s="59">
        <f t="shared" si="673"/>
        <v>0</v>
      </c>
      <c r="AZ318" s="59">
        <f t="shared" si="673"/>
        <v>8.8500000000000002E-3</v>
      </c>
      <c r="BA318" s="59">
        <f t="shared" si="673"/>
        <v>1.9487999999999998E-2</v>
      </c>
      <c r="BB318" s="59">
        <f t="shared" si="673"/>
        <v>4.6430000000000004E-3</v>
      </c>
      <c r="BC318" s="59">
        <f t="shared" si="673"/>
        <v>2.7283999999999999E-2</v>
      </c>
      <c r="BD318" s="59">
        <f t="shared" si="673"/>
        <v>1.5358999999999999E-2</v>
      </c>
      <c r="BE318" s="59">
        <f t="shared" si="673"/>
        <v>3.1746999999999997E-2</v>
      </c>
      <c r="BF318" s="59">
        <f t="shared" si="673"/>
        <v>1.6853E-2</v>
      </c>
      <c r="BG318" s="59">
        <f t="shared" si="673"/>
        <v>0</v>
      </c>
      <c r="BH318" s="59">
        <f t="shared" si="673"/>
        <v>4.2310000000000004E-3</v>
      </c>
      <c r="BI318" s="59">
        <f t="shared" si="673"/>
        <v>0</v>
      </c>
      <c r="BJ318" s="59">
        <f t="shared" si="673"/>
        <v>7.7889999999999999E-3</v>
      </c>
      <c r="BK318" s="59">
        <f t="shared" si="673"/>
        <v>3.0918999999999999E-2</v>
      </c>
      <c r="BL318" s="59">
        <f t="shared" si="673"/>
        <v>0</v>
      </c>
      <c r="BM318" s="59">
        <f t="shared" si="673"/>
        <v>0</v>
      </c>
      <c r="BN318" s="59">
        <f t="shared" si="673"/>
        <v>5.7689999999999998E-3</v>
      </c>
      <c r="BO318" s="59">
        <f t="shared" ref="BO318:CT318" si="674">ROUND((BO73/BO40),6)</f>
        <v>2.4559999999999998E-3</v>
      </c>
      <c r="BP318" s="59">
        <f t="shared" si="674"/>
        <v>1.848E-3</v>
      </c>
      <c r="BQ318" s="59">
        <f t="shared" si="674"/>
        <v>8.2150000000000001E-3</v>
      </c>
      <c r="BR318" s="59">
        <f t="shared" si="674"/>
        <v>1.1788E-2</v>
      </c>
      <c r="BS318" s="59">
        <f t="shared" si="674"/>
        <v>3.1229999999999999E-3</v>
      </c>
      <c r="BT318" s="59">
        <f t="shared" si="674"/>
        <v>3.0699999999999998E-3</v>
      </c>
      <c r="BU318" s="59">
        <f t="shared" si="674"/>
        <v>4.6100000000000004E-3</v>
      </c>
      <c r="BV318" s="59">
        <f t="shared" si="674"/>
        <v>2.405E-3</v>
      </c>
      <c r="BW318" s="59">
        <f t="shared" si="674"/>
        <v>6.9629999999999996E-3</v>
      </c>
      <c r="BX318" s="59">
        <f t="shared" si="674"/>
        <v>0</v>
      </c>
      <c r="BY318" s="59">
        <f t="shared" si="674"/>
        <v>3.4659999999999999E-3</v>
      </c>
      <c r="BZ318" s="59">
        <f t="shared" si="674"/>
        <v>0</v>
      </c>
      <c r="CA318" s="59">
        <f t="shared" si="674"/>
        <v>0</v>
      </c>
      <c r="CB318" s="59">
        <f t="shared" si="674"/>
        <v>1.5488999999999999E-2</v>
      </c>
      <c r="CC318" s="59">
        <f t="shared" si="674"/>
        <v>0</v>
      </c>
      <c r="CD318" s="59">
        <f t="shared" si="674"/>
        <v>0</v>
      </c>
      <c r="CE318" s="59">
        <f t="shared" si="674"/>
        <v>0</v>
      </c>
      <c r="CF318" s="59">
        <f t="shared" si="674"/>
        <v>0</v>
      </c>
      <c r="CG318" s="59">
        <f t="shared" si="674"/>
        <v>5.1879999999999999E-3</v>
      </c>
      <c r="CH318" s="59">
        <f t="shared" si="674"/>
        <v>0</v>
      </c>
      <c r="CI318" s="59">
        <f t="shared" si="674"/>
        <v>2.6510000000000001E-3</v>
      </c>
      <c r="CJ318" s="59">
        <f t="shared" si="674"/>
        <v>3.398E-3</v>
      </c>
      <c r="CK318" s="59">
        <f t="shared" si="674"/>
        <v>5.4120000000000001E-3</v>
      </c>
      <c r="CL318" s="59">
        <f t="shared" si="674"/>
        <v>8.2880000000000002E-3</v>
      </c>
      <c r="CM318" s="59">
        <f t="shared" si="674"/>
        <v>3.9269999999999999E-3</v>
      </c>
      <c r="CN318" s="59">
        <f t="shared" si="674"/>
        <v>1.3096999999999999E-2</v>
      </c>
      <c r="CO318" s="59">
        <f t="shared" si="674"/>
        <v>1.3904E-2</v>
      </c>
      <c r="CP318" s="59">
        <f t="shared" si="674"/>
        <v>7.5779999999999997E-3</v>
      </c>
      <c r="CQ318" s="59">
        <f t="shared" si="674"/>
        <v>0</v>
      </c>
      <c r="CR318" s="59">
        <f t="shared" si="674"/>
        <v>3.0829999999999998E-3</v>
      </c>
      <c r="CS318" s="59">
        <f t="shared" si="674"/>
        <v>0</v>
      </c>
      <c r="CT318" s="59">
        <f t="shared" si="674"/>
        <v>0</v>
      </c>
      <c r="CU318" s="59">
        <f t="shared" ref="CU318:DZ318" si="675">ROUND((CU73/CU40),6)</f>
        <v>1.3658999999999999E-2</v>
      </c>
      <c r="CV318" s="59">
        <f t="shared" si="675"/>
        <v>1.0448000000000001E-2</v>
      </c>
      <c r="CW318" s="59">
        <f t="shared" si="675"/>
        <v>0</v>
      </c>
      <c r="CX318" s="59">
        <f t="shared" si="675"/>
        <v>0</v>
      </c>
      <c r="CY318" s="59">
        <f t="shared" si="675"/>
        <v>0</v>
      </c>
      <c r="CZ318" s="59">
        <f t="shared" si="675"/>
        <v>2.454E-3</v>
      </c>
      <c r="DA318" s="59">
        <f t="shared" si="675"/>
        <v>0</v>
      </c>
      <c r="DB318" s="59">
        <f t="shared" si="675"/>
        <v>0</v>
      </c>
      <c r="DC318" s="59">
        <f t="shared" si="675"/>
        <v>7.3530000000000002E-3</v>
      </c>
      <c r="DD318" s="59">
        <f t="shared" si="675"/>
        <v>0</v>
      </c>
      <c r="DE318" s="59">
        <f t="shared" si="675"/>
        <v>2.2920000000000002E-3</v>
      </c>
      <c r="DF318" s="59">
        <f t="shared" si="675"/>
        <v>9.1020000000000007E-3</v>
      </c>
      <c r="DG318" s="59">
        <f t="shared" si="675"/>
        <v>1.66E-3</v>
      </c>
      <c r="DH318" s="59">
        <f t="shared" si="675"/>
        <v>4.7320000000000001E-3</v>
      </c>
      <c r="DI318" s="59">
        <f t="shared" si="675"/>
        <v>0</v>
      </c>
      <c r="DJ318" s="59">
        <f t="shared" si="675"/>
        <v>6.8580000000000004E-3</v>
      </c>
      <c r="DK318" s="59">
        <f t="shared" si="675"/>
        <v>7.3239999999999998E-3</v>
      </c>
      <c r="DL318" s="59">
        <f t="shared" si="675"/>
        <v>0</v>
      </c>
      <c r="DM318" s="59">
        <f t="shared" si="675"/>
        <v>6.764E-3</v>
      </c>
      <c r="DN318" s="59">
        <f t="shared" si="675"/>
        <v>1.8419000000000001E-2</v>
      </c>
      <c r="DO318" s="59">
        <f t="shared" si="675"/>
        <v>2.202E-3</v>
      </c>
      <c r="DP318" s="59">
        <f t="shared" si="675"/>
        <v>0</v>
      </c>
      <c r="DQ318" s="59">
        <f t="shared" si="675"/>
        <v>0</v>
      </c>
      <c r="DR318" s="59">
        <f t="shared" si="675"/>
        <v>0</v>
      </c>
      <c r="DS318" s="59">
        <f t="shared" si="675"/>
        <v>0</v>
      </c>
      <c r="DT318" s="59">
        <f t="shared" si="675"/>
        <v>0</v>
      </c>
      <c r="DU318" s="59">
        <f t="shared" si="675"/>
        <v>0</v>
      </c>
      <c r="DV318" s="59">
        <f t="shared" si="675"/>
        <v>0</v>
      </c>
      <c r="DW318" s="59">
        <f t="shared" si="675"/>
        <v>8.7399999999999999E-4</v>
      </c>
      <c r="DX318" s="59">
        <f t="shared" si="675"/>
        <v>8.5959999999999995E-3</v>
      </c>
      <c r="DY318" s="59">
        <f t="shared" si="675"/>
        <v>5.8129999999999996E-3</v>
      </c>
      <c r="DZ318" s="59">
        <f t="shared" si="675"/>
        <v>4.5859999999999998E-3</v>
      </c>
      <c r="EA318" s="59">
        <f t="shared" ref="EA318:FF318" si="676">ROUND((EA73/EA40),6)</f>
        <v>6.7500000000000004E-4</v>
      </c>
      <c r="EB318" s="59">
        <f t="shared" si="676"/>
        <v>7.0759999999999998E-3</v>
      </c>
      <c r="EC318" s="59">
        <f t="shared" si="676"/>
        <v>5.0000000000000001E-3</v>
      </c>
      <c r="ED318" s="59">
        <f t="shared" si="676"/>
        <v>1.6800000000000001E-3</v>
      </c>
      <c r="EE318" s="59">
        <f t="shared" si="676"/>
        <v>0</v>
      </c>
      <c r="EF318" s="59">
        <f t="shared" si="676"/>
        <v>0</v>
      </c>
      <c r="EG318" s="59">
        <f t="shared" si="676"/>
        <v>0</v>
      </c>
      <c r="EH318" s="59">
        <f t="shared" si="676"/>
        <v>0</v>
      </c>
      <c r="EI318" s="59">
        <f t="shared" si="676"/>
        <v>0</v>
      </c>
      <c r="EJ318" s="59">
        <f t="shared" si="676"/>
        <v>0</v>
      </c>
      <c r="EK318" s="59">
        <f t="shared" si="676"/>
        <v>6.9099999999999999E-4</v>
      </c>
      <c r="EL318" s="59">
        <f t="shared" si="676"/>
        <v>2.9619999999999998E-3</v>
      </c>
      <c r="EM318" s="59">
        <f t="shared" si="676"/>
        <v>9.221E-3</v>
      </c>
      <c r="EN318" s="59">
        <f t="shared" si="676"/>
        <v>3.3570000000000002E-3</v>
      </c>
      <c r="EO318" s="59">
        <f t="shared" si="676"/>
        <v>1.7309999999999999E-3</v>
      </c>
      <c r="EP318" s="59">
        <f t="shared" si="676"/>
        <v>1.0127000000000001E-2</v>
      </c>
      <c r="EQ318" s="59">
        <f t="shared" si="676"/>
        <v>1.797E-3</v>
      </c>
      <c r="ER318" s="59">
        <f t="shared" si="676"/>
        <v>1.3863E-2</v>
      </c>
      <c r="ES318" s="59">
        <f t="shared" si="676"/>
        <v>0</v>
      </c>
      <c r="ET318" s="59">
        <f t="shared" si="676"/>
        <v>7.953E-3</v>
      </c>
      <c r="EU318" s="59">
        <f t="shared" si="676"/>
        <v>0</v>
      </c>
      <c r="EV318" s="59">
        <f t="shared" si="676"/>
        <v>0</v>
      </c>
      <c r="EW318" s="59">
        <f t="shared" si="676"/>
        <v>3.9899999999999996E-3</v>
      </c>
      <c r="EX318" s="59">
        <f t="shared" si="676"/>
        <v>1.1041E-2</v>
      </c>
      <c r="EY318" s="59">
        <f t="shared" si="676"/>
        <v>0</v>
      </c>
      <c r="EZ318" s="59">
        <f t="shared" si="676"/>
        <v>0</v>
      </c>
      <c r="FA318" s="59">
        <f t="shared" si="676"/>
        <v>2.4889999999999999E-3</v>
      </c>
      <c r="FB318" s="59">
        <f t="shared" si="676"/>
        <v>1.8209999999999999E-3</v>
      </c>
      <c r="FC318" s="59">
        <f t="shared" si="676"/>
        <v>4.2100000000000002E-3</v>
      </c>
      <c r="FD318" s="59">
        <f t="shared" si="676"/>
        <v>0</v>
      </c>
      <c r="FE318" s="59">
        <f t="shared" si="676"/>
        <v>7.7869999999999997E-3</v>
      </c>
      <c r="FF318" s="59">
        <f t="shared" si="676"/>
        <v>0</v>
      </c>
      <c r="FG318" s="59">
        <f t="shared" ref="FG318:FX318" si="677">ROUND((FG73/FG40),6)</f>
        <v>0</v>
      </c>
      <c r="FH318" s="59">
        <f t="shared" si="677"/>
        <v>3.6679999999999998E-3</v>
      </c>
      <c r="FI318" s="59">
        <f t="shared" si="677"/>
        <v>3.7260000000000001E-3</v>
      </c>
      <c r="FJ318" s="59">
        <f t="shared" si="677"/>
        <v>2.738E-3</v>
      </c>
      <c r="FK318" s="59">
        <f t="shared" si="677"/>
        <v>3.8219999999999999E-3</v>
      </c>
      <c r="FL318" s="59">
        <f t="shared" si="677"/>
        <v>3.836E-3</v>
      </c>
      <c r="FM318" s="59">
        <f t="shared" si="677"/>
        <v>9.0200000000000002E-4</v>
      </c>
      <c r="FN318" s="59">
        <f t="shared" si="677"/>
        <v>8.3250000000000008E-3</v>
      </c>
      <c r="FO318" s="59">
        <f t="shared" si="677"/>
        <v>1.444E-3</v>
      </c>
      <c r="FP318" s="59">
        <f t="shared" si="677"/>
        <v>2.1090000000000002E-3</v>
      </c>
      <c r="FQ318" s="59">
        <f t="shared" si="677"/>
        <v>5.0559999999999997E-3</v>
      </c>
      <c r="FR318" s="59">
        <f t="shared" si="677"/>
        <v>1.2152E-2</v>
      </c>
      <c r="FS318" s="59">
        <f t="shared" si="677"/>
        <v>1.83E-4</v>
      </c>
      <c r="FT318" s="40">
        <f t="shared" si="677"/>
        <v>1.291E-3</v>
      </c>
      <c r="FU318" s="59">
        <f t="shared" si="677"/>
        <v>1.085E-2</v>
      </c>
      <c r="FV318" s="59">
        <f t="shared" si="677"/>
        <v>1.2227999999999999E-2</v>
      </c>
      <c r="FW318" s="59">
        <f t="shared" si="677"/>
        <v>0</v>
      </c>
      <c r="FX318" s="59">
        <f t="shared" si="677"/>
        <v>1.7913999999999999E-2</v>
      </c>
      <c r="FY318" s="59"/>
      <c r="FZ318" s="42"/>
      <c r="GA318" s="42"/>
      <c r="GB318" s="42"/>
      <c r="GC318" s="42"/>
      <c r="GD318" s="42"/>
      <c r="GE318" s="4"/>
      <c r="GF318" s="1"/>
      <c r="GG318" s="135"/>
      <c r="GH318" s="1"/>
      <c r="GI318" s="1"/>
      <c r="GJ318" s="1"/>
      <c r="GK318" s="1"/>
      <c r="GL318" s="1"/>
      <c r="GM318" s="1"/>
    </row>
    <row r="319" spans="1:195" x14ac:dyDescent="0.2">
      <c r="A319" s="5"/>
      <c r="B319" s="11" t="s">
        <v>696</v>
      </c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  <c r="AA319" s="59"/>
      <c r="AB319" s="59"/>
      <c r="AC319" s="59"/>
      <c r="AD319" s="59"/>
      <c r="AE319" s="59"/>
      <c r="AF319" s="59"/>
      <c r="AG319" s="59"/>
      <c r="AH319" s="59"/>
      <c r="AI319" s="59"/>
      <c r="AJ319" s="59"/>
      <c r="AK319" s="59"/>
      <c r="AL319" s="59"/>
      <c r="AM319" s="59"/>
      <c r="AN319" s="59"/>
      <c r="AO319" s="59"/>
      <c r="AP319" s="59"/>
      <c r="AQ319" s="59"/>
      <c r="AR319" s="59"/>
      <c r="AS319" s="59"/>
      <c r="AT319" s="59"/>
      <c r="AU319" s="59"/>
      <c r="AV319" s="59"/>
      <c r="AW319" s="59"/>
      <c r="AX319" s="59"/>
      <c r="AY319" s="59"/>
      <c r="AZ319" s="59"/>
      <c r="BA319" s="59"/>
      <c r="BB319" s="59"/>
      <c r="BC319" s="59"/>
      <c r="BD319" s="59"/>
      <c r="BE319" s="59"/>
      <c r="BF319" s="59"/>
      <c r="BG319" s="59"/>
      <c r="BH319" s="59"/>
      <c r="BI319" s="59"/>
      <c r="BJ319" s="59"/>
      <c r="BK319" s="59"/>
      <c r="BL319" s="59"/>
      <c r="BM319" s="59"/>
      <c r="BN319" s="59"/>
      <c r="BO319" s="59"/>
      <c r="BP319" s="59"/>
      <c r="BQ319" s="59"/>
      <c r="BR319" s="59"/>
      <c r="BS319" s="59"/>
      <c r="BT319" s="59"/>
      <c r="BU319" s="59"/>
      <c r="BV319" s="59"/>
      <c r="BW319" s="59"/>
      <c r="BX319" s="59"/>
      <c r="BY319" s="59"/>
      <c r="BZ319" s="59"/>
      <c r="CA319" s="59"/>
      <c r="CB319" s="59"/>
      <c r="CC319" s="59"/>
      <c r="CD319" s="59"/>
      <c r="CE319" s="59"/>
      <c r="CF319" s="59"/>
      <c r="CG319" s="59"/>
      <c r="CH319" s="59"/>
      <c r="CI319" s="59"/>
      <c r="CJ319" s="59"/>
      <c r="CK319" s="59"/>
      <c r="CL319" s="59"/>
      <c r="CM319" s="59"/>
      <c r="CN319" s="59"/>
      <c r="CO319" s="59"/>
      <c r="CP319" s="59"/>
      <c r="CQ319" s="59"/>
      <c r="CR319" s="59"/>
      <c r="CS319" s="59"/>
      <c r="CT319" s="59"/>
      <c r="CU319" s="59"/>
      <c r="CV319" s="59"/>
      <c r="CW319" s="59"/>
      <c r="CX319" s="59"/>
      <c r="CY319" s="59"/>
      <c r="CZ319" s="59"/>
      <c r="DA319" s="59"/>
      <c r="DB319" s="59"/>
      <c r="DC319" s="59"/>
      <c r="DD319" s="59"/>
      <c r="DE319" s="59"/>
      <c r="DF319" s="59"/>
      <c r="DG319" s="59"/>
      <c r="DH319" s="59"/>
      <c r="DI319" s="59"/>
      <c r="DJ319" s="59"/>
      <c r="DK319" s="59"/>
      <c r="DL319" s="59"/>
      <c r="DM319" s="59"/>
      <c r="DN319" s="59"/>
      <c r="DO319" s="59"/>
      <c r="DP319" s="59"/>
      <c r="DQ319" s="59"/>
      <c r="DR319" s="59"/>
      <c r="DS319" s="59"/>
      <c r="DT319" s="59"/>
      <c r="DU319" s="59"/>
      <c r="DV319" s="59"/>
      <c r="DW319" s="59"/>
      <c r="DX319" s="59"/>
      <c r="DY319" s="59"/>
      <c r="DZ319" s="59"/>
      <c r="EA319" s="59"/>
      <c r="EB319" s="59"/>
      <c r="EC319" s="59"/>
      <c r="ED319" s="59"/>
      <c r="EE319" s="59"/>
      <c r="EF319" s="59"/>
      <c r="EG319" s="59"/>
      <c r="EH319" s="59"/>
      <c r="EI319" s="59"/>
      <c r="EJ319" s="59"/>
      <c r="EK319" s="59"/>
      <c r="EL319" s="59"/>
      <c r="EM319" s="59"/>
      <c r="EN319" s="59"/>
      <c r="EO319" s="59"/>
      <c r="EP319" s="59"/>
      <c r="EQ319" s="59"/>
      <c r="ER319" s="59"/>
      <c r="ES319" s="59"/>
      <c r="ET319" s="59"/>
      <c r="EU319" s="59"/>
      <c r="EV319" s="59"/>
      <c r="EW319" s="59"/>
      <c r="EX319" s="59"/>
      <c r="EY319" s="59"/>
      <c r="EZ319" s="59"/>
      <c r="FA319" s="59"/>
      <c r="FB319" s="59"/>
      <c r="FC319" s="59"/>
      <c r="FD319" s="59"/>
      <c r="FE319" s="59"/>
      <c r="FF319" s="59"/>
      <c r="FG319" s="59"/>
      <c r="FH319" s="59"/>
      <c r="FI319" s="59"/>
      <c r="FJ319" s="59"/>
      <c r="FK319" s="59"/>
      <c r="FL319" s="59"/>
      <c r="FM319" s="59"/>
      <c r="FN319" s="59"/>
      <c r="FO319" s="59"/>
      <c r="FP319" s="59"/>
      <c r="FQ319" s="59"/>
      <c r="FR319" s="59"/>
      <c r="FS319" s="59"/>
      <c r="FT319" s="59"/>
      <c r="FU319" s="59"/>
      <c r="FV319" s="59"/>
      <c r="FW319" s="59"/>
      <c r="FX319" s="59"/>
      <c r="FY319" s="59"/>
      <c r="FZ319" s="42"/>
      <c r="GA319" s="42"/>
      <c r="GB319" s="42"/>
      <c r="GC319" s="42"/>
      <c r="GD319" s="42"/>
      <c r="GE319" s="4"/>
      <c r="GF319" s="1"/>
      <c r="GG319" s="1"/>
      <c r="GH319" s="1"/>
      <c r="GI319" s="1"/>
      <c r="GJ319" s="1"/>
      <c r="GK319" s="1"/>
      <c r="GL319" s="1"/>
      <c r="GM319" s="1"/>
    </row>
    <row r="320" spans="1:195" x14ac:dyDescent="0.2">
      <c r="A320" s="2" t="s">
        <v>697</v>
      </c>
      <c r="B320" s="11" t="s">
        <v>698</v>
      </c>
      <c r="C320" s="59">
        <f t="shared" ref="C320:AH320" si="678">SUM(C312:C318)</f>
        <v>3.4727000000000001E-2</v>
      </c>
      <c r="D320" s="59">
        <f t="shared" si="678"/>
        <v>5.1665000000000003E-2</v>
      </c>
      <c r="E320" s="59">
        <f t="shared" si="678"/>
        <v>3.1354E-2</v>
      </c>
      <c r="F320" s="59">
        <f t="shared" si="678"/>
        <v>2.6843000000000002E-2</v>
      </c>
      <c r="G320" s="59">
        <f t="shared" si="678"/>
        <v>2.2284999999999999E-2</v>
      </c>
      <c r="H320" s="59">
        <f t="shared" si="678"/>
        <v>3.0105E-2</v>
      </c>
      <c r="I320" s="59">
        <f t="shared" si="678"/>
        <v>5.3943999999999999E-2</v>
      </c>
      <c r="J320" s="59">
        <f t="shared" si="678"/>
        <v>2.7E-2</v>
      </c>
      <c r="K320" s="59">
        <f t="shared" si="678"/>
        <v>2.7E-2</v>
      </c>
      <c r="L320" s="59">
        <f t="shared" si="678"/>
        <v>3.3082E-2</v>
      </c>
      <c r="M320" s="59">
        <f t="shared" si="678"/>
        <v>4.0890999999999997E-2</v>
      </c>
      <c r="N320" s="59">
        <f t="shared" si="678"/>
        <v>3.8014999999999993E-2</v>
      </c>
      <c r="O320" s="59">
        <f t="shared" si="678"/>
        <v>4.2067E-2</v>
      </c>
      <c r="P320" s="59">
        <f t="shared" si="678"/>
        <v>2.7178999999999998E-2</v>
      </c>
      <c r="Q320" s="59">
        <f t="shared" si="678"/>
        <v>5.5433000000000003E-2</v>
      </c>
      <c r="R320" s="59">
        <f t="shared" si="678"/>
        <v>2.6227E-2</v>
      </c>
      <c r="S320" s="59">
        <f t="shared" si="678"/>
        <v>2.6955999999999997E-2</v>
      </c>
      <c r="T320" s="59">
        <f t="shared" si="678"/>
        <v>2.9933999999999999E-2</v>
      </c>
      <c r="U320" s="59">
        <f t="shared" si="678"/>
        <v>2.4615999999999999E-2</v>
      </c>
      <c r="V320" s="59">
        <f t="shared" si="678"/>
        <v>2.7E-2</v>
      </c>
      <c r="W320" s="40">
        <f t="shared" si="678"/>
        <v>2.7E-2</v>
      </c>
      <c r="X320" s="59">
        <f t="shared" si="678"/>
        <v>2.1912000000000001E-2</v>
      </c>
      <c r="Y320" s="59">
        <f t="shared" si="678"/>
        <v>1.9498000000000001E-2</v>
      </c>
      <c r="Z320" s="59">
        <f t="shared" si="678"/>
        <v>2.4441999999999998E-2</v>
      </c>
      <c r="AA320" s="59">
        <f t="shared" si="678"/>
        <v>3.6484000000000003E-2</v>
      </c>
      <c r="AB320" s="59">
        <f t="shared" si="678"/>
        <v>3.5123000000000001E-2</v>
      </c>
      <c r="AC320" s="59">
        <f t="shared" si="678"/>
        <v>2.6460999999999998E-2</v>
      </c>
      <c r="AD320" s="59">
        <f t="shared" si="678"/>
        <v>2.5485000000000001E-2</v>
      </c>
      <c r="AE320" s="59">
        <f t="shared" si="678"/>
        <v>1.7399999999999999E-2</v>
      </c>
      <c r="AF320" s="59">
        <f t="shared" si="678"/>
        <v>1.5817999999999999E-2</v>
      </c>
      <c r="AG320" s="59">
        <f t="shared" si="678"/>
        <v>1.9647999999999999E-2</v>
      </c>
      <c r="AH320" s="59">
        <f t="shared" si="678"/>
        <v>2.3038000000000003E-2</v>
      </c>
      <c r="AI320" s="59">
        <f t="shared" ref="AI320:CT320" si="679">SUM(AI312:AI318)</f>
        <v>2.7E-2</v>
      </c>
      <c r="AJ320" s="59">
        <f t="shared" si="679"/>
        <v>1.8787999999999999E-2</v>
      </c>
      <c r="AK320" s="59">
        <f t="shared" si="679"/>
        <v>1.6280000000000003E-2</v>
      </c>
      <c r="AL320" s="59">
        <f t="shared" si="679"/>
        <v>3.1792000000000001E-2</v>
      </c>
      <c r="AM320" s="59">
        <f t="shared" si="679"/>
        <v>1.6449000000000002E-2</v>
      </c>
      <c r="AN320" s="59">
        <f t="shared" si="679"/>
        <v>2.2903E-2</v>
      </c>
      <c r="AO320" s="59">
        <f t="shared" si="679"/>
        <v>2.2655999999999999E-2</v>
      </c>
      <c r="AP320" s="59">
        <f t="shared" si="679"/>
        <v>4.0895000000000001E-2</v>
      </c>
      <c r="AQ320" s="59">
        <f t="shared" si="679"/>
        <v>1.8276000000000001E-2</v>
      </c>
      <c r="AR320" s="59">
        <f t="shared" si="679"/>
        <v>3.6815000000000001E-2</v>
      </c>
      <c r="AS320" s="59">
        <f t="shared" si="679"/>
        <v>1.7917000000000002E-2</v>
      </c>
      <c r="AT320" s="59">
        <f t="shared" si="679"/>
        <v>3.4203999999999998E-2</v>
      </c>
      <c r="AU320" s="59">
        <f t="shared" si="679"/>
        <v>1.9188E-2</v>
      </c>
      <c r="AV320" s="59">
        <f t="shared" si="679"/>
        <v>2.5359000000000003E-2</v>
      </c>
      <c r="AW320" s="59">
        <f t="shared" si="679"/>
        <v>2.0596E-2</v>
      </c>
      <c r="AX320" s="59">
        <f t="shared" si="679"/>
        <v>1.6797999999999997E-2</v>
      </c>
      <c r="AY320" s="59">
        <f t="shared" si="679"/>
        <v>2.7E-2</v>
      </c>
      <c r="AZ320" s="59">
        <f t="shared" si="679"/>
        <v>2.5196E-2</v>
      </c>
      <c r="BA320" s="59">
        <f t="shared" si="679"/>
        <v>4.1381999999999995E-2</v>
      </c>
      <c r="BB320" s="59">
        <f t="shared" si="679"/>
        <v>2.4327000000000001E-2</v>
      </c>
      <c r="BC320" s="59">
        <f t="shared" si="679"/>
        <v>4.9846000000000001E-2</v>
      </c>
      <c r="BD320" s="59">
        <f t="shared" si="679"/>
        <v>4.2359000000000001E-2</v>
      </c>
      <c r="BE320" s="59">
        <f t="shared" si="679"/>
        <v>5.4563E-2</v>
      </c>
      <c r="BF320" s="59">
        <f t="shared" si="679"/>
        <v>4.3804999999999997E-2</v>
      </c>
      <c r="BG320" s="59">
        <f t="shared" si="679"/>
        <v>2.7E-2</v>
      </c>
      <c r="BH320" s="59">
        <f t="shared" si="679"/>
        <v>2.5649999999999999E-2</v>
      </c>
      <c r="BI320" s="59">
        <f t="shared" si="679"/>
        <v>8.4329999999999995E-3</v>
      </c>
      <c r="BJ320" s="59">
        <f t="shared" si="679"/>
        <v>3.0953000000000001E-2</v>
      </c>
      <c r="BK320" s="59">
        <f t="shared" si="679"/>
        <v>5.5377999999999997E-2</v>
      </c>
      <c r="BL320" s="59">
        <f t="shared" si="679"/>
        <v>2.7E-2</v>
      </c>
      <c r="BM320" s="59">
        <f t="shared" si="679"/>
        <v>2.2618999999999997E-2</v>
      </c>
      <c r="BN320" s="59">
        <f t="shared" si="679"/>
        <v>3.2769E-2</v>
      </c>
      <c r="BO320" s="59">
        <f t="shared" si="679"/>
        <v>1.7659000000000001E-2</v>
      </c>
      <c r="BP320" s="59">
        <f t="shared" si="679"/>
        <v>2.3550000000000001E-2</v>
      </c>
      <c r="BQ320" s="59">
        <f t="shared" si="679"/>
        <v>2.9974000000000001E-2</v>
      </c>
      <c r="BR320" s="59">
        <f t="shared" si="679"/>
        <v>1.6487999999999999E-2</v>
      </c>
      <c r="BS320" s="59">
        <f t="shared" si="679"/>
        <v>5.3539999999999994E-3</v>
      </c>
      <c r="BT320" s="59">
        <f t="shared" si="679"/>
        <v>7.1450000000000003E-3</v>
      </c>
      <c r="BU320" s="59">
        <f t="shared" si="679"/>
        <v>1.8421E-2</v>
      </c>
      <c r="BV320" s="59">
        <f t="shared" si="679"/>
        <v>1.5598000000000001E-2</v>
      </c>
      <c r="BW320" s="59">
        <f t="shared" si="679"/>
        <v>2.2463E-2</v>
      </c>
      <c r="BX320" s="59">
        <f t="shared" si="679"/>
        <v>1.6598999999999999E-2</v>
      </c>
      <c r="BY320" s="59">
        <f t="shared" si="679"/>
        <v>2.7247E-2</v>
      </c>
      <c r="BZ320" s="59">
        <f t="shared" si="679"/>
        <v>2.6312000000000002E-2</v>
      </c>
      <c r="CA320" s="59">
        <f t="shared" si="679"/>
        <v>2.3040999999999999E-2</v>
      </c>
      <c r="CB320" s="59">
        <f t="shared" si="679"/>
        <v>4.1741E-2</v>
      </c>
      <c r="CC320" s="59">
        <f t="shared" si="679"/>
        <v>2.2199E-2</v>
      </c>
      <c r="CD320" s="59">
        <f t="shared" si="679"/>
        <v>2.3383000000000001E-2</v>
      </c>
      <c r="CE320" s="59">
        <f t="shared" si="679"/>
        <v>2.7E-2</v>
      </c>
      <c r="CF320" s="59">
        <f t="shared" si="679"/>
        <v>2.7349999999999999E-2</v>
      </c>
      <c r="CG320" s="59">
        <f t="shared" si="679"/>
        <v>3.2188000000000001E-2</v>
      </c>
      <c r="CH320" s="59">
        <f t="shared" si="679"/>
        <v>2.2187999999999999E-2</v>
      </c>
      <c r="CI320" s="59">
        <f t="shared" si="679"/>
        <v>2.6831000000000001E-2</v>
      </c>
      <c r="CJ320" s="59">
        <f t="shared" si="679"/>
        <v>2.6867000000000002E-2</v>
      </c>
      <c r="CK320" s="59">
        <f t="shared" si="679"/>
        <v>1.3956E-2</v>
      </c>
      <c r="CL320" s="59">
        <f t="shared" si="679"/>
        <v>1.6669999999999997E-2</v>
      </c>
      <c r="CM320" s="59">
        <f t="shared" si="679"/>
        <v>6.2009999999999999E-3</v>
      </c>
      <c r="CN320" s="59">
        <f t="shared" si="679"/>
        <v>4.0097000000000001E-2</v>
      </c>
      <c r="CO320" s="59">
        <f t="shared" si="679"/>
        <v>3.6263999999999998E-2</v>
      </c>
      <c r="CP320" s="59">
        <f t="shared" si="679"/>
        <v>2.8126999999999999E-2</v>
      </c>
      <c r="CQ320" s="59">
        <f t="shared" si="679"/>
        <v>1.2426999999999999E-2</v>
      </c>
      <c r="CR320" s="59">
        <f t="shared" si="679"/>
        <v>5.4559999999999999E-3</v>
      </c>
      <c r="CS320" s="59">
        <f t="shared" si="679"/>
        <v>2.2658000000000001E-2</v>
      </c>
      <c r="CT320" s="59">
        <f t="shared" si="679"/>
        <v>9.2910000000000006E-3</v>
      </c>
      <c r="CU320" s="59">
        <f t="shared" ref="CU320:FF320" si="680">SUM(CU312:CU318)</f>
        <v>3.3274999999999999E-2</v>
      </c>
      <c r="CV320" s="59">
        <f t="shared" si="680"/>
        <v>2.3151999999999999E-2</v>
      </c>
      <c r="CW320" s="59">
        <f t="shared" si="680"/>
        <v>1.7086999999999998E-2</v>
      </c>
      <c r="CX320" s="59">
        <f t="shared" si="680"/>
        <v>2.1824000000000003E-2</v>
      </c>
      <c r="CY320" s="59">
        <f t="shared" si="680"/>
        <v>2.7E-2</v>
      </c>
      <c r="CZ320" s="59">
        <f t="shared" si="680"/>
        <v>2.9105000000000002E-2</v>
      </c>
      <c r="DA320" s="59">
        <f t="shared" si="680"/>
        <v>2.7487999999999999E-2</v>
      </c>
      <c r="DB320" s="59">
        <f t="shared" si="680"/>
        <v>2.7E-2</v>
      </c>
      <c r="DC320" s="59">
        <f t="shared" si="680"/>
        <v>2.5374000000000001E-2</v>
      </c>
      <c r="DD320" s="59">
        <f t="shared" si="680"/>
        <v>3.4480000000000001E-3</v>
      </c>
      <c r="DE320" s="59">
        <f t="shared" si="680"/>
        <v>1.3742000000000001E-2</v>
      </c>
      <c r="DF320" s="59">
        <f t="shared" si="680"/>
        <v>3.3315999999999998E-2</v>
      </c>
      <c r="DG320" s="59">
        <f t="shared" si="680"/>
        <v>2.2113000000000001E-2</v>
      </c>
      <c r="DH320" s="59">
        <f t="shared" si="680"/>
        <v>2.5940000000000001E-2</v>
      </c>
      <c r="DI320" s="59">
        <f t="shared" si="680"/>
        <v>1.8844999999999997E-2</v>
      </c>
      <c r="DJ320" s="59">
        <f t="shared" si="680"/>
        <v>2.7740999999999998E-2</v>
      </c>
      <c r="DK320" s="59">
        <f t="shared" si="680"/>
        <v>2.2981999999999999E-2</v>
      </c>
      <c r="DL320" s="59">
        <f t="shared" si="680"/>
        <v>2.1967E-2</v>
      </c>
      <c r="DM320" s="59">
        <f t="shared" si="680"/>
        <v>2.6662999999999999E-2</v>
      </c>
      <c r="DN320" s="59">
        <f t="shared" si="680"/>
        <v>4.5419000000000001E-2</v>
      </c>
      <c r="DO320" s="59">
        <f t="shared" si="680"/>
        <v>2.9201999999999999E-2</v>
      </c>
      <c r="DP320" s="59">
        <f t="shared" si="680"/>
        <v>2.7615999999999998E-2</v>
      </c>
      <c r="DQ320" s="59">
        <f t="shared" si="680"/>
        <v>2.4545000000000001E-2</v>
      </c>
      <c r="DR320" s="59">
        <f t="shared" si="680"/>
        <v>2.4417000000000001E-2</v>
      </c>
      <c r="DS320" s="59">
        <f t="shared" si="680"/>
        <v>2.5923999999999999E-2</v>
      </c>
      <c r="DT320" s="59">
        <f t="shared" si="680"/>
        <v>2.1728999999999998E-2</v>
      </c>
      <c r="DU320" s="59">
        <f t="shared" si="680"/>
        <v>2.7E-2</v>
      </c>
      <c r="DV320" s="59">
        <f t="shared" si="680"/>
        <v>2.7E-2</v>
      </c>
      <c r="DW320" s="59">
        <f t="shared" si="680"/>
        <v>2.2870999999999999E-2</v>
      </c>
      <c r="DX320" s="59">
        <f t="shared" si="680"/>
        <v>2.7526999999999999E-2</v>
      </c>
      <c r="DY320" s="59">
        <f t="shared" si="680"/>
        <v>1.8741000000000001E-2</v>
      </c>
      <c r="DZ320" s="59">
        <f t="shared" si="680"/>
        <v>2.2248E-2</v>
      </c>
      <c r="EA320" s="59">
        <f t="shared" si="680"/>
        <v>1.4644000000000001E-2</v>
      </c>
      <c r="EB320" s="59">
        <f t="shared" si="680"/>
        <v>3.4076000000000002E-2</v>
      </c>
      <c r="EC320" s="59">
        <f t="shared" si="680"/>
        <v>3.1620999999999996E-2</v>
      </c>
      <c r="ED320" s="59">
        <f t="shared" si="680"/>
        <v>6.3360000000000005E-3</v>
      </c>
      <c r="EE320" s="59">
        <f t="shared" si="680"/>
        <v>2.7E-2</v>
      </c>
      <c r="EF320" s="59">
        <f t="shared" si="680"/>
        <v>1.9594999999999998E-2</v>
      </c>
      <c r="EG320" s="59">
        <f t="shared" si="680"/>
        <v>2.6536000000000001E-2</v>
      </c>
      <c r="EH320" s="59">
        <f t="shared" si="680"/>
        <v>2.5053000000000002E-2</v>
      </c>
      <c r="EI320" s="59">
        <f t="shared" si="680"/>
        <v>2.7E-2</v>
      </c>
      <c r="EJ320" s="59">
        <f t="shared" si="680"/>
        <v>2.7E-2</v>
      </c>
      <c r="EK320" s="59">
        <f t="shared" si="680"/>
        <v>6.4580000000000002E-3</v>
      </c>
      <c r="EL320" s="59">
        <f t="shared" si="680"/>
        <v>7.894E-3</v>
      </c>
      <c r="EM320" s="59">
        <f t="shared" si="680"/>
        <v>2.5529E-2</v>
      </c>
      <c r="EN320" s="59">
        <f t="shared" si="680"/>
        <v>3.0356999999999999E-2</v>
      </c>
      <c r="EO320" s="59">
        <f t="shared" si="680"/>
        <v>2.8731E-2</v>
      </c>
      <c r="EP320" s="59">
        <f t="shared" si="680"/>
        <v>3.0713000000000001E-2</v>
      </c>
      <c r="EQ320" s="59">
        <f t="shared" si="680"/>
        <v>1.2998000000000001E-2</v>
      </c>
      <c r="ER320" s="59">
        <f t="shared" si="680"/>
        <v>3.5145999999999997E-2</v>
      </c>
      <c r="ES320" s="59">
        <f t="shared" si="680"/>
        <v>2.3557999999999999E-2</v>
      </c>
      <c r="ET320" s="59">
        <f t="shared" si="680"/>
        <v>3.4952999999999998E-2</v>
      </c>
      <c r="EU320" s="59">
        <f t="shared" si="680"/>
        <v>2.7E-2</v>
      </c>
      <c r="EV320" s="59">
        <f t="shared" si="680"/>
        <v>1.1403999999999999E-2</v>
      </c>
      <c r="EW320" s="59">
        <f t="shared" si="680"/>
        <v>1.0043E-2</v>
      </c>
      <c r="EX320" s="59">
        <f t="shared" si="680"/>
        <v>1.4951000000000001E-2</v>
      </c>
      <c r="EY320" s="59">
        <f t="shared" si="680"/>
        <v>2.7E-2</v>
      </c>
      <c r="EZ320" s="59">
        <f t="shared" si="680"/>
        <v>2.5776E-2</v>
      </c>
      <c r="FA320" s="59">
        <f t="shared" si="680"/>
        <v>1.3938000000000001E-2</v>
      </c>
      <c r="FB320" s="59">
        <f t="shared" si="680"/>
        <v>1.3325999999999999E-2</v>
      </c>
      <c r="FC320" s="59">
        <f t="shared" si="680"/>
        <v>2.6759999999999999E-2</v>
      </c>
      <c r="FD320" s="59">
        <f t="shared" si="680"/>
        <v>2.4437999999999998E-2</v>
      </c>
      <c r="FE320" s="59">
        <f t="shared" si="680"/>
        <v>2.2211999999999999E-2</v>
      </c>
      <c r="FF320" s="59">
        <f t="shared" si="680"/>
        <v>2.7E-2</v>
      </c>
      <c r="FG320" s="59">
        <f t="shared" ref="FG320:FX320" si="681">SUM(FG312:FG318)</f>
        <v>2.7E-2</v>
      </c>
      <c r="FH320" s="59">
        <f t="shared" si="681"/>
        <v>2.5260999999999999E-2</v>
      </c>
      <c r="FI320" s="59">
        <f t="shared" si="681"/>
        <v>9.9260000000000008E-3</v>
      </c>
      <c r="FJ320" s="59">
        <f t="shared" si="681"/>
        <v>2.2176000000000001E-2</v>
      </c>
      <c r="FK320" s="59">
        <f t="shared" si="681"/>
        <v>1.4707000000000001E-2</v>
      </c>
      <c r="FL320" s="59">
        <f t="shared" si="681"/>
        <v>3.0835999999999999E-2</v>
      </c>
      <c r="FM320" s="59">
        <f t="shared" si="681"/>
        <v>1.9316E-2</v>
      </c>
      <c r="FN320" s="59">
        <f t="shared" si="681"/>
        <v>3.5325000000000002E-2</v>
      </c>
      <c r="FO320" s="59">
        <f t="shared" si="681"/>
        <v>7.0680000000000005E-3</v>
      </c>
      <c r="FP320" s="59">
        <f t="shared" si="681"/>
        <v>1.4252000000000001E-2</v>
      </c>
      <c r="FQ320" s="59">
        <f t="shared" si="681"/>
        <v>2.1935999999999997E-2</v>
      </c>
      <c r="FR320" s="59">
        <f t="shared" si="681"/>
        <v>2.3716999999999998E-2</v>
      </c>
      <c r="FS320" s="59">
        <f t="shared" si="681"/>
        <v>5.3280000000000003E-3</v>
      </c>
      <c r="FT320" s="40">
        <f t="shared" si="681"/>
        <v>5.5840000000000004E-3</v>
      </c>
      <c r="FU320" s="59">
        <f t="shared" si="681"/>
        <v>2.9194999999999999E-2</v>
      </c>
      <c r="FV320" s="59">
        <f t="shared" si="681"/>
        <v>2.726E-2</v>
      </c>
      <c r="FW320" s="59">
        <f t="shared" si="681"/>
        <v>2.1498E-2</v>
      </c>
      <c r="FX320" s="59">
        <f t="shared" si="681"/>
        <v>3.7588999999999997E-2</v>
      </c>
      <c r="FY320" s="59"/>
      <c r="FZ320" s="42"/>
      <c r="GA320" s="42"/>
      <c r="GB320" s="42"/>
      <c r="GC320" s="42"/>
      <c r="GD320" s="42"/>
      <c r="GE320" s="4"/>
      <c r="GF320" s="1"/>
      <c r="GG320" s="1"/>
      <c r="GH320" s="1"/>
      <c r="GI320" s="1"/>
      <c r="GJ320" s="1"/>
      <c r="GK320" s="1"/>
      <c r="GL320" s="1"/>
      <c r="GM320" s="1"/>
    </row>
    <row r="321" spans="1:195" x14ac:dyDescent="0.2">
      <c r="A321" s="5"/>
      <c r="B321" s="11" t="s">
        <v>699</v>
      </c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3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  <c r="BO321" s="42"/>
      <c r="BP321" s="42"/>
      <c r="BQ321" s="42"/>
      <c r="BR321" s="42"/>
      <c r="BS321" s="42"/>
      <c r="BT321" s="42"/>
      <c r="BU321" s="42"/>
      <c r="BV321" s="42"/>
      <c r="BW321" s="42"/>
      <c r="BX321" s="42"/>
      <c r="BY321" s="42"/>
      <c r="BZ321" s="42"/>
      <c r="CA321" s="42"/>
      <c r="CB321" s="42"/>
      <c r="CC321" s="42"/>
      <c r="CD321" s="42"/>
      <c r="CE321" s="42"/>
      <c r="CF321" s="42"/>
      <c r="CG321" s="42"/>
      <c r="CH321" s="42"/>
      <c r="CI321" s="42"/>
      <c r="CJ321" s="42"/>
      <c r="CK321" s="42"/>
      <c r="CL321" s="42"/>
      <c r="CM321" s="42"/>
      <c r="CN321" s="42"/>
      <c r="CO321" s="42"/>
      <c r="CP321" s="42"/>
      <c r="CQ321" s="42"/>
      <c r="CR321" s="42"/>
      <c r="CS321" s="42"/>
      <c r="CT321" s="42"/>
      <c r="CU321" s="42"/>
      <c r="CV321" s="42"/>
      <c r="CW321" s="42"/>
      <c r="CX321" s="42"/>
      <c r="CY321" s="42"/>
      <c r="CZ321" s="42"/>
      <c r="DA321" s="42"/>
      <c r="DB321" s="42"/>
      <c r="DC321" s="42"/>
      <c r="DD321" s="42"/>
      <c r="DE321" s="42"/>
      <c r="DF321" s="42"/>
      <c r="DG321" s="42"/>
      <c r="DH321" s="42"/>
      <c r="DI321" s="42"/>
      <c r="DJ321" s="42"/>
      <c r="DK321" s="42"/>
      <c r="DL321" s="42"/>
      <c r="DM321" s="42"/>
      <c r="DN321" s="42"/>
      <c r="DO321" s="42"/>
      <c r="DP321" s="42"/>
      <c r="DQ321" s="42"/>
      <c r="DR321" s="42"/>
      <c r="DS321" s="42"/>
      <c r="DT321" s="42"/>
      <c r="DU321" s="42"/>
      <c r="DV321" s="42"/>
      <c r="DW321" s="42"/>
      <c r="DX321" s="42"/>
      <c r="DY321" s="42"/>
      <c r="DZ321" s="42"/>
      <c r="EA321" s="42"/>
      <c r="EB321" s="42"/>
      <c r="EC321" s="42"/>
      <c r="ED321" s="42"/>
      <c r="EE321" s="42"/>
      <c r="EF321" s="42"/>
      <c r="EG321" s="42"/>
      <c r="EH321" s="42"/>
      <c r="EI321" s="42"/>
      <c r="EJ321" s="42"/>
      <c r="EK321" s="42"/>
      <c r="EL321" s="42"/>
      <c r="EM321" s="42"/>
      <c r="EN321" s="42"/>
      <c r="EO321" s="42"/>
      <c r="EP321" s="42"/>
      <c r="EQ321" s="42"/>
      <c r="ER321" s="42"/>
      <c r="ES321" s="42"/>
      <c r="ET321" s="42"/>
      <c r="EU321" s="42"/>
      <c r="EV321" s="42"/>
      <c r="EW321" s="42"/>
      <c r="EX321" s="42"/>
      <c r="EY321" s="42"/>
      <c r="EZ321" s="42"/>
      <c r="FA321" s="42"/>
      <c r="FB321" s="42"/>
      <c r="FC321" s="42"/>
      <c r="FD321" s="42"/>
      <c r="FE321" s="42"/>
      <c r="FF321" s="42"/>
      <c r="FG321" s="42"/>
      <c r="FH321" s="42"/>
      <c r="FI321" s="42"/>
      <c r="FJ321" s="42"/>
      <c r="FK321" s="42"/>
      <c r="FL321" s="42"/>
      <c r="FM321" s="42"/>
      <c r="FN321" s="42"/>
      <c r="FO321" s="42"/>
      <c r="FP321" s="42"/>
      <c r="FQ321" s="42"/>
      <c r="FR321" s="42"/>
      <c r="FS321" s="42"/>
      <c r="FT321" s="43"/>
      <c r="FU321" s="42"/>
      <c r="FV321" s="42"/>
      <c r="FW321" s="42"/>
      <c r="FX321" s="42"/>
      <c r="FY321" s="42"/>
      <c r="FZ321" s="42"/>
      <c r="GA321" s="42"/>
      <c r="GB321" s="42"/>
      <c r="GC321" s="42"/>
      <c r="GD321" s="42"/>
      <c r="GE321" s="4"/>
      <c r="GF321" s="1"/>
      <c r="GG321" s="1"/>
      <c r="GH321" s="1"/>
      <c r="GI321" s="1"/>
      <c r="GJ321" s="1"/>
      <c r="GK321" s="1"/>
      <c r="GL321" s="1"/>
      <c r="GM321" s="1"/>
    </row>
    <row r="322" spans="1:195" x14ac:dyDescent="0.2">
      <c r="A322" s="5"/>
      <c r="B322" s="11"/>
      <c r="C322" s="42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1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  <c r="DE322" s="4"/>
      <c r="DF322" s="4"/>
      <c r="DG322" s="4"/>
      <c r="DH322" s="4"/>
      <c r="DI322" s="4"/>
      <c r="DJ322" s="4"/>
      <c r="DK322" s="4"/>
      <c r="DL322" s="4"/>
      <c r="DM322" s="4"/>
      <c r="DN322" s="4"/>
      <c r="DO322" s="4"/>
      <c r="DP322" s="4"/>
      <c r="DQ322" s="4"/>
      <c r="DR322" s="4"/>
      <c r="DS322" s="4"/>
      <c r="DT322" s="4"/>
      <c r="DU322" s="4"/>
      <c r="DV322" s="4"/>
      <c r="DW322" s="4"/>
      <c r="DX322" s="4"/>
      <c r="DY322" s="4"/>
      <c r="DZ322" s="4"/>
      <c r="EA322" s="4"/>
      <c r="EB322" s="4"/>
      <c r="EC322" s="4"/>
      <c r="ED322" s="4"/>
      <c r="EE322" s="4"/>
      <c r="EF322" s="4"/>
      <c r="EG322" s="4"/>
      <c r="EH322" s="4"/>
      <c r="EI322" s="4"/>
      <c r="EJ322" s="4"/>
      <c r="EK322" s="4"/>
      <c r="EL322" s="4"/>
      <c r="EM322" s="4"/>
      <c r="EN322" s="4"/>
      <c r="EO322" s="4"/>
      <c r="EP322" s="4"/>
      <c r="EQ322" s="4"/>
      <c r="ER322" s="4"/>
      <c r="ES322" s="4"/>
      <c r="ET322" s="4"/>
      <c r="EU322" s="4"/>
      <c r="EV322" s="4"/>
      <c r="EW322" s="4"/>
      <c r="EX322" s="4"/>
      <c r="EY322" s="4"/>
      <c r="EZ322" s="4"/>
      <c r="FA322" s="4"/>
      <c r="FB322" s="4"/>
      <c r="FC322" s="4"/>
      <c r="FD322" s="4"/>
      <c r="FE322" s="4"/>
      <c r="FF322" s="4"/>
      <c r="FG322" s="4"/>
      <c r="FH322" s="4"/>
      <c r="FI322" s="4"/>
      <c r="FJ322" s="4"/>
      <c r="FK322" s="4"/>
      <c r="FL322" s="4"/>
      <c r="FM322" s="4"/>
      <c r="FN322" s="4"/>
      <c r="FO322" s="4"/>
      <c r="FP322" s="4"/>
      <c r="FQ322" s="4"/>
      <c r="FR322" s="4"/>
      <c r="FS322" s="4"/>
      <c r="FT322" s="1"/>
      <c r="FU322" s="4"/>
      <c r="FV322" s="4"/>
      <c r="FW322" s="4"/>
      <c r="FX322" s="4"/>
      <c r="FY322" s="4"/>
      <c r="FZ322" s="42"/>
      <c r="GA322" s="42"/>
      <c r="GB322" s="42"/>
      <c r="GC322" s="42"/>
      <c r="GD322" s="42"/>
      <c r="GE322" s="4"/>
      <c r="GF322" s="1"/>
      <c r="GG322" s="1"/>
      <c r="GH322" s="1"/>
      <c r="GI322" s="1"/>
      <c r="GJ322" s="1"/>
      <c r="GK322" s="1"/>
      <c r="GL322" s="1"/>
      <c r="GM322" s="1"/>
    </row>
    <row r="323" spans="1:195" x14ac:dyDescent="0.2">
      <c r="A323" s="5"/>
      <c r="B323" s="11"/>
      <c r="C323" s="42">
        <f t="shared" ref="C323:AH323" si="682">ROUND((C265-C167)/C91,2)</f>
        <v>9082.81</v>
      </c>
      <c r="D323" s="42">
        <f t="shared" si="682"/>
        <v>8697.94</v>
      </c>
      <c r="E323" s="42">
        <f t="shared" si="682"/>
        <v>9241.5499999999993</v>
      </c>
      <c r="F323" s="42">
        <f t="shared" si="682"/>
        <v>8589.27</v>
      </c>
      <c r="G323" s="42">
        <f t="shared" si="682"/>
        <v>9226.9500000000007</v>
      </c>
      <c r="H323" s="42">
        <f t="shared" si="682"/>
        <v>9204.7000000000007</v>
      </c>
      <c r="I323" s="42">
        <f t="shared" si="682"/>
        <v>9120.83</v>
      </c>
      <c r="J323" s="42">
        <f t="shared" si="682"/>
        <v>8671.81</v>
      </c>
      <c r="K323" s="42">
        <f t="shared" si="682"/>
        <v>11791.16</v>
      </c>
      <c r="L323" s="42">
        <f t="shared" si="682"/>
        <v>9209.25</v>
      </c>
      <c r="M323" s="42">
        <f t="shared" si="682"/>
        <v>10466.549999999999</v>
      </c>
      <c r="N323" s="42">
        <f t="shared" si="682"/>
        <v>8863.76</v>
      </c>
      <c r="O323" s="42">
        <f t="shared" si="682"/>
        <v>8567.42</v>
      </c>
      <c r="P323" s="42">
        <f t="shared" si="682"/>
        <v>15767.74</v>
      </c>
      <c r="Q323" s="42">
        <f t="shared" si="682"/>
        <v>9286.34</v>
      </c>
      <c r="R323" s="42">
        <f t="shared" si="682"/>
        <v>10067.41</v>
      </c>
      <c r="S323" s="42">
        <f t="shared" si="682"/>
        <v>8994.26</v>
      </c>
      <c r="T323" s="42">
        <f t="shared" si="682"/>
        <v>15346.13</v>
      </c>
      <c r="U323" s="42">
        <f t="shared" si="682"/>
        <v>18403.439999999999</v>
      </c>
      <c r="V323" s="42">
        <f t="shared" si="682"/>
        <v>11551.85</v>
      </c>
      <c r="W323" s="42">
        <f t="shared" si="682"/>
        <v>18217.2</v>
      </c>
      <c r="X323" s="42">
        <f t="shared" si="682"/>
        <v>17994.77</v>
      </c>
      <c r="Y323" s="42">
        <f t="shared" si="682"/>
        <v>12219.58</v>
      </c>
      <c r="Z323" s="42">
        <f t="shared" si="682"/>
        <v>12319.46</v>
      </c>
      <c r="AA323" s="42">
        <f t="shared" si="682"/>
        <v>8671.52</v>
      </c>
      <c r="AB323" s="42">
        <f t="shared" si="682"/>
        <v>8830.59</v>
      </c>
      <c r="AC323" s="42">
        <f t="shared" si="682"/>
        <v>9014.26</v>
      </c>
      <c r="AD323" s="42">
        <f t="shared" si="682"/>
        <v>8761.61</v>
      </c>
      <c r="AE323" s="42">
        <f t="shared" si="682"/>
        <v>16235.84</v>
      </c>
      <c r="AF323" s="42">
        <f t="shared" si="682"/>
        <v>15154.65</v>
      </c>
      <c r="AG323" s="42">
        <f t="shared" si="682"/>
        <v>9572.9500000000007</v>
      </c>
      <c r="AH323" s="42">
        <f t="shared" si="682"/>
        <v>8835.43</v>
      </c>
      <c r="AI323" s="42">
        <f t="shared" ref="AI323:BN323" si="683">ROUND((AI265-AI167)/AI91,2)</f>
        <v>10834.92</v>
      </c>
      <c r="AJ323" s="42">
        <f t="shared" si="683"/>
        <v>14397.66</v>
      </c>
      <c r="AK323" s="42">
        <f t="shared" si="683"/>
        <v>13906.42</v>
      </c>
      <c r="AL323" s="42">
        <f t="shared" si="683"/>
        <v>12280.14</v>
      </c>
      <c r="AM323" s="42">
        <f t="shared" si="683"/>
        <v>9931.77</v>
      </c>
      <c r="AN323" s="42">
        <f t="shared" si="683"/>
        <v>11128.72</v>
      </c>
      <c r="AO323" s="42">
        <f t="shared" si="683"/>
        <v>8600.4</v>
      </c>
      <c r="AP323" s="42">
        <f t="shared" si="683"/>
        <v>9217.9699999999993</v>
      </c>
      <c r="AQ323" s="42">
        <f t="shared" si="683"/>
        <v>13583.09</v>
      </c>
      <c r="AR323" s="42">
        <f t="shared" si="683"/>
        <v>8610.0300000000007</v>
      </c>
      <c r="AS323" s="42">
        <f t="shared" si="683"/>
        <v>9240.69</v>
      </c>
      <c r="AT323" s="42">
        <f t="shared" si="683"/>
        <v>8816.5499999999993</v>
      </c>
      <c r="AU323" s="42">
        <f t="shared" si="683"/>
        <v>13494.07</v>
      </c>
      <c r="AV323" s="42">
        <f t="shared" si="683"/>
        <v>12339.04</v>
      </c>
      <c r="AW323" s="42">
        <f t="shared" si="683"/>
        <v>14098.44</v>
      </c>
      <c r="AX323" s="42">
        <f t="shared" si="683"/>
        <v>19737.88</v>
      </c>
      <c r="AY323" s="42">
        <f t="shared" si="683"/>
        <v>10265.25</v>
      </c>
      <c r="AZ323" s="42">
        <f t="shared" si="683"/>
        <v>9062.9599999999991</v>
      </c>
      <c r="BA323" s="42">
        <f t="shared" si="683"/>
        <v>8452.24</v>
      </c>
      <c r="BB323" s="42">
        <f t="shared" si="683"/>
        <v>8452.24</v>
      </c>
      <c r="BC323" s="42">
        <f t="shared" si="683"/>
        <v>8779.8799999999992</v>
      </c>
      <c r="BD323" s="42">
        <f t="shared" si="683"/>
        <v>8452.24</v>
      </c>
      <c r="BE323" s="42">
        <f t="shared" si="683"/>
        <v>9054.32</v>
      </c>
      <c r="BF323" s="42">
        <f t="shared" si="683"/>
        <v>8452.24</v>
      </c>
      <c r="BG323" s="42">
        <f t="shared" si="683"/>
        <v>9319.0300000000007</v>
      </c>
      <c r="BH323" s="42">
        <f t="shared" si="683"/>
        <v>9748.8700000000008</v>
      </c>
      <c r="BI323" s="42">
        <f t="shared" si="683"/>
        <v>13612.76</v>
      </c>
      <c r="BJ323" s="42">
        <f t="shared" si="683"/>
        <v>8455.11</v>
      </c>
      <c r="BK323" s="42">
        <f t="shared" si="683"/>
        <v>8624.01</v>
      </c>
      <c r="BL323" s="42">
        <f t="shared" si="683"/>
        <v>15046.61</v>
      </c>
      <c r="BM323" s="42">
        <f t="shared" si="683"/>
        <v>12382.75</v>
      </c>
      <c r="BN323" s="42">
        <f t="shared" si="683"/>
        <v>8452.24</v>
      </c>
      <c r="BO323" s="42">
        <f t="shared" ref="BO323:CT323" si="684">ROUND((BO265-BO167)/BO91,2)</f>
        <v>8839.7000000000007</v>
      </c>
      <c r="BP323" s="42">
        <f t="shared" si="684"/>
        <v>14219.11</v>
      </c>
      <c r="BQ323" s="42">
        <f t="shared" si="684"/>
        <v>9182.73</v>
      </c>
      <c r="BR323" s="42">
        <f t="shared" si="684"/>
        <v>8583.75</v>
      </c>
      <c r="BS323" s="42">
        <f t="shared" si="684"/>
        <v>9362.99</v>
      </c>
      <c r="BT323" s="42">
        <f t="shared" si="684"/>
        <v>10542.52</v>
      </c>
      <c r="BU323" s="42">
        <f t="shared" si="684"/>
        <v>10852.05</v>
      </c>
      <c r="BV323" s="42">
        <f t="shared" si="684"/>
        <v>8966.83</v>
      </c>
      <c r="BW323" s="42">
        <f t="shared" si="684"/>
        <v>8805.3700000000008</v>
      </c>
      <c r="BX323" s="42">
        <f t="shared" si="684"/>
        <v>18181.28</v>
      </c>
      <c r="BY323" s="42">
        <f t="shared" si="684"/>
        <v>9818.82</v>
      </c>
      <c r="BZ323" s="42">
        <f t="shared" si="684"/>
        <v>13446.93</v>
      </c>
      <c r="CA323" s="42">
        <f t="shared" si="684"/>
        <v>15432.63</v>
      </c>
      <c r="CB323" s="42">
        <f t="shared" si="684"/>
        <v>8691.42</v>
      </c>
      <c r="CC323" s="42">
        <f t="shared" si="684"/>
        <v>14135.71</v>
      </c>
      <c r="CD323" s="42">
        <f t="shared" si="684"/>
        <v>17496.14</v>
      </c>
      <c r="CE323" s="42">
        <f t="shared" si="684"/>
        <v>14721.04</v>
      </c>
      <c r="CF323" s="42">
        <f t="shared" si="684"/>
        <v>15606.07</v>
      </c>
      <c r="CG323" s="42">
        <f t="shared" si="684"/>
        <v>13230.38</v>
      </c>
      <c r="CH323" s="42">
        <f t="shared" si="684"/>
        <v>16671.5</v>
      </c>
      <c r="CI323" s="42">
        <f t="shared" si="684"/>
        <v>9226.68</v>
      </c>
      <c r="CJ323" s="42">
        <f t="shared" si="684"/>
        <v>9311.32</v>
      </c>
      <c r="CK323" s="42">
        <f t="shared" si="684"/>
        <v>8816.61</v>
      </c>
      <c r="CL323" s="42">
        <f t="shared" si="684"/>
        <v>9217.44</v>
      </c>
      <c r="CM323" s="42">
        <f t="shared" si="684"/>
        <v>10128.27</v>
      </c>
      <c r="CN323" s="42">
        <f t="shared" si="684"/>
        <v>8452.24</v>
      </c>
      <c r="CO323" s="42">
        <f t="shared" si="684"/>
        <v>8452.24</v>
      </c>
      <c r="CP323" s="42">
        <f t="shared" si="684"/>
        <v>9277.9599999999991</v>
      </c>
      <c r="CQ323" s="42">
        <f t="shared" si="684"/>
        <v>9437.99</v>
      </c>
      <c r="CR323" s="42">
        <f t="shared" si="684"/>
        <v>14771.48</v>
      </c>
      <c r="CS323" s="42">
        <f t="shared" si="684"/>
        <v>10715.37</v>
      </c>
      <c r="CT323" s="42">
        <f t="shared" si="684"/>
        <v>16474.259999999998</v>
      </c>
      <c r="CU323" s="42">
        <f t="shared" ref="CU323:DZ323" si="685">ROUND((CU265-CU167)/CU91,2)</f>
        <v>9503.2199999999993</v>
      </c>
      <c r="CV323" s="42">
        <f t="shared" si="685"/>
        <v>17147.990000000002</v>
      </c>
      <c r="CW323" s="42">
        <f t="shared" si="685"/>
        <v>14540.97</v>
      </c>
      <c r="CX323" s="42">
        <f t="shared" si="685"/>
        <v>9828.17</v>
      </c>
      <c r="CY323" s="42">
        <f t="shared" si="685"/>
        <v>18433.62</v>
      </c>
      <c r="CZ323" s="42">
        <f t="shared" si="685"/>
        <v>8628.43</v>
      </c>
      <c r="DA323" s="42">
        <f t="shared" si="685"/>
        <v>14596.24</v>
      </c>
      <c r="DB323" s="42">
        <f t="shared" si="685"/>
        <v>11743.43</v>
      </c>
      <c r="DC323" s="42">
        <f t="shared" si="685"/>
        <v>15473.02</v>
      </c>
      <c r="DD323" s="42">
        <f t="shared" si="685"/>
        <v>15149.72</v>
      </c>
      <c r="DE323" s="42">
        <f t="shared" si="685"/>
        <v>10023.459999999999</v>
      </c>
      <c r="DF323" s="42">
        <f t="shared" si="685"/>
        <v>8452.24</v>
      </c>
      <c r="DG323" s="42">
        <f t="shared" si="685"/>
        <v>17584.5</v>
      </c>
      <c r="DH323" s="42">
        <f t="shared" si="685"/>
        <v>8452.24</v>
      </c>
      <c r="DI323" s="42">
        <f t="shared" si="685"/>
        <v>8618.32</v>
      </c>
      <c r="DJ323" s="42">
        <f t="shared" si="685"/>
        <v>9568.2099999999991</v>
      </c>
      <c r="DK323" s="42">
        <f t="shared" si="685"/>
        <v>9916.2000000000007</v>
      </c>
      <c r="DL323" s="42">
        <f t="shared" si="685"/>
        <v>8874.1</v>
      </c>
      <c r="DM323" s="42">
        <f t="shared" si="685"/>
        <v>14026.53</v>
      </c>
      <c r="DN323" s="42">
        <f t="shared" si="685"/>
        <v>9191.75</v>
      </c>
      <c r="DO323" s="42">
        <f t="shared" si="685"/>
        <v>8961.7000000000007</v>
      </c>
      <c r="DP323" s="42">
        <f t="shared" si="685"/>
        <v>14262.4</v>
      </c>
      <c r="DQ323" s="42">
        <f t="shared" si="685"/>
        <v>9596.25</v>
      </c>
      <c r="DR323" s="42">
        <f t="shared" si="685"/>
        <v>9314.89</v>
      </c>
      <c r="DS323" s="42">
        <f t="shared" si="685"/>
        <v>9852.18</v>
      </c>
      <c r="DT323" s="42">
        <f t="shared" si="685"/>
        <v>16629.11</v>
      </c>
      <c r="DU323" s="42">
        <f t="shared" si="685"/>
        <v>10663.82</v>
      </c>
      <c r="DV323" s="42">
        <f t="shared" si="685"/>
        <v>13854.17</v>
      </c>
      <c r="DW323" s="42">
        <f t="shared" si="685"/>
        <v>11020.14</v>
      </c>
      <c r="DX323" s="42">
        <f t="shared" si="685"/>
        <v>16974.84</v>
      </c>
      <c r="DY323" s="42">
        <f t="shared" si="685"/>
        <v>12352.17</v>
      </c>
      <c r="DZ323" s="42">
        <f t="shared" si="685"/>
        <v>9530.0400000000009</v>
      </c>
      <c r="EA323" s="42">
        <f t="shared" ref="EA323:FF323" si="686">ROUND((EA265-EA167)/EA91,2)</f>
        <v>9888.69</v>
      </c>
      <c r="EB323" s="42">
        <f t="shared" si="686"/>
        <v>9437.66</v>
      </c>
      <c r="EC323" s="42">
        <f t="shared" si="686"/>
        <v>10864.27</v>
      </c>
      <c r="ED323" s="42">
        <f t="shared" si="686"/>
        <v>11517.47</v>
      </c>
      <c r="EE323" s="42">
        <f t="shared" si="686"/>
        <v>14206.73</v>
      </c>
      <c r="EF323" s="42">
        <f t="shared" si="686"/>
        <v>8940.7999999999993</v>
      </c>
      <c r="EG323" s="42">
        <f t="shared" si="686"/>
        <v>11369.64</v>
      </c>
      <c r="EH323" s="42">
        <f t="shared" si="686"/>
        <v>12606.86</v>
      </c>
      <c r="EI323" s="42">
        <f t="shared" si="686"/>
        <v>9175.41</v>
      </c>
      <c r="EJ323" s="42">
        <f t="shared" si="686"/>
        <v>8452.24</v>
      </c>
      <c r="EK323" s="42">
        <f t="shared" si="686"/>
        <v>9213.9599999999991</v>
      </c>
      <c r="EL323" s="42">
        <f t="shared" si="686"/>
        <v>9329.4</v>
      </c>
      <c r="EM323" s="42">
        <f t="shared" si="686"/>
        <v>10090.59</v>
      </c>
      <c r="EN323" s="42">
        <f t="shared" si="686"/>
        <v>9123.5300000000007</v>
      </c>
      <c r="EO323" s="42">
        <f t="shared" si="686"/>
        <v>10381.200000000001</v>
      </c>
      <c r="EP323" s="42">
        <f t="shared" si="686"/>
        <v>11232.34</v>
      </c>
      <c r="EQ323" s="42">
        <f t="shared" si="686"/>
        <v>8880.7199999999993</v>
      </c>
      <c r="ER323" s="42">
        <f t="shared" si="686"/>
        <v>12323.77</v>
      </c>
      <c r="ES323" s="42">
        <f t="shared" si="686"/>
        <v>16114.87</v>
      </c>
      <c r="ET323" s="42">
        <f t="shared" si="686"/>
        <v>15529.03</v>
      </c>
      <c r="EU323" s="42">
        <f t="shared" si="686"/>
        <v>9969.1200000000008</v>
      </c>
      <c r="EV323" s="42">
        <f t="shared" si="686"/>
        <v>19055.47</v>
      </c>
      <c r="EW323" s="42">
        <f t="shared" si="686"/>
        <v>11834.77</v>
      </c>
      <c r="EX323" s="42">
        <f t="shared" si="686"/>
        <v>14077.18</v>
      </c>
      <c r="EY323" s="42">
        <f t="shared" si="686"/>
        <v>9715.2800000000007</v>
      </c>
      <c r="EZ323" s="42">
        <f t="shared" si="686"/>
        <v>15778.24</v>
      </c>
      <c r="FA323" s="42">
        <f t="shared" si="686"/>
        <v>9235</v>
      </c>
      <c r="FB323" s="42">
        <f t="shared" si="686"/>
        <v>11309.17</v>
      </c>
      <c r="FC323" s="42">
        <f t="shared" si="686"/>
        <v>8547</v>
      </c>
      <c r="FD323" s="42">
        <f t="shared" si="686"/>
        <v>11148.15</v>
      </c>
      <c r="FE323" s="42">
        <f t="shared" si="686"/>
        <v>17115.77</v>
      </c>
      <c r="FF323" s="42">
        <f t="shared" si="686"/>
        <v>13574.68</v>
      </c>
      <c r="FG323" s="42">
        <f t="shared" ref="FG323:FX323" si="687">ROUND((FG265-FG167)/FG91,2)</f>
        <v>16769.349999999999</v>
      </c>
      <c r="FH323" s="42">
        <f t="shared" si="687"/>
        <v>17403.64</v>
      </c>
      <c r="FI323" s="42">
        <f t="shared" si="687"/>
        <v>8766.99</v>
      </c>
      <c r="FJ323" s="42">
        <f t="shared" si="687"/>
        <v>8544.99</v>
      </c>
      <c r="FK323" s="42">
        <f t="shared" si="687"/>
        <v>8524.4699999999993</v>
      </c>
      <c r="FL323" s="42">
        <f t="shared" si="687"/>
        <v>8452.24</v>
      </c>
      <c r="FM323" s="42">
        <f t="shared" si="687"/>
        <v>8452.24</v>
      </c>
      <c r="FN323" s="42">
        <f t="shared" si="687"/>
        <v>8737.7900000000009</v>
      </c>
      <c r="FO323" s="42">
        <f t="shared" si="687"/>
        <v>9079.1299999999992</v>
      </c>
      <c r="FP323" s="42">
        <f t="shared" si="687"/>
        <v>9084.17</v>
      </c>
      <c r="FQ323" s="42">
        <f t="shared" si="687"/>
        <v>9181.33</v>
      </c>
      <c r="FR323" s="42">
        <f t="shared" si="687"/>
        <v>15217.01</v>
      </c>
      <c r="FS323" s="42">
        <f t="shared" si="687"/>
        <v>14299.87</v>
      </c>
      <c r="FT323" s="42">
        <f t="shared" si="687"/>
        <v>18236.68</v>
      </c>
      <c r="FU323" s="42">
        <f t="shared" si="687"/>
        <v>9879.0499999999993</v>
      </c>
      <c r="FV323" s="42">
        <f t="shared" si="687"/>
        <v>9498.82</v>
      </c>
      <c r="FW323" s="42">
        <f t="shared" si="687"/>
        <v>14488.12</v>
      </c>
      <c r="FX323" s="42">
        <f t="shared" si="687"/>
        <v>18711.38</v>
      </c>
      <c r="FY323" s="42"/>
      <c r="FZ323" s="42"/>
      <c r="GA323" s="139">
        <f>ROUND(FZ324/FZ91,2)</f>
        <v>8897.09</v>
      </c>
      <c r="GB323" s="42"/>
      <c r="GC323" s="42"/>
      <c r="GD323" s="42"/>
      <c r="GE323" s="4"/>
      <c r="GF323" s="1"/>
      <c r="GG323" s="1"/>
      <c r="GH323" s="1"/>
      <c r="GI323" s="1"/>
      <c r="GJ323" s="1"/>
      <c r="GK323" s="1"/>
      <c r="GL323" s="1"/>
      <c r="GM323" s="1"/>
    </row>
    <row r="324" spans="1:195" x14ac:dyDescent="0.2">
      <c r="A324" s="5"/>
      <c r="B324" s="11" t="s">
        <v>700</v>
      </c>
      <c r="C324" s="14">
        <f t="shared" ref="C324:V324" si="688">C117*(C91)+C156</f>
        <v>56439703.719408676</v>
      </c>
      <c r="D324" s="14">
        <f t="shared" si="688"/>
        <v>364289810.17067635</v>
      </c>
      <c r="E324" s="14">
        <f t="shared" si="688"/>
        <v>72698665.683637276</v>
      </c>
      <c r="F324" s="14">
        <f t="shared" si="688"/>
        <v>159686578.85804066</v>
      </c>
      <c r="G324" s="14">
        <f t="shared" si="688"/>
        <v>9511135.0845472123</v>
      </c>
      <c r="H324" s="14">
        <f t="shared" si="688"/>
        <v>8992066.6827702858</v>
      </c>
      <c r="I324" s="14">
        <f t="shared" si="688"/>
        <v>94745344.437111303</v>
      </c>
      <c r="J324" s="14">
        <f t="shared" si="688"/>
        <v>20519243.521420777</v>
      </c>
      <c r="K324" s="14">
        <f t="shared" si="688"/>
        <v>3494898.6240839283</v>
      </c>
      <c r="L324" s="14">
        <f t="shared" si="688"/>
        <v>23855635.949260384</v>
      </c>
      <c r="M324" s="14">
        <f t="shared" si="688"/>
        <v>14103676.252357826</v>
      </c>
      <c r="N324" s="14">
        <f t="shared" si="688"/>
        <v>468477921.65744275</v>
      </c>
      <c r="O324" s="14">
        <f t="shared" si="688"/>
        <v>125450156.65608685</v>
      </c>
      <c r="P324" s="14">
        <f t="shared" si="688"/>
        <v>2838193.366043</v>
      </c>
      <c r="Q324" s="14">
        <f t="shared" si="688"/>
        <v>366912649.5816837</v>
      </c>
      <c r="R324" s="14">
        <f t="shared" si="688"/>
        <v>5018603.0027796747</v>
      </c>
      <c r="S324" s="14">
        <f t="shared" si="688"/>
        <v>14854020.03786323</v>
      </c>
      <c r="T324" s="14">
        <f t="shared" si="688"/>
        <v>2311127.2676557559</v>
      </c>
      <c r="U324" s="14">
        <f t="shared" si="688"/>
        <v>947777.02745720488</v>
      </c>
      <c r="V324" s="14">
        <f t="shared" si="688"/>
        <v>3369674.6299270322</v>
      </c>
      <c r="W324" s="14">
        <f>(W117*W91)+W156</f>
        <v>910860.01373699994</v>
      </c>
      <c r="X324" s="14">
        <f>X117*(X91)+X156</f>
        <v>899738.57373699988</v>
      </c>
      <c r="Y324" s="14">
        <f>Y323*Y91</f>
        <v>5969264.8300000001</v>
      </c>
      <c r="Z324" s="14">
        <f t="shared" ref="Z324:BE324" si="689">Z117*(Z91)+Z156</f>
        <v>2999788.126637225</v>
      </c>
      <c r="AA324" s="14">
        <f t="shared" si="689"/>
        <v>261780157.72461346</v>
      </c>
      <c r="AB324" s="14">
        <f t="shared" si="689"/>
        <v>262588136.63128692</v>
      </c>
      <c r="AC324" s="14">
        <f t="shared" si="689"/>
        <v>9036791.7763716746</v>
      </c>
      <c r="AD324" s="14">
        <f t="shared" si="689"/>
        <v>11293714.281533709</v>
      </c>
      <c r="AE324" s="14">
        <f t="shared" si="689"/>
        <v>1704762.7584075499</v>
      </c>
      <c r="AF324" s="14">
        <f t="shared" si="689"/>
        <v>2536888.1754092081</v>
      </c>
      <c r="AG324" s="14">
        <f t="shared" si="689"/>
        <v>7330007.8671912635</v>
      </c>
      <c r="AH324" s="14">
        <f t="shared" si="689"/>
        <v>9169405.8821447697</v>
      </c>
      <c r="AI324" s="14">
        <f t="shared" si="689"/>
        <v>3898405.7350277384</v>
      </c>
      <c r="AJ324" s="14">
        <f t="shared" si="689"/>
        <v>2790267.473089098</v>
      </c>
      <c r="AK324" s="14">
        <f t="shared" si="689"/>
        <v>3016303.2880265522</v>
      </c>
      <c r="AL324" s="14">
        <f t="shared" si="689"/>
        <v>3413878.2628667997</v>
      </c>
      <c r="AM324" s="14">
        <f t="shared" si="689"/>
        <v>4425597.3154047513</v>
      </c>
      <c r="AN324" s="14">
        <f t="shared" si="689"/>
        <v>4007450.4671648662</v>
      </c>
      <c r="AO324" s="14">
        <f t="shared" si="689"/>
        <v>40242997.901896007</v>
      </c>
      <c r="AP324" s="14">
        <f t="shared" si="689"/>
        <v>804896251.95268214</v>
      </c>
      <c r="AQ324" s="14">
        <f t="shared" si="689"/>
        <v>3224625.426542812</v>
      </c>
      <c r="AR324" s="14">
        <f t="shared" si="689"/>
        <v>538219889.35940218</v>
      </c>
      <c r="AS324" s="14">
        <f t="shared" si="689"/>
        <v>63779227.527323902</v>
      </c>
      <c r="AT324" s="14">
        <f t="shared" si="689"/>
        <v>20116723.603971742</v>
      </c>
      <c r="AU324" s="14">
        <f t="shared" si="689"/>
        <v>3357323.6311954637</v>
      </c>
      <c r="AV324" s="14">
        <f t="shared" si="689"/>
        <v>3696776.4196458845</v>
      </c>
      <c r="AW324" s="14">
        <f t="shared" si="689"/>
        <v>3149591.806592016</v>
      </c>
      <c r="AX324" s="14">
        <f t="shared" si="689"/>
        <v>986893.94172049989</v>
      </c>
      <c r="AY324" s="14">
        <f t="shared" si="689"/>
        <v>4708668.3942996841</v>
      </c>
      <c r="AZ324" s="14">
        <f t="shared" si="689"/>
        <v>103764537.83759794</v>
      </c>
      <c r="BA324" s="14">
        <f t="shared" si="689"/>
        <v>75637038.50557436</v>
      </c>
      <c r="BB324" s="14">
        <f t="shared" si="689"/>
        <v>65958399.892729655</v>
      </c>
      <c r="BC324" s="14">
        <f t="shared" si="689"/>
        <v>261275277.21821868</v>
      </c>
      <c r="BD324" s="14">
        <f t="shared" si="689"/>
        <v>41781361.209051944</v>
      </c>
      <c r="BE324" s="14">
        <f t="shared" si="689"/>
        <v>12961253.317306159</v>
      </c>
      <c r="BF324" s="14">
        <f t="shared" ref="BF324:BX324" si="690">BF117*(BF91)+BF156</f>
        <v>201334100.55776224</v>
      </c>
      <c r="BG324" s="14">
        <f t="shared" si="690"/>
        <v>9620968.9331790768</v>
      </c>
      <c r="BH324" s="14">
        <f t="shared" si="690"/>
        <v>5779128.2397995219</v>
      </c>
      <c r="BI324" s="14">
        <f t="shared" si="690"/>
        <v>3290205.1297384845</v>
      </c>
      <c r="BJ324" s="14">
        <f t="shared" si="690"/>
        <v>54632680.455197513</v>
      </c>
      <c r="BK324" s="14">
        <f t="shared" si="690"/>
        <v>142491137.35432795</v>
      </c>
      <c r="BL324" s="14">
        <f t="shared" si="690"/>
        <v>2809202.293083502</v>
      </c>
      <c r="BM324" s="14">
        <f t="shared" si="690"/>
        <v>3485744.17252733</v>
      </c>
      <c r="BN324" s="14">
        <f t="shared" si="690"/>
        <v>30726231.54071964</v>
      </c>
      <c r="BO324" s="14">
        <f t="shared" si="690"/>
        <v>11812485.462526554</v>
      </c>
      <c r="BP324" s="14">
        <f t="shared" si="690"/>
        <v>2919182.70226121</v>
      </c>
      <c r="BQ324" s="14">
        <f t="shared" si="690"/>
        <v>56311239.121857174</v>
      </c>
      <c r="BR324" s="14">
        <f t="shared" si="690"/>
        <v>40693858.771242</v>
      </c>
      <c r="BS324" s="14">
        <f t="shared" si="690"/>
        <v>10892898.810677562</v>
      </c>
      <c r="BT324" s="14">
        <f t="shared" si="690"/>
        <v>4655577.1864607995</v>
      </c>
      <c r="BU324" s="14">
        <f t="shared" si="690"/>
        <v>4566543.1407155842</v>
      </c>
      <c r="BV324" s="14">
        <f t="shared" si="690"/>
        <v>11679295.410986824</v>
      </c>
      <c r="BW324" s="14">
        <f t="shared" si="690"/>
        <v>17502426.641341485</v>
      </c>
      <c r="BX324" s="14">
        <f t="shared" si="690"/>
        <v>1587225.9669825279</v>
      </c>
      <c r="BY324" s="14">
        <f>BY323*BY91</f>
        <v>5076329.9399999995</v>
      </c>
      <c r="BZ324" s="14">
        <f t="shared" ref="BZ324:DE324" si="691">BZ117*(BZ91)+BZ156</f>
        <v>2860162.7148593361</v>
      </c>
      <c r="CA324" s="14">
        <f t="shared" si="691"/>
        <v>2620460.2327723666</v>
      </c>
      <c r="CB324" s="14">
        <f t="shared" si="691"/>
        <v>703985144.68033659</v>
      </c>
      <c r="CC324" s="14">
        <f t="shared" si="691"/>
        <v>2480816.7722266754</v>
      </c>
      <c r="CD324" s="14">
        <f t="shared" si="691"/>
        <v>985032.57533875492</v>
      </c>
      <c r="CE324" s="14">
        <f t="shared" si="691"/>
        <v>2371559.248370884</v>
      </c>
      <c r="CF324" s="14">
        <f t="shared" si="691"/>
        <v>1804061.6206698997</v>
      </c>
      <c r="CG324" s="14">
        <f t="shared" si="691"/>
        <v>2856439.7791037629</v>
      </c>
      <c r="CH324" s="14">
        <f t="shared" si="691"/>
        <v>1757175.59787603</v>
      </c>
      <c r="CI324" s="14">
        <f t="shared" si="691"/>
        <v>6645051.9854570068</v>
      </c>
      <c r="CJ324" s="14">
        <f t="shared" si="691"/>
        <v>9106474.4131652396</v>
      </c>
      <c r="CK324" s="14">
        <f t="shared" si="691"/>
        <v>43715378.777717337</v>
      </c>
      <c r="CL324" s="14">
        <f t="shared" si="691"/>
        <v>12416815.452401165</v>
      </c>
      <c r="CM324" s="14">
        <f t="shared" si="691"/>
        <v>8191743.3427758487</v>
      </c>
      <c r="CN324" s="14">
        <f t="shared" si="691"/>
        <v>252976729.74151346</v>
      </c>
      <c r="CO324" s="14">
        <f t="shared" si="691"/>
        <v>127664896.23711853</v>
      </c>
      <c r="CP324" s="14">
        <f t="shared" si="691"/>
        <v>9874528.0056746192</v>
      </c>
      <c r="CQ324" s="14">
        <f t="shared" si="691"/>
        <v>9676769.5045968965</v>
      </c>
      <c r="CR324" s="14">
        <f t="shared" si="691"/>
        <v>2669206.7342363023</v>
      </c>
      <c r="CS324" s="14">
        <f t="shared" si="691"/>
        <v>3932540.9729242297</v>
      </c>
      <c r="CT324" s="14">
        <f t="shared" si="691"/>
        <v>1823700.9224750521</v>
      </c>
      <c r="CU324" s="14">
        <f t="shared" si="691"/>
        <v>702287.86649806798</v>
      </c>
      <c r="CV324" s="14">
        <f t="shared" si="691"/>
        <v>857399.68762450013</v>
      </c>
      <c r="CW324" s="14">
        <f t="shared" si="691"/>
        <v>2688625.924129643</v>
      </c>
      <c r="CX324" s="14">
        <f t="shared" si="691"/>
        <v>4738159.2967573665</v>
      </c>
      <c r="CY324" s="14">
        <f t="shared" si="691"/>
        <v>921680.97475550009</v>
      </c>
      <c r="CZ324" s="14">
        <f t="shared" si="691"/>
        <v>18297447.38218591</v>
      </c>
      <c r="DA324" s="14">
        <f t="shared" si="691"/>
        <v>2660895.1481390004</v>
      </c>
      <c r="DB324" s="14">
        <f t="shared" si="691"/>
        <v>3559433.9306310336</v>
      </c>
      <c r="DC324" s="14">
        <f t="shared" si="691"/>
        <v>2395222.8577082078</v>
      </c>
      <c r="DD324" s="14">
        <f t="shared" si="691"/>
        <v>2461829.8975741253</v>
      </c>
      <c r="DE324" s="14">
        <f t="shared" si="691"/>
        <v>4387266.8132902281</v>
      </c>
      <c r="DF324" s="14">
        <f t="shared" ref="DF324:EK324" si="692">DF117*(DF91)+DF156</f>
        <v>180942562.76776576</v>
      </c>
      <c r="DG324" s="14">
        <f t="shared" si="692"/>
        <v>1635358.2990983501</v>
      </c>
      <c r="DH324" s="14">
        <f t="shared" si="692"/>
        <v>17500665.605687335</v>
      </c>
      <c r="DI324" s="14">
        <f t="shared" si="692"/>
        <v>23209130.182379931</v>
      </c>
      <c r="DJ324" s="14">
        <f t="shared" si="692"/>
        <v>6528386.5612965599</v>
      </c>
      <c r="DK324" s="14">
        <f t="shared" si="692"/>
        <v>4536661.188074925</v>
      </c>
      <c r="DL324" s="14">
        <f t="shared" si="692"/>
        <v>52074081.412278675</v>
      </c>
      <c r="DM324" s="14">
        <f t="shared" si="692"/>
        <v>3757708.2388364067</v>
      </c>
      <c r="DN324" s="14">
        <f t="shared" si="692"/>
        <v>13360209.37160716</v>
      </c>
      <c r="DO324" s="14">
        <f t="shared" si="692"/>
        <v>28498195.833927799</v>
      </c>
      <c r="DP324" s="14">
        <f t="shared" si="692"/>
        <v>2985120.734751096</v>
      </c>
      <c r="DQ324" s="14">
        <f t="shared" si="692"/>
        <v>6119529.6526357587</v>
      </c>
      <c r="DR324" s="14">
        <f t="shared" si="692"/>
        <v>13215030.898460416</v>
      </c>
      <c r="DS324" s="14">
        <f t="shared" si="692"/>
        <v>7781249.4357117163</v>
      </c>
      <c r="DT324" s="14">
        <f t="shared" si="692"/>
        <v>2283177.2670224044</v>
      </c>
      <c r="DU324" s="14">
        <f t="shared" si="692"/>
        <v>4148227.83677783</v>
      </c>
      <c r="DV324" s="14">
        <f t="shared" si="692"/>
        <v>2902449.2003896451</v>
      </c>
      <c r="DW324" s="14">
        <f t="shared" si="692"/>
        <v>3897824.9640981006</v>
      </c>
      <c r="DX324" s="14">
        <f t="shared" si="692"/>
        <v>2846680.9411113281</v>
      </c>
      <c r="DY324" s="14">
        <f t="shared" si="692"/>
        <v>4098449.8439109563</v>
      </c>
      <c r="DZ324" s="14">
        <f t="shared" si="692"/>
        <v>8593237.1140461043</v>
      </c>
      <c r="EA324" s="14">
        <f t="shared" si="692"/>
        <v>6404904.4495922811</v>
      </c>
      <c r="EB324" s="14">
        <f t="shared" si="692"/>
        <v>5524806.2293518092</v>
      </c>
      <c r="EC324" s="14">
        <f t="shared" si="692"/>
        <v>3499379.7910249671</v>
      </c>
      <c r="ED324" s="14">
        <f t="shared" si="692"/>
        <v>19031472.562797137</v>
      </c>
      <c r="EE324" s="14">
        <f t="shared" si="692"/>
        <v>2717748.4033705015</v>
      </c>
      <c r="EF324" s="14">
        <f t="shared" si="692"/>
        <v>13262781.297035575</v>
      </c>
      <c r="EG324" s="14">
        <f t="shared" si="692"/>
        <v>3255126.6044519083</v>
      </c>
      <c r="EH324" s="14">
        <f t="shared" si="692"/>
        <v>2914707.1743148961</v>
      </c>
      <c r="EI324" s="14">
        <f t="shared" si="692"/>
        <v>150585009.55086377</v>
      </c>
      <c r="EJ324" s="14">
        <f t="shared" si="692"/>
        <v>77803267.410847545</v>
      </c>
      <c r="EK324" s="14">
        <f t="shared" si="692"/>
        <v>6456223.8228367129</v>
      </c>
      <c r="EL324" s="14">
        <f t="shared" ref="EL324:ET324" si="693">EL117*(EL91)+EL156</f>
        <v>4512632.4027854465</v>
      </c>
      <c r="EM324" s="14">
        <f t="shared" si="693"/>
        <v>4360144.9839942669</v>
      </c>
      <c r="EN324" s="14">
        <f t="shared" si="693"/>
        <v>9006750.0365957282</v>
      </c>
      <c r="EO324" s="14">
        <f t="shared" si="693"/>
        <v>4022715.8680052496</v>
      </c>
      <c r="EP324" s="14">
        <f t="shared" si="693"/>
        <v>4472717.5378724094</v>
      </c>
      <c r="EQ324" s="14">
        <f t="shared" si="693"/>
        <v>24207069.389855761</v>
      </c>
      <c r="ER324" s="14">
        <f t="shared" si="693"/>
        <v>4054520.0684885504</v>
      </c>
      <c r="ES324" s="14">
        <f t="shared" si="693"/>
        <v>2114271.1082241279</v>
      </c>
      <c r="ET324" s="14">
        <f t="shared" si="693"/>
        <v>3400856.6816404499</v>
      </c>
      <c r="EU324" s="14">
        <f>EU323*EU91</f>
        <v>6499866.2400000002</v>
      </c>
      <c r="EV324" s="14">
        <f>EV117*(EV91)+EV156</f>
        <v>1259566.295245569</v>
      </c>
      <c r="EW324" s="14">
        <f>EW117*(EW91)+EW156</f>
        <v>10774374.897661682</v>
      </c>
      <c r="EX324" s="14">
        <f>EX117*(EX91)+EX156</f>
        <v>3249012.007186736</v>
      </c>
      <c r="EY324" s="14">
        <f>EY323*EY91</f>
        <v>2451165.1440000003</v>
      </c>
      <c r="EZ324" s="14">
        <f t="shared" ref="EZ324:FX324" si="694">EZ117*(EZ91)+EZ156</f>
        <v>2199486.7195325261</v>
      </c>
      <c r="FA324" s="14">
        <f t="shared" si="694"/>
        <v>31366687.24498827</v>
      </c>
      <c r="FB324" s="14">
        <f t="shared" si="694"/>
        <v>4047552.4857433257</v>
      </c>
      <c r="FC324" s="14">
        <f t="shared" si="694"/>
        <v>19658100.681713</v>
      </c>
      <c r="FD324" s="14">
        <f t="shared" si="694"/>
        <v>4045665.0464785011</v>
      </c>
      <c r="FE324" s="14">
        <f t="shared" si="694"/>
        <v>1807425.346909056</v>
      </c>
      <c r="FF324" s="14">
        <f t="shared" si="694"/>
        <v>3071949.4995526727</v>
      </c>
      <c r="FG324" s="14">
        <f t="shared" si="694"/>
        <v>1972075.052253864</v>
      </c>
      <c r="FH324" s="14">
        <f t="shared" si="694"/>
        <v>1627240.2290269448</v>
      </c>
      <c r="FI324" s="14">
        <f t="shared" si="694"/>
        <v>16286430.666943153</v>
      </c>
      <c r="FJ324" s="14">
        <f t="shared" si="694"/>
        <v>16332887.741971424</v>
      </c>
      <c r="FK324" s="14">
        <f t="shared" si="694"/>
        <v>20006938.67921767</v>
      </c>
      <c r="FL324" s="14">
        <f t="shared" si="694"/>
        <v>52457444.157488391</v>
      </c>
      <c r="FM324" s="14">
        <f t="shared" si="694"/>
        <v>31441341.398609199</v>
      </c>
      <c r="FN324" s="14">
        <f t="shared" si="694"/>
        <v>190024241.82280296</v>
      </c>
      <c r="FO324" s="14">
        <f t="shared" si="694"/>
        <v>10153187.202418869</v>
      </c>
      <c r="FP324" s="14">
        <f t="shared" si="694"/>
        <v>21125241.026410885</v>
      </c>
      <c r="FQ324" s="14">
        <f t="shared" si="694"/>
        <v>8487219.3975687642</v>
      </c>
      <c r="FR324" s="14">
        <f t="shared" si="694"/>
        <v>2548848.9123219498</v>
      </c>
      <c r="FS324" s="14">
        <f t="shared" si="694"/>
        <v>2777035.2264435003</v>
      </c>
      <c r="FT324" s="17">
        <f t="shared" si="694"/>
        <v>1435226.5145564969</v>
      </c>
      <c r="FU324" s="14">
        <f t="shared" si="694"/>
        <v>7875578.0699699037</v>
      </c>
      <c r="FV324" s="14">
        <f t="shared" si="694"/>
        <v>6436398.3120199041</v>
      </c>
      <c r="FW324" s="14">
        <f t="shared" si="694"/>
        <v>2880237.5072926925</v>
      </c>
      <c r="FX324" s="14">
        <f t="shared" si="694"/>
        <v>1184430.142253031</v>
      </c>
      <c r="FY324" s="14">
        <f>FY127*(FY91)+FY176</f>
        <v>0</v>
      </c>
      <c r="FZ324" s="42">
        <f>SUM(C324:FY324)</f>
        <v>7568000436.6533451</v>
      </c>
      <c r="GA324" s="139">
        <f>ROUND(GA323*0.95,2)</f>
        <v>8452.24</v>
      </c>
      <c r="GB324" s="4"/>
      <c r="GC324" s="4"/>
      <c r="GD324" s="4"/>
      <c r="GE324" s="4"/>
      <c r="GF324" s="1"/>
      <c r="GG324" s="1"/>
      <c r="GH324" s="1"/>
      <c r="GI324" s="1"/>
      <c r="GJ324" s="1"/>
      <c r="GK324" s="1"/>
      <c r="GL324" s="1"/>
      <c r="GM324" s="1"/>
    </row>
    <row r="325" spans="1:195" x14ac:dyDescent="0.2">
      <c r="A325" s="4"/>
      <c r="B325" s="1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  <c r="AS325" s="36"/>
      <c r="AT325" s="36"/>
      <c r="AU325" s="36"/>
      <c r="AV325" s="36"/>
      <c r="AW325" s="36"/>
      <c r="AX325" s="36"/>
      <c r="AY325" s="36"/>
      <c r="AZ325" s="36"/>
      <c r="BA325" s="36"/>
      <c r="BB325" s="36"/>
      <c r="BC325" s="36"/>
      <c r="BD325" s="36"/>
      <c r="BE325" s="36"/>
      <c r="BF325" s="36"/>
      <c r="BG325" s="36"/>
      <c r="BH325" s="36"/>
      <c r="BI325" s="36"/>
      <c r="BJ325" s="36"/>
      <c r="BK325" s="36"/>
      <c r="BL325" s="36"/>
      <c r="BM325" s="36"/>
      <c r="BN325" s="36"/>
      <c r="BO325" s="36"/>
      <c r="BP325" s="36"/>
      <c r="BQ325" s="36"/>
      <c r="BR325" s="36"/>
      <c r="BS325" s="36"/>
      <c r="BT325" s="36"/>
      <c r="BU325" s="36"/>
      <c r="BV325" s="36"/>
      <c r="BW325" s="36"/>
      <c r="BX325" s="36"/>
      <c r="BY325" s="36"/>
      <c r="BZ325" s="36"/>
      <c r="CA325" s="36"/>
      <c r="CB325" s="36"/>
      <c r="CC325" s="36"/>
      <c r="CD325" s="36"/>
      <c r="CE325" s="36"/>
      <c r="CF325" s="36"/>
      <c r="CG325" s="36"/>
      <c r="CH325" s="36"/>
      <c r="CI325" s="36"/>
      <c r="CJ325" s="36"/>
      <c r="CK325" s="36"/>
      <c r="CL325" s="36"/>
      <c r="CM325" s="36"/>
      <c r="CN325" s="36"/>
      <c r="CO325" s="36"/>
      <c r="CP325" s="36"/>
      <c r="CQ325" s="36"/>
      <c r="CR325" s="36"/>
      <c r="CS325" s="36"/>
      <c r="CT325" s="36"/>
      <c r="CU325" s="36"/>
      <c r="CV325" s="36"/>
      <c r="CW325" s="36"/>
      <c r="CX325" s="36"/>
      <c r="CY325" s="36"/>
      <c r="CZ325" s="36"/>
      <c r="DA325" s="36"/>
      <c r="DB325" s="36"/>
      <c r="DC325" s="36"/>
      <c r="DD325" s="36"/>
      <c r="DE325" s="36"/>
      <c r="DF325" s="36"/>
      <c r="DG325" s="36"/>
      <c r="DH325" s="36"/>
      <c r="DI325" s="36"/>
      <c r="DJ325" s="36"/>
      <c r="DK325" s="36"/>
      <c r="DL325" s="36"/>
      <c r="DM325" s="36"/>
      <c r="DN325" s="36"/>
      <c r="DO325" s="36"/>
      <c r="DP325" s="36"/>
      <c r="DQ325" s="36"/>
      <c r="DR325" s="36"/>
      <c r="DS325" s="36"/>
      <c r="DT325" s="36"/>
      <c r="DU325" s="36"/>
      <c r="DV325" s="36"/>
      <c r="DW325" s="36"/>
      <c r="DX325" s="36"/>
      <c r="DY325" s="36"/>
      <c r="DZ325" s="36"/>
      <c r="EA325" s="36"/>
      <c r="EB325" s="36"/>
      <c r="EC325" s="36"/>
      <c r="ED325" s="36"/>
      <c r="EE325" s="36"/>
      <c r="EF325" s="36"/>
      <c r="EG325" s="36"/>
      <c r="EH325" s="36"/>
      <c r="EI325" s="36"/>
      <c r="EJ325" s="36"/>
      <c r="EK325" s="36"/>
      <c r="EL325" s="36"/>
      <c r="EM325" s="36"/>
      <c r="EN325" s="36"/>
      <c r="EO325" s="36"/>
      <c r="EP325" s="36"/>
      <c r="EQ325" s="36"/>
      <c r="ER325" s="36"/>
      <c r="ES325" s="36"/>
      <c r="ET325" s="36"/>
      <c r="EU325" s="36"/>
      <c r="EV325" s="36"/>
      <c r="EW325" s="36"/>
      <c r="EX325" s="36"/>
      <c r="EY325" s="36"/>
      <c r="EZ325" s="36"/>
      <c r="FA325" s="36"/>
      <c r="FB325" s="36"/>
      <c r="FC325" s="36"/>
      <c r="FD325" s="36"/>
      <c r="FE325" s="36"/>
      <c r="FF325" s="36"/>
      <c r="FG325" s="36"/>
      <c r="FH325" s="36"/>
      <c r="FI325" s="36"/>
      <c r="FJ325" s="36"/>
      <c r="FK325" s="36"/>
      <c r="FL325" s="36"/>
      <c r="FM325" s="36"/>
      <c r="FN325" s="36"/>
      <c r="FO325" s="36"/>
      <c r="FP325" s="36"/>
      <c r="FQ325" s="36"/>
      <c r="FR325" s="36"/>
      <c r="FS325" s="36"/>
      <c r="FT325" s="36"/>
      <c r="FU325" s="36"/>
      <c r="FV325" s="36"/>
      <c r="FW325" s="36"/>
      <c r="FX325" s="36"/>
      <c r="FY325" s="36"/>
      <c r="FZ325" s="42"/>
      <c r="GA325" s="96"/>
      <c r="GB325" s="4"/>
      <c r="GC325" s="4"/>
      <c r="GD325" s="4"/>
      <c r="GE325" s="4"/>
      <c r="GF325" s="1"/>
      <c r="GG325" s="1"/>
      <c r="GH325" s="1"/>
      <c r="GI325" s="1"/>
      <c r="GJ325" s="1"/>
      <c r="GK325" s="1"/>
      <c r="GL325" s="1"/>
      <c r="GM325" s="1"/>
    </row>
    <row r="326" spans="1:195" x14ac:dyDescent="0.2">
      <c r="A326" s="4"/>
      <c r="B326" s="140" t="s">
        <v>701</v>
      </c>
      <c r="C326" s="1">
        <f>C316*1000</f>
        <v>0</v>
      </c>
      <c r="D326" s="1">
        <f t="shared" ref="D326:BO326" si="695">D316*1000</f>
        <v>0</v>
      </c>
      <c r="E326" s="1">
        <f t="shared" si="695"/>
        <v>0</v>
      </c>
      <c r="F326" s="1">
        <f t="shared" si="695"/>
        <v>0</v>
      </c>
      <c r="G326" s="1">
        <f t="shared" si="695"/>
        <v>0</v>
      </c>
      <c r="H326" s="1">
        <f t="shared" si="695"/>
        <v>0</v>
      </c>
      <c r="I326" s="1">
        <f t="shared" si="695"/>
        <v>0</v>
      </c>
      <c r="J326" s="1">
        <f t="shared" si="695"/>
        <v>0</v>
      </c>
      <c r="K326" s="1">
        <f t="shared" si="695"/>
        <v>0</v>
      </c>
      <c r="L326" s="1">
        <f t="shared" si="695"/>
        <v>0</v>
      </c>
      <c r="M326" s="1">
        <f t="shared" si="695"/>
        <v>0</v>
      </c>
      <c r="N326" s="1">
        <f t="shared" si="695"/>
        <v>6.3E-2</v>
      </c>
      <c r="O326" s="1">
        <f t="shared" si="695"/>
        <v>0</v>
      </c>
      <c r="P326" s="1">
        <f t="shared" si="695"/>
        <v>0</v>
      </c>
      <c r="Q326" s="1">
        <f t="shared" si="695"/>
        <v>0</v>
      </c>
      <c r="R326" s="1">
        <f t="shared" si="695"/>
        <v>0</v>
      </c>
      <c r="S326" s="1">
        <f t="shared" si="695"/>
        <v>0</v>
      </c>
      <c r="T326" s="1">
        <f t="shared" si="695"/>
        <v>0</v>
      </c>
      <c r="U326" s="1">
        <f t="shared" si="695"/>
        <v>0</v>
      </c>
      <c r="V326" s="1">
        <f t="shared" si="695"/>
        <v>0</v>
      </c>
      <c r="W326" s="1">
        <f t="shared" si="695"/>
        <v>0</v>
      </c>
      <c r="X326" s="1">
        <f t="shared" si="695"/>
        <v>0</v>
      </c>
      <c r="Y326" s="1">
        <f t="shared" si="695"/>
        <v>0</v>
      </c>
      <c r="Z326" s="1">
        <f t="shared" si="695"/>
        <v>0</v>
      </c>
      <c r="AA326" s="1">
        <f t="shared" si="695"/>
        <v>0</v>
      </c>
      <c r="AB326" s="1">
        <f t="shared" si="695"/>
        <v>0</v>
      </c>
      <c r="AC326" s="1">
        <f t="shared" si="695"/>
        <v>0</v>
      </c>
      <c r="AD326" s="1">
        <f t="shared" si="695"/>
        <v>0</v>
      </c>
      <c r="AE326" s="1">
        <f t="shared" si="695"/>
        <v>0</v>
      </c>
      <c r="AF326" s="1">
        <f t="shared" si="695"/>
        <v>0</v>
      </c>
      <c r="AG326" s="1">
        <f t="shared" si="695"/>
        <v>0</v>
      </c>
      <c r="AH326" s="1">
        <f t="shared" si="695"/>
        <v>0</v>
      </c>
      <c r="AI326" s="1">
        <f t="shared" si="695"/>
        <v>0</v>
      </c>
      <c r="AJ326" s="1">
        <f t="shared" si="695"/>
        <v>0</v>
      </c>
      <c r="AK326" s="1">
        <f t="shared" si="695"/>
        <v>0</v>
      </c>
      <c r="AL326" s="1">
        <f t="shared" si="695"/>
        <v>0</v>
      </c>
      <c r="AM326" s="1">
        <f t="shared" si="695"/>
        <v>0</v>
      </c>
      <c r="AN326" s="1">
        <f t="shared" si="695"/>
        <v>0</v>
      </c>
      <c r="AO326" s="1">
        <f t="shared" si="695"/>
        <v>0</v>
      </c>
      <c r="AP326" s="1">
        <f t="shared" si="695"/>
        <v>0</v>
      </c>
      <c r="AQ326" s="1">
        <f t="shared" si="695"/>
        <v>0</v>
      </c>
      <c r="AR326" s="1">
        <f t="shared" si="695"/>
        <v>0</v>
      </c>
      <c r="AS326" s="1">
        <f t="shared" si="695"/>
        <v>0</v>
      </c>
      <c r="AT326" s="1">
        <f t="shared" si="695"/>
        <v>0</v>
      </c>
      <c r="AU326" s="1">
        <f t="shared" si="695"/>
        <v>0</v>
      </c>
      <c r="AV326" s="1">
        <f t="shared" si="695"/>
        <v>0</v>
      </c>
      <c r="AW326" s="1">
        <f t="shared" si="695"/>
        <v>0</v>
      </c>
      <c r="AX326" s="1">
        <f t="shared" si="695"/>
        <v>0</v>
      </c>
      <c r="AY326" s="1">
        <f t="shared" si="695"/>
        <v>0</v>
      </c>
      <c r="AZ326" s="1">
        <f t="shared" si="695"/>
        <v>0</v>
      </c>
      <c r="BA326" s="1">
        <f t="shared" si="695"/>
        <v>0</v>
      </c>
      <c r="BB326" s="1">
        <f t="shared" si="695"/>
        <v>0</v>
      </c>
      <c r="BC326" s="1">
        <f t="shared" si="695"/>
        <v>0</v>
      </c>
      <c r="BD326" s="1">
        <f t="shared" si="695"/>
        <v>0</v>
      </c>
      <c r="BE326" s="1">
        <f t="shared" si="695"/>
        <v>0</v>
      </c>
      <c r="BF326" s="1">
        <f t="shared" si="695"/>
        <v>0</v>
      </c>
      <c r="BG326" s="1">
        <f t="shared" si="695"/>
        <v>0</v>
      </c>
      <c r="BH326" s="1">
        <f t="shared" si="695"/>
        <v>0</v>
      </c>
      <c r="BI326" s="1">
        <f t="shared" si="695"/>
        <v>0</v>
      </c>
      <c r="BJ326" s="1">
        <f t="shared" si="695"/>
        <v>0</v>
      </c>
      <c r="BK326" s="1">
        <f t="shared" si="695"/>
        <v>0</v>
      </c>
      <c r="BL326" s="1">
        <f t="shared" si="695"/>
        <v>0</v>
      </c>
      <c r="BM326" s="1">
        <f t="shared" si="695"/>
        <v>0</v>
      </c>
      <c r="BN326" s="1">
        <f t="shared" si="695"/>
        <v>0</v>
      </c>
      <c r="BO326" s="1">
        <f t="shared" si="695"/>
        <v>0</v>
      </c>
      <c r="BP326" s="1">
        <f t="shared" ref="BP326:EA326" si="696">BP316*1000</f>
        <v>0</v>
      </c>
      <c r="BQ326" s="1">
        <f t="shared" si="696"/>
        <v>0</v>
      </c>
      <c r="BR326" s="1">
        <f t="shared" si="696"/>
        <v>0</v>
      </c>
      <c r="BS326" s="1">
        <f t="shared" si="696"/>
        <v>0</v>
      </c>
      <c r="BT326" s="1">
        <f t="shared" si="696"/>
        <v>0</v>
      </c>
      <c r="BU326" s="1">
        <f t="shared" si="696"/>
        <v>0</v>
      </c>
      <c r="BV326" s="1">
        <f t="shared" si="696"/>
        <v>0</v>
      </c>
      <c r="BW326" s="1">
        <f t="shared" si="696"/>
        <v>0</v>
      </c>
      <c r="BX326" s="1">
        <f t="shared" si="696"/>
        <v>0</v>
      </c>
      <c r="BY326" s="1">
        <f t="shared" si="696"/>
        <v>0</v>
      </c>
      <c r="BZ326" s="1">
        <f t="shared" si="696"/>
        <v>0</v>
      </c>
      <c r="CA326" s="1">
        <f t="shared" si="696"/>
        <v>0</v>
      </c>
      <c r="CB326" s="1">
        <f t="shared" si="696"/>
        <v>0</v>
      </c>
      <c r="CC326" s="1">
        <f t="shared" si="696"/>
        <v>0</v>
      </c>
      <c r="CD326" s="1">
        <f t="shared" si="696"/>
        <v>0</v>
      </c>
      <c r="CE326" s="1">
        <f t="shared" si="696"/>
        <v>0</v>
      </c>
      <c r="CF326" s="1">
        <f t="shared" si="696"/>
        <v>0</v>
      </c>
      <c r="CG326" s="1">
        <f t="shared" si="696"/>
        <v>0</v>
      </c>
      <c r="CH326" s="1">
        <f t="shared" si="696"/>
        <v>0</v>
      </c>
      <c r="CI326" s="1">
        <f t="shared" si="696"/>
        <v>0</v>
      </c>
      <c r="CJ326" s="1">
        <f t="shared" si="696"/>
        <v>0</v>
      </c>
      <c r="CK326" s="1">
        <f t="shared" si="696"/>
        <v>0</v>
      </c>
      <c r="CL326" s="1">
        <f t="shared" si="696"/>
        <v>0</v>
      </c>
      <c r="CM326" s="1">
        <f t="shared" si="696"/>
        <v>0</v>
      </c>
      <c r="CN326" s="1">
        <f t="shared" si="696"/>
        <v>0</v>
      </c>
      <c r="CO326" s="1">
        <f t="shared" si="696"/>
        <v>0</v>
      </c>
      <c r="CP326" s="1">
        <f t="shared" si="696"/>
        <v>0</v>
      </c>
      <c r="CQ326" s="1">
        <f t="shared" si="696"/>
        <v>0</v>
      </c>
      <c r="CR326" s="1">
        <f t="shared" si="696"/>
        <v>0</v>
      </c>
      <c r="CS326" s="1">
        <f t="shared" si="696"/>
        <v>0</v>
      </c>
      <c r="CT326" s="1">
        <f t="shared" si="696"/>
        <v>0</v>
      </c>
      <c r="CU326" s="1">
        <f t="shared" si="696"/>
        <v>0</v>
      </c>
      <c r="CV326" s="1">
        <f t="shared" si="696"/>
        <v>0</v>
      </c>
      <c r="CW326" s="1">
        <f t="shared" si="696"/>
        <v>0</v>
      </c>
      <c r="CX326" s="1">
        <f t="shared" si="696"/>
        <v>0</v>
      </c>
      <c r="CY326" s="1">
        <f t="shared" si="696"/>
        <v>0</v>
      </c>
      <c r="CZ326" s="1">
        <f t="shared" si="696"/>
        <v>0</v>
      </c>
      <c r="DA326" s="1">
        <f t="shared" si="696"/>
        <v>0</v>
      </c>
      <c r="DB326" s="1">
        <f t="shared" si="696"/>
        <v>0</v>
      </c>
      <c r="DC326" s="1">
        <f t="shared" si="696"/>
        <v>0</v>
      </c>
      <c r="DD326" s="1">
        <f t="shared" si="696"/>
        <v>0</v>
      </c>
      <c r="DE326" s="1">
        <f t="shared" si="696"/>
        <v>0</v>
      </c>
      <c r="DF326" s="1">
        <f t="shared" si="696"/>
        <v>0</v>
      </c>
      <c r="DG326" s="1">
        <f t="shared" si="696"/>
        <v>0</v>
      </c>
      <c r="DH326" s="1">
        <f t="shared" si="696"/>
        <v>0</v>
      </c>
      <c r="DI326" s="1">
        <f t="shared" si="696"/>
        <v>0</v>
      </c>
      <c r="DJ326" s="1">
        <f t="shared" si="696"/>
        <v>0</v>
      </c>
      <c r="DK326" s="1">
        <f t="shared" si="696"/>
        <v>0</v>
      </c>
      <c r="DL326" s="1">
        <f t="shared" si="696"/>
        <v>0</v>
      </c>
      <c r="DM326" s="1">
        <f t="shared" si="696"/>
        <v>0</v>
      </c>
      <c r="DN326" s="1">
        <f t="shared" si="696"/>
        <v>0</v>
      </c>
      <c r="DO326" s="1">
        <f t="shared" si="696"/>
        <v>0</v>
      </c>
      <c r="DP326" s="1">
        <f t="shared" si="696"/>
        <v>0</v>
      </c>
      <c r="DQ326" s="1">
        <f t="shared" si="696"/>
        <v>0</v>
      </c>
      <c r="DR326" s="1">
        <f t="shared" si="696"/>
        <v>0</v>
      </c>
      <c r="DS326" s="1">
        <f t="shared" si="696"/>
        <v>0</v>
      </c>
      <c r="DT326" s="1">
        <f t="shared" si="696"/>
        <v>0</v>
      </c>
      <c r="DU326" s="1">
        <f t="shared" si="696"/>
        <v>0</v>
      </c>
      <c r="DV326" s="1">
        <f t="shared" si="696"/>
        <v>0</v>
      </c>
      <c r="DW326" s="1">
        <f t="shared" si="696"/>
        <v>0</v>
      </c>
      <c r="DX326" s="1">
        <f t="shared" si="696"/>
        <v>0</v>
      </c>
      <c r="DY326" s="1">
        <f t="shared" si="696"/>
        <v>0</v>
      </c>
      <c r="DZ326" s="1">
        <f t="shared" si="696"/>
        <v>0</v>
      </c>
      <c r="EA326" s="1">
        <f t="shared" si="696"/>
        <v>0</v>
      </c>
      <c r="EB326" s="1">
        <f t="shared" ref="EB326:FX326" si="697">EB316*1000</f>
        <v>0</v>
      </c>
      <c r="EC326" s="1">
        <f t="shared" si="697"/>
        <v>0</v>
      </c>
      <c r="ED326" s="1">
        <f t="shared" si="697"/>
        <v>0</v>
      </c>
      <c r="EE326" s="1">
        <f t="shared" si="697"/>
        <v>0</v>
      </c>
      <c r="EF326" s="1">
        <f t="shared" si="697"/>
        <v>0</v>
      </c>
      <c r="EG326" s="1">
        <f t="shared" si="697"/>
        <v>0</v>
      </c>
      <c r="EH326" s="1">
        <f t="shared" si="697"/>
        <v>0</v>
      </c>
      <c r="EI326" s="1">
        <f t="shared" si="697"/>
        <v>0</v>
      </c>
      <c r="EJ326" s="1">
        <f t="shared" si="697"/>
        <v>0</v>
      </c>
      <c r="EK326" s="1">
        <f t="shared" si="697"/>
        <v>0</v>
      </c>
      <c r="EL326" s="1">
        <f t="shared" si="697"/>
        <v>0</v>
      </c>
      <c r="EM326" s="1">
        <f t="shared" si="697"/>
        <v>0</v>
      </c>
      <c r="EN326" s="1">
        <f t="shared" si="697"/>
        <v>0</v>
      </c>
      <c r="EO326" s="1">
        <f t="shared" si="697"/>
        <v>0</v>
      </c>
      <c r="EP326" s="1">
        <f t="shared" si="697"/>
        <v>0</v>
      </c>
      <c r="EQ326" s="1">
        <f t="shared" si="697"/>
        <v>0</v>
      </c>
      <c r="ER326" s="1">
        <f t="shared" si="697"/>
        <v>0</v>
      </c>
      <c r="ES326" s="1">
        <f t="shared" si="697"/>
        <v>0</v>
      </c>
      <c r="ET326" s="1">
        <f t="shared" si="697"/>
        <v>0</v>
      </c>
      <c r="EU326" s="1">
        <f t="shared" si="697"/>
        <v>0</v>
      </c>
      <c r="EV326" s="1">
        <f t="shared" si="697"/>
        <v>0</v>
      </c>
      <c r="EW326" s="1">
        <f t="shared" si="697"/>
        <v>0</v>
      </c>
      <c r="EX326" s="1">
        <f t="shared" si="697"/>
        <v>0</v>
      </c>
      <c r="EY326" s="1">
        <f t="shared" si="697"/>
        <v>0</v>
      </c>
      <c r="EZ326" s="1">
        <f t="shared" si="697"/>
        <v>0</v>
      </c>
      <c r="FA326" s="1">
        <f t="shared" si="697"/>
        <v>0</v>
      </c>
      <c r="FB326" s="1">
        <f t="shared" si="697"/>
        <v>0</v>
      </c>
      <c r="FC326" s="1">
        <f t="shared" si="697"/>
        <v>0</v>
      </c>
      <c r="FD326" s="1">
        <f t="shared" si="697"/>
        <v>0</v>
      </c>
      <c r="FE326" s="1">
        <f t="shared" si="697"/>
        <v>0</v>
      </c>
      <c r="FF326" s="1">
        <f t="shared" si="697"/>
        <v>0</v>
      </c>
      <c r="FG326" s="1">
        <f t="shared" si="697"/>
        <v>0</v>
      </c>
      <c r="FH326" s="1">
        <f t="shared" si="697"/>
        <v>0</v>
      </c>
      <c r="FI326" s="1">
        <f t="shared" si="697"/>
        <v>0</v>
      </c>
      <c r="FJ326" s="1">
        <f t="shared" si="697"/>
        <v>0</v>
      </c>
      <c r="FK326" s="1">
        <f t="shared" si="697"/>
        <v>0</v>
      </c>
      <c r="FL326" s="1">
        <f t="shared" si="697"/>
        <v>0</v>
      </c>
      <c r="FM326" s="1">
        <f t="shared" si="697"/>
        <v>0</v>
      </c>
      <c r="FN326" s="1">
        <f t="shared" si="697"/>
        <v>0</v>
      </c>
      <c r="FO326" s="1">
        <f t="shared" si="697"/>
        <v>0</v>
      </c>
      <c r="FP326" s="1">
        <f t="shared" si="697"/>
        <v>0</v>
      </c>
      <c r="FQ326" s="1">
        <f t="shared" si="697"/>
        <v>0</v>
      </c>
      <c r="FR326" s="1">
        <f t="shared" si="697"/>
        <v>0</v>
      </c>
      <c r="FS326" s="1">
        <f t="shared" si="697"/>
        <v>0</v>
      </c>
      <c r="FT326" s="1">
        <f t="shared" si="697"/>
        <v>0</v>
      </c>
      <c r="FU326" s="1">
        <f t="shared" si="697"/>
        <v>0</v>
      </c>
      <c r="FV326" s="1">
        <f t="shared" si="697"/>
        <v>0</v>
      </c>
      <c r="FW326" s="1">
        <f t="shared" si="697"/>
        <v>0</v>
      </c>
      <c r="FX326" s="1">
        <f t="shared" si="697"/>
        <v>0</v>
      </c>
      <c r="FY326" s="1"/>
      <c r="FZ326" s="14"/>
      <c r="GA326" s="96"/>
      <c r="GB326" s="14"/>
      <c r="GC326" s="102"/>
      <c r="GD326" s="14"/>
      <c r="GE326" s="4"/>
      <c r="GF326" s="1"/>
      <c r="GG326" s="1"/>
      <c r="GH326" s="1"/>
      <c r="GI326" s="1"/>
      <c r="GJ326" s="1"/>
      <c r="GK326" s="1"/>
      <c r="GL326" s="1"/>
      <c r="GM326" s="1"/>
    </row>
    <row r="327" spans="1:195" x14ac:dyDescent="0.2">
      <c r="A327" s="4"/>
      <c r="B327" s="1"/>
      <c r="C327" s="60"/>
      <c r="D327" s="4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  <c r="FI327" s="1"/>
      <c r="FJ327" s="1"/>
      <c r="FK327" s="1"/>
      <c r="FL327" s="1"/>
      <c r="FM327" s="1"/>
      <c r="FN327" s="1"/>
      <c r="FO327" s="1"/>
      <c r="FP327" s="1"/>
      <c r="FQ327" s="1"/>
      <c r="FR327" s="1"/>
      <c r="FS327" s="1"/>
      <c r="FT327" s="1"/>
      <c r="FU327" s="1"/>
      <c r="FV327" s="1"/>
      <c r="FW327" s="1"/>
      <c r="FX327" s="1"/>
      <c r="FY327" s="141"/>
      <c r="FZ327" s="1"/>
      <c r="GA327" s="96"/>
      <c r="GB327" s="96"/>
      <c r="GC327" s="142"/>
      <c r="GD327" s="96"/>
      <c r="GE327" s="4"/>
      <c r="GF327" s="1"/>
      <c r="GG327" s="1"/>
      <c r="GH327" s="1"/>
      <c r="GI327" s="1"/>
      <c r="GJ327" s="1"/>
      <c r="GK327" s="1"/>
      <c r="GL327" s="1"/>
      <c r="GM327" s="1"/>
    </row>
    <row r="328" spans="1:195" x14ac:dyDescent="0.2">
      <c r="A328" s="4"/>
      <c r="B328" s="1" t="s">
        <v>702</v>
      </c>
      <c r="C328" s="60"/>
      <c r="D328" s="4"/>
      <c r="E328" s="1"/>
      <c r="F328" s="1"/>
      <c r="G328" s="1"/>
      <c r="H328" s="1"/>
      <c r="I328" s="1"/>
      <c r="J328" s="1"/>
      <c r="K328" s="1"/>
      <c r="L328" s="1"/>
      <c r="M328" s="1" t="s">
        <v>0</v>
      </c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  <c r="FV328" s="1"/>
      <c r="FW328" s="1"/>
      <c r="FX328" s="1"/>
      <c r="FY328" s="141"/>
      <c r="FZ328" s="96"/>
      <c r="GA328" s="139"/>
      <c r="GB328" s="96"/>
      <c r="GC328" s="142"/>
      <c r="GD328" s="96"/>
      <c r="GE328" s="4"/>
      <c r="GF328" s="164"/>
      <c r="GG328" s="1"/>
      <c r="GH328" s="1"/>
      <c r="GI328" s="1"/>
      <c r="GJ328" s="1"/>
      <c r="GK328" s="1"/>
      <c r="GL328" s="1"/>
      <c r="GM328" s="1"/>
    </row>
    <row r="329" spans="1:195" x14ac:dyDescent="0.2">
      <c r="A329" s="4"/>
      <c r="B329" s="1" t="s">
        <v>703</v>
      </c>
      <c r="C329" s="144">
        <v>30</v>
      </c>
      <c r="D329" s="144">
        <v>60</v>
      </c>
      <c r="E329" s="144">
        <v>111</v>
      </c>
      <c r="F329" s="144">
        <v>60</v>
      </c>
      <c r="G329" s="144">
        <v>0</v>
      </c>
      <c r="H329" s="144">
        <v>0</v>
      </c>
      <c r="I329" s="144">
        <v>36</v>
      </c>
      <c r="J329" s="144">
        <v>35</v>
      </c>
      <c r="K329" s="144">
        <v>0</v>
      </c>
      <c r="L329" s="144">
        <v>60</v>
      </c>
      <c r="M329" s="144">
        <v>100</v>
      </c>
      <c r="N329" s="144">
        <v>0</v>
      </c>
      <c r="O329" s="144">
        <v>0</v>
      </c>
      <c r="P329" s="144">
        <v>0</v>
      </c>
      <c r="Q329" s="144">
        <v>0</v>
      </c>
      <c r="R329" s="144">
        <v>0</v>
      </c>
      <c r="S329" s="144">
        <v>15</v>
      </c>
      <c r="T329" s="144">
        <v>0</v>
      </c>
      <c r="U329" s="144">
        <v>0</v>
      </c>
      <c r="V329" s="144">
        <v>0</v>
      </c>
      <c r="W329" s="145">
        <v>0</v>
      </c>
      <c r="X329" s="144">
        <v>1</v>
      </c>
      <c r="Y329" s="144">
        <v>0</v>
      </c>
      <c r="Z329" s="144">
        <v>0</v>
      </c>
      <c r="AA329" s="144">
        <v>15</v>
      </c>
      <c r="AB329" s="144">
        <v>78</v>
      </c>
      <c r="AC329" s="144">
        <v>15</v>
      </c>
      <c r="AD329" s="144">
        <v>18</v>
      </c>
      <c r="AE329" s="144">
        <v>4</v>
      </c>
      <c r="AF329" s="144">
        <v>0</v>
      </c>
      <c r="AG329" s="144">
        <v>10</v>
      </c>
      <c r="AH329" s="144">
        <v>18</v>
      </c>
      <c r="AI329" s="144">
        <v>0</v>
      </c>
      <c r="AJ329" s="144">
        <v>10</v>
      </c>
      <c r="AK329" s="144">
        <v>0</v>
      </c>
      <c r="AL329" s="144">
        <v>0</v>
      </c>
      <c r="AM329" s="144">
        <v>0</v>
      </c>
      <c r="AN329" s="144">
        <v>0</v>
      </c>
      <c r="AO329" s="144">
        <v>30</v>
      </c>
      <c r="AP329" s="38">
        <v>494</v>
      </c>
      <c r="AQ329" s="144">
        <v>0</v>
      </c>
      <c r="AR329" s="144">
        <v>0</v>
      </c>
      <c r="AS329" s="144">
        <v>0</v>
      </c>
      <c r="AT329" s="144">
        <v>0</v>
      </c>
      <c r="AU329" s="144">
        <v>0</v>
      </c>
      <c r="AV329" s="144">
        <v>0</v>
      </c>
      <c r="AW329" s="144">
        <v>0</v>
      </c>
      <c r="AX329" s="144">
        <v>0</v>
      </c>
      <c r="AY329" s="144">
        <v>0</v>
      </c>
      <c r="AZ329" s="144">
        <v>135</v>
      </c>
      <c r="BA329" s="144">
        <v>5</v>
      </c>
      <c r="BB329" s="144">
        <v>0</v>
      </c>
      <c r="BC329" s="144">
        <v>181</v>
      </c>
      <c r="BD329" s="144">
        <v>0</v>
      </c>
      <c r="BE329" s="144">
        <v>0</v>
      </c>
      <c r="BF329" s="144">
        <v>0</v>
      </c>
      <c r="BG329" s="144">
        <v>0</v>
      </c>
      <c r="BH329" s="144">
        <v>0</v>
      </c>
      <c r="BI329" s="144">
        <v>11</v>
      </c>
      <c r="BJ329" s="144">
        <v>0</v>
      </c>
      <c r="BK329" s="144">
        <v>0</v>
      </c>
      <c r="BL329" s="144">
        <v>5</v>
      </c>
      <c r="BM329" s="144">
        <v>0</v>
      </c>
      <c r="BN329" s="144">
        <v>30</v>
      </c>
      <c r="BO329" s="144">
        <v>16</v>
      </c>
      <c r="BP329" s="144">
        <v>0</v>
      </c>
      <c r="BQ329" s="144">
        <v>10</v>
      </c>
      <c r="BR329" s="144">
        <v>0</v>
      </c>
      <c r="BS329" s="144">
        <v>0</v>
      </c>
      <c r="BT329" s="144">
        <v>0</v>
      </c>
      <c r="BU329" s="144">
        <v>0</v>
      </c>
      <c r="BV329" s="144">
        <v>0</v>
      </c>
      <c r="BW329" s="144">
        <v>20</v>
      </c>
      <c r="BX329" s="144">
        <v>0</v>
      </c>
      <c r="BY329" s="144">
        <v>0</v>
      </c>
      <c r="BZ329" s="144">
        <v>0</v>
      </c>
      <c r="CA329" s="144">
        <v>0</v>
      </c>
      <c r="CB329" s="144">
        <v>105</v>
      </c>
      <c r="CC329" s="144">
        <v>0</v>
      </c>
      <c r="CD329" s="144">
        <v>2</v>
      </c>
      <c r="CE329" s="144">
        <v>5</v>
      </c>
      <c r="CF329" s="144">
        <v>0</v>
      </c>
      <c r="CG329" s="144">
        <v>0</v>
      </c>
      <c r="CH329" s="144">
        <v>3</v>
      </c>
      <c r="CI329" s="144">
        <v>15</v>
      </c>
      <c r="CJ329" s="144">
        <v>30</v>
      </c>
      <c r="CK329" s="144">
        <v>15</v>
      </c>
      <c r="CL329" s="144">
        <v>0</v>
      </c>
      <c r="CM329" s="144">
        <v>0</v>
      </c>
      <c r="CN329" s="144">
        <v>0</v>
      </c>
      <c r="CO329" s="144">
        <v>0</v>
      </c>
      <c r="CP329" s="144">
        <v>0</v>
      </c>
      <c r="CQ329" s="144">
        <v>15</v>
      </c>
      <c r="CR329" s="144">
        <v>0</v>
      </c>
      <c r="CS329" s="144">
        <v>0</v>
      </c>
      <c r="CT329" s="144">
        <v>3</v>
      </c>
      <c r="CU329" s="144">
        <v>0</v>
      </c>
      <c r="CV329" s="144">
        <v>0</v>
      </c>
      <c r="CW329" s="144">
        <v>0</v>
      </c>
      <c r="CX329" s="144">
        <v>0</v>
      </c>
      <c r="CY329" s="144">
        <v>0</v>
      </c>
      <c r="CZ329" s="144">
        <v>0</v>
      </c>
      <c r="DA329" s="144">
        <v>4</v>
      </c>
      <c r="DB329" s="144">
        <v>0</v>
      </c>
      <c r="DC329" s="144">
        <v>0</v>
      </c>
      <c r="DD329" s="144">
        <v>0</v>
      </c>
      <c r="DE329" s="144">
        <v>0</v>
      </c>
      <c r="DF329" s="144">
        <v>126</v>
      </c>
      <c r="DG329" s="144">
        <v>0</v>
      </c>
      <c r="DH329" s="144">
        <v>15</v>
      </c>
      <c r="DI329" s="144">
        <v>0</v>
      </c>
      <c r="DJ329" s="144">
        <v>0</v>
      </c>
      <c r="DK329" s="144">
        <v>0</v>
      </c>
      <c r="DL329" s="144">
        <v>15</v>
      </c>
      <c r="DM329" s="144">
        <v>4</v>
      </c>
      <c r="DN329" s="144">
        <v>0</v>
      </c>
      <c r="DO329" s="144">
        <v>15</v>
      </c>
      <c r="DP329" s="144">
        <v>0</v>
      </c>
      <c r="DQ329" s="144">
        <v>0</v>
      </c>
      <c r="DR329" s="144">
        <v>0</v>
      </c>
      <c r="DS329" s="144">
        <v>26</v>
      </c>
      <c r="DT329" s="144">
        <v>0</v>
      </c>
      <c r="DU329" s="144">
        <v>0</v>
      </c>
      <c r="DV329" s="144">
        <v>0</v>
      </c>
      <c r="DW329" s="144">
        <v>0</v>
      </c>
      <c r="DX329" s="144">
        <v>0</v>
      </c>
      <c r="DY329" s="144">
        <v>0</v>
      </c>
      <c r="DZ329" s="144">
        <v>10</v>
      </c>
      <c r="EA329" s="144">
        <v>0</v>
      </c>
      <c r="EB329" s="144">
        <v>15</v>
      </c>
      <c r="EC329" s="144">
        <v>0</v>
      </c>
      <c r="ED329" s="144">
        <v>0</v>
      </c>
      <c r="EE329" s="144">
        <v>8</v>
      </c>
      <c r="EF329" s="144">
        <v>15</v>
      </c>
      <c r="EG329" s="144">
        <v>0</v>
      </c>
      <c r="EH329" s="144">
        <v>0</v>
      </c>
      <c r="EI329" s="144">
        <v>165</v>
      </c>
      <c r="EJ329" s="144">
        <v>0</v>
      </c>
      <c r="EK329" s="144">
        <v>0</v>
      </c>
      <c r="EL329" s="144">
        <v>0</v>
      </c>
      <c r="EM329" s="144">
        <v>0</v>
      </c>
      <c r="EN329" s="144">
        <v>30</v>
      </c>
      <c r="EO329" s="144">
        <v>0</v>
      </c>
      <c r="EP329" s="144">
        <v>10</v>
      </c>
      <c r="EQ329" s="144">
        <v>0</v>
      </c>
      <c r="ER329" s="144">
        <v>7</v>
      </c>
      <c r="ES329" s="144">
        <v>0</v>
      </c>
      <c r="ET329" s="144">
        <v>0</v>
      </c>
      <c r="EU329" s="144">
        <v>15</v>
      </c>
      <c r="EV329" s="144">
        <v>0</v>
      </c>
      <c r="EW329" s="144">
        <v>0</v>
      </c>
      <c r="EX329" s="144">
        <v>0</v>
      </c>
      <c r="EY329" s="144">
        <v>0</v>
      </c>
      <c r="EZ329" s="144">
        <v>0</v>
      </c>
      <c r="FA329" s="144">
        <v>10</v>
      </c>
      <c r="FB329" s="144">
        <v>0</v>
      </c>
      <c r="FC329" s="144">
        <v>0</v>
      </c>
      <c r="FD329" s="144">
        <v>0</v>
      </c>
      <c r="FE329" s="144">
        <v>0</v>
      </c>
      <c r="FF329" s="144">
        <v>0</v>
      </c>
      <c r="FG329" s="144">
        <v>0</v>
      </c>
      <c r="FH329" s="144">
        <v>5</v>
      </c>
      <c r="FI329" s="144">
        <v>0</v>
      </c>
      <c r="FJ329" s="144">
        <v>0</v>
      </c>
      <c r="FK329" s="144">
        <v>30</v>
      </c>
      <c r="FL329" s="144">
        <v>0</v>
      </c>
      <c r="FM329" s="144">
        <v>0</v>
      </c>
      <c r="FN329" s="144">
        <v>90</v>
      </c>
      <c r="FO329" s="144">
        <v>0</v>
      </c>
      <c r="FP329" s="144">
        <v>18</v>
      </c>
      <c r="FQ329" s="144">
        <v>0</v>
      </c>
      <c r="FR329" s="144">
        <v>0</v>
      </c>
      <c r="FS329" s="144">
        <v>0</v>
      </c>
      <c r="FT329" s="145">
        <v>0</v>
      </c>
      <c r="FU329" s="144">
        <v>15</v>
      </c>
      <c r="FV329" s="144">
        <v>0</v>
      </c>
      <c r="FW329" s="144">
        <v>0</v>
      </c>
      <c r="FX329" s="144">
        <v>0</v>
      </c>
      <c r="FY329" s="37"/>
      <c r="FZ329" s="96"/>
      <c r="GA329" s="139"/>
      <c r="GB329" s="96"/>
      <c r="GC329" s="142"/>
      <c r="GD329" s="96"/>
      <c r="GE329" s="4"/>
      <c r="GF329" s="164"/>
      <c r="GG329" s="1"/>
      <c r="GH329" s="1"/>
      <c r="GI329" s="1"/>
      <c r="GJ329" s="1"/>
      <c r="GK329" s="1"/>
      <c r="GL329" s="1"/>
      <c r="GM329" s="1"/>
    </row>
    <row r="330" spans="1:195" x14ac:dyDescent="0.2">
      <c r="A330" s="4"/>
      <c r="B330" s="1" t="s">
        <v>704</v>
      </c>
      <c r="C330" s="144">
        <f t="shared" ref="C330:BN330" si="698">ROUND(C329*0.42,1)</f>
        <v>12.6</v>
      </c>
      <c r="D330" s="144">
        <f t="shared" si="698"/>
        <v>25.2</v>
      </c>
      <c r="E330" s="144">
        <f t="shared" si="698"/>
        <v>46.6</v>
      </c>
      <c r="F330" s="144">
        <f t="shared" si="698"/>
        <v>25.2</v>
      </c>
      <c r="G330" s="144">
        <f t="shared" si="698"/>
        <v>0</v>
      </c>
      <c r="H330" s="144">
        <f t="shared" si="698"/>
        <v>0</v>
      </c>
      <c r="I330" s="144">
        <f t="shared" si="698"/>
        <v>15.1</v>
      </c>
      <c r="J330" s="144">
        <f t="shared" si="698"/>
        <v>14.7</v>
      </c>
      <c r="K330" s="144">
        <f t="shared" si="698"/>
        <v>0</v>
      </c>
      <c r="L330" s="144">
        <f t="shared" si="698"/>
        <v>25.2</v>
      </c>
      <c r="M330" s="144">
        <f t="shared" si="698"/>
        <v>42</v>
      </c>
      <c r="N330" s="144">
        <f t="shared" si="698"/>
        <v>0</v>
      </c>
      <c r="O330" s="144">
        <f t="shared" si="698"/>
        <v>0</v>
      </c>
      <c r="P330" s="144">
        <f t="shared" si="698"/>
        <v>0</v>
      </c>
      <c r="Q330" s="144">
        <f t="shared" si="698"/>
        <v>0</v>
      </c>
      <c r="R330" s="144">
        <f t="shared" si="698"/>
        <v>0</v>
      </c>
      <c r="S330" s="144">
        <f t="shared" si="698"/>
        <v>6.3</v>
      </c>
      <c r="T330" s="144">
        <f t="shared" si="698"/>
        <v>0</v>
      </c>
      <c r="U330" s="144">
        <f t="shared" si="698"/>
        <v>0</v>
      </c>
      <c r="V330" s="144">
        <f t="shared" si="698"/>
        <v>0</v>
      </c>
      <c r="W330" s="144">
        <f t="shared" si="698"/>
        <v>0</v>
      </c>
      <c r="X330" s="144">
        <f t="shared" si="698"/>
        <v>0.4</v>
      </c>
      <c r="Y330" s="144">
        <f t="shared" si="698"/>
        <v>0</v>
      </c>
      <c r="Z330" s="144">
        <f t="shared" si="698"/>
        <v>0</v>
      </c>
      <c r="AA330" s="144">
        <f t="shared" si="698"/>
        <v>6.3</v>
      </c>
      <c r="AB330" s="144">
        <f t="shared" si="698"/>
        <v>32.799999999999997</v>
      </c>
      <c r="AC330" s="144">
        <f t="shared" si="698"/>
        <v>6.3</v>
      </c>
      <c r="AD330" s="144">
        <f t="shared" si="698"/>
        <v>7.6</v>
      </c>
      <c r="AE330" s="144">
        <f t="shared" si="698"/>
        <v>1.7</v>
      </c>
      <c r="AF330" s="144">
        <f t="shared" si="698"/>
        <v>0</v>
      </c>
      <c r="AG330" s="144">
        <f t="shared" si="698"/>
        <v>4.2</v>
      </c>
      <c r="AH330" s="144">
        <f t="shared" si="698"/>
        <v>7.6</v>
      </c>
      <c r="AI330" s="144">
        <f t="shared" si="698"/>
        <v>0</v>
      </c>
      <c r="AJ330" s="144">
        <f t="shared" si="698"/>
        <v>4.2</v>
      </c>
      <c r="AK330" s="144">
        <f t="shared" si="698"/>
        <v>0</v>
      </c>
      <c r="AL330" s="144">
        <f t="shared" si="698"/>
        <v>0</v>
      </c>
      <c r="AM330" s="144">
        <f t="shared" si="698"/>
        <v>0</v>
      </c>
      <c r="AN330" s="144">
        <f t="shared" si="698"/>
        <v>0</v>
      </c>
      <c r="AO330" s="144">
        <f t="shared" si="698"/>
        <v>12.6</v>
      </c>
      <c r="AP330" s="144">
        <f t="shared" si="698"/>
        <v>207.5</v>
      </c>
      <c r="AQ330" s="144">
        <f t="shared" si="698"/>
        <v>0</v>
      </c>
      <c r="AR330" s="144">
        <f t="shared" si="698"/>
        <v>0</v>
      </c>
      <c r="AS330" s="144">
        <f t="shared" si="698"/>
        <v>0</v>
      </c>
      <c r="AT330" s="144">
        <f t="shared" si="698"/>
        <v>0</v>
      </c>
      <c r="AU330" s="144">
        <f t="shared" si="698"/>
        <v>0</v>
      </c>
      <c r="AV330" s="144">
        <f t="shared" si="698"/>
        <v>0</v>
      </c>
      <c r="AW330" s="144">
        <f t="shared" si="698"/>
        <v>0</v>
      </c>
      <c r="AX330" s="144">
        <f t="shared" si="698"/>
        <v>0</v>
      </c>
      <c r="AY330" s="144">
        <f t="shared" si="698"/>
        <v>0</v>
      </c>
      <c r="AZ330" s="144">
        <f t="shared" si="698"/>
        <v>56.7</v>
      </c>
      <c r="BA330" s="144">
        <f t="shared" si="698"/>
        <v>2.1</v>
      </c>
      <c r="BB330" s="144">
        <f t="shared" si="698"/>
        <v>0</v>
      </c>
      <c r="BC330" s="144">
        <f t="shared" si="698"/>
        <v>76</v>
      </c>
      <c r="BD330" s="144">
        <f t="shared" si="698"/>
        <v>0</v>
      </c>
      <c r="BE330" s="144">
        <f t="shared" si="698"/>
        <v>0</v>
      </c>
      <c r="BF330" s="144">
        <f t="shared" si="698"/>
        <v>0</v>
      </c>
      <c r="BG330" s="144">
        <f t="shared" si="698"/>
        <v>0</v>
      </c>
      <c r="BH330" s="144">
        <f t="shared" si="698"/>
        <v>0</v>
      </c>
      <c r="BI330" s="144">
        <f t="shared" si="698"/>
        <v>4.5999999999999996</v>
      </c>
      <c r="BJ330" s="144">
        <f t="shared" si="698"/>
        <v>0</v>
      </c>
      <c r="BK330" s="144">
        <f t="shared" si="698"/>
        <v>0</v>
      </c>
      <c r="BL330" s="144">
        <f t="shared" si="698"/>
        <v>2.1</v>
      </c>
      <c r="BM330" s="144">
        <f t="shared" si="698"/>
        <v>0</v>
      </c>
      <c r="BN330" s="144">
        <f t="shared" si="698"/>
        <v>12.6</v>
      </c>
      <c r="BO330" s="144">
        <f t="shared" ref="BO330:DZ330" si="699">ROUND(BO329*0.42,1)</f>
        <v>6.7</v>
      </c>
      <c r="BP330" s="144">
        <f t="shared" si="699"/>
        <v>0</v>
      </c>
      <c r="BQ330" s="144">
        <f t="shared" si="699"/>
        <v>4.2</v>
      </c>
      <c r="BR330" s="144">
        <f t="shared" si="699"/>
        <v>0</v>
      </c>
      <c r="BS330" s="144">
        <f t="shared" si="699"/>
        <v>0</v>
      </c>
      <c r="BT330" s="144">
        <f t="shared" si="699"/>
        <v>0</v>
      </c>
      <c r="BU330" s="144">
        <f t="shared" si="699"/>
        <v>0</v>
      </c>
      <c r="BV330" s="144">
        <f t="shared" si="699"/>
        <v>0</v>
      </c>
      <c r="BW330" s="144">
        <f t="shared" si="699"/>
        <v>8.4</v>
      </c>
      <c r="BX330" s="144">
        <f t="shared" si="699"/>
        <v>0</v>
      </c>
      <c r="BY330" s="144">
        <f t="shared" si="699"/>
        <v>0</v>
      </c>
      <c r="BZ330" s="144">
        <f t="shared" si="699"/>
        <v>0</v>
      </c>
      <c r="CA330" s="144">
        <f t="shared" si="699"/>
        <v>0</v>
      </c>
      <c r="CB330" s="144">
        <f t="shared" si="699"/>
        <v>44.1</v>
      </c>
      <c r="CC330" s="144">
        <f t="shared" si="699"/>
        <v>0</v>
      </c>
      <c r="CD330" s="144">
        <f t="shared" si="699"/>
        <v>0.8</v>
      </c>
      <c r="CE330" s="144">
        <f t="shared" si="699"/>
        <v>2.1</v>
      </c>
      <c r="CF330" s="144">
        <f t="shared" si="699"/>
        <v>0</v>
      </c>
      <c r="CG330" s="144">
        <f t="shared" si="699"/>
        <v>0</v>
      </c>
      <c r="CH330" s="144">
        <f t="shared" si="699"/>
        <v>1.3</v>
      </c>
      <c r="CI330" s="144">
        <f t="shared" si="699"/>
        <v>6.3</v>
      </c>
      <c r="CJ330" s="144">
        <f t="shared" si="699"/>
        <v>12.6</v>
      </c>
      <c r="CK330" s="144">
        <f t="shared" si="699"/>
        <v>6.3</v>
      </c>
      <c r="CL330" s="144">
        <f t="shared" si="699"/>
        <v>0</v>
      </c>
      <c r="CM330" s="144">
        <f t="shared" si="699"/>
        <v>0</v>
      </c>
      <c r="CN330" s="144">
        <f t="shared" si="699"/>
        <v>0</v>
      </c>
      <c r="CO330" s="144">
        <f t="shared" si="699"/>
        <v>0</v>
      </c>
      <c r="CP330" s="144">
        <f t="shared" si="699"/>
        <v>0</v>
      </c>
      <c r="CQ330" s="144">
        <f t="shared" si="699"/>
        <v>6.3</v>
      </c>
      <c r="CR330" s="144">
        <f t="shared" si="699"/>
        <v>0</v>
      </c>
      <c r="CS330" s="144">
        <f t="shared" si="699"/>
        <v>0</v>
      </c>
      <c r="CT330" s="144">
        <f t="shared" si="699"/>
        <v>1.3</v>
      </c>
      <c r="CU330" s="144">
        <f t="shared" si="699"/>
        <v>0</v>
      </c>
      <c r="CV330" s="144">
        <f t="shared" si="699"/>
        <v>0</v>
      </c>
      <c r="CW330" s="144">
        <f t="shared" si="699"/>
        <v>0</v>
      </c>
      <c r="CX330" s="144">
        <f t="shared" si="699"/>
        <v>0</v>
      </c>
      <c r="CY330" s="144">
        <f t="shared" si="699"/>
        <v>0</v>
      </c>
      <c r="CZ330" s="144">
        <f t="shared" si="699"/>
        <v>0</v>
      </c>
      <c r="DA330" s="144">
        <f t="shared" si="699"/>
        <v>1.7</v>
      </c>
      <c r="DB330" s="144">
        <f t="shared" si="699"/>
        <v>0</v>
      </c>
      <c r="DC330" s="144">
        <f t="shared" si="699"/>
        <v>0</v>
      </c>
      <c r="DD330" s="144">
        <f t="shared" si="699"/>
        <v>0</v>
      </c>
      <c r="DE330" s="144">
        <f t="shared" si="699"/>
        <v>0</v>
      </c>
      <c r="DF330" s="144">
        <f t="shared" si="699"/>
        <v>52.9</v>
      </c>
      <c r="DG330" s="144">
        <f t="shared" si="699"/>
        <v>0</v>
      </c>
      <c r="DH330" s="144">
        <f t="shared" si="699"/>
        <v>6.3</v>
      </c>
      <c r="DI330" s="144">
        <f t="shared" si="699"/>
        <v>0</v>
      </c>
      <c r="DJ330" s="144">
        <f t="shared" si="699"/>
        <v>0</v>
      </c>
      <c r="DK330" s="144">
        <f t="shared" si="699"/>
        <v>0</v>
      </c>
      <c r="DL330" s="144">
        <f t="shared" si="699"/>
        <v>6.3</v>
      </c>
      <c r="DM330" s="144">
        <f t="shared" si="699"/>
        <v>1.7</v>
      </c>
      <c r="DN330" s="144">
        <f t="shared" si="699"/>
        <v>0</v>
      </c>
      <c r="DO330" s="144">
        <f t="shared" si="699"/>
        <v>6.3</v>
      </c>
      <c r="DP330" s="144">
        <f t="shared" si="699"/>
        <v>0</v>
      </c>
      <c r="DQ330" s="144">
        <f t="shared" si="699"/>
        <v>0</v>
      </c>
      <c r="DR330" s="144">
        <f t="shared" si="699"/>
        <v>0</v>
      </c>
      <c r="DS330" s="144">
        <f t="shared" si="699"/>
        <v>10.9</v>
      </c>
      <c r="DT330" s="144">
        <f t="shared" si="699"/>
        <v>0</v>
      </c>
      <c r="DU330" s="144">
        <f t="shared" si="699"/>
        <v>0</v>
      </c>
      <c r="DV330" s="144">
        <f t="shared" si="699"/>
        <v>0</v>
      </c>
      <c r="DW330" s="144">
        <f t="shared" si="699"/>
        <v>0</v>
      </c>
      <c r="DX330" s="144">
        <f t="shared" si="699"/>
        <v>0</v>
      </c>
      <c r="DY330" s="144">
        <f t="shared" si="699"/>
        <v>0</v>
      </c>
      <c r="DZ330" s="144">
        <f t="shared" si="699"/>
        <v>4.2</v>
      </c>
      <c r="EA330" s="144">
        <f t="shared" ref="EA330:FX330" si="700">ROUND(EA329*0.42,1)</f>
        <v>0</v>
      </c>
      <c r="EB330" s="144">
        <f t="shared" si="700"/>
        <v>6.3</v>
      </c>
      <c r="EC330" s="144">
        <f t="shared" si="700"/>
        <v>0</v>
      </c>
      <c r="ED330" s="144">
        <f t="shared" si="700"/>
        <v>0</v>
      </c>
      <c r="EE330" s="144">
        <f t="shared" si="700"/>
        <v>3.4</v>
      </c>
      <c r="EF330" s="144">
        <f t="shared" si="700"/>
        <v>6.3</v>
      </c>
      <c r="EG330" s="144">
        <f t="shared" si="700"/>
        <v>0</v>
      </c>
      <c r="EH330" s="144">
        <f t="shared" si="700"/>
        <v>0</v>
      </c>
      <c r="EI330" s="144">
        <f t="shared" si="700"/>
        <v>69.3</v>
      </c>
      <c r="EJ330" s="144">
        <f t="shared" si="700"/>
        <v>0</v>
      </c>
      <c r="EK330" s="144">
        <f t="shared" si="700"/>
        <v>0</v>
      </c>
      <c r="EL330" s="144">
        <f t="shared" si="700"/>
        <v>0</v>
      </c>
      <c r="EM330" s="144">
        <f t="shared" si="700"/>
        <v>0</v>
      </c>
      <c r="EN330" s="144">
        <f t="shared" si="700"/>
        <v>12.6</v>
      </c>
      <c r="EO330" s="144">
        <f t="shared" si="700"/>
        <v>0</v>
      </c>
      <c r="EP330" s="144">
        <f t="shared" si="700"/>
        <v>4.2</v>
      </c>
      <c r="EQ330" s="144">
        <f t="shared" si="700"/>
        <v>0</v>
      </c>
      <c r="ER330" s="144">
        <f t="shared" si="700"/>
        <v>2.9</v>
      </c>
      <c r="ES330" s="144">
        <f t="shared" si="700"/>
        <v>0</v>
      </c>
      <c r="ET330" s="144">
        <f t="shared" si="700"/>
        <v>0</v>
      </c>
      <c r="EU330" s="144">
        <f t="shared" si="700"/>
        <v>6.3</v>
      </c>
      <c r="EV330" s="144">
        <f t="shared" si="700"/>
        <v>0</v>
      </c>
      <c r="EW330" s="144">
        <f t="shared" si="700"/>
        <v>0</v>
      </c>
      <c r="EX330" s="144">
        <f t="shared" si="700"/>
        <v>0</v>
      </c>
      <c r="EY330" s="144">
        <f t="shared" si="700"/>
        <v>0</v>
      </c>
      <c r="EZ330" s="144">
        <f t="shared" si="700"/>
        <v>0</v>
      </c>
      <c r="FA330" s="144">
        <f t="shared" si="700"/>
        <v>4.2</v>
      </c>
      <c r="FB330" s="144">
        <f t="shared" si="700"/>
        <v>0</v>
      </c>
      <c r="FC330" s="144">
        <f t="shared" si="700"/>
        <v>0</v>
      </c>
      <c r="FD330" s="144">
        <f t="shared" si="700"/>
        <v>0</v>
      </c>
      <c r="FE330" s="144">
        <f t="shared" si="700"/>
        <v>0</v>
      </c>
      <c r="FF330" s="144">
        <f t="shared" si="700"/>
        <v>0</v>
      </c>
      <c r="FG330" s="144">
        <f t="shared" si="700"/>
        <v>0</v>
      </c>
      <c r="FH330" s="144">
        <f t="shared" si="700"/>
        <v>2.1</v>
      </c>
      <c r="FI330" s="144">
        <f t="shared" si="700"/>
        <v>0</v>
      </c>
      <c r="FJ330" s="144">
        <f t="shared" si="700"/>
        <v>0</v>
      </c>
      <c r="FK330" s="144">
        <f t="shared" si="700"/>
        <v>12.6</v>
      </c>
      <c r="FL330" s="144">
        <f t="shared" si="700"/>
        <v>0</v>
      </c>
      <c r="FM330" s="144">
        <f t="shared" si="700"/>
        <v>0</v>
      </c>
      <c r="FN330" s="144">
        <f t="shared" si="700"/>
        <v>37.799999999999997</v>
      </c>
      <c r="FO330" s="144">
        <f t="shared" si="700"/>
        <v>0</v>
      </c>
      <c r="FP330" s="144">
        <f t="shared" si="700"/>
        <v>7.6</v>
      </c>
      <c r="FQ330" s="144">
        <f t="shared" si="700"/>
        <v>0</v>
      </c>
      <c r="FR330" s="144">
        <f t="shared" si="700"/>
        <v>0</v>
      </c>
      <c r="FS330" s="144">
        <f t="shared" si="700"/>
        <v>0</v>
      </c>
      <c r="FT330" s="145">
        <f t="shared" si="700"/>
        <v>0</v>
      </c>
      <c r="FU330" s="144">
        <f t="shared" si="700"/>
        <v>6.3</v>
      </c>
      <c r="FV330" s="144">
        <f t="shared" si="700"/>
        <v>0</v>
      </c>
      <c r="FW330" s="144">
        <f t="shared" si="700"/>
        <v>0</v>
      </c>
      <c r="FX330" s="144">
        <f t="shared" si="700"/>
        <v>0</v>
      </c>
      <c r="FY330" s="37"/>
      <c r="FZ330" s="96"/>
      <c r="GB330" s="96"/>
      <c r="GC330" s="142"/>
      <c r="GD330" s="96"/>
      <c r="GE330" s="4"/>
      <c r="GF330" s="164"/>
      <c r="GG330" s="1"/>
      <c r="GH330" s="1"/>
      <c r="GI330" s="1"/>
      <c r="GJ330" s="1"/>
      <c r="GK330" s="1"/>
      <c r="GL330" s="1"/>
      <c r="GM330" s="1"/>
    </row>
    <row r="331" spans="1:195" x14ac:dyDescent="0.2">
      <c r="A331" s="4"/>
      <c r="B331" s="1" t="s">
        <v>705</v>
      </c>
      <c r="C331" s="146">
        <f t="shared" ref="C331:AH331" si="701">C330*C284</f>
        <v>101685.07535861604</v>
      </c>
      <c r="D331" s="146">
        <f t="shared" si="701"/>
        <v>200107.67650735003</v>
      </c>
      <c r="E331" s="146">
        <f t="shared" si="701"/>
        <v>393170.88582316699</v>
      </c>
      <c r="F331" s="146">
        <f t="shared" si="701"/>
        <v>197609.31099430326</v>
      </c>
      <c r="G331" s="146">
        <f t="shared" si="701"/>
        <v>0</v>
      </c>
      <c r="H331" s="146">
        <f t="shared" si="701"/>
        <v>0</v>
      </c>
      <c r="I331" s="146">
        <f t="shared" si="701"/>
        <v>125728.3560952644</v>
      </c>
      <c r="J331" s="146">
        <f t="shared" si="701"/>
        <v>116375.50976036479</v>
      </c>
      <c r="K331" s="146">
        <f t="shared" si="701"/>
        <v>0</v>
      </c>
      <c r="L331" s="146">
        <f t="shared" si="701"/>
        <v>211872.82116330526</v>
      </c>
      <c r="M331" s="146">
        <f t="shared" si="701"/>
        <v>401331.62925531529</v>
      </c>
      <c r="N331" s="146">
        <f t="shared" si="701"/>
        <v>0</v>
      </c>
      <c r="O331" s="146">
        <f t="shared" si="701"/>
        <v>0</v>
      </c>
      <c r="P331" s="146">
        <f t="shared" si="701"/>
        <v>0</v>
      </c>
      <c r="Q331" s="146">
        <f t="shared" si="701"/>
        <v>0</v>
      </c>
      <c r="R331" s="146">
        <f t="shared" si="701"/>
        <v>0</v>
      </c>
      <c r="S331" s="146">
        <f t="shared" si="701"/>
        <v>51728.7756328018</v>
      </c>
      <c r="T331" s="146">
        <f t="shared" si="701"/>
        <v>0</v>
      </c>
      <c r="U331" s="146">
        <f t="shared" si="701"/>
        <v>0</v>
      </c>
      <c r="V331" s="146">
        <f t="shared" si="701"/>
        <v>0</v>
      </c>
      <c r="W331" s="146">
        <f t="shared" si="701"/>
        <v>0</v>
      </c>
      <c r="X331" s="146">
        <f t="shared" si="701"/>
        <v>6571.3843125475796</v>
      </c>
      <c r="Y331" s="146">
        <f t="shared" si="701"/>
        <v>0</v>
      </c>
      <c r="Z331" s="146">
        <f t="shared" si="701"/>
        <v>0</v>
      </c>
      <c r="AA331" s="146">
        <f t="shared" si="701"/>
        <v>49875.38734072767</v>
      </c>
      <c r="AB331" s="146">
        <f t="shared" si="701"/>
        <v>264393.03030119103</v>
      </c>
      <c r="AC331" s="146">
        <f t="shared" si="701"/>
        <v>51846.684021773799</v>
      </c>
      <c r="AD331" s="146">
        <f t="shared" si="701"/>
        <v>60792.221333525362</v>
      </c>
      <c r="AE331" s="146">
        <f t="shared" si="701"/>
        <v>25198.466602591168</v>
      </c>
      <c r="AF331" s="146">
        <f t="shared" si="701"/>
        <v>0</v>
      </c>
      <c r="AG331" s="146">
        <f t="shared" si="701"/>
        <v>36706.723944914382</v>
      </c>
      <c r="AH331" s="146">
        <f t="shared" si="701"/>
        <v>61304.40256186288</v>
      </c>
      <c r="AI331" s="146">
        <f t="shared" ref="AI331:BN331" si="702">AI330*AI284</f>
        <v>0</v>
      </c>
      <c r="AJ331" s="146">
        <f t="shared" si="702"/>
        <v>55206.713637388457</v>
      </c>
      <c r="AK331" s="146">
        <f t="shared" si="702"/>
        <v>0</v>
      </c>
      <c r="AL331" s="146">
        <f t="shared" si="702"/>
        <v>0</v>
      </c>
      <c r="AM331" s="146">
        <f t="shared" si="702"/>
        <v>0</v>
      </c>
      <c r="AN331" s="146">
        <f t="shared" si="702"/>
        <v>0</v>
      </c>
      <c r="AO331" s="146">
        <f t="shared" si="702"/>
        <v>98931.070787358229</v>
      </c>
      <c r="AP331" s="146">
        <f t="shared" si="702"/>
        <v>1745496.4286157817</v>
      </c>
      <c r="AQ331" s="146">
        <f t="shared" si="702"/>
        <v>0</v>
      </c>
      <c r="AR331" s="146">
        <f t="shared" si="702"/>
        <v>0</v>
      </c>
      <c r="AS331" s="146">
        <f t="shared" si="702"/>
        <v>0</v>
      </c>
      <c r="AT331" s="146">
        <f t="shared" si="702"/>
        <v>0</v>
      </c>
      <c r="AU331" s="146">
        <f t="shared" si="702"/>
        <v>0</v>
      </c>
      <c r="AV331" s="146">
        <f t="shared" si="702"/>
        <v>0</v>
      </c>
      <c r="AW331" s="146">
        <f t="shared" si="702"/>
        <v>0</v>
      </c>
      <c r="AX331" s="146">
        <f t="shared" si="702"/>
        <v>0</v>
      </c>
      <c r="AY331" s="146">
        <f t="shared" si="702"/>
        <v>0</v>
      </c>
      <c r="AZ331" s="146">
        <f t="shared" si="702"/>
        <v>469141.25071907038</v>
      </c>
      <c r="BA331" s="146">
        <f t="shared" si="702"/>
        <v>16204.231007053593</v>
      </c>
      <c r="BB331" s="146">
        <f t="shared" si="702"/>
        <v>0</v>
      </c>
      <c r="BC331" s="146">
        <f t="shared" si="702"/>
        <v>608831.57102358993</v>
      </c>
      <c r="BD331" s="146">
        <f t="shared" si="702"/>
        <v>0</v>
      </c>
      <c r="BE331" s="146">
        <f t="shared" si="702"/>
        <v>0</v>
      </c>
      <c r="BF331" s="146">
        <f t="shared" si="702"/>
        <v>0</v>
      </c>
      <c r="BG331" s="146">
        <f t="shared" si="702"/>
        <v>0</v>
      </c>
      <c r="BH331" s="146">
        <f t="shared" si="702"/>
        <v>0</v>
      </c>
      <c r="BI331" s="146">
        <f t="shared" si="702"/>
        <v>56980.361089472179</v>
      </c>
      <c r="BJ331" s="146">
        <f t="shared" si="702"/>
        <v>0</v>
      </c>
      <c r="BK331" s="146">
        <f t="shared" si="702"/>
        <v>0</v>
      </c>
      <c r="BL331" s="146">
        <f t="shared" si="702"/>
        <v>28272.760833019594</v>
      </c>
      <c r="BM331" s="146">
        <f t="shared" si="702"/>
        <v>0</v>
      </c>
      <c r="BN331" s="146">
        <f t="shared" si="702"/>
        <v>97228.348016468808</v>
      </c>
      <c r="BO331" s="146">
        <f t="shared" ref="BO331:CT331" si="703">BO330*BO284</f>
        <v>54070.783503462742</v>
      </c>
      <c r="BP331" s="146">
        <f t="shared" si="703"/>
        <v>0</v>
      </c>
      <c r="BQ331" s="146">
        <f t="shared" si="703"/>
        <v>35209.807597594525</v>
      </c>
      <c r="BR331" s="146">
        <f t="shared" si="703"/>
        <v>0</v>
      </c>
      <c r="BS331" s="146">
        <f t="shared" si="703"/>
        <v>0</v>
      </c>
      <c r="BT331" s="146">
        <f t="shared" si="703"/>
        <v>0</v>
      </c>
      <c r="BU331" s="146">
        <f t="shared" si="703"/>
        <v>0</v>
      </c>
      <c r="BV331" s="146">
        <f t="shared" si="703"/>
        <v>0</v>
      </c>
      <c r="BW331" s="146">
        <f t="shared" si="703"/>
        <v>67526.968891050739</v>
      </c>
      <c r="BX331" s="146">
        <f t="shared" si="703"/>
        <v>0</v>
      </c>
      <c r="BY331" s="146">
        <f t="shared" si="703"/>
        <v>0</v>
      </c>
      <c r="BZ331" s="146">
        <f t="shared" si="703"/>
        <v>0</v>
      </c>
      <c r="CA331" s="146">
        <f t="shared" si="703"/>
        <v>0</v>
      </c>
      <c r="CB331" s="146">
        <f t="shared" si="703"/>
        <v>349851.12996699562</v>
      </c>
      <c r="CC331" s="146">
        <f t="shared" si="703"/>
        <v>0</v>
      </c>
      <c r="CD331" s="146">
        <f t="shared" si="703"/>
        <v>12778.583896943384</v>
      </c>
      <c r="CE331" s="146">
        <f t="shared" si="703"/>
        <v>28223.331387891576</v>
      </c>
      <c r="CF331" s="146">
        <f t="shared" si="703"/>
        <v>0</v>
      </c>
      <c r="CG331" s="146">
        <f t="shared" si="703"/>
        <v>0</v>
      </c>
      <c r="CH331" s="146">
        <f t="shared" si="703"/>
        <v>19786.475741366361</v>
      </c>
      <c r="CI331" s="146">
        <f t="shared" si="703"/>
        <v>53068.444366182608</v>
      </c>
      <c r="CJ331" s="146">
        <f t="shared" si="703"/>
        <v>107110.61262988801</v>
      </c>
      <c r="CK331" s="146">
        <f t="shared" si="703"/>
        <v>50236.529218587733</v>
      </c>
      <c r="CL331" s="146">
        <f t="shared" si="703"/>
        <v>0</v>
      </c>
      <c r="CM331" s="146">
        <f t="shared" si="703"/>
        <v>0</v>
      </c>
      <c r="CN331" s="146">
        <f t="shared" si="703"/>
        <v>0</v>
      </c>
      <c r="CO331" s="146">
        <f t="shared" si="703"/>
        <v>0</v>
      </c>
      <c r="CP331" s="146">
        <f t="shared" si="703"/>
        <v>0</v>
      </c>
      <c r="CQ331" s="146">
        <f t="shared" si="703"/>
        <v>54283.836011034349</v>
      </c>
      <c r="CR331" s="146">
        <f t="shared" si="703"/>
        <v>0</v>
      </c>
      <c r="CS331" s="146">
        <f t="shared" si="703"/>
        <v>0</v>
      </c>
      <c r="CT331" s="146">
        <f t="shared" si="703"/>
        <v>19552.391747247373</v>
      </c>
      <c r="CU331" s="146">
        <f t="shared" ref="CU331:DZ331" si="704">CU330*CU284</f>
        <v>0</v>
      </c>
      <c r="CV331" s="146">
        <f t="shared" si="704"/>
        <v>0</v>
      </c>
      <c r="CW331" s="146">
        <f t="shared" si="704"/>
        <v>0</v>
      </c>
      <c r="CX331" s="146">
        <f t="shared" si="704"/>
        <v>0</v>
      </c>
      <c r="CY331" s="146">
        <f t="shared" si="704"/>
        <v>0</v>
      </c>
      <c r="CZ331" s="146">
        <f t="shared" si="704"/>
        <v>0</v>
      </c>
      <c r="DA331" s="146">
        <f t="shared" si="704"/>
        <v>22653.773611480239</v>
      </c>
      <c r="DB331" s="146">
        <f t="shared" si="704"/>
        <v>0</v>
      </c>
      <c r="DC331" s="146">
        <f t="shared" si="704"/>
        <v>0</v>
      </c>
      <c r="DD331" s="146">
        <f t="shared" si="704"/>
        <v>0</v>
      </c>
      <c r="DE331" s="146">
        <f t="shared" si="704"/>
        <v>0</v>
      </c>
      <c r="DF331" s="146">
        <f t="shared" si="704"/>
        <v>408191.93975276768</v>
      </c>
      <c r="DG331" s="146">
        <f t="shared" si="704"/>
        <v>0</v>
      </c>
      <c r="DH331" s="146">
        <f t="shared" si="704"/>
        <v>48614.17400046283</v>
      </c>
      <c r="DI331" s="146">
        <f t="shared" si="704"/>
        <v>0</v>
      </c>
      <c r="DJ331" s="146">
        <f t="shared" si="704"/>
        <v>0</v>
      </c>
      <c r="DK331" s="146">
        <f t="shared" si="704"/>
        <v>0</v>
      </c>
      <c r="DL331" s="146">
        <f t="shared" si="704"/>
        <v>51040.533176917619</v>
      </c>
      <c r="DM331" s="146">
        <f t="shared" si="704"/>
        <v>21769.567771831833</v>
      </c>
      <c r="DN331" s="146">
        <f t="shared" si="704"/>
        <v>0</v>
      </c>
      <c r="DO331" s="146">
        <f t="shared" si="704"/>
        <v>51544.38205306654</v>
      </c>
      <c r="DP331" s="146">
        <f t="shared" si="704"/>
        <v>0</v>
      </c>
      <c r="DQ331" s="146">
        <f t="shared" si="704"/>
        <v>0</v>
      </c>
      <c r="DR331" s="146">
        <f t="shared" si="704"/>
        <v>0</v>
      </c>
      <c r="DS331" s="146">
        <f t="shared" si="704"/>
        <v>98041.342051145679</v>
      </c>
      <c r="DT331" s="146">
        <f t="shared" si="704"/>
        <v>0</v>
      </c>
      <c r="DU331" s="146">
        <f t="shared" si="704"/>
        <v>0</v>
      </c>
      <c r="DV331" s="146">
        <f t="shared" si="704"/>
        <v>0</v>
      </c>
      <c r="DW331" s="146">
        <f t="shared" si="704"/>
        <v>0</v>
      </c>
      <c r="DX331" s="146">
        <f t="shared" si="704"/>
        <v>0</v>
      </c>
      <c r="DY331" s="146">
        <f t="shared" si="704"/>
        <v>0</v>
      </c>
      <c r="DZ331" s="146">
        <f t="shared" si="704"/>
        <v>36536.377770962994</v>
      </c>
      <c r="EA331" s="146">
        <f t="shared" ref="EA331:FF331" si="705">EA330*EA284</f>
        <v>0</v>
      </c>
      <c r="EB331" s="146">
        <f t="shared" si="705"/>
        <v>54281.94786012124</v>
      </c>
      <c r="EC331" s="146">
        <f t="shared" si="705"/>
        <v>0</v>
      </c>
      <c r="ED331" s="146">
        <f t="shared" si="705"/>
        <v>0</v>
      </c>
      <c r="EE331" s="146">
        <f t="shared" si="705"/>
        <v>43714.197100544698</v>
      </c>
      <c r="EF331" s="146">
        <f t="shared" si="705"/>
        <v>51412.13967052829</v>
      </c>
      <c r="EG331" s="146">
        <f t="shared" si="705"/>
        <v>0</v>
      </c>
      <c r="EH331" s="146">
        <f t="shared" si="705"/>
        <v>0</v>
      </c>
      <c r="EI331" s="146">
        <f t="shared" si="705"/>
        <v>580493.83639807487</v>
      </c>
      <c r="EJ331" s="146">
        <f t="shared" si="705"/>
        <v>0</v>
      </c>
      <c r="EK331" s="146">
        <f t="shared" si="705"/>
        <v>0</v>
      </c>
      <c r="EL331" s="146">
        <f t="shared" si="705"/>
        <v>0</v>
      </c>
      <c r="EM331" s="146">
        <f t="shared" si="705"/>
        <v>0</v>
      </c>
      <c r="EN331" s="146">
        <f t="shared" si="705"/>
        <v>103787.36558819504</v>
      </c>
      <c r="EO331" s="146">
        <f t="shared" si="705"/>
        <v>0</v>
      </c>
      <c r="EP331" s="146">
        <f t="shared" si="705"/>
        <v>43069.521691924157</v>
      </c>
      <c r="EQ331" s="146">
        <f t="shared" si="705"/>
        <v>0</v>
      </c>
      <c r="ER331" s="146">
        <f t="shared" si="705"/>
        <v>32578.114596308646</v>
      </c>
      <c r="ES331" s="146">
        <f t="shared" si="705"/>
        <v>0</v>
      </c>
      <c r="ET331" s="146">
        <f t="shared" si="705"/>
        <v>0</v>
      </c>
      <c r="EU331" s="146">
        <f t="shared" si="705"/>
        <v>57338.695172517473</v>
      </c>
      <c r="EV331" s="146">
        <f t="shared" si="705"/>
        <v>0</v>
      </c>
      <c r="EW331" s="146">
        <f t="shared" si="705"/>
        <v>0</v>
      </c>
      <c r="EX331" s="146">
        <f t="shared" si="705"/>
        <v>0</v>
      </c>
      <c r="EY331" s="146">
        <f t="shared" si="705"/>
        <v>0</v>
      </c>
      <c r="EZ331" s="146">
        <f t="shared" si="705"/>
        <v>0</v>
      </c>
      <c r="FA331" s="146">
        <f t="shared" si="705"/>
        <v>35409.680984948114</v>
      </c>
      <c r="FB331" s="146">
        <f t="shared" si="705"/>
        <v>0</v>
      </c>
      <c r="FC331" s="146">
        <f t="shared" si="705"/>
        <v>0</v>
      </c>
      <c r="FD331" s="146">
        <f t="shared" si="705"/>
        <v>0</v>
      </c>
      <c r="FE331" s="146">
        <f t="shared" si="705"/>
        <v>0</v>
      </c>
      <c r="FF331" s="146">
        <f t="shared" si="705"/>
        <v>0</v>
      </c>
      <c r="FG331" s="146">
        <f t="shared" ref="FG331:FX331" si="706">FG330*FG284</f>
        <v>0</v>
      </c>
      <c r="FH331" s="146">
        <f t="shared" si="706"/>
        <v>33366.441960883829</v>
      </c>
      <c r="FI331" s="146">
        <f t="shared" si="706"/>
        <v>0</v>
      </c>
      <c r="FJ331" s="146">
        <f t="shared" si="706"/>
        <v>0</v>
      </c>
      <c r="FK331" s="146">
        <f t="shared" si="706"/>
        <v>98059.265981321427</v>
      </c>
      <c r="FL331" s="146">
        <f t="shared" si="706"/>
        <v>0</v>
      </c>
      <c r="FM331" s="146">
        <f t="shared" si="706"/>
        <v>0</v>
      </c>
      <c r="FN331" s="146">
        <f t="shared" si="706"/>
        <v>301535.70482264279</v>
      </c>
      <c r="FO331" s="146">
        <f t="shared" si="706"/>
        <v>0</v>
      </c>
      <c r="FP331" s="146">
        <f t="shared" si="706"/>
        <v>63030.312836575991</v>
      </c>
      <c r="FQ331" s="146">
        <f t="shared" si="706"/>
        <v>0</v>
      </c>
      <c r="FR331" s="146">
        <f t="shared" si="706"/>
        <v>0</v>
      </c>
      <c r="FS331" s="146">
        <f t="shared" si="706"/>
        <v>0</v>
      </c>
      <c r="FT331" s="50">
        <f t="shared" si="706"/>
        <v>0</v>
      </c>
      <c r="FU331" s="146">
        <f t="shared" si="706"/>
        <v>56820.655801102344</v>
      </c>
      <c r="FV331" s="146">
        <f t="shared" si="706"/>
        <v>0</v>
      </c>
      <c r="FW331" s="146">
        <f t="shared" si="706"/>
        <v>0</v>
      </c>
      <c r="FX331" s="146">
        <f t="shared" si="706"/>
        <v>0</v>
      </c>
      <c r="FY331" s="4"/>
      <c r="FZ331" s="139">
        <f>SUM(C331:FY331)</f>
        <v>8677579.9423513915</v>
      </c>
      <c r="GB331" s="96"/>
      <c r="GC331" s="142"/>
      <c r="GD331" s="96"/>
      <c r="GE331" s="4"/>
      <c r="GF331" s="164"/>
      <c r="GG331" s="1"/>
      <c r="GH331" s="1"/>
      <c r="GI331" s="1"/>
      <c r="GJ331" s="1"/>
      <c r="GK331" s="1"/>
      <c r="GL331" s="1"/>
      <c r="GM331" s="1"/>
    </row>
    <row r="332" spans="1:195" x14ac:dyDescent="0.2">
      <c r="A332" s="4"/>
      <c r="B332" s="1" t="s">
        <v>706</v>
      </c>
      <c r="C332" s="146">
        <f t="shared" ref="C332:AH332" si="707">C330*C272</f>
        <v>111379.842</v>
      </c>
      <c r="D332" s="146">
        <f t="shared" si="707"/>
        <v>219186.32400000002</v>
      </c>
      <c r="E332" s="146">
        <f t="shared" si="707"/>
        <v>430656.23</v>
      </c>
      <c r="F332" s="146">
        <f t="shared" si="707"/>
        <v>216449.60399999999</v>
      </c>
      <c r="G332" s="146">
        <f t="shared" si="707"/>
        <v>0</v>
      </c>
      <c r="H332" s="146">
        <f t="shared" si="707"/>
        <v>0</v>
      </c>
      <c r="I332" s="146">
        <f t="shared" si="707"/>
        <v>137715.473</v>
      </c>
      <c r="J332" s="146">
        <f t="shared" si="707"/>
        <v>127470.90299999999</v>
      </c>
      <c r="K332" s="146">
        <f t="shared" si="707"/>
        <v>0</v>
      </c>
      <c r="L332" s="146">
        <f t="shared" si="707"/>
        <v>232073.1</v>
      </c>
      <c r="M332" s="146">
        <f t="shared" si="707"/>
        <v>439595.1</v>
      </c>
      <c r="N332" s="146">
        <f t="shared" si="707"/>
        <v>0</v>
      </c>
      <c r="O332" s="146">
        <f t="shared" si="707"/>
        <v>0</v>
      </c>
      <c r="P332" s="146">
        <f t="shared" si="707"/>
        <v>0</v>
      </c>
      <c r="Q332" s="146">
        <f t="shared" si="707"/>
        <v>0</v>
      </c>
      <c r="R332" s="146">
        <f t="shared" si="707"/>
        <v>0</v>
      </c>
      <c r="S332" s="146">
        <f t="shared" si="707"/>
        <v>56660.688000000002</v>
      </c>
      <c r="T332" s="146">
        <f t="shared" si="707"/>
        <v>0</v>
      </c>
      <c r="U332" s="146">
        <f t="shared" si="707"/>
        <v>0</v>
      </c>
      <c r="V332" s="146">
        <f t="shared" si="707"/>
        <v>0</v>
      </c>
      <c r="W332" s="146">
        <f t="shared" si="707"/>
        <v>0</v>
      </c>
      <c r="X332" s="146">
        <f t="shared" si="707"/>
        <v>7197.9080000000004</v>
      </c>
      <c r="Y332" s="146">
        <f t="shared" si="707"/>
        <v>0</v>
      </c>
      <c r="Z332" s="146">
        <f t="shared" si="707"/>
        <v>0</v>
      </c>
      <c r="AA332" s="146">
        <f t="shared" si="707"/>
        <v>54630.576000000001</v>
      </c>
      <c r="AB332" s="146">
        <f t="shared" si="707"/>
        <v>289600.712</v>
      </c>
      <c r="AC332" s="146">
        <f t="shared" si="707"/>
        <v>56789.838000000003</v>
      </c>
      <c r="AD332" s="146">
        <f t="shared" si="707"/>
        <v>66588.236000000004</v>
      </c>
      <c r="AE332" s="146">
        <f t="shared" si="707"/>
        <v>27600.928</v>
      </c>
      <c r="AF332" s="146">
        <f t="shared" si="707"/>
        <v>0</v>
      </c>
      <c r="AG332" s="146">
        <f t="shared" si="707"/>
        <v>40206.390000000007</v>
      </c>
      <c r="AH332" s="146">
        <f t="shared" si="707"/>
        <v>67149.267999999996</v>
      </c>
      <c r="AI332" s="146">
        <f t="shared" ref="AI332:BN332" si="708">AI330*AI272</f>
        <v>0</v>
      </c>
      <c r="AJ332" s="146">
        <f t="shared" si="708"/>
        <v>60470.171999999999</v>
      </c>
      <c r="AK332" s="146">
        <f t="shared" si="708"/>
        <v>0</v>
      </c>
      <c r="AL332" s="146">
        <f t="shared" si="708"/>
        <v>0</v>
      </c>
      <c r="AM332" s="146">
        <f t="shared" si="708"/>
        <v>0</v>
      </c>
      <c r="AN332" s="146">
        <f t="shared" si="708"/>
        <v>0</v>
      </c>
      <c r="AO332" s="146">
        <f t="shared" si="708"/>
        <v>108363.276</v>
      </c>
      <c r="AP332" s="146">
        <f t="shared" si="708"/>
        <v>1911913.3000000003</v>
      </c>
      <c r="AQ332" s="146">
        <f t="shared" si="708"/>
        <v>0</v>
      </c>
      <c r="AR332" s="146">
        <f t="shared" si="708"/>
        <v>0</v>
      </c>
      <c r="AS332" s="146">
        <f t="shared" si="708"/>
        <v>0</v>
      </c>
      <c r="AT332" s="146">
        <f t="shared" si="708"/>
        <v>0</v>
      </c>
      <c r="AU332" s="146">
        <f t="shared" si="708"/>
        <v>0</v>
      </c>
      <c r="AV332" s="146">
        <f t="shared" si="708"/>
        <v>0</v>
      </c>
      <c r="AW332" s="146">
        <f t="shared" si="708"/>
        <v>0</v>
      </c>
      <c r="AX332" s="146">
        <f t="shared" si="708"/>
        <v>0</v>
      </c>
      <c r="AY332" s="146">
        <f t="shared" si="708"/>
        <v>0</v>
      </c>
      <c r="AZ332" s="146">
        <f t="shared" si="708"/>
        <v>513869.83199999999</v>
      </c>
      <c r="BA332" s="146">
        <f t="shared" si="708"/>
        <v>17749.157999999999</v>
      </c>
      <c r="BB332" s="146">
        <f t="shared" si="708"/>
        <v>0</v>
      </c>
      <c r="BC332" s="146">
        <f t="shared" si="708"/>
        <v>666878.71999999997</v>
      </c>
      <c r="BD332" s="146">
        <f t="shared" si="708"/>
        <v>0</v>
      </c>
      <c r="BE332" s="146">
        <f t="shared" si="708"/>
        <v>0</v>
      </c>
      <c r="BF332" s="146">
        <f t="shared" si="708"/>
        <v>0</v>
      </c>
      <c r="BG332" s="146">
        <f t="shared" si="708"/>
        <v>0</v>
      </c>
      <c r="BH332" s="146">
        <f t="shared" si="708"/>
        <v>0</v>
      </c>
      <c r="BI332" s="146">
        <f t="shared" si="708"/>
        <v>62412.937999999995</v>
      </c>
      <c r="BJ332" s="146">
        <f t="shared" si="708"/>
        <v>0</v>
      </c>
      <c r="BK332" s="146">
        <f t="shared" si="708"/>
        <v>0</v>
      </c>
      <c r="BL332" s="146">
        <f t="shared" si="708"/>
        <v>30968.322</v>
      </c>
      <c r="BM332" s="146">
        <f t="shared" si="708"/>
        <v>0</v>
      </c>
      <c r="BN332" s="146">
        <f t="shared" si="708"/>
        <v>106498.22399999999</v>
      </c>
      <c r="BO332" s="146">
        <f t="shared" ref="BO332:CT332" si="709">BO330*BO272</f>
        <v>59225.990000000005</v>
      </c>
      <c r="BP332" s="146">
        <f t="shared" si="709"/>
        <v>0</v>
      </c>
      <c r="BQ332" s="146">
        <f t="shared" si="709"/>
        <v>38566.752</v>
      </c>
      <c r="BR332" s="146">
        <f t="shared" si="709"/>
        <v>0</v>
      </c>
      <c r="BS332" s="146">
        <f t="shared" si="709"/>
        <v>0</v>
      </c>
      <c r="BT332" s="146">
        <f t="shared" si="709"/>
        <v>0</v>
      </c>
      <c r="BU332" s="146">
        <f t="shared" si="709"/>
        <v>0</v>
      </c>
      <c r="BV332" s="146">
        <f t="shared" si="709"/>
        <v>0</v>
      </c>
      <c r="BW332" s="146">
        <f t="shared" si="709"/>
        <v>73965.108000000007</v>
      </c>
      <c r="BX332" s="146">
        <f t="shared" si="709"/>
        <v>0</v>
      </c>
      <c r="BY332" s="146">
        <f t="shared" si="709"/>
        <v>0</v>
      </c>
      <c r="BZ332" s="146">
        <f t="shared" si="709"/>
        <v>0</v>
      </c>
      <c r="CA332" s="146">
        <f t="shared" si="709"/>
        <v>0</v>
      </c>
      <c r="CB332" s="146">
        <f t="shared" si="709"/>
        <v>383206.50900000002</v>
      </c>
      <c r="CC332" s="146">
        <f t="shared" si="709"/>
        <v>0</v>
      </c>
      <c r="CD332" s="146">
        <f t="shared" si="709"/>
        <v>13996.912</v>
      </c>
      <c r="CE332" s="146">
        <f t="shared" si="709"/>
        <v>30914.184000000005</v>
      </c>
      <c r="CF332" s="146">
        <f t="shared" si="709"/>
        <v>0</v>
      </c>
      <c r="CG332" s="146">
        <f t="shared" si="709"/>
        <v>0</v>
      </c>
      <c r="CH332" s="146">
        <f t="shared" si="709"/>
        <v>21672.95</v>
      </c>
      <c r="CI332" s="146">
        <f t="shared" si="709"/>
        <v>58128.084000000003</v>
      </c>
      <c r="CJ332" s="146">
        <f t="shared" si="709"/>
        <v>117322.632</v>
      </c>
      <c r="CK332" s="146">
        <f t="shared" si="709"/>
        <v>55026.152999999998</v>
      </c>
      <c r="CL332" s="146">
        <f t="shared" si="709"/>
        <v>0</v>
      </c>
      <c r="CM332" s="146">
        <f t="shared" si="709"/>
        <v>0</v>
      </c>
      <c r="CN332" s="146">
        <f t="shared" si="709"/>
        <v>0</v>
      </c>
      <c r="CO332" s="146">
        <f t="shared" si="709"/>
        <v>0</v>
      </c>
      <c r="CP332" s="146">
        <f t="shared" si="709"/>
        <v>0</v>
      </c>
      <c r="CQ332" s="146">
        <f t="shared" si="709"/>
        <v>59459.337</v>
      </c>
      <c r="CR332" s="146">
        <f t="shared" si="709"/>
        <v>0</v>
      </c>
      <c r="CS332" s="146">
        <f t="shared" si="709"/>
        <v>0</v>
      </c>
      <c r="CT332" s="146">
        <f t="shared" si="709"/>
        <v>21416.538</v>
      </c>
      <c r="CU332" s="146">
        <f t="shared" ref="CU332:DZ332" si="710">CU330*CU272</f>
        <v>0</v>
      </c>
      <c r="CV332" s="146">
        <f t="shared" si="710"/>
        <v>0</v>
      </c>
      <c r="CW332" s="146">
        <f t="shared" si="710"/>
        <v>0</v>
      </c>
      <c r="CX332" s="146">
        <f t="shared" si="710"/>
        <v>0</v>
      </c>
      <c r="CY332" s="146">
        <f t="shared" si="710"/>
        <v>0</v>
      </c>
      <c r="CZ332" s="146">
        <f t="shared" si="710"/>
        <v>0</v>
      </c>
      <c r="DA332" s="146">
        <f t="shared" si="710"/>
        <v>24813.608</v>
      </c>
      <c r="DB332" s="146">
        <f t="shared" si="710"/>
        <v>0</v>
      </c>
      <c r="DC332" s="146">
        <f t="shared" si="710"/>
        <v>0</v>
      </c>
      <c r="DD332" s="146">
        <f t="shared" si="710"/>
        <v>0</v>
      </c>
      <c r="DE332" s="146">
        <f t="shared" si="710"/>
        <v>0</v>
      </c>
      <c r="DF332" s="146">
        <f t="shared" si="710"/>
        <v>447109.74199999997</v>
      </c>
      <c r="DG332" s="146">
        <f t="shared" si="710"/>
        <v>0</v>
      </c>
      <c r="DH332" s="146">
        <f t="shared" si="710"/>
        <v>53249.111999999994</v>
      </c>
      <c r="DI332" s="146">
        <f t="shared" si="710"/>
        <v>0</v>
      </c>
      <c r="DJ332" s="146">
        <f t="shared" si="710"/>
        <v>0</v>
      </c>
      <c r="DK332" s="146">
        <f t="shared" si="710"/>
        <v>0</v>
      </c>
      <c r="DL332" s="146">
        <f t="shared" si="710"/>
        <v>55906.83</v>
      </c>
      <c r="DM332" s="146">
        <f t="shared" si="710"/>
        <v>23845.100999999999</v>
      </c>
      <c r="DN332" s="146">
        <f t="shared" si="710"/>
        <v>0</v>
      </c>
      <c r="DO332" s="146">
        <f t="shared" si="710"/>
        <v>56458.710000000006</v>
      </c>
      <c r="DP332" s="146">
        <f t="shared" si="710"/>
        <v>0</v>
      </c>
      <c r="DQ332" s="146">
        <f t="shared" si="710"/>
        <v>0</v>
      </c>
      <c r="DR332" s="146">
        <f t="shared" si="710"/>
        <v>0</v>
      </c>
      <c r="DS332" s="146">
        <f t="shared" si="710"/>
        <v>107388.762</v>
      </c>
      <c r="DT332" s="146">
        <f t="shared" si="710"/>
        <v>0</v>
      </c>
      <c r="DU332" s="146">
        <f t="shared" si="710"/>
        <v>0</v>
      </c>
      <c r="DV332" s="146">
        <f t="shared" si="710"/>
        <v>0</v>
      </c>
      <c r="DW332" s="146">
        <f t="shared" si="710"/>
        <v>0</v>
      </c>
      <c r="DX332" s="146">
        <f t="shared" si="710"/>
        <v>0</v>
      </c>
      <c r="DY332" s="146">
        <f t="shared" si="710"/>
        <v>0</v>
      </c>
      <c r="DZ332" s="146">
        <f t="shared" si="710"/>
        <v>40019.784000000007</v>
      </c>
      <c r="EA332" s="146">
        <f t="shared" ref="EA332:FF332" si="711">EA330*EA272</f>
        <v>0</v>
      </c>
      <c r="EB332" s="146">
        <f t="shared" si="711"/>
        <v>59457.257999999994</v>
      </c>
      <c r="EC332" s="146">
        <f t="shared" si="711"/>
        <v>0</v>
      </c>
      <c r="ED332" s="146">
        <f t="shared" si="711"/>
        <v>0</v>
      </c>
      <c r="EE332" s="146">
        <f t="shared" si="711"/>
        <v>47881.962</v>
      </c>
      <c r="EF332" s="146">
        <f t="shared" si="711"/>
        <v>56313.810000000005</v>
      </c>
      <c r="EG332" s="146">
        <f t="shared" si="711"/>
        <v>0</v>
      </c>
      <c r="EH332" s="146">
        <f t="shared" si="711"/>
        <v>0</v>
      </c>
      <c r="EI332" s="146">
        <f t="shared" si="711"/>
        <v>635838.58799999999</v>
      </c>
      <c r="EJ332" s="146">
        <f t="shared" si="711"/>
        <v>0</v>
      </c>
      <c r="EK332" s="146">
        <f t="shared" si="711"/>
        <v>0</v>
      </c>
      <c r="EL332" s="146">
        <f t="shared" si="711"/>
        <v>0</v>
      </c>
      <c r="EM332" s="146">
        <f t="shared" si="711"/>
        <v>0</v>
      </c>
      <c r="EN332" s="146">
        <f t="shared" si="711"/>
        <v>113682.618</v>
      </c>
      <c r="EO332" s="146">
        <f t="shared" si="711"/>
        <v>0</v>
      </c>
      <c r="EP332" s="146">
        <f t="shared" si="711"/>
        <v>47175.828000000001</v>
      </c>
      <c r="EQ332" s="146">
        <f t="shared" si="711"/>
        <v>0</v>
      </c>
      <c r="ER332" s="146">
        <f t="shared" si="711"/>
        <v>35684.151999999995</v>
      </c>
      <c r="ES332" s="146">
        <f t="shared" si="711"/>
        <v>0</v>
      </c>
      <c r="ET332" s="146">
        <f t="shared" si="711"/>
        <v>0</v>
      </c>
      <c r="EU332" s="146">
        <f t="shared" si="711"/>
        <v>62805.456000000006</v>
      </c>
      <c r="EV332" s="146">
        <f t="shared" si="711"/>
        <v>0</v>
      </c>
      <c r="EW332" s="146">
        <f t="shared" si="711"/>
        <v>0</v>
      </c>
      <c r="EX332" s="146">
        <f t="shared" si="711"/>
        <v>0</v>
      </c>
      <c r="EY332" s="146">
        <f t="shared" si="711"/>
        <v>0</v>
      </c>
      <c r="EZ332" s="146">
        <f t="shared" si="711"/>
        <v>0</v>
      </c>
      <c r="FA332" s="146">
        <f t="shared" si="711"/>
        <v>38785.698000000004</v>
      </c>
      <c r="FB332" s="146">
        <f t="shared" si="711"/>
        <v>0</v>
      </c>
      <c r="FC332" s="146">
        <f t="shared" si="711"/>
        <v>0</v>
      </c>
      <c r="FD332" s="146">
        <f t="shared" si="711"/>
        <v>0</v>
      </c>
      <c r="FE332" s="146">
        <f t="shared" si="711"/>
        <v>0</v>
      </c>
      <c r="FF332" s="146">
        <f t="shared" si="711"/>
        <v>0</v>
      </c>
      <c r="FG332" s="146">
        <f t="shared" ref="FG332:FX332" si="712">FG330*FG272</f>
        <v>0</v>
      </c>
      <c r="FH332" s="146">
        <f t="shared" si="712"/>
        <v>36547.644</v>
      </c>
      <c r="FI332" s="146">
        <f t="shared" si="712"/>
        <v>0</v>
      </c>
      <c r="FJ332" s="146">
        <f t="shared" si="712"/>
        <v>0</v>
      </c>
      <c r="FK332" s="146">
        <f t="shared" si="712"/>
        <v>107408.32199999999</v>
      </c>
      <c r="FL332" s="146">
        <f t="shared" si="712"/>
        <v>0</v>
      </c>
      <c r="FM332" s="146">
        <f t="shared" si="712"/>
        <v>0</v>
      </c>
      <c r="FN332" s="146">
        <f t="shared" si="712"/>
        <v>330284.68199999997</v>
      </c>
      <c r="FO332" s="146">
        <f t="shared" si="712"/>
        <v>0</v>
      </c>
      <c r="FP332" s="146">
        <f t="shared" si="712"/>
        <v>69039.691999999995</v>
      </c>
      <c r="FQ332" s="146">
        <f t="shared" si="712"/>
        <v>0</v>
      </c>
      <c r="FR332" s="146">
        <f t="shared" si="712"/>
        <v>0</v>
      </c>
      <c r="FS332" s="146">
        <f t="shared" si="712"/>
        <v>0</v>
      </c>
      <c r="FT332" s="50">
        <f t="shared" si="712"/>
        <v>0</v>
      </c>
      <c r="FU332" s="146">
        <f t="shared" si="712"/>
        <v>62238.014999999992</v>
      </c>
      <c r="FV332" s="146">
        <f t="shared" si="712"/>
        <v>0</v>
      </c>
      <c r="FW332" s="146">
        <f t="shared" si="712"/>
        <v>0</v>
      </c>
      <c r="FX332" s="146">
        <f t="shared" si="712"/>
        <v>0</v>
      </c>
      <c r="FY332" s="146"/>
      <c r="FZ332" s="139">
        <f>SUM(C332:FY332)</f>
        <v>9504911.5850000028</v>
      </c>
      <c r="GB332" s="139"/>
      <c r="GC332" s="139"/>
      <c r="GD332" s="139"/>
      <c r="GE332" s="4"/>
      <c r="GF332" s="164"/>
      <c r="GG332" s="1"/>
      <c r="GH332" s="1"/>
      <c r="GI332" s="1"/>
      <c r="GJ332" s="1"/>
      <c r="GK332" s="1"/>
      <c r="GL332" s="1"/>
      <c r="GM332" s="1"/>
    </row>
    <row r="333" spans="1:195" x14ac:dyDescent="0.2">
      <c r="C333" s="147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1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  <c r="DE333" s="4"/>
      <c r="DF333" s="4"/>
      <c r="DG333" s="4"/>
      <c r="DH333" s="4"/>
      <c r="DI333" s="4"/>
      <c r="DJ333" s="4"/>
      <c r="DK333" s="4"/>
      <c r="DL333" s="4"/>
      <c r="DM333" s="4"/>
      <c r="DN333" s="4"/>
      <c r="DO333" s="4"/>
      <c r="DP333" s="4"/>
      <c r="DQ333" s="4"/>
      <c r="DR333" s="4"/>
      <c r="DS333" s="4"/>
      <c r="DT333" s="4"/>
      <c r="DU333" s="4"/>
      <c r="DV333" s="4"/>
      <c r="DW333" s="4"/>
      <c r="DX333" s="4"/>
      <c r="DY333" s="4"/>
      <c r="DZ333" s="4"/>
      <c r="EA333" s="4"/>
      <c r="EB333" s="4"/>
      <c r="EC333" s="4"/>
      <c r="ED333" s="4"/>
      <c r="EE333" s="4"/>
      <c r="EF333" s="4"/>
      <c r="EG333" s="4"/>
      <c r="EH333" s="4"/>
      <c r="EI333" s="4"/>
      <c r="EJ333" s="4"/>
      <c r="EK333" s="4"/>
      <c r="EL333" s="4"/>
      <c r="EM333" s="4"/>
      <c r="EN333" s="4"/>
      <c r="EO333" s="4"/>
      <c r="EP333" s="4"/>
      <c r="EQ333" s="4"/>
      <c r="ER333" s="4"/>
      <c r="ES333" s="4"/>
      <c r="ET333" s="4"/>
      <c r="EU333" s="4"/>
      <c r="EV333" s="4"/>
      <c r="EW333" s="4"/>
      <c r="EX333" s="4"/>
      <c r="EY333" s="4"/>
      <c r="EZ333" s="4"/>
      <c r="FA333" s="4"/>
      <c r="FB333" s="4"/>
      <c r="FC333" s="4"/>
      <c r="FD333" s="4"/>
      <c r="FE333" s="4"/>
      <c r="FF333" s="4"/>
      <c r="FG333" s="4"/>
      <c r="FH333" s="4"/>
      <c r="FI333" s="4"/>
      <c r="FJ333" s="4"/>
      <c r="FK333" s="4"/>
      <c r="FL333" s="4"/>
      <c r="FM333" s="4"/>
      <c r="FN333" s="4"/>
      <c r="FO333" s="4"/>
      <c r="FP333" s="4"/>
      <c r="FQ333" s="4"/>
      <c r="FR333" s="4"/>
      <c r="FS333" s="4"/>
      <c r="FT333" s="1"/>
      <c r="FU333" s="4"/>
      <c r="FV333" s="4"/>
      <c r="FW333" s="4"/>
      <c r="FX333" s="4"/>
      <c r="FY333" s="4"/>
      <c r="FZ333" s="148"/>
      <c r="GB333" s="139"/>
      <c r="GC333" s="139"/>
      <c r="GD333" s="139"/>
      <c r="GE333" s="143"/>
      <c r="GF333" s="164"/>
      <c r="GG333" s="1"/>
      <c r="GH333" s="1"/>
      <c r="GI333" s="1"/>
      <c r="GJ333" s="1"/>
      <c r="GK333" s="1"/>
      <c r="GL333" s="1"/>
      <c r="GM333" s="1"/>
    </row>
    <row r="334" spans="1:195" x14ac:dyDescent="0.2">
      <c r="C334" s="149"/>
      <c r="D334" s="149"/>
      <c r="E334" s="149"/>
      <c r="F334" s="149"/>
      <c r="G334" s="149"/>
      <c r="H334" s="149"/>
      <c r="I334" s="149"/>
      <c r="J334" s="149"/>
      <c r="K334" s="149"/>
      <c r="L334" s="149"/>
      <c r="M334" s="149"/>
      <c r="N334" s="149"/>
      <c r="O334" s="149"/>
      <c r="P334" s="149"/>
      <c r="Q334" s="149"/>
      <c r="R334" s="149"/>
      <c r="S334" s="149"/>
      <c r="T334" s="149"/>
      <c r="U334" s="149"/>
      <c r="V334" s="149"/>
      <c r="W334" s="149"/>
      <c r="X334" s="149"/>
      <c r="Y334" s="149"/>
      <c r="Z334" s="149"/>
      <c r="AA334" s="149"/>
      <c r="AB334" s="149"/>
      <c r="AC334" s="149"/>
      <c r="AD334" s="149"/>
      <c r="AE334" s="149"/>
      <c r="AF334" s="149"/>
      <c r="AG334" s="149"/>
      <c r="AH334" s="149"/>
      <c r="AI334" s="149"/>
      <c r="AJ334" s="149"/>
      <c r="AK334" s="149"/>
      <c r="AL334" s="149"/>
      <c r="AM334" s="149"/>
      <c r="AN334" s="149"/>
      <c r="AO334" s="149"/>
      <c r="AP334" s="149"/>
      <c r="AQ334" s="149"/>
      <c r="AR334" s="149"/>
      <c r="AS334" s="149"/>
      <c r="AT334" s="149"/>
      <c r="AU334" s="149"/>
      <c r="AV334" s="149"/>
      <c r="AW334" s="149"/>
      <c r="AX334" s="149"/>
      <c r="AY334" s="149"/>
      <c r="AZ334" s="149"/>
      <c r="BA334" s="149"/>
      <c r="BB334" s="149"/>
      <c r="BC334" s="149"/>
      <c r="BD334" s="149"/>
      <c r="BE334" s="149"/>
      <c r="BF334" s="149"/>
      <c r="BG334" s="149"/>
      <c r="BH334" s="149"/>
      <c r="BI334" s="149"/>
      <c r="BJ334" s="149"/>
      <c r="BK334" s="149"/>
      <c r="BL334" s="149"/>
      <c r="BM334" s="149"/>
      <c r="BN334" s="149"/>
      <c r="BO334" s="149"/>
      <c r="BP334" s="149"/>
      <c r="BQ334" s="149"/>
      <c r="BR334" s="149"/>
      <c r="BS334" s="149"/>
      <c r="BT334" s="149"/>
      <c r="BU334" s="149"/>
      <c r="BV334" s="149"/>
      <c r="BW334" s="149"/>
      <c r="BX334" s="149"/>
      <c r="BY334" s="149"/>
      <c r="BZ334" s="149"/>
      <c r="CA334" s="149"/>
      <c r="CB334" s="149"/>
      <c r="CC334" s="149"/>
      <c r="CD334" s="149"/>
      <c r="CE334" s="149"/>
      <c r="CF334" s="149"/>
      <c r="CG334" s="149"/>
      <c r="CH334" s="149"/>
      <c r="CI334" s="149"/>
      <c r="CJ334" s="149"/>
      <c r="CK334" s="149"/>
      <c r="CL334" s="149"/>
      <c r="CM334" s="149"/>
      <c r="CN334" s="149"/>
      <c r="CO334" s="149"/>
      <c r="CP334" s="149"/>
      <c r="CQ334" s="149"/>
      <c r="CR334" s="149"/>
      <c r="CS334" s="149"/>
      <c r="CT334" s="149"/>
      <c r="CU334" s="149"/>
      <c r="CV334" s="149"/>
      <c r="CW334" s="149"/>
      <c r="CX334" s="149"/>
      <c r="CY334" s="149"/>
      <c r="CZ334" s="149"/>
      <c r="DA334" s="149"/>
      <c r="DB334" s="149"/>
      <c r="DC334" s="149"/>
      <c r="DD334" s="149"/>
      <c r="DE334" s="149"/>
      <c r="DF334" s="149"/>
      <c r="DG334" s="149"/>
      <c r="DH334" s="149"/>
      <c r="DI334" s="149"/>
      <c r="DJ334" s="149"/>
      <c r="DK334" s="149"/>
      <c r="DL334" s="149"/>
      <c r="DM334" s="149"/>
      <c r="DN334" s="149"/>
      <c r="DO334" s="149"/>
      <c r="DP334" s="149"/>
      <c r="DQ334" s="149"/>
      <c r="DR334" s="149"/>
      <c r="DS334" s="149"/>
      <c r="DT334" s="149"/>
      <c r="DU334" s="149"/>
      <c r="DV334" s="149"/>
      <c r="DW334" s="149"/>
      <c r="DX334" s="149"/>
      <c r="DY334" s="149"/>
      <c r="DZ334" s="149"/>
      <c r="EA334" s="149"/>
      <c r="EB334" s="149"/>
      <c r="EC334" s="149"/>
      <c r="ED334" s="149"/>
      <c r="EE334" s="149"/>
      <c r="EF334" s="149"/>
      <c r="EG334" s="149"/>
      <c r="EH334" s="149"/>
      <c r="EI334" s="149"/>
      <c r="EJ334" s="149"/>
      <c r="EK334" s="149"/>
      <c r="EL334" s="149"/>
      <c r="EM334" s="149"/>
      <c r="EN334" s="149"/>
      <c r="EO334" s="149"/>
      <c r="EP334" s="149"/>
      <c r="EQ334" s="149"/>
      <c r="ER334" s="149"/>
      <c r="ES334" s="149"/>
      <c r="ET334" s="149"/>
      <c r="EU334" s="149"/>
      <c r="EV334" s="149"/>
      <c r="EW334" s="149"/>
      <c r="EX334" s="149"/>
      <c r="EY334" s="149"/>
      <c r="EZ334" s="149"/>
      <c r="FA334" s="149"/>
      <c r="FB334" s="149"/>
      <c r="FC334" s="149"/>
      <c r="FD334" s="149"/>
      <c r="FE334" s="149"/>
      <c r="FF334" s="149"/>
      <c r="FG334" s="149"/>
      <c r="FH334" s="149"/>
      <c r="FI334" s="149"/>
      <c r="FJ334" s="149"/>
      <c r="FK334" s="149"/>
      <c r="FL334" s="149"/>
      <c r="FM334" s="149"/>
      <c r="FN334" s="149"/>
      <c r="FO334" s="149"/>
      <c r="FP334" s="149"/>
      <c r="FQ334" s="149"/>
      <c r="FR334" s="149"/>
      <c r="FS334" s="149"/>
      <c r="FT334" s="149"/>
      <c r="FU334" s="149"/>
      <c r="FV334" s="149"/>
      <c r="FW334" s="149"/>
      <c r="FX334" s="149"/>
      <c r="GE334" s="143"/>
      <c r="GF334" s="164"/>
      <c r="GG334" s="1"/>
      <c r="GH334" s="1"/>
      <c r="GI334" s="1"/>
      <c r="GJ334" s="1"/>
      <c r="GK334" s="1"/>
      <c r="GL334" s="1"/>
      <c r="GM334" s="1"/>
    </row>
    <row r="335" spans="1:195" x14ac:dyDescent="0.2">
      <c r="F335" s="150"/>
      <c r="G335" s="150"/>
    </row>
    <row r="336" spans="1:195" x14ac:dyDescent="0.2">
      <c r="F336" s="150"/>
      <c r="G336" s="150"/>
    </row>
    <row r="337" spans="3:180" x14ac:dyDescent="0.2">
      <c r="F337" s="150"/>
      <c r="G337" s="150"/>
    </row>
    <row r="338" spans="3:180" x14ac:dyDescent="0.2">
      <c r="C338" s="291">
        <f>C312*1000</f>
        <v>26.08</v>
      </c>
      <c r="D338" s="291">
        <f t="shared" ref="D338:BO339" si="713">D312*1000</f>
        <v>27</v>
      </c>
      <c r="E338" s="291">
        <f t="shared" si="713"/>
        <v>24.687999999999999</v>
      </c>
      <c r="F338" s="291">
        <f t="shared" si="713"/>
        <v>26.262</v>
      </c>
      <c r="G338" s="291">
        <f t="shared" si="713"/>
        <v>22.285</v>
      </c>
      <c r="H338" s="291">
        <f t="shared" si="713"/>
        <v>27</v>
      </c>
      <c r="I338" s="291">
        <f t="shared" si="713"/>
        <v>27</v>
      </c>
      <c r="J338" s="291">
        <f t="shared" si="713"/>
        <v>27</v>
      </c>
      <c r="K338" s="291">
        <f t="shared" si="713"/>
        <v>27</v>
      </c>
      <c r="L338" s="291">
        <f t="shared" si="713"/>
        <v>21.895</v>
      </c>
      <c r="M338" s="291">
        <f t="shared" si="713"/>
        <v>20.946999999999999</v>
      </c>
      <c r="N338" s="291">
        <f t="shared" si="713"/>
        <v>20.358999999999998</v>
      </c>
      <c r="O338" s="291">
        <f t="shared" si="713"/>
        <v>25.353000000000002</v>
      </c>
      <c r="P338" s="291">
        <f t="shared" si="713"/>
        <v>27</v>
      </c>
      <c r="Q338" s="291">
        <f t="shared" si="713"/>
        <v>26.01</v>
      </c>
      <c r="R338" s="291">
        <f t="shared" si="713"/>
        <v>23.908999999999999</v>
      </c>
      <c r="S338" s="291">
        <f t="shared" si="713"/>
        <v>21.013999999999999</v>
      </c>
      <c r="T338" s="291">
        <f t="shared" si="713"/>
        <v>19.300999999999998</v>
      </c>
      <c r="U338" s="291">
        <f t="shared" si="713"/>
        <v>18.800999999999998</v>
      </c>
      <c r="V338" s="291">
        <f t="shared" si="713"/>
        <v>27</v>
      </c>
      <c r="W338" s="291">
        <f t="shared" si="713"/>
        <v>27</v>
      </c>
      <c r="X338" s="291">
        <f t="shared" si="713"/>
        <v>10.756</v>
      </c>
      <c r="Y338" s="291">
        <f t="shared" si="713"/>
        <v>19.498000000000001</v>
      </c>
      <c r="Z338" s="291">
        <f t="shared" si="713"/>
        <v>18.914999999999999</v>
      </c>
      <c r="AA338" s="291">
        <f t="shared" si="713"/>
        <v>24.995000000000001</v>
      </c>
      <c r="AB338" s="291">
        <f t="shared" si="713"/>
        <v>25.023</v>
      </c>
      <c r="AC338" s="291">
        <f t="shared" si="713"/>
        <v>15.981999999999999</v>
      </c>
      <c r="AD338" s="291">
        <f t="shared" si="713"/>
        <v>14.693</v>
      </c>
      <c r="AE338" s="291">
        <f t="shared" si="713"/>
        <v>7.8140000000000001</v>
      </c>
      <c r="AF338" s="291">
        <f t="shared" si="713"/>
        <v>6.6740000000000004</v>
      </c>
      <c r="AG338" s="291">
        <f t="shared" si="713"/>
        <v>12.481</v>
      </c>
      <c r="AH338" s="291">
        <f t="shared" si="713"/>
        <v>17.123000000000001</v>
      </c>
      <c r="AI338" s="291">
        <f t="shared" si="713"/>
        <v>27</v>
      </c>
      <c r="AJ338" s="291">
        <f t="shared" si="713"/>
        <v>18.788</v>
      </c>
      <c r="AK338" s="291">
        <f t="shared" si="713"/>
        <v>16.28</v>
      </c>
      <c r="AL338" s="291">
        <f t="shared" si="713"/>
        <v>27</v>
      </c>
      <c r="AM338" s="291">
        <f t="shared" si="713"/>
        <v>16.449000000000002</v>
      </c>
      <c r="AN338" s="291">
        <f t="shared" si="713"/>
        <v>22.902999999999999</v>
      </c>
      <c r="AO338" s="291">
        <f t="shared" si="713"/>
        <v>22.655999999999999</v>
      </c>
      <c r="AP338" s="291">
        <f t="shared" si="713"/>
        <v>25.541</v>
      </c>
      <c r="AQ338" s="291">
        <f t="shared" si="713"/>
        <v>15.558999999999999</v>
      </c>
      <c r="AR338" s="291">
        <f t="shared" si="713"/>
        <v>25.44</v>
      </c>
      <c r="AS338" s="291">
        <f t="shared" si="713"/>
        <v>11.618</v>
      </c>
      <c r="AT338" s="291">
        <f t="shared" si="713"/>
        <v>26.713999999999999</v>
      </c>
      <c r="AU338" s="291">
        <f t="shared" si="713"/>
        <v>19.187999999999999</v>
      </c>
      <c r="AV338" s="291">
        <f t="shared" si="713"/>
        <v>25.359000000000002</v>
      </c>
      <c r="AW338" s="291">
        <f t="shared" si="713"/>
        <v>20.596</v>
      </c>
      <c r="AX338" s="291">
        <f t="shared" si="713"/>
        <v>16.797999999999998</v>
      </c>
      <c r="AY338" s="291">
        <f t="shared" si="713"/>
        <v>27</v>
      </c>
      <c r="AZ338" s="291">
        <f t="shared" si="713"/>
        <v>16.346</v>
      </c>
      <c r="BA338" s="291">
        <f t="shared" si="713"/>
        <v>21.893999999999998</v>
      </c>
      <c r="BB338" s="291">
        <f t="shared" si="713"/>
        <v>19.684000000000001</v>
      </c>
      <c r="BC338" s="291">
        <f t="shared" si="713"/>
        <v>22.561999999999998</v>
      </c>
      <c r="BD338" s="291">
        <f t="shared" si="713"/>
        <v>27</v>
      </c>
      <c r="BE338" s="291">
        <f t="shared" si="713"/>
        <v>22.815999999999999</v>
      </c>
      <c r="BF338" s="291">
        <f t="shared" si="713"/>
        <v>26.952000000000002</v>
      </c>
      <c r="BG338" s="291">
        <f t="shared" si="713"/>
        <v>27</v>
      </c>
      <c r="BH338" s="291">
        <f t="shared" si="713"/>
        <v>21.419</v>
      </c>
      <c r="BI338" s="291">
        <f t="shared" si="713"/>
        <v>8.4329999999999998</v>
      </c>
      <c r="BJ338" s="291">
        <f t="shared" si="713"/>
        <v>23.164000000000001</v>
      </c>
      <c r="BK338" s="291">
        <f t="shared" si="713"/>
        <v>24.459</v>
      </c>
      <c r="BL338" s="291">
        <f t="shared" si="713"/>
        <v>27</v>
      </c>
      <c r="BM338" s="291">
        <f t="shared" si="713"/>
        <v>20.834</v>
      </c>
      <c r="BN338" s="291">
        <f t="shared" si="713"/>
        <v>27</v>
      </c>
      <c r="BO338" s="291">
        <f t="shared" si="713"/>
        <v>15.202999999999999</v>
      </c>
      <c r="BP338" s="291">
        <f t="shared" ref="BP338:EA340" si="714">BP312*1000</f>
        <v>21.702000000000002</v>
      </c>
      <c r="BQ338" s="291">
        <f t="shared" si="714"/>
        <v>21.759</v>
      </c>
      <c r="BR338" s="291">
        <f t="shared" si="714"/>
        <v>4.7</v>
      </c>
      <c r="BS338" s="291">
        <f t="shared" si="714"/>
        <v>2.2309999999999999</v>
      </c>
      <c r="BT338" s="291">
        <f t="shared" si="714"/>
        <v>4.0750000000000002</v>
      </c>
      <c r="BU338" s="291">
        <f t="shared" si="714"/>
        <v>13.811</v>
      </c>
      <c r="BV338" s="291">
        <f t="shared" si="714"/>
        <v>11.775</v>
      </c>
      <c r="BW338" s="291">
        <f t="shared" si="714"/>
        <v>15.5</v>
      </c>
      <c r="BX338" s="291">
        <f t="shared" si="714"/>
        <v>16.599</v>
      </c>
      <c r="BY338" s="291">
        <f t="shared" si="714"/>
        <v>23.780999999999999</v>
      </c>
      <c r="BZ338" s="291">
        <f t="shared" si="714"/>
        <v>26.312000000000001</v>
      </c>
      <c r="CA338" s="291">
        <f t="shared" si="714"/>
        <v>23.041</v>
      </c>
      <c r="CB338" s="291">
        <f t="shared" si="714"/>
        <v>26.251999999999999</v>
      </c>
      <c r="CC338" s="291">
        <f t="shared" si="714"/>
        <v>22.199000000000002</v>
      </c>
      <c r="CD338" s="291">
        <f t="shared" si="714"/>
        <v>19.52</v>
      </c>
      <c r="CE338" s="291">
        <f t="shared" si="714"/>
        <v>27</v>
      </c>
      <c r="CF338" s="291">
        <f t="shared" si="714"/>
        <v>22.463000000000001</v>
      </c>
      <c r="CG338" s="291">
        <f t="shared" si="714"/>
        <v>27</v>
      </c>
      <c r="CH338" s="291">
        <f t="shared" si="714"/>
        <v>22.187999999999999</v>
      </c>
      <c r="CI338" s="291">
        <f t="shared" si="714"/>
        <v>24.18</v>
      </c>
      <c r="CJ338" s="291">
        <f t="shared" si="714"/>
        <v>23.469000000000001</v>
      </c>
      <c r="CK338" s="291">
        <f t="shared" si="714"/>
        <v>6.601</v>
      </c>
      <c r="CL338" s="291">
        <f t="shared" si="714"/>
        <v>8.2289999999999992</v>
      </c>
      <c r="CM338" s="291">
        <f t="shared" si="714"/>
        <v>2.274</v>
      </c>
      <c r="CN338" s="291">
        <f t="shared" si="714"/>
        <v>27</v>
      </c>
      <c r="CO338" s="291">
        <f t="shared" si="714"/>
        <v>22.36</v>
      </c>
      <c r="CP338" s="291">
        <f t="shared" si="714"/>
        <v>20.548999999999999</v>
      </c>
      <c r="CQ338" s="291">
        <f t="shared" si="714"/>
        <v>12.427</v>
      </c>
      <c r="CR338" s="291">
        <f t="shared" si="714"/>
        <v>1.68</v>
      </c>
      <c r="CS338" s="291">
        <f t="shared" si="714"/>
        <v>22.658000000000001</v>
      </c>
      <c r="CT338" s="291">
        <f t="shared" si="714"/>
        <v>8.52</v>
      </c>
      <c r="CU338" s="291">
        <f t="shared" si="714"/>
        <v>19.616</v>
      </c>
      <c r="CV338" s="291">
        <f t="shared" si="714"/>
        <v>10.978999999999999</v>
      </c>
      <c r="CW338" s="291">
        <f t="shared" si="714"/>
        <v>17.087</v>
      </c>
      <c r="CX338" s="291">
        <f t="shared" si="714"/>
        <v>21.824000000000002</v>
      </c>
      <c r="CY338" s="291">
        <f t="shared" si="714"/>
        <v>27</v>
      </c>
      <c r="CZ338" s="291">
        <f t="shared" si="714"/>
        <v>26.651</v>
      </c>
      <c r="DA338" s="291">
        <f t="shared" si="714"/>
        <v>27</v>
      </c>
      <c r="DB338" s="291">
        <f t="shared" si="714"/>
        <v>27</v>
      </c>
      <c r="DC338" s="291">
        <f t="shared" si="714"/>
        <v>17.417999999999999</v>
      </c>
      <c r="DD338" s="291">
        <f t="shared" si="714"/>
        <v>3.43</v>
      </c>
      <c r="DE338" s="291">
        <f t="shared" si="714"/>
        <v>11.45</v>
      </c>
      <c r="DF338" s="291">
        <f t="shared" si="714"/>
        <v>24.213999999999999</v>
      </c>
      <c r="DG338" s="291">
        <f t="shared" si="714"/>
        <v>20.452999999999999</v>
      </c>
      <c r="DH338" s="291">
        <f t="shared" si="714"/>
        <v>20.515999999999998</v>
      </c>
      <c r="DI338" s="291">
        <f t="shared" si="714"/>
        <v>18.844999999999999</v>
      </c>
      <c r="DJ338" s="291">
        <f t="shared" si="714"/>
        <v>20.882999999999999</v>
      </c>
      <c r="DK338" s="291">
        <f t="shared" si="714"/>
        <v>15.657999999999998</v>
      </c>
      <c r="DL338" s="291">
        <f t="shared" si="714"/>
        <v>21.966999999999999</v>
      </c>
      <c r="DM338" s="291">
        <f t="shared" si="714"/>
        <v>19.899000000000001</v>
      </c>
      <c r="DN338" s="291">
        <f t="shared" si="714"/>
        <v>27</v>
      </c>
      <c r="DO338" s="291">
        <f t="shared" si="714"/>
        <v>27</v>
      </c>
      <c r="DP338" s="291">
        <f t="shared" si="714"/>
        <v>27</v>
      </c>
      <c r="DQ338" s="291">
        <f t="shared" si="714"/>
        <v>24.545000000000002</v>
      </c>
      <c r="DR338" s="291">
        <f t="shared" si="714"/>
        <v>24.417000000000002</v>
      </c>
      <c r="DS338" s="291">
        <f t="shared" si="714"/>
        <v>25.923999999999999</v>
      </c>
      <c r="DT338" s="291">
        <f t="shared" si="714"/>
        <v>21.728999999999999</v>
      </c>
      <c r="DU338" s="291">
        <f t="shared" si="714"/>
        <v>27</v>
      </c>
      <c r="DV338" s="291">
        <f t="shared" si="714"/>
        <v>27</v>
      </c>
      <c r="DW338" s="291">
        <f t="shared" si="714"/>
        <v>21.997</v>
      </c>
      <c r="DX338" s="291">
        <f t="shared" si="714"/>
        <v>18.931000000000001</v>
      </c>
      <c r="DY338" s="291">
        <f t="shared" si="714"/>
        <v>12.928000000000001</v>
      </c>
      <c r="DZ338" s="291">
        <f t="shared" si="714"/>
        <v>17.661999999999999</v>
      </c>
      <c r="EA338" s="291">
        <f t="shared" si="714"/>
        <v>12.173</v>
      </c>
      <c r="EB338" s="291">
        <f t="shared" ref="EB338:FX340" si="715">EB312*1000</f>
        <v>27</v>
      </c>
      <c r="EC338" s="291">
        <f t="shared" si="715"/>
        <v>26.620999999999999</v>
      </c>
      <c r="ED338" s="291">
        <f t="shared" si="715"/>
        <v>4.4119999999999999</v>
      </c>
      <c r="EE338" s="291">
        <f t="shared" si="715"/>
        <v>27</v>
      </c>
      <c r="EF338" s="291">
        <f t="shared" si="715"/>
        <v>19.594999999999999</v>
      </c>
      <c r="EG338" s="291">
        <f t="shared" si="715"/>
        <v>26.536000000000001</v>
      </c>
      <c r="EH338" s="291">
        <f t="shared" si="715"/>
        <v>25.053000000000001</v>
      </c>
      <c r="EI338" s="291">
        <f t="shared" si="715"/>
        <v>27</v>
      </c>
      <c r="EJ338" s="291">
        <f t="shared" si="715"/>
        <v>27</v>
      </c>
      <c r="EK338" s="291">
        <f t="shared" si="715"/>
        <v>5.7670000000000003</v>
      </c>
      <c r="EL338" s="291">
        <f t="shared" si="715"/>
        <v>2.1160000000000001</v>
      </c>
      <c r="EM338" s="291">
        <f t="shared" si="715"/>
        <v>16.308</v>
      </c>
      <c r="EN338" s="291">
        <f t="shared" si="715"/>
        <v>27</v>
      </c>
      <c r="EO338" s="291">
        <f t="shared" si="715"/>
        <v>27</v>
      </c>
      <c r="EP338" s="291">
        <f t="shared" si="715"/>
        <v>20.585999999999999</v>
      </c>
      <c r="EQ338" s="291">
        <f t="shared" si="715"/>
        <v>9.9850000000000012</v>
      </c>
      <c r="ER338" s="291">
        <f t="shared" si="715"/>
        <v>21.283000000000001</v>
      </c>
      <c r="ES338" s="291">
        <f t="shared" si="715"/>
        <v>23.558</v>
      </c>
      <c r="ET338" s="291">
        <f t="shared" si="715"/>
        <v>27</v>
      </c>
      <c r="EU338" s="291">
        <f t="shared" si="715"/>
        <v>27</v>
      </c>
      <c r="EV338" s="291">
        <f t="shared" si="715"/>
        <v>10.965</v>
      </c>
      <c r="EW338" s="291">
        <f t="shared" si="715"/>
        <v>6.0529999999999999</v>
      </c>
      <c r="EX338" s="291">
        <f t="shared" si="715"/>
        <v>3.91</v>
      </c>
      <c r="EY338" s="291">
        <f t="shared" si="715"/>
        <v>27</v>
      </c>
      <c r="EZ338" s="291">
        <f t="shared" si="715"/>
        <v>22.942</v>
      </c>
      <c r="FA338" s="291">
        <f t="shared" si="715"/>
        <v>10.666</v>
      </c>
      <c r="FB338" s="291">
        <f t="shared" si="715"/>
        <v>11.504999999999999</v>
      </c>
      <c r="FC338" s="291">
        <f t="shared" si="715"/>
        <v>22.55</v>
      </c>
      <c r="FD338" s="291">
        <f t="shared" si="715"/>
        <v>24.437999999999999</v>
      </c>
      <c r="FE338" s="291">
        <f t="shared" si="715"/>
        <v>14.180999999999999</v>
      </c>
      <c r="FF338" s="291">
        <f t="shared" si="715"/>
        <v>27</v>
      </c>
      <c r="FG338" s="291">
        <f t="shared" si="715"/>
        <v>27</v>
      </c>
      <c r="FH338" s="291">
        <f t="shared" si="715"/>
        <v>19.771999999999998</v>
      </c>
      <c r="FI338" s="291">
        <f t="shared" si="715"/>
        <v>6.2</v>
      </c>
      <c r="FJ338" s="291">
        <f t="shared" si="715"/>
        <v>19.437999999999999</v>
      </c>
      <c r="FK338" s="291">
        <f t="shared" si="715"/>
        <v>10.845000000000001</v>
      </c>
      <c r="FL338" s="291">
        <f t="shared" si="715"/>
        <v>27</v>
      </c>
      <c r="FM338" s="291">
        <f t="shared" si="715"/>
        <v>18.414000000000001</v>
      </c>
      <c r="FN338" s="291">
        <f t="shared" si="715"/>
        <v>27</v>
      </c>
      <c r="FO338" s="291">
        <f t="shared" si="715"/>
        <v>5.5900000000000007</v>
      </c>
      <c r="FP338" s="291">
        <f t="shared" si="715"/>
        <v>12.143000000000001</v>
      </c>
      <c r="FQ338" s="291">
        <f t="shared" si="715"/>
        <v>16.88</v>
      </c>
      <c r="FR338" s="291">
        <f t="shared" si="715"/>
        <v>11.565</v>
      </c>
      <c r="FS338" s="291">
        <f t="shared" si="715"/>
        <v>5.1450000000000005</v>
      </c>
      <c r="FT338" s="291">
        <f t="shared" si="715"/>
        <v>4.2930000000000001</v>
      </c>
      <c r="FU338" s="291">
        <f t="shared" si="715"/>
        <v>18.344999999999999</v>
      </c>
      <c r="FV338" s="291">
        <f t="shared" si="715"/>
        <v>15.032</v>
      </c>
      <c r="FW338" s="291">
        <f t="shared" si="715"/>
        <v>21.498000000000001</v>
      </c>
      <c r="FX338" s="291">
        <f t="shared" si="715"/>
        <v>19.675000000000001</v>
      </c>
    </row>
    <row r="339" spans="3:180" x14ac:dyDescent="0.2">
      <c r="C339" s="291">
        <f t="shared" ref="C339:R340" si="716">C313*1000</f>
        <v>0</v>
      </c>
      <c r="D339" s="291">
        <f t="shared" si="716"/>
        <v>0</v>
      </c>
      <c r="E339" s="291">
        <f t="shared" si="716"/>
        <v>0</v>
      </c>
      <c r="F339" s="291">
        <f t="shared" si="716"/>
        <v>0</v>
      </c>
      <c r="G339" s="291">
        <f t="shared" si="716"/>
        <v>0</v>
      </c>
      <c r="H339" s="291">
        <f t="shared" si="716"/>
        <v>0</v>
      </c>
      <c r="I339" s="291">
        <f t="shared" si="716"/>
        <v>0</v>
      </c>
      <c r="J339" s="291">
        <f t="shared" si="716"/>
        <v>0</v>
      </c>
      <c r="K339" s="291">
        <f t="shared" si="716"/>
        <v>0</v>
      </c>
      <c r="L339" s="291">
        <f t="shared" si="716"/>
        <v>0</v>
      </c>
      <c r="M339" s="291">
        <f t="shared" si="716"/>
        <v>0</v>
      </c>
      <c r="N339" s="291">
        <f t="shared" si="716"/>
        <v>0</v>
      </c>
      <c r="O339" s="291">
        <f t="shared" si="716"/>
        <v>0</v>
      </c>
      <c r="P339" s="291">
        <f t="shared" si="716"/>
        <v>0</v>
      </c>
      <c r="Q339" s="291">
        <f t="shared" si="716"/>
        <v>0</v>
      </c>
      <c r="R339" s="291">
        <f t="shared" si="716"/>
        <v>0</v>
      </c>
      <c r="S339" s="291">
        <f t="shared" si="713"/>
        <v>0</v>
      </c>
      <c r="T339" s="291">
        <f t="shared" si="713"/>
        <v>0</v>
      </c>
      <c r="U339" s="291">
        <f t="shared" si="713"/>
        <v>0</v>
      </c>
      <c r="V339" s="291">
        <f t="shared" si="713"/>
        <v>0</v>
      </c>
      <c r="W339" s="291">
        <f t="shared" si="713"/>
        <v>0</v>
      </c>
      <c r="X339" s="291">
        <f t="shared" si="713"/>
        <v>0</v>
      </c>
      <c r="Y339" s="291">
        <f t="shared" si="713"/>
        <v>0</v>
      </c>
      <c r="Z339" s="291">
        <f t="shared" si="713"/>
        <v>0</v>
      </c>
      <c r="AA339" s="291">
        <f t="shared" si="713"/>
        <v>0</v>
      </c>
      <c r="AB339" s="291">
        <f t="shared" si="713"/>
        <v>0</v>
      </c>
      <c r="AC339" s="291">
        <f t="shared" si="713"/>
        <v>0</v>
      </c>
      <c r="AD339" s="291">
        <f t="shared" si="713"/>
        <v>0</v>
      </c>
      <c r="AE339" s="291">
        <f t="shared" si="713"/>
        <v>0</v>
      </c>
      <c r="AF339" s="291">
        <f t="shared" si="713"/>
        <v>0</v>
      </c>
      <c r="AG339" s="291">
        <f t="shared" si="713"/>
        <v>0</v>
      </c>
      <c r="AH339" s="291">
        <f t="shared" si="713"/>
        <v>0</v>
      </c>
      <c r="AI339" s="291">
        <f t="shared" si="713"/>
        <v>0</v>
      </c>
      <c r="AJ339" s="291">
        <f t="shared" si="713"/>
        <v>0</v>
      </c>
      <c r="AK339" s="291">
        <f t="shared" si="713"/>
        <v>0</v>
      </c>
      <c r="AL339" s="291">
        <f t="shared" si="713"/>
        <v>0</v>
      </c>
      <c r="AM339" s="291">
        <f t="shared" si="713"/>
        <v>0</v>
      </c>
      <c r="AN339" s="291">
        <f t="shared" si="713"/>
        <v>0</v>
      </c>
      <c r="AO339" s="291">
        <f t="shared" si="713"/>
        <v>0</v>
      </c>
      <c r="AP339" s="291">
        <f t="shared" si="713"/>
        <v>0</v>
      </c>
      <c r="AQ339" s="291">
        <f t="shared" si="713"/>
        <v>0</v>
      </c>
      <c r="AR339" s="291">
        <f t="shared" si="713"/>
        <v>0</v>
      </c>
      <c r="AS339" s="291">
        <f t="shared" si="713"/>
        <v>0</v>
      </c>
      <c r="AT339" s="291">
        <f t="shared" si="713"/>
        <v>0</v>
      </c>
      <c r="AU339" s="291">
        <f t="shared" si="713"/>
        <v>0</v>
      </c>
      <c r="AV339" s="291">
        <f t="shared" si="713"/>
        <v>0</v>
      </c>
      <c r="AW339" s="291">
        <f t="shared" si="713"/>
        <v>0</v>
      </c>
      <c r="AX339" s="291">
        <f t="shared" si="713"/>
        <v>0</v>
      </c>
      <c r="AY339" s="291">
        <f t="shared" si="713"/>
        <v>0</v>
      </c>
      <c r="AZ339" s="291">
        <f t="shared" si="713"/>
        <v>0</v>
      </c>
      <c r="BA339" s="291">
        <f t="shared" si="713"/>
        <v>0</v>
      </c>
      <c r="BB339" s="291">
        <f t="shared" si="713"/>
        <v>0</v>
      </c>
      <c r="BC339" s="291">
        <f t="shared" si="713"/>
        <v>0</v>
      </c>
      <c r="BD339" s="291">
        <f t="shared" si="713"/>
        <v>0</v>
      </c>
      <c r="BE339" s="291">
        <f t="shared" si="713"/>
        <v>0</v>
      </c>
      <c r="BF339" s="291">
        <f t="shared" si="713"/>
        <v>0</v>
      </c>
      <c r="BG339" s="291">
        <f t="shared" si="713"/>
        <v>0</v>
      </c>
      <c r="BH339" s="291">
        <f t="shared" si="713"/>
        <v>0</v>
      </c>
      <c r="BI339" s="291">
        <f t="shared" si="713"/>
        <v>0</v>
      </c>
      <c r="BJ339" s="291">
        <f t="shared" si="713"/>
        <v>0</v>
      </c>
      <c r="BK339" s="291">
        <f t="shared" si="713"/>
        <v>0</v>
      </c>
      <c r="BL339" s="291">
        <f t="shared" si="713"/>
        <v>0</v>
      </c>
      <c r="BM339" s="291">
        <f t="shared" si="713"/>
        <v>0</v>
      </c>
      <c r="BN339" s="291">
        <f t="shared" si="713"/>
        <v>0</v>
      </c>
      <c r="BO339" s="291">
        <f t="shared" si="713"/>
        <v>0</v>
      </c>
      <c r="BP339" s="291">
        <f t="shared" si="714"/>
        <v>0</v>
      </c>
      <c r="BQ339" s="291">
        <f t="shared" si="714"/>
        <v>0</v>
      </c>
      <c r="BR339" s="291">
        <f t="shared" si="714"/>
        <v>0</v>
      </c>
      <c r="BS339" s="291">
        <f t="shared" si="714"/>
        <v>0</v>
      </c>
      <c r="BT339" s="291">
        <f t="shared" si="714"/>
        <v>0</v>
      </c>
      <c r="BU339" s="291">
        <f t="shared" si="714"/>
        <v>0</v>
      </c>
      <c r="BV339" s="291">
        <f t="shared" si="714"/>
        <v>0</v>
      </c>
      <c r="BW339" s="291">
        <f t="shared" si="714"/>
        <v>0</v>
      </c>
      <c r="BX339" s="291">
        <f t="shared" si="714"/>
        <v>0</v>
      </c>
      <c r="BY339" s="291">
        <f t="shared" si="714"/>
        <v>0</v>
      </c>
      <c r="BZ339" s="291">
        <f t="shared" si="714"/>
        <v>0</v>
      </c>
      <c r="CA339" s="291">
        <f t="shared" si="714"/>
        <v>0</v>
      </c>
      <c r="CB339" s="291">
        <f t="shared" si="714"/>
        <v>0</v>
      </c>
      <c r="CC339" s="291">
        <f t="shared" si="714"/>
        <v>0</v>
      </c>
      <c r="CD339" s="291">
        <f t="shared" si="714"/>
        <v>0</v>
      </c>
      <c r="CE339" s="291">
        <f t="shared" si="714"/>
        <v>0</v>
      </c>
      <c r="CF339" s="291">
        <f t="shared" si="714"/>
        <v>0</v>
      </c>
      <c r="CG339" s="291">
        <f t="shared" si="714"/>
        <v>0</v>
      </c>
      <c r="CH339" s="291">
        <f t="shared" si="714"/>
        <v>0</v>
      </c>
      <c r="CI339" s="291">
        <f t="shared" si="714"/>
        <v>0</v>
      </c>
      <c r="CJ339" s="291">
        <f t="shared" si="714"/>
        <v>0</v>
      </c>
      <c r="CK339" s="291">
        <f t="shared" si="714"/>
        <v>0</v>
      </c>
      <c r="CL339" s="291">
        <f t="shared" si="714"/>
        <v>0</v>
      </c>
      <c r="CM339" s="291">
        <f t="shared" si="714"/>
        <v>0</v>
      </c>
      <c r="CN339" s="291">
        <f t="shared" si="714"/>
        <v>0</v>
      </c>
      <c r="CO339" s="291">
        <f t="shared" si="714"/>
        <v>0</v>
      </c>
      <c r="CP339" s="291">
        <f t="shared" si="714"/>
        <v>0</v>
      </c>
      <c r="CQ339" s="291">
        <f t="shared" si="714"/>
        <v>0</v>
      </c>
      <c r="CR339" s="291">
        <f t="shared" si="714"/>
        <v>0</v>
      </c>
      <c r="CS339" s="291">
        <f t="shared" si="714"/>
        <v>0</v>
      </c>
      <c r="CT339" s="291">
        <f t="shared" si="714"/>
        <v>0</v>
      </c>
      <c r="CU339" s="291">
        <f t="shared" si="714"/>
        <v>0</v>
      </c>
      <c r="CV339" s="291">
        <f t="shared" si="714"/>
        <v>0</v>
      </c>
      <c r="CW339" s="291">
        <f t="shared" si="714"/>
        <v>0</v>
      </c>
      <c r="CX339" s="291">
        <f t="shared" si="714"/>
        <v>0</v>
      </c>
      <c r="CY339" s="291">
        <f t="shared" si="714"/>
        <v>0</v>
      </c>
      <c r="CZ339" s="291">
        <f t="shared" si="714"/>
        <v>0</v>
      </c>
      <c r="DA339" s="291">
        <f t="shared" si="714"/>
        <v>0</v>
      </c>
      <c r="DB339" s="291">
        <f t="shared" si="714"/>
        <v>0</v>
      </c>
      <c r="DC339" s="291">
        <f t="shared" si="714"/>
        <v>0</v>
      </c>
      <c r="DD339" s="291">
        <f t="shared" si="714"/>
        <v>0</v>
      </c>
      <c r="DE339" s="291">
        <f t="shared" si="714"/>
        <v>0</v>
      </c>
      <c r="DF339" s="291">
        <f t="shared" si="714"/>
        <v>0</v>
      </c>
      <c r="DG339" s="291">
        <f t="shared" si="714"/>
        <v>0</v>
      </c>
      <c r="DH339" s="291">
        <f t="shared" si="714"/>
        <v>0</v>
      </c>
      <c r="DI339" s="291">
        <f t="shared" si="714"/>
        <v>0</v>
      </c>
      <c r="DJ339" s="291">
        <f t="shared" si="714"/>
        <v>0</v>
      </c>
      <c r="DK339" s="291">
        <f t="shared" si="714"/>
        <v>0</v>
      </c>
      <c r="DL339" s="291">
        <f t="shared" si="714"/>
        <v>0</v>
      </c>
      <c r="DM339" s="291">
        <f t="shared" si="714"/>
        <v>0</v>
      </c>
      <c r="DN339" s="291">
        <f t="shared" si="714"/>
        <v>0</v>
      </c>
      <c r="DO339" s="291">
        <f t="shared" si="714"/>
        <v>0</v>
      </c>
      <c r="DP339" s="291">
        <f t="shared" si="714"/>
        <v>0</v>
      </c>
      <c r="DQ339" s="291">
        <f t="shared" si="714"/>
        <v>0</v>
      </c>
      <c r="DR339" s="291">
        <f t="shared" si="714"/>
        <v>0</v>
      </c>
      <c r="DS339" s="291">
        <f t="shared" si="714"/>
        <v>0</v>
      </c>
      <c r="DT339" s="291">
        <f t="shared" si="714"/>
        <v>0</v>
      </c>
      <c r="DU339" s="291">
        <f t="shared" si="714"/>
        <v>0</v>
      </c>
      <c r="DV339" s="291">
        <f t="shared" si="714"/>
        <v>0</v>
      </c>
      <c r="DW339" s="291">
        <f t="shared" si="714"/>
        <v>0</v>
      </c>
      <c r="DX339" s="291">
        <f t="shared" si="714"/>
        <v>0</v>
      </c>
      <c r="DY339" s="291">
        <f t="shared" si="714"/>
        <v>0</v>
      </c>
      <c r="DZ339" s="291">
        <f t="shared" si="714"/>
        <v>0</v>
      </c>
      <c r="EA339" s="291">
        <f t="shared" si="714"/>
        <v>0</v>
      </c>
      <c r="EB339" s="291">
        <f t="shared" si="715"/>
        <v>0</v>
      </c>
      <c r="EC339" s="291">
        <f t="shared" si="715"/>
        <v>0</v>
      </c>
      <c r="ED339" s="291">
        <f t="shared" si="715"/>
        <v>0</v>
      </c>
      <c r="EE339" s="291">
        <f t="shared" si="715"/>
        <v>0</v>
      </c>
      <c r="EF339" s="291">
        <f t="shared" si="715"/>
        <v>0</v>
      </c>
      <c r="EG339" s="291">
        <f t="shared" si="715"/>
        <v>0</v>
      </c>
      <c r="EH339" s="291">
        <f t="shared" si="715"/>
        <v>0</v>
      </c>
      <c r="EI339" s="291">
        <f t="shared" si="715"/>
        <v>0</v>
      </c>
      <c r="EJ339" s="291">
        <f t="shared" si="715"/>
        <v>0</v>
      </c>
      <c r="EK339" s="291">
        <f t="shared" si="715"/>
        <v>0</v>
      </c>
      <c r="EL339" s="291">
        <f t="shared" si="715"/>
        <v>0</v>
      </c>
      <c r="EM339" s="291">
        <f t="shared" si="715"/>
        <v>0</v>
      </c>
      <c r="EN339" s="291">
        <f t="shared" si="715"/>
        <v>0</v>
      </c>
      <c r="EO339" s="291">
        <f t="shared" si="715"/>
        <v>0</v>
      </c>
      <c r="EP339" s="291">
        <f t="shared" si="715"/>
        <v>0</v>
      </c>
      <c r="EQ339" s="291">
        <f t="shared" si="715"/>
        <v>0</v>
      </c>
      <c r="ER339" s="291">
        <f t="shared" si="715"/>
        <v>0</v>
      </c>
      <c r="ES339" s="291">
        <f t="shared" si="715"/>
        <v>0</v>
      </c>
      <c r="ET339" s="291">
        <f t="shared" si="715"/>
        <v>0</v>
      </c>
      <c r="EU339" s="291">
        <f t="shared" si="715"/>
        <v>0</v>
      </c>
      <c r="EV339" s="291">
        <f t="shared" si="715"/>
        <v>0</v>
      </c>
      <c r="EW339" s="291">
        <f t="shared" si="715"/>
        <v>0</v>
      </c>
      <c r="EX339" s="291">
        <f t="shared" si="715"/>
        <v>0</v>
      </c>
      <c r="EY339" s="291">
        <f t="shared" si="715"/>
        <v>0</v>
      </c>
      <c r="EZ339" s="291">
        <f t="shared" si="715"/>
        <v>0</v>
      </c>
      <c r="FA339" s="291">
        <f t="shared" si="715"/>
        <v>0</v>
      </c>
      <c r="FB339" s="291">
        <f t="shared" si="715"/>
        <v>0</v>
      </c>
      <c r="FC339" s="291">
        <f t="shared" si="715"/>
        <v>0</v>
      </c>
      <c r="FD339" s="291">
        <f t="shared" si="715"/>
        <v>0</v>
      </c>
      <c r="FE339" s="291">
        <f t="shared" si="715"/>
        <v>0</v>
      </c>
      <c r="FF339" s="291">
        <f t="shared" si="715"/>
        <v>0</v>
      </c>
      <c r="FG339" s="291">
        <f t="shared" si="715"/>
        <v>0</v>
      </c>
      <c r="FH339" s="291">
        <f t="shared" si="715"/>
        <v>0</v>
      </c>
      <c r="FI339" s="291">
        <f t="shared" si="715"/>
        <v>0</v>
      </c>
      <c r="FJ339" s="291">
        <f t="shared" si="715"/>
        <v>0</v>
      </c>
      <c r="FK339" s="291">
        <f t="shared" si="715"/>
        <v>0</v>
      </c>
      <c r="FL339" s="291">
        <f t="shared" si="715"/>
        <v>0</v>
      </c>
      <c r="FM339" s="291">
        <f t="shared" si="715"/>
        <v>0</v>
      </c>
      <c r="FN339" s="291">
        <f t="shared" si="715"/>
        <v>0</v>
      </c>
      <c r="FO339" s="291">
        <f t="shared" si="715"/>
        <v>3.4000000000000002E-2</v>
      </c>
      <c r="FP339" s="291">
        <f t="shared" si="715"/>
        <v>0</v>
      </c>
      <c r="FQ339" s="291">
        <f t="shared" si="715"/>
        <v>0</v>
      </c>
      <c r="FR339" s="291">
        <f t="shared" si="715"/>
        <v>0</v>
      </c>
      <c r="FS339" s="291">
        <f t="shared" si="715"/>
        <v>0</v>
      </c>
      <c r="FT339" s="291">
        <f t="shared" si="715"/>
        <v>0</v>
      </c>
      <c r="FU339" s="291">
        <f t="shared" si="715"/>
        <v>0</v>
      </c>
      <c r="FV339" s="291">
        <f t="shared" si="715"/>
        <v>0</v>
      </c>
      <c r="FW339" s="291">
        <f t="shared" si="715"/>
        <v>0</v>
      </c>
      <c r="FX339" s="291">
        <f t="shared" si="715"/>
        <v>0</v>
      </c>
    </row>
    <row r="340" spans="3:180" x14ac:dyDescent="0.2">
      <c r="C340" s="291">
        <f t="shared" si="716"/>
        <v>0.315</v>
      </c>
      <c r="D340" s="291">
        <f t="shared" ref="D340:BO340" si="717">D314*1000</f>
        <v>0</v>
      </c>
      <c r="E340" s="291">
        <f t="shared" si="717"/>
        <v>0</v>
      </c>
      <c r="F340" s="291">
        <f t="shared" si="717"/>
        <v>0</v>
      </c>
      <c r="G340" s="291">
        <f t="shared" si="717"/>
        <v>0</v>
      </c>
      <c r="H340" s="291">
        <f t="shared" si="717"/>
        <v>0</v>
      </c>
      <c r="I340" s="291">
        <f t="shared" si="717"/>
        <v>0.7649999999999999</v>
      </c>
      <c r="J340" s="291">
        <f t="shared" si="717"/>
        <v>0</v>
      </c>
      <c r="K340" s="291">
        <f t="shared" si="717"/>
        <v>0</v>
      </c>
      <c r="L340" s="291">
        <f t="shared" si="717"/>
        <v>0</v>
      </c>
      <c r="M340" s="291">
        <f t="shared" si="717"/>
        <v>0</v>
      </c>
      <c r="N340" s="291">
        <f t="shared" si="717"/>
        <v>1.05</v>
      </c>
      <c r="O340" s="291">
        <f t="shared" si="717"/>
        <v>1.343</v>
      </c>
      <c r="P340" s="291">
        <f t="shared" si="717"/>
        <v>0.17899999999999999</v>
      </c>
      <c r="Q340" s="291">
        <f t="shared" si="717"/>
        <v>0</v>
      </c>
      <c r="R340" s="291">
        <f t="shared" si="717"/>
        <v>0</v>
      </c>
      <c r="S340" s="291">
        <f t="shared" si="717"/>
        <v>0</v>
      </c>
      <c r="T340" s="291">
        <f t="shared" si="717"/>
        <v>0</v>
      </c>
      <c r="U340" s="291">
        <f t="shared" si="717"/>
        <v>0</v>
      </c>
      <c r="V340" s="291">
        <f t="shared" si="717"/>
        <v>0</v>
      </c>
      <c r="W340" s="291">
        <f t="shared" si="717"/>
        <v>0</v>
      </c>
      <c r="X340" s="291">
        <f t="shared" si="717"/>
        <v>0.33500000000000002</v>
      </c>
      <c r="Y340" s="291">
        <f t="shared" si="717"/>
        <v>0</v>
      </c>
      <c r="Z340" s="291">
        <f t="shared" si="717"/>
        <v>5.5270000000000001</v>
      </c>
      <c r="AA340" s="291">
        <f t="shared" si="717"/>
        <v>0</v>
      </c>
      <c r="AB340" s="291">
        <f t="shared" si="717"/>
        <v>0</v>
      </c>
      <c r="AC340" s="291">
        <f t="shared" si="717"/>
        <v>0</v>
      </c>
      <c r="AD340" s="291">
        <f t="shared" si="717"/>
        <v>0</v>
      </c>
      <c r="AE340" s="291">
        <f t="shared" si="717"/>
        <v>1.7889999999999999</v>
      </c>
      <c r="AF340" s="291">
        <f t="shared" si="717"/>
        <v>0</v>
      </c>
      <c r="AG340" s="291">
        <f t="shared" si="717"/>
        <v>0</v>
      </c>
      <c r="AH340" s="291">
        <f t="shared" si="717"/>
        <v>5.915</v>
      </c>
      <c r="AI340" s="291">
        <f t="shared" si="717"/>
        <v>0</v>
      </c>
      <c r="AJ340" s="291">
        <f t="shared" si="717"/>
        <v>0</v>
      </c>
      <c r="AK340" s="291">
        <f t="shared" si="717"/>
        <v>0</v>
      </c>
      <c r="AL340" s="291">
        <f t="shared" si="717"/>
        <v>0</v>
      </c>
      <c r="AM340" s="291">
        <f t="shared" si="717"/>
        <v>0</v>
      </c>
      <c r="AN340" s="291">
        <f t="shared" si="717"/>
        <v>0</v>
      </c>
      <c r="AO340" s="291">
        <f t="shared" si="717"/>
        <v>0</v>
      </c>
      <c r="AP340" s="291">
        <f t="shared" si="717"/>
        <v>0</v>
      </c>
      <c r="AQ340" s="291">
        <f t="shared" si="717"/>
        <v>0</v>
      </c>
      <c r="AR340" s="291">
        <f t="shared" si="717"/>
        <v>0</v>
      </c>
      <c r="AS340" s="291">
        <f t="shared" si="717"/>
        <v>0.72900000000000009</v>
      </c>
      <c r="AT340" s="291">
        <f t="shared" si="717"/>
        <v>0</v>
      </c>
      <c r="AU340" s="291">
        <f t="shared" si="717"/>
        <v>0</v>
      </c>
      <c r="AV340" s="291">
        <f t="shared" si="717"/>
        <v>0</v>
      </c>
      <c r="AW340" s="291">
        <f t="shared" si="717"/>
        <v>0</v>
      </c>
      <c r="AX340" s="291">
        <f t="shared" si="717"/>
        <v>0</v>
      </c>
      <c r="AY340" s="291">
        <f t="shared" si="717"/>
        <v>0</v>
      </c>
      <c r="AZ340" s="291">
        <f t="shared" si="717"/>
        <v>0</v>
      </c>
      <c r="BA340" s="291">
        <f t="shared" si="717"/>
        <v>0</v>
      </c>
      <c r="BB340" s="291">
        <f t="shared" si="717"/>
        <v>0</v>
      </c>
      <c r="BC340" s="291">
        <f t="shared" si="717"/>
        <v>0</v>
      </c>
      <c r="BD340" s="291">
        <f t="shared" si="717"/>
        <v>0</v>
      </c>
      <c r="BE340" s="291">
        <f t="shared" si="717"/>
        <v>0</v>
      </c>
      <c r="BF340" s="291">
        <f t="shared" si="717"/>
        <v>0</v>
      </c>
      <c r="BG340" s="291">
        <f t="shared" si="717"/>
        <v>0</v>
      </c>
      <c r="BH340" s="291">
        <f t="shared" si="717"/>
        <v>0</v>
      </c>
      <c r="BI340" s="291">
        <f t="shared" si="717"/>
        <v>0</v>
      </c>
      <c r="BJ340" s="291">
        <f t="shared" si="717"/>
        <v>0</v>
      </c>
      <c r="BK340" s="291">
        <f t="shared" si="717"/>
        <v>0</v>
      </c>
      <c r="BL340" s="291">
        <f t="shared" si="717"/>
        <v>0</v>
      </c>
      <c r="BM340" s="291">
        <f t="shared" si="717"/>
        <v>1.7849999999999999</v>
      </c>
      <c r="BN340" s="291">
        <f t="shared" si="717"/>
        <v>0</v>
      </c>
      <c r="BO340" s="291">
        <f t="shared" si="717"/>
        <v>0</v>
      </c>
      <c r="BP340" s="291">
        <f t="shared" si="714"/>
        <v>0</v>
      </c>
      <c r="BQ340" s="291">
        <f t="shared" si="714"/>
        <v>0</v>
      </c>
      <c r="BR340" s="291">
        <f t="shared" si="714"/>
        <v>0</v>
      </c>
      <c r="BS340" s="291">
        <f t="shared" si="714"/>
        <v>0</v>
      </c>
      <c r="BT340" s="291">
        <f t="shared" si="714"/>
        <v>0</v>
      </c>
      <c r="BU340" s="291">
        <f t="shared" si="714"/>
        <v>0</v>
      </c>
      <c r="BV340" s="291">
        <f t="shared" si="714"/>
        <v>1.4179999999999999</v>
      </c>
      <c r="BW340" s="291">
        <f t="shared" si="714"/>
        <v>0</v>
      </c>
      <c r="BX340" s="291">
        <f t="shared" si="714"/>
        <v>0</v>
      </c>
      <c r="BY340" s="291">
        <f t="shared" si="714"/>
        <v>0</v>
      </c>
      <c r="BZ340" s="291">
        <f t="shared" si="714"/>
        <v>0</v>
      </c>
      <c r="CA340" s="291">
        <f t="shared" si="714"/>
        <v>0</v>
      </c>
      <c r="CB340" s="291">
        <f t="shared" si="714"/>
        <v>0</v>
      </c>
      <c r="CC340" s="291">
        <f t="shared" si="714"/>
        <v>0</v>
      </c>
      <c r="CD340" s="291">
        <f t="shared" si="714"/>
        <v>3.863</v>
      </c>
      <c r="CE340" s="291">
        <f t="shared" si="714"/>
        <v>0</v>
      </c>
      <c r="CF340" s="291">
        <f t="shared" si="714"/>
        <v>4.8869999999999996</v>
      </c>
      <c r="CG340" s="291">
        <f t="shared" si="714"/>
        <v>0</v>
      </c>
      <c r="CH340" s="291">
        <f t="shared" si="714"/>
        <v>0</v>
      </c>
      <c r="CI340" s="291">
        <f t="shared" si="714"/>
        <v>0</v>
      </c>
      <c r="CJ340" s="291">
        <f t="shared" si="714"/>
        <v>0</v>
      </c>
      <c r="CK340" s="291">
        <f t="shared" si="714"/>
        <v>1.9430000000000001</v>
      </c>
      <c r="CL340" s="291">
        <f t="shared" si="714"/>
        <v>0.153</v>
      </c>
      <c r="CM340" s="291">
        <f t="shared" si="714"/>
        <v>0</v>
      </c>
      <c r="CN340" s="291">
        <f t="shared" si="714"/>
        <v>0</v>
      </c>
      <c r="CO340" s="291">
        <f t="shared" si="714"/>
        <v>0</v>
      </c>
      <c r="CP340" s="291">
        <f t="shared" si="714"/>
        <v>0</v>
      </c>
      <c r="CQ340" s="291">
        <f t="shared" si="714"/>
        <v>0</v>
      </c>
      <c r="CR340" s="291">
        <f t="shared" si="714"/>
        <v>0.69300000000000006</v>
      </c>
      <c r="CS340" s="291">
        <f t="shared" si="714"/>
        <v>0</v>
      </c>
      <c r="CT340" s="291">
        <f t="shared" si="714"/>
        <v>0.77100000000000002</v>
      </c>
      <c r="CU340" s="291">
        <f t="shared" si="714"/>
        <v>0</v>
      </c>
      <c r="CV340" s="291">
        <f t="shared" si="714"/>
        <v>1.7249999999999999</v>
      </c>
      <c r="CW340" s="291">
        <f t="shared" si="714"/>
        <v>0</v>
      </c>
      <c r="CX340" s="291">
        <f t="shared" si="714"/>
        <v>0</v>
      </c>
      <c r="CY340" s="291">
        <f t="shared" si="714"/>
        <v>0</v>
      </c>
      <c r="CZ340" s="291">
        <f t="shared" si="714"/>
        <v>0</v>
      </c>
      <c r="DA340" s="291">
        <f t="shared" si="714"/>
        <v>0.48799999999999999</v>
      </c>
      <c r="DB340" s="291">
        <f t="shared" si="714"/>
        <v>0</v>
      </c>
      <c r="DC340" s="291">
        <f t="shared" si="714"/>
        <v>0.60299999999999998</v>
      </c>
      <c r="DD340" s="291">
        <f t="shared" si="714"/>
        <v>1.8000000000000002E-2</v>
      </c>
      <c r="DE340" s="291">
        <f t="shared" si="714"/>
        <v>0</v>
      </c>
      <c r="DF340" s="291">
        <f t="shared" si="714"/>
        <v>0</v>
      </c>
      <c r="DG340" s="291">
        <f t="shared" si="714"/>
        <v>0</v>
      </c>
      <c r="DH340" s="291">
        <f t="shared" si="714"/>
        <v>0.69200000000000006</v>
      </c>
      <c r="DI340" s="291">
        <f t="shared" si="714"/>
        <v>0</v>
      </c>
      <c r="DJ340" s="291">
        <f t="shared" si="714"/>
        <v>0</v>
      </c>
      <c r="DK340" s="291">
        <f t="shared" si="714"/>
        <v>0</v>
      </c>
      <c r="DL340" s="291">
        <f t="shared" si="714"/>
        <v>0</v>
      </c>
      <c r="DM340" s="291">
        <f t="shared" si="714"/>
        <v>0</v>
      </c>
      <c r="DN340" s="291">
        <f t="shared" si="714"/>
        <v>0</v>
      </c>
      <c r="DO340" s="291">
        <f t="shared" si="714"/>
        <v>0</v>
      </c>
      <c r="DP340" s="291">
        <f t="shared" si="714"/>
        <v>0.61599999999999999</v>
      </c>
      <c r="DQ340" s="291">
        <f t="shared" si="714"/>
        <v>0</v>
      </c>
      <c r="DR340" s="291">
        <f t="shared" si="714"/>
        <v>0</v>
      </c>
      <c r="DS340" s="291">
        <f t="shared" si="714"/>
        <v>0</v>
      </c>
      <c r="DT340" s="291">
        <f t="shared" si="714"/>
        <v>0</v>
      </c>
      <c r="DU340" s="291">
        <f t="shared" si="714"/>
        <v>0</v>
      </c>
      <c r="DV340" s="291">
        <f t="shared" si="714"/>
        <v>0</v>
      </c>
      <c r="DW340" s="291">
        <f t="shared" si="714"/>
        <v>0</v>
      </c>
      <c r="DX340" s="291">
        <f t="shared" si="714"/>
        <v>0</v>
      </c>
      <c r="DY340" s="291">
        <f t="shared" si="714"/>
        <v>0</v>
      </c>
      <c r="DZ340" s="291">
        <f t="shared" si="714"/>
        <v>0</v>
      </c>
      <c r="EA340" s="291">
        <f t="shared" si="714"/>
        <v>1.796</v>
      </c>
      <c r="EB340" s="291">
        <f t="shared" si="715"/>
        <v>0</v>
      </c>
      <c r="EC340" s="291">
        <f t="shared" si="715"/>
        <v>0</v>
      </c>
      <c r="ED340" s="291">
        <f t="shared" si="715"/>
        <v>0.24399999999999999</v>
      </c>
      <c r="EE340" s="291">
        <f t="shared" si="715"/>
        <v>0</v>
      </c>
      <c r="EF340" s="291">
        <f t="shared" si="715"/>
        <v>0</v>
      </c>
      <c r="EG340" s="291">
        <f t="shared" si="715"/>
        <v>0</v>
      </c>
      <c r="EH340" s="291">
        <f t="shared" si="715"/>
        <v>0</v>
      </c>
      <c r="EI340" s="291">
        <f t="shared" si="715"/>
        <v>0</v>
      </c>
      <c r="EJ340" s="291">
        <f t="shared" si="715"/>
        <v>0</v>
      </c>
      <c r="EK340" s="291">
        <f t="shared" si="715"/>
        <v>0</v>
      </c>
      <c r="EL340" s="291">
        <f t="shared" si="715"/>
        <v>2.8159999999999998</v>
      </c>
      <c r="EM340" s="291">
        <f t="shared" si="715"/>
        <v>0</v>
      </c>
      <c r="EN340" s="291">
        <f t="shared" si="715"/>
        <v>0</v>
      </c>
      <c r="EO340" s="291">
        <f t="shared" si="715"/>
        <v>0</v>
      </c>
      <c r="EP340" s="291">
        <f t="shared" si="715"/>
        <v>0</v>
      </c>
      <c r="EQ340" s="291">
        <f t="shared" si="715"/>
        <v>1.216</v>
      </c>
      <c r="ER340" s="291">
        <f t="shared" si="715"/>
        <v>0</v>
      </c>
      <c r="ES340" s="291">
        <f t="shared" si="715"/>
        <v>0</v>
      </c>
      <c r="ET340" s="291">
        <f t="shared" si="715"/>
        <v>0</v>
      </c>
      <c r="EU340" s="291">
        <f t="shared" si="715"/>
        <v>0</v>
      </c>
      <c r="EV340" s="291">
        <f t="shared" si="715"/>
        <v>0.439</v>
      </c>
      <c r="EW340" s="291">
        <f t="shared" si="715"/>
        <v>0</v>
      </c>
      <c r="EX340" s="291">
        <f t="shared" si="715"/>
        <v>0</v>
      </c>
      <c r="EY340" s="291">
        <f t="shared" si="715"/>
        <v>0</v>
      </c>
      <c r="EZ340" s="291">
        <f t="shared" si="715"/>
        <v>2.8340000000000001</v>
      </c>
      <c r="FA340" s="291">
        <f t="shared" si="715"/>
        <v>0.78299999999999992</v>
      </c>
      <c r="FB340" s="291">
        <f t="shared" si="715"/>
        <v>0</v>
      </c>
      <c r="FC340" s="291">
        <f t="shared" si="715"/>
        <v>0</v>
      </c>
      <c r="FD340" s="291">
        <f t="shared" si="715"/>
        <v>0</v>
      </c>
      <c r="FE340" s="291">
        <f t="shared" si="715"/>
        <v>0.24399999999999999</v>
      </c>
      <c r="FF340" s="291">
        <f t="shared" si="715"/>
        <v>0</v>
      </c>
      <c r="FG340" s="291">
        <f t="shared" si="715"/>
        <v>0</v>
      </c>
      <c r="FH340" s="291">
        <f t="shared" si="715"/>
        <v>1.821</v>
      </c>
      <c r="FI340" s="291">
        <f t="shared" si="715"/>
        <v>0</v>
      </c>
      <c r="FJ340" s="291">
        <f t="shared" si="715"/>
        <v>0</v>
      </c>
      <c r="FK340" s="291">
        <f t="shared" si="715"/>
        <v>0.04</v>
      </c>
      <c r="FL340" s="291">
        <f t="shared" si="715"/>
        <v>0</v>
      </c>
      <c r="FM340" s="291">
        <f t="shared" si="715"/>
        <v>0</v>
      </c>
      <c r="FN340" s="291">
        <f t="shared" si="715"/>
        <v>0</v>
      </c>
      <c r="FO340" s="291">
        <f t="shared" si="715"/>
        <v>0</v>
      </c>
      <c r="FP340" s="291">
        <f t="shared" si="715"/>
        <v>0</v>
      </c>
      <c r="FQ340" s="291">
        <f t="shared" si="715"/>
        <v>0</v>
      </c>
      <c r="FR340" s="291">
        <f t="shared" si="715"/>
        <v>0</v>
      </c>
      <c r="FS340" s="291">
        <f t="shared" si="715"/>
        <v>0</v>
      </c>
      <c r="FT340" s="291">
        <f t="shared" si="715"/>
        <v>0</v>
      </c>
      <c r="FU340" s="291">
        <f t="shared" si="715"/>
        <v>0</v>
      </c>
      <c r="FV340" s="291">
        <f t="shared" si="715"/>
        <v>0</v>
      </c>
      <c r="FW340" s="291">
        <f t="shared" si="715"/>
        <v>0</v>
      </c>
      <c r="FX340" s="291">
        <f t="shared" si="715"/>
        <v>0</v>
      </c>
    </row>
    <row r="341" spans="3:180" x14ac:dyDescent="0.2">
      <c r="C341" s="291">
        <f>C316*1000</f>
        <v>0</v>
      </c>
      <c r="D341" s="291">
        <f t="shared" ref="D341:BO341" si="718">D316*1000</f>
        <v>0</v>
      </c>
      <c r="E341" s="291">
        <f t="shared" si="718"/>
        <v>0</v>
      </c>
      <c r="F341" s="291">
        <f t="shared" si="718"/>
        <v>0</v>
      </c>
      <c r="G341" s="291">
        <f t="shared" si="718"/>
        <v>0</v>
      </c>
      <c r="H341" s="291">
        <f t="shared" si="718"/>
        <v>0</v>
      </c>
      <c r="I341" s="291">
        <f t="shared" si="718"/>
        <v>0</v>
      </c>
      <c r="J341" s="291">
        <f t="shared" si="718"/>
        <v>0</v>
      </c>
      <c r="K341" s="291">
        <f t="shared" si="718"/>
        <v>0</v>
      </c>
      <c r="L341" s="291">
        <f t="shared" si="718"/>
        <v>0</v>
      </c>
      <c r="M341" s="291">
        <f t="shared" si="718"/>
        <v>0</v>
      </c>
      <c r="N341" s="291">
        <f t="shared" si="718"/>
        <v>6.3E-2</v>
      </c>
      <c r="O341" s="291">
        <f t="shared" si="718"/>
        <v>0</v>
      </c>
      <c r="P341" s="291">
        <f t="shared" si="718"/>
        <v>0</v>
      </c>
      <c r="Q341" s="291">
        <f t="shared" si="718"/>
        <v>0</v>
      </c>
      <c r="R341" s="291">
        <f t="shared" si="718"/>
        <v>0</v>
      </c>
      <c r="S341" s="291">
        <f t="shared" si="718"/>
        <v>0</v>
      </c>
      <c r="T341" s="291">
        <f t="shared" si="718"/>
        <v>0</v>
      </c>
      <c r="U341" s="291">
        <f t="shared" si="718"/>
        <v>0</v>
      </c>
      <c r="V341" s="291">
        <f t="shared" si="718"/>
        <v>0</v>
      </c>
      <c r="W341" s="291">
        <f t="shared" si="718"/>
        <v>0</v>
      </c>
      <c r="X341" s="291">
        <f t="shared" si="718"/>
        <v>0</v>
      </c>
      <c r="Y341" s="291">
        <f t="shared" si="718"/>
        <v>0</v>
      </c>
      <c r="Z341" s="291">
        <f t="shared" si="718"/>
        <v>0</v>
      </c>
      <c r="AA341" s="291">
        <f t="shared" si="718"/>
        <v>0</v>
      </c>
      <c r="AB341" s="291">
        <f t="shared" si="718"/>
        <v>0</v>
      </c>
      <c r="AC341" s="291">
        <f t="shared" si="718"/>
        <v>0</v>
      </c>
      <c r="AD341" s="291">
        <f t="shared" si="718"/>
        <v>0</v>
      </c>
      <c r="AE341" s="291">
        <f t="shared" si="718"/>
        <v>0</v>
      </c>
      <c r="AF341" s="291">
        <f t="shared" si="718"/>
        <v>0</v>
      </c>
      <c r="AG341" s="291">
        <f t="shared" si="718"/>
        <v>0</v>
      </c>
      <c r="AH341" s="291">
        <f t="shared" si="718"/>
        <v>0</v>
      </c>
      <c r="AI341" s="291">
        <f t="shared" si="718"/>
        <v>0</v>
      </c>
      <c r="AJ341" s="291">
        <f t="shared" si="718"/>
        <v>0</v>
      </c>
      <c r="AK341" s="291">
        <f t="shared" si="718"/>
        <v>0</v>
      </c>
      <c r="AL341" s="291">
        <f t="shared" si="718"/>
        <v>0</v>
      </c>
      <c r="AM341" s="291">
        <f t="shared" si="718"/>
        <v>0</v>
      </c>
      <c r="AN341" s="291">
        <f t="shared" si="718"/>
        <v>0</v>
      </c>
      <c r="AO341" s="291">
        <f t="shared" si="718"/>
        <v>0</v>
      </c>
      <c r="AP341" s="291">
        <f t="shared" si="718"/>
        <v>0</v>
      </c>
      <c r="AQ341" s="291">
        <f t="shared" si="718"/>
        <v>0</v>
      </c>
      <c r="AR341" s="291">
        <f t="shared" si="718"/>
        <v>0</v>
      </c>
      <c r="AS341" s="291">
        <f t="shared" si="718"/>
        <v>0</v>
      </c>
      <c r="AT341" s="291">
        <f t="shared" si="718"/>
        <v>0</v>
      </c>
      <c r="AU341" s="291">
        <f t="shared" si="718"/>
        <v>0</v>
      </c>
      <c r="AV341" s="291">
        <f t="shared" si="718"/>
        <v>0</v>
      </c>
      <c r="AW341" s="291">
        <f t="shared" si="718"/>
        <v>0</v>
      </c>
      <c r="AX341" s="291">
        <f t="shared" si="718"/>
        <v>0</v>
      </c>
      <c r="AY341" s="291">
        <f t="shared" si="718"/>
        <v>0</v>
      </c>
      <c r="AZ341" s="291">
        <f t="shared" si="718"/>
        <v>0</v>
      </c>
      <c r="BA341" s="291">
        <f t="shared" si="718"/>
        <v>0</v>
      </c>
      <c r="BB341" s="291">
        <f t="shared" si="718"/>
        <v>0</v>
      </c>
      <c r="BC341" s="291">
        <f t="shared" si="718"/>
        <v>0</v>
      </c>
      <c r="BD341" s="291">
        <f t="shared" si="718"/>
        <v>0</v>
      </c>
      <c r="BE341" s="291">
        <f t="shared" si="718"/>
        <v>0</v>
      </c>
      <c r="BF341" s="291">
        <f t="shared" si="718"/>
        <v>0</v>
      </c>
      <c r="BG341" s="291">
        <f t="shared" si="718"/>
        <v>0</v>
      </c>
      <c r="BH341" s="291">
        <f t="shared" si="718"/>
        <v>0</v>
      </c>
      <c r="BI341" s="291">
        <f t="shared" si="718"/>
        <v>0</v>
      </c>
      <c r="BJ341" s="291">
        <f t="shared" si="718"/>
        <v>0</v>
      </c>
      <c r="BK341" s="291">
        <f t="shared" si="718"/>
        <v>0</v>
      </c>
      <c r="BL341" s="291">
        <f t="shared" si="718"/>
        <v>0</v>
      </c>
      <c r="BM341" s="291">
        <f t="shared" si="718"/>
        <v>0</v>
      </c>
      <c r="BN341" s="291">
        <f t="shared" si="718"/>
        <v>0</v>
      </c>
      <c r="BO341" s="291">
        <f t="shared" si="718"/>
        <v>0</v>
      </c>
      <c r="BP341" s="291">
        <f t="shared" ref="BP341:EA341" si="719">BP316*1000</f>
        <v>0</v>
      </c>
      <c r="BQ341" s="291">
        <f t="shared" si="719"/>
        <v>0</v>
      </c>
      <c r="BR341" s="291">
        <f t="shared" si="719"/>
        <v>0</v>
      </c>
      <c r="BS341" s="291">
        <f t="shared" si="719"/>
        <v>0</v>
      </c>
      <c r="BT341" s="291">
        <f t="shared" si="719"/>
        <v>0</v>
      </c>
      <c r="BU341" s="291">
        <f t="shared" si="719"/>
        <v>0</v>
      </c>
      <c r="BV341" s="291">
        <f t="shared" si="719"/>
        <v>0</v>
      </c>
      <c r="BW341" s="291">
        <f t="shared" si="719"/>
        <v>0</v>
      </c>
      <c r="BX341" s="291">
        <f t="shared" si="719"/>
        <v>0</v>
      </c>
      <c r="BY341" s="291">
        <f t="shared" si="719"/>
        <v>0</v>
      </c>
      <c r="BZ341" s="291">
        <f t="shared" si="719"/>
        <v>0</v>
      </c>
      <c r="CA341" s="291">
        <f t="shared" si="719"/>
        <v>0</v>
      </c>
      <c r="CB341" s="291">
        <f t="shared" si="719"/>
        <v>0</v>
      </c>
      <c r="CC341" s="291">
        <f t="shared" si="719"/>
        <v>0</v>
      </c>
      <c r="CD341" s="291">
        <f t="shared" si="719"/>
        <v>0</v>
      </c>
      <c r="CE341" s="291">
        <f t="shared" si="719"/>
        <v>0</v>
      </c>
      <c r="CF341" s="291">
        <f t="shared" si="719"/>
        <v>0</v>
      </c>
      <c r="CG341" s="291">
        <f t="shared" si="719"/>
        <v>0</v>
      </c>
      <c r="CH341" s="291">
        <f t="shared" si="719"/>
        <v>0</v>
      </c>
      <c r="CI341" s="291">
        <f t="shared" si="719"/>
        <v>0</v>
      </c>
      <c r="CJ341" s="291">
        <f t="shared" si="719"/>
        <v>0</v>
      </c>
      <c r="CK341" s="291">
        <f t="shared" si="719"/>
        <v>0</v>
      </c>
      <c r="CL341" s="291">
        <f t="shared" si="719"/>
        <v>0</v>
      </c>
      <c r="CM341" s="291">
        <f t="shared" si="719"/>
        <v>0</v>
      </c>
      <c r="CN341" s="291">
        <f t="shared" si="719"/>
        <v>0</v>
      </c>
      <c r="CO341" s="291">
        <f t="shared" si="719"/>
        <v>0</v>
      </c>
      <c r="CP341" s="291">
        <f t="shared" si="719"/>
        <v>0</v>
      </c>
      <c r="CQ341" s="291">
        <f t="shared" si="719"/>
        <v>0</v>
      </c>
      <c r="CR341" s="291">
        <f t="shared" si="719"/>
        <v>0</v>
      </c>
      <c r="CS341" s="291">
        <f t="shared" si="719"/>
        <v>0</v>
      </c>
      <c r="CT341" s="291">
        <f t="shared" si="719"/>
        <v>0</v>
      </c>
      <c r="CU341" s="291">
        <f t="shared" si="719"/>
        <v>0</v>
      </c>
      <c r="CV341" s="291">
        <f t="shared" si="719"/>
        <v>0</v>
      </c>
      <c r="CW341" s="291">
        <f t="shared" si="719"/>
        <v>0</v>
      </c>
      <c r="CX341" s="291">
        <f t="shared" si="719"/>
        <v>0</v>
      </c>
      <c r="CY341" s="291">
        <f t="shared" si="719"/>
        <v>0</v>
      </c>
      <c r="CZ341" s="291">
        <f t="shared" si="719"/>
        <v>0</v>
      </c>
      <c r="DA341" s="291">
        <f t="shared" si="719"/>
        <v>0</v>
      </c>
      <c r="DB341" s="291">
        <f t="shared" si="719"/>
        <v>0</v>
      </c>
      <c r="DC341" s="291">
        <f t="shared" si="719"/>
        <v>0</v>
      </c>
      <c r="DD341" s="291">
        <f t="shared" si="719"/>
        <v>0</v>
      </c>
      <c r="DE341" s="291">
        <f t="shared" si="719"/>
        <v>0</v>
      </c>
      <c r="DF341" s="291">
        <f t="shared" si="719"/>
        <v>0</v>
      </c>
      <c r="DG341" s="291">
        <f t="shared" si="719"/>
        <v>0</v>
      </c>
      <c r="DH341" s="291">
        <f t="shared" si="719"/>
        <v>0</v>
      </c>
      <c r="DI341" s="291">
        <f t="shared" si="719"/>
        <v>0</v>
      </c>
      <c r="DJ341" s="291">
        <f t="shared" si="719"/>
        <v>0</v>
      </c>
      <c r="DK341" s="291">
        <f t="shared" si="719"/>
        <v>0</v>
      </c>
      <c r="DL341" s="291">
        <f t="shared" si="719"/>
        <v>0</v>
      </c>
      <c r="DM341" s="291">
        <f t="shared" si="719"/>
        <v>0</v>
      </c>
      <c r="DN341" s="291">
        <f t="shared" si="719"/>
        <v>0</v>
      </c>
      <c r="DO341" s="291">
        <f t="shared" si="719"/>
        <v>0</v>
      </c>
      <c r="DP341" s="291">
        <f t="shared" si="719"/>
        <v>0</v>
      </c>
      <c r="DQ341" s="291">
        <f t="shared" si="719"/>
        <v>0</v>
      </c>
      <c r="DR341" s="291">
        <f t="shared" si="719"/>
        <v>0</v>
      </c>
      <c r="DS341" s="291">
        <f t="shared" si="719"/>
        <v>0</v>
      </c>
      <c r="DT341" s="291">
        <f t="shared" si="719"/>
        <v>0</v>
      </c>
      <c r="DU341" s="291">
        <f t="shared" si="719"/>
        <v>0</v>
      </c>
      <c r="DV341" s="291">
        <f t="shared" si="719"/>
        <v>0</v>
      </c>
      <c r="DW341" s="291">
        <f t="shared" si="719"/>
        <v>0</v>
      </c>
      <c r="DX341" s="291">
        <f t="shared" si="719"/>
        <v>0</v>
      </c>
      <c r="DY341" s="291">
        <f t="shared" si="719"/>
        <v>0</v>
      </c>
      <c r="DZ341" s="291">
        <f t="shared" si="719"/>
        <v>0</v>
      </c>
      <c r="EA341" s="291">
        <f t="shared" si="719"/>
        <v>0</v>
      </c>
      <c r="EB341" s="291">
        <f t="shared" ref="EB341:FX341" si="720">EB316*1000</f>
        <v>0</v>
      </c>
      <c r="EC341" s="291">
        <f t="shared" si="720"/>
        <v>0</v>
      </c>
      <c r="ED341" s="291">
        <f t="shared" si="720"/>
        <v>0</v>
      </c>
      <c r="EE341" s="291">
        <f t="shared" si="720"/>
        <v>0</v>
      </c>
      <c r="EF341" s="291">
        <f t="shared" si="720"/>
        <v>0</v>
      </c>
      <c r="EG341" s="291">
        <f t="shared" si="720"/>
        <v>0</v>
      </c>
      <c r="EH341" s="291">
        <f t="shared" si="720"/>
        <v>0</v>
      </c>
      <c r="EI341" s="291">
        <f t="shared" si="720"/>
        <v>0</v>
      </c>
      <c r="EJ341" s="291">
        <f t="shared" si="720"/>
        <v>0</v>
      </c>
      <c r="EK341" s="291">
        <f t="shared" si="720"/>
        <v>0</v>
      </c>
      <c r="EL341" s="291">
        <f t="shared" si="720"/>
        <v>0</v>
      </c>
      <c r="EM341" s="291">
        <f t="shared" si="720"/>
        <v>0</v>
      </c>
      <c r="EN341" s="291">
        <f t="shared" si="720"/>
        <v>0</v>
      </c>
      <c r="EO341" s="291">
        <f t="shared" si="720"/>
        <v>0</v>
      </c>
      <c r="EP341" s="291">
        <f t="shared" si="720"/>
        <v>0</v>
      </c>
      <c r="EQ341" s="291">
        <f t="shared" si="720"/>
        <v>0</v>
      </c>
      <c r="ER341" s="291">
        <f t="shared" si="720"/>
        <v>0</v>
      </c>
      <c r="ES341" s="291">
        <f t="shared" si="720"/>
        <v>0</v>
      </c>
      <c r="ET341" s="291">
        <f t="shared" si="720"/>
        <v>0</v>
      </c>
      <c r="EU341" s="291">
        <f t="shared" si="720"/>
        <v>0</v>
      </c>
      <c r="EV341" s="291">
        <f t="shared" si="720"/>
        <v>0</v>
      </c>
      <c r="EW341" s="291">
        <f t="shared" si="720"/>
        <v>0</v>
      </c>
      <c r="EX341" s="291">
        <f t="shared" si="720"/>
        <v>0</v>
      </c>
      <c r="EY341" s="291">
        <f t="shared" si="720"/>
        <v>0</v>
      </c>
      <c r="EZ341" s="291">
        <f t="shared" si="720"/>
        <v>0</v>
      </c>
      <c r="FA341" s="291">
        <f t="shared" si="720"/>
        <v>0</v>
      </c>
      <c r="FB341" s="291">
        <f t="shared" si="720"/>
        <v>0</v>
      </c>
      <c r="FC341" s="291">
        <f t="shared" si="720"/>
        <v>0</v>
      </c>
      <c r="FD341" s="291">
        <f t="shared" si="720"/>
        <v>0</v>
      </c>
      <c r="FE341" s="291">
        <f t="shared" si="720"/>
        <v>0</v>
      </c>
      <c r="FF341" s="291">
        <f t="shared" si="720"/>
        <v>0</v>
      </c>
      <c r="FG341" s="291">
        <f t="shared" si="720"/>
        <v>0</v>
      </c>
      <c r="FH341" s="291">
        <f t="shared" si="720"/>
        <v>0</v>
      </c>
      <c r="FI341" s="291">
        <f t="shared" si="720"/>
        <v>0</v>
      </c>
      <c r="FJ341" s="291">
        <f t="shared" si="720"/>
        <v>0</v>
      </c>
      <c r="FK341" s="291">
        <f t="shared" si="720"/>
        <v>0</v>
      </c>
      <c r="FL341" s="291">
        <f t="shared" si="720"/>
        <v>0</v>
      </c>
      <c r="FM341" s="291">
        <f t="shared" si="720"/>
        <v>0</v>
      </c>
      <c r="FN341" s="291">
        <f t="shared" si="720"/>
        <v>0</v>
      </c>
      <c r="FO341" s="291">
        <f t="shared" si="720"/>
        <v>0</v>
      </c>
      <c r="FP341" s="291">
        <f t="shared" si="720"/>
        <v>0</v>
      </c>
      <c r="FQ341" s="291">
        <f t="shared" si="720"/>
        <v>0</v>
      </c>
      <c r="FR341" s="291">
        <f t="shared" si="720"/>
        <v>0</v>
      </c>
      <c r="FS341" s="291">
        <f t="shared" si="720"/>
        <v>0</v>
      </c>
      <c r="FT341" s="291">
        <f t="shared" si="720"/>
        <v>0</v>
      </c>
      <c r="FU341" s="291">
        <f t="shared" si="720"/>
        <v>0</v>
      </c>
      <c r="FV341" s="291">
        <f t="shared" si="720"/>
        <v>0</v>
      </c>
      <c r="FW341" s="291">
        <f t="shared" si="720"/>
        <v>0</v>
      </c>
      <c r="FX341" s="291">
        <f t="shared" si="720"/>
        <v>0</v>
      </c>
    </row>
    <row r="342" spans="3:180" x14ac:dyDescent="0.2">
      <c r="C342" s="291">
        <f>C318*1000</f>
        <v>8.3320000000000007</v>
      </c>
      <c r="D342" s="291">
        <f t="shared" ref="D342:BO342" si="721">D318*1000</f>
        <v>24.664999999999999</v>
      </c>
      <c r="E342" s="291">
        <f t="shared" si="721"/>
        <v>6.6660000000000004</v>
      </c>
      <c r="F342" s="291">
        <f t="shared" si="721"/>
        <v>0.58100000000000007</v>
      </c>
      <c r="G342" s="291">
        <f t="shared" si="721"/>
        <v>0</v>
      </c>
      <c r="H342" s="291">
        <f t="shared" si="721"/>
        <v>3.105</v>
      </c>
      <c r="I342" s="291">
        <f t="shared" si="721"/>
        <v>26.179000000000002</v>
      </c>
      <c r="J342" s="291">
        <f t="shared" si="721"/>
        <v>0</v>
      </c>
      <c r="K342" s="291">
        <f t="shared" si="721"/>
        <v>0</v>
      </c>
      <c r="L342" s="291">
        <f t="shared" si="721"/>
        <v>11.187000000000001</v>
      </c>
      <c r="M342" s="291">
        <f t="shared" si="721"/>
        <v>19.943999999999999</v>
      </c>
      <c r="N342" s="291">
        <f t="shared" si="721"/>
        <v>16.542999999999999</v>
      </c>
      <c r="O342" s="291">
        <f t="shared" si="721"/>
        <v>15.370999999999999</v>
      </c>
      <c r="P342" s="291">
        <f t="shared" si="721"/>
        <v>0</v>
      </c>
      <c r="Q342" s="291">
        <f t="shared" si="721"/>
        <v>29.423000000000002</v>
      </c>
      <c r="R342" s="291">
        <f t="shared" si="721"/>
        <v>2.3180000000000001</v>
      </c>
      <c r="S342" s="291">
        <f t="shared" si="721"/>
        <v>5.9420000000000002</v>
      </c>
      <c r="T342" s="291">
        <f t="shared" si="721"/>
        <v>10.633000000000001</v>
      </c>
      <c r="U342" s="291">
        <f t="shared" si="721"/>
        <v>5.8149999999999995</v>
      </c>
      <c r="V342" s="291">
        <f t="shared" si="721"/>
        <v>0</v>
      </c>
      <c r="W342" s="291">
        <f t="shared" si="721"/>
        <v>0</v>
      </c>
      <c r="X342" s="291">
        <f t="shared" si="721"/>
        <v>10.821000000000002</v>
      </c>
      <c r="Y342" s="291">
        <f t="shared" si="721"/>
        <v>0</v>
      </c>
      <c r="Z342" s="291">
        <f t="shared" si="721"/>
        <v>0</v>
      </c>
      <c r="AA342" s="291">
        <f t="shared" si="721"/>
        <v>11.488999999999999</v>
      </c>
      <c r="AB342" s="291">
        <f t="shared" si="721"/>
        <v>10.1</v>
      </c>
      <c r="AC342" s="291">
        <f t="shared" si="721"/>
        <v>10.479000000000001</v>
      </c>
      <c r="AD342" s="291">
        <f t="shared" si="721"/>
        <v>10.792</v>
      </c>
      <c r="AE342" s="291">
        <f t="shared" si="721"/>
        <v>7.7969999999999997</v>
      </c>
      <c r="AF342" s="291">
        <f t="shared" si="721"/>
        <v>9.1440000000000001</v>
      </c>
      <c r="AG342" s="291">
        <f t="shared" si="721"/>
        <v>7.1669999999999998</v>
      </c>
      <c r="AH342" s="291">
        <f t="shared" si="721"/>
        <v>0</v>
      </c>
      <c r="AI342" s="291">
        <f t="shared" si="721"/>
        <v>0</v>
      </c>
      <c r="AJ342" s="291">
        <f t="shared" si="721"/>
        <v>0</v>
      </c>
      <c r="AK342" s="291">
        <f t="shared" si="721"/>
        <v>0</v>
      </c>
      <c r="AL342" s="291">
        <f t="shared" si="721"/>
        <v>4.7919999999999998</v>
      </c>
      <c r="AM342" s="291">
        <f t="shared" si="721"/>
        <v>0</v>
      </c>
      <c r="AN342" s="291">
        <f t="shared" si="721"/>
        <v>0</v>
      </c>
      <c r="AO342" s="291">
        <f t="shared" si="721"/>
        <v>0</v>
      </c>
      <c r="AP342" s="291">
        <f t="shared" si="721"/>
        <v>15.353999999999999</v>
      </c>
      <c r="AQ342" s="291">
        <f t="shared" si="721"/>
        <v>2.7169999999999996</v>
      </c>
      <c r="AR342" s="291">
        <f t="shared" si="721"/>
        <v>11.375</v>
      </c>
      <c r="AS342" s="291">
        <f t="shared" si="721"/>
        <v>5.57</v>
      </c>
      <c r="AT342" s="291">
        <f t="shared" si="721"/>
        <v>7.49</v>
      </c>
      <c r="AU342" s="291">
        <f t="shared" si="721"/>
        <v>0</v>
      </c>
      <c r="AV342" s="291">
        <f t="shared" si="721"/>
        <v>0</v>
      </c>
      <c r="AW342" s="291">
        <f t="shared" si="721"/>
        <v>0</v>
      </c>
      <c r="AX342" s="291">
        <f t="shared" si="721"/>
        <v>0</v>
      </c>
      <c r="AY342" s="291">
        <f t="shared" si="721"/>
        <v>0</v>
      </c>
      <c r="AZ342" s="291">
        <f t="shared" si="721"/>
        <v>8.85</v>
      </c>
      <c r="BA342" s="291">
        <f t="shared" si="721"/>
        <v>19.488</v>
      </c>
      <c r="BB342" s="291">
        <f t="shared" si="721"/>
        <v>4.6430000000000007</v>
      </c>
      <c r="BC342" s="291">
        <f t="shared" si="721"/>
        <v>27.283999999999999</v>
      </c>
      <c r="BD342" s="291">
        <f t="shared" si="721"/>
        <v>15.359</v>
      </c>
      <c r="BE342" s="291">
        <f t="shared" si="721"/>
        <v>31.746999999999996</v>
      </c>
      <c r="BF342" s="291">
        <f t="shared" si="721"/>
        <v>16.853000000000002</v>
      </c>
      <c r="BG342" s="291">
        <f t="shared" si="721"/>
        <v>0</v>
      </c>
      <c r="BH342" s="291">
        <f t="shared" si="721"/>
        <v>4.2310000000000008</v>
      </c>
      <c r="BI342" s="291">
        <f t="shared" si="721"/>
        <v>0</v>
      </c>
      <c r="BJ342" s="291">
        <f t="shared" si="721"/>
        <v>7.7889999999999997</v>
      </c>
      <c r="BK342" s="291">
        <f t="shared" si="721"/>
        <v>30.918999999999997</v>
      </c>
      <c r="BL342" s="291">
        <f t="shared" si="721"/>
        <v>0</v>
      </c>
      <c r="BM342" s="291">
        <f t="shared" si="721"/>
        <v>0</v>
      </c>
      <c r="BN342" s="291">
        <f t="shared" si="721"/>
        <v>5.7690000000000001</v>
      </c>
      <c r="BO342" s="291">
        <f t="shared" si="721"/>
        <v>2.456</v>
      </c>
      <c r="BP342" s="291">
        <f t="shared" ref="BP342:EA342" si="722">BP318*1000</f>
        <v>1.8480000000000001</v>
      </c>
      <c r="BQ342" s="291">
        <f t="shared" si="722"/>
        <v>8.2149999999999999</v>
      </c>
      <c r="BR342" s="291">
        <f t="shared" si="722"/>
        <v>11.788</v>
      </c>
      <c r="BS342" s="291">
        <f t="shared" si="722"/>
        <v>3.1229999999999998</v>
      </c>
      <c r="BT342" s="291">
        <f t="shared" si="722"/>
        <v>3.07</v>
      </c>
      <c r="BU342" s="291">
        <f t="shared" si="722"/>
        <v>4.6100000000000003</v>
      </c>
      <c r="BV342" s="291">
        <f t="shared" si="722"/>
        <v>2.4049999999999998</v>
      </c>
      <c r="BW342" s="291">
        <f t="shared" si="722"/>
        <v>6.9629999999999992</v>
      </c>
      <c r="BX342" s="291">
        <f t="shared" si="722"/>
        <v>0</v>
      </c>
      <c r="BY342" s="291">
        <f t="shared" si="722"/>
        <v>3.4659999999999997</v>
      </c>
      <c r="BZ342" s="291">
        <f t="shared" si="722"/>
        <v>0</v>
      </c>
      <c r="CA342" s="291">
        <f t="shared" si="722"/>
        <v>0</v>
      </c>
      <c r="CB342" s="291">
        <f t="shared" si="722"/>
        <v>15.488999999999999</v>
      </c>
      <c r="CC342" s="291">
        <f t="shared" si="722"/>
        <v>0</v>
      </c>
      <c r="CD342" s="291">
        <f t="shared" si="722"/>
        <v>0</v>
      </c>
      <c r="CE342" s="291">
        <f t="shared" si="722"/>
        <v>0</v>
      </c>
      <c r="CF342" s="291">
        <f t="shared" si="722"/>
        <v>0</v>
      </c>
      <c r="CG342" s="291">
        <f t="shared" si="722"/>
        <v>5.1879999999999997</v>
      </c>
      <c r="CH342" s="291">
        <f t="shared" si="722"/>
        <v>0</v>
      </c>
      <c r="CI342" s="291">
        <f t="shared" si="722"/>
        <v>2.6510000000000002</v>
      </c>
      <c r="CJ342" s="291">
        <f t="shared" si="722"/>
        <v>3.3980000000000001</v>
      </c>
      <c r="CK342" s="291">
        <f t="shared" si="722"/>
        <v>5.4119999999999999</v>
      </c>
      <c r="CL342" s="291">
        <f t="shared" si="722"/>
        <v>8.2880000000000003</v>
      </c>
      <c r="CM342" s="291">
        <f t="shared" si="722"/>
        <v>3.927</v>
      </c>
      <c r="CN342" s="291">
        <f t="shared" si="722"/>
        <v>13.097</v>
      </c>
      <c r="CO342" s="291">
        <f t="shared" si="722"/>
        <v>13.904</v>
      </c>
      <c r="CP342" s="291">
        <f t="shared" si="722"/>
        <v>7.5779999999999994</v>
      </c>
      <c r="CQ342" s="291">
        <f t="shared" si="722"/>
        <v>0</v>
      </c>
      <c r="CR342" s="291">
        <f t="shared" si="722"/>
        <v>3.0829999999999997</v>
      </c>
      <c r="CS342" s="291">
        <f t="shared" si="722"/>
        <v>0</v>
      </c>
      <c r="CT342" s="291">
        <f t="shared" si="722"/>
        <v>0</v>
      </c>
      <c r="CU342" s="291">
        <f t="shared" si="722"/>
        <v>13.658999999999999</v>
      </c>
      <c r="CV342" s="291">
        <f t="shared" si="722"/>
        <v>10.448</v>
      </c>
      <c r="CW342" s="291">
        <f t="shared" si="722"/>
        <v>0</v>
      </c>
      <c r="CX342" s="291">
        <f t="shared" si="722"/>
        <v>0</v>
      </c>
      <c r="CY342" s="291">
        <f t="shared" si="722"/>
        <v>0</v>
      </c>
      <c r="CZ342" s="291">
        <f t="shared" si="722"/>
        <v>2.4540000000000002</v>
      </c>
      <c r="DA342" s="291">
        <f t="shared" si="722"/>
        <v>0</v>
      </c>
      <c r="DB342" s="291">
        <f t="shared" si="722"/>
        <v>0</v>
      </c>
      <c r="DC342" s="291">
        <f t="shared" si="722"/>
        <v>7.3529999999999998</v>
      </c>
      <c r="DD342" s="291">
        <f t="shared" si="722"/>
        <v>0</v>
      </c>
      <c r="DE342" s="291">
        <f t="shared" si="722"/>
        <v>2.2920000000000003</v>
      </c>
      <c r="DF342" s="291">
        <f t="shared" si="722"/>
        <v>9.1020000000000003</v>
      </c>
      <c r="DG342" s="291">
        <f t="shared" si="722"/>
        <v>1.66</v>
      </c>
      <c r="DH342" s="291">
        <f t="shared" si="722"/>
        <v>4.7320000000000002</v>
      </c>
      <c r="DI342" s="291">
        <f t="shared" si="722"/>
        <v>0</v>
      </c>
      <c r="DJ342" s="291">
        <f t="shared" si="722"/>
        <v>6.8580000000000005</v>
      </c>
      <c r="DK342" s="291">
        <f t="shared" si="722"/>
        <v>7.3239999999999998</v>
      </c>
      <c r="DL342" s="291">
        <f t="shared" si="722"/>
        <v>0</v>
      </c>
      <c r="DM342" s="291">
        <f t="shared" si="722"/>
        <v>6.7640000000000002</v>
      </c>
      <c r="DN342" s="291">
        <f t="shared" si="722"/>
        <v>18.419</v>
      </c>
      <c r="DO342" s="291">
        <f t="shared" si="722"/>
        <v>2.202</v>
      </c>
      <c r="DP342" s="291">
        <f t="shared" si="722"/>
        <v>0</v>
      </c>
      <c r="DQ342" s="291">
        <f t="shared" si="722"/>
        <v>0</v>
      </c>
      <c r="DR342" s="291">
        <f t="shared" si="722"/>
        <v>0</v>
      </c>
      <c r="DS342" s="291">
        <f t="shared" si="722"/>
        <v>0</v>
      </c>
      <c r="DT342" s="291">
        <f t="shared" si="722"/>
        <v>0</v>
      </c>
      <c r="DU342" s="291">
        <f t="shared" si="722"/>
        <v>0</v>
      </c>
      <c r="DV342" s="291">
        <f t="shared" si="722"/>
        <v>0</v>
      </c>
      <c r="DW342" s="291">
        <f t="shared" si="722"/>
        <v>0.874</v>
      </c>
      <c r="DX342" s="291">
        <f t="shared" si="722"/>
        <v>8.5960000000000001</v>
      </c>
      <c r="DY342" s="291">
        <f t="shared" si="722"/>
        <v>5.8129999999999997</v>
      </c>
      <c r="DZ342" s="291">
        <f t="shared" si="722"/>
        <v>4.5859999999999994</v>
      </c>
      <c r="EA342" s="291">
        <f t="shared" si="722"/>
        <v>0.67500000000000004</v>
      </c>
      <c r="EB342" s="291">
        <f t="shared" ref="EB342:FX342" si="723">EB318*1000</f>
        <v>7.0759999999999996</v>
      </c>
      <c r="EC342" s="291">
        <f t="shared" si="723"/>
        <v>5</v>
      </c>
      <c r="ED342" s="291">
        <f t="shared" si="723"/>
        <v>1.6800000000000002</v>
      </c>
      <c r="EE342" s="291">
        <f t="shared" si="723"/>
        <v>0</v>
      </c>
      <c r="EF342" s="291">
        <f t="shared" si="723"/>
        <v>0</v>
      </c>
      <c r="EG342" s="291">
        <f t="shared" si="723"/>
        <v>0</v>
      </c>
      <c r="EH342" s="291">
        <f t="shared" si="723"/>
        <v>0</v>
      </c>
      <c r="EI342" s="291">
        <f t="shared" si="723"/>
        <v>0</v>
      </c>
      <c r="EJ342" s="291">
        <f t="shared" si="723"/>
        <v>0</v>
      </c>
      <c r="EK342" s="291">
        <f t="shared" si="723"/>
        <v>0.69099999999999995</v>
      </c>
      <c r="EL342" s="291">
        <f t="shared" si="723"/>
        <v>2.9619999999999997</v>
      </c>
      <c r="EM342" s="291">
        <f t="shared" si="723"/>
        <v>9.2210000000000001</v>
      </c>
      <c r="EN342" s="291">
        <f t="shared" si="723"/>
        <v>3.3570000000000002</v>
      </c>
      <c r="EO342" s="291">
        <f t="shared" si="723"/>
        <v>1.7309999999999999</v>
      </c>
      <c r="EP342" s="291">
        <f t="shared" si="723"/>
        <v>10.127000000000001</v>
      </c>
      <c r="EQ342" s="291">
        <f t="shared" si="723"/>
        <v>1.7969999999999999</v>
      </c>
      <c r="ER342" s="291">
        <f t="shared" si="723"/>
        <v>13.863</v>
      </c>
      <c r="ES342" s="291">
        <f t="shared" si="723"/>
        <v>0</v>
      </c>
      <c r="ET342" s="291">
        <f t="shared" si="723"/>
        <v>7.9530000000000003</v>
      </c>
      <c r="EU342" s="291">
        <f t="shared" si="723"/>
        <v>0</v>
      </c>
      <c r="EV342" s="291">
        <f t="shared" si="723"/>
        <v>0</v>
      </c>
      <c r="EW342" s="291">
        <f t="shared" si="723"/>
        <v>3.9899999999999998</v>
      </c>
      <c r="EX342" s="291">
        <f t="shared" si="723"/>
        <v>11.041</v>
      </c>
      <c r="EY342" s="291">
        <f t="shared" si="723"/>
        <v>0</v>
      </c>
      <c r="EZ342" s="291">
        <f t="shared" si="723"/>
        <v>0</v>
      </c>
      <c r="FA342" s="291">
        <f t="shared" si="723"/>
        <v>2.4889999999999999</v>
      </c>
      <c r="FB342" s="291">
        <f t="shared" si="723"/>
        <v>1.821</v>
      </c>
      <c r="FC342" s="291">
        <f t="shared" si="723"/>
        <v>4.21</v>
      </c>
      <c r="FD342" s="291">
        <f t="shared" si="723"/>
        <v>0</v>
      </c>
      <c r="FE342" s="291">
        <f t="shared" si="723"/>
        <v>7.7869999999999999</v>
      </c>
      <c r="FF342" s="291">
        <f t="shared" si="723"/>
        <v>0</v>
      </c>
      <c r="FG342" s="291">
        <f t="shared" si="723"/>
        <v>0</v>
      </c>
      <c r="FH342" s="291">
        <f t="shared" si="723"/>
        <v>3.6679999999999997</v>
      </c>
      <c r="FI342" s="291">
        <f t="shared" si="723"/>
        <v>3.726</v>
      </c>
      <c r="FJ342" s="291">
        <f t="shared" si="723"/>
        <v>2.738</v>
      </c>
      <c r="FK342" s="291">
        <f t="shared" si="723"/>
        <v>3.8220000000000001</v>
      </c>
      <c r="FL342" s="291">
        <f t="shared" si="723"/>
        <v>3.8359999999999999</v>
      </c>
      <c r="FM342" s="291">
        <f t="shared" si="723"/>
        <v>0.90200000000000002</v>
      </c>
      <c r="FN342" s="291">
        <f t="shared" si="723"/>
        <v>8.3250000000000011</v>
      </c>
      <c r="FO342" s="291">
        <f t="shared" si="723"/>
        <v>1.444</v>
      </c>
      <c r="FP342" s="291">
        <f t="shared" si="723"/>
        <v>2.109</v>
      </c>
      <c r="FQ342" s="291">
        <f t="shared" si="723"/>
        <v>5.056</v>
      </c>
      <c r="FR342" s="291">
        <f t="shared" si="723"/>
        <v>12.151999999999999</v>
      </c>
      <c r="FS342" s="291">
        <f t="shared" si="723"/>
        <v>0.183</v>
      </c>
      <c r="FT342" s="291">
        <f t="shared" si="723"/>
        <v>1.2910000000000001</v>
      </c>
      <c r="FU342" s="291">
        <f t="shared" si="723"/>
        <v>10.85</v>
      </c>
      <c r="FV342" s="291">
        <f t="shared" si="723"/>
        <v>12.228</v>
      </c>
      <c r="FW342" s="291">
        <f t="shared" si="723"/>
        <v>0</v>
      </c>
      <c r="FX342" s="291">
        <f t="shared" si="723"/>
        <v>17.913999999999998</v>
      </c>
    </row>
    <row r="343" spans="3:180" x14ac:dyDescent="0.2">
      <c r="C343" s="291"/>
      <c r="D343" s="291"/>
      <c r="E343" s="291"/>
      <c r="F343" s="291"/>
      <c r="G343" s="291"/>
      <c r="H343" s="291"/>
      <c r="I343" s="291"/>
      <c r="J343" s="291"/>
      <c r="K343" s="291"/>
      <c r="L343" s="291"/>
      <c r="M343" s="291"/>
      <c r="N343" s="291"/>
      <c r="O343" s="291"/>
      <c r="P343" s="291"/>
      <c r="Q343" s="291"/>
      <c r="R343" s="291"/>
      <c r="S343" s="291"/>
      <c r="T343" s="291"/>
      <c r="U343" s="291"/>
      <c r="V343" s="291"/>
      <c r="W343" s="291"/>
      <c r="X343" s="291"/>
      <c r="Y343" s="291"/>
      <c r="Z343" s="291"/>
      <c r="AA343" s="291"/>
      <c r="AB343" s="291"/>
      <c r="AC343" s="291"/>
      <c r="AD343" s="291"/>
      <c r="AE343" s="291"/>
      <c r="AF343" s="291"/>
      <c r="AG343" s="291"/>
      <c r="AH343" s="291"/>
      <c r="AI343" s="291"/>
      <c r="AJ343" s="291"/>
      <c r="AK343" s="291"/>
      <c r="AL343" s="291"/>
      <c r="AM343" s="291"/>
      <c r="AN343" s="291"/>
      <c r="AO343" s="291"/>
      <c r="AP343" s="291"/>
      <c r="AQ343" s="291"/>
      <c r="AR343" s="291"/>
      <c r="AS343" s="291"/>
      <c r="AT343" s="291"/>
      <c r="AU343" s="291"/>
      <c r="AV343" s="291"/>
      <c r="AW343" s="291"/>
      <c r="AX343" s="291"/>
      <c r="AY343" s="291"/>
      <c r="AZ343" s="291"/>
      <c r="BA343" s="291"/>
      <c r="BB343" s="291"/>
      <c r="BC343" s="291"/>
      <c r="BD343" s="291"/>
      <c r="BE343" s="291"/>
      <c r="BF343" s="291"/>
      <c r="BG343" s="291"/>
      <c r="BH343" s="291"/>
      <c r="BI343" s="291"/>
      <c r="BJ343" s="291"/>
      <c r="BK343" s="291"/>
      <c r="BL343" s="291"/>
      <c r="BM343" s="291"/>
      <c r="BN343" s="291"/>
      <c r="BO343" s="291"/>
      <c r="BP343" s="291"/>
      <c r="BQ343" s="291"/>
      <c r="BR343" s="291"/>
      <c r="BS343" s="291"/>
      <c r="BT343" s="291"/>
      <c r="BU343" s="291"/>
      <c r="BV343" s="291"/>
      <c r="BW343" s="291"/>
      <c r="BX343" s="291"/>
      <c r="BY343" s="291"/>
      <c r="BZ343" s="291"/>
      <c r="CA343" s="291"/>
      <c r="CB343" s="291"/>
      <c r="CC343" s="291"/>
      <c r="CD343" s="291"/>
      <c r="CE343" s="291"/>
      <c r="CF343" s="291"/>
      <c r="CG343" s="291"/>
      <c r="CH343" s="291"/>
      <c r="CI343" s="291"/>
      <c r="CJ343" s="291"/>
      <c r="CK343" s="291"/>
      <c r="CL343" s="291"/>
      <c r="CM343" s="291"/>
      <c r="CN343" s="291"/>
      <c r="CO343" s="291"/>
      <c r="CP343" s="291"/>
      <c r="CQ343" s="291"/>
      <c r="CR343" s="291"/>
      <c r="CS343" s="291"/>
      <c r="CT343" s="291"/>
      <c r="CU343" s="291"/>
      <c r="CV343" s="291"/>
      <c r="CW343" s="291"/>
      <c r="CX343" s="291"/>
      <c r="CY343" s="291"/>
      <c r="CZ343" s="291"/>
      <c r="DA343" s="291"/>
      <c r="DB343" s="291"/>
      <c r="DC343" s="291"/>
      <c r="DD343" s="291"/>
      <c r="DE343" s="291"/>
      <c r="DF343" s="291"/>
      <c r="DG343" s="291"/>
      <c r="DH343" s="291"/>
      <c r="DI343" s="291"/>
      <c r="DJ343" s="291"/>
      <c r="DK343" s="291"/>
      <c r="DL343" s="291"/>
      <c r="DM343" s="291"/>
      <c r="DN343" s="291"/>
      <c r="DO343" s="291"/>
      <c r="DP343" s="291"/>
      <c r="DQ343" s="291"/>
      <c r="DR343" s="291"/>
      <c r="DS343" s="291"/>
      <c r="DT343" s="291"/>
      <c r="DU343" s="291"/>
      <c r="DV343" s="291"/>
      <c r="DW343" s="291"/>
      <c r="DX343" s="291"/>
      <c r="DY343" s="291"/>
      <c r="DZ343" s="291"/>
      <c r="EA343" s="291"/>
      <c r="EB343" s="291"/>
      <c r="EC343" s="291"/>
      <c r="ED343" s="291"/>
      <c r="EE343" s="291"/>
      <c r="EF343" s="291"/>
      <c r="EG343" s="291"/>
      <c r="EH343" s="291"/>
      <c r="EI343" s="291"/>
      <c r="EJ343" s="291"/>
      <c r="EK343" s="291"/>
      <c r="EL343" s="291"/>
      <c r="EM343" s="291"/>
      <c r="EN343" s="291"/>
      <c r="EO343" s="291"/>
      <c r="EP343" s="291"/>
      <c r="EQ343" s="291"/>
      <c r="ER343" s="291"/>
      <c r="ES343" s="291"/>
      <c r="ET343" s="291"/>
      <c r="EU343" s="291"/>
      <c r="EV343" s="291"/>
      <c r="EW343" s="291"/>
      <c r="EX343" s="291"/>
      <c r="EY343" s="291"/>
      <c r="EZ343" s="291"/>
      <c r="FA343" s="291"/>
      <c r="FB343" s="291"/>
      <c r="FC343" s="291"/>
      <c r="FD343" s="291"/>
      <c r="FE343" s="291"/>
      <c r="FF343" s="291"/>
      <c r="FG343" s="291"/>
      <c r="FH343" s="291"/>
      <c r="FI343" s="291"/>
      <c r="FJ343" s="291"/>
      <c r="FK343" s="291"/>
      <c r="FL343" s="291"/>
      <c r="FM343" s="291"/>
      <c r="FN343" s="291"/>
      <c r="FO343" s="291"/>
      <c r="FP343" s="291"/>
      <c r="FQ343" s="291"/>
      <c r="FR343" s="291"/>
      <c r="FS343" s="291"/>
      <c r="FT343" s="291"/>
      <c r="FU343" s="291"/>
      <c r="FV343" s="291"/>
      <c r="FW343" s="291"/>
      <c r="FX343" s="291"/>
    </row>
    <row r="344" spans="3:180" x14ac:dyDescent="0.2">
      <c r="C344">
        <f>C241*1000</f>
        <v>107.396</v>
      </c>
      <c r="D344">
        <f t="shared" ref="D344:BO344" si="724">D241*1000</f>
        <v>141.64599999999999</v>
      </c>
      <c r="E344">
        <f t="shared" si="724"/>
        <v>96.858000000000004</v>
      </c>
      <c r="F344">
        <f t="shared" si="724"/>
        <v>121.755</v>
      </c>
      <c r="G344">
        <f t="shared" si="724"/>
        <v>56.119</v>
      </c>
      <c r="H344">
        <f t="shared" si="724"/>
        <v>90.593999999999994</v>
      </c>
      <c r="I344">
        <f t="shared" si="724"/>
        <v>137.30600000000001</v>
      </c>
      <c r="J344">
        <f t="shared" si="724"/>
        <v>150.03200000000001</v>
      </c>
      <c r="K344">
        <f t="shared" si="724"/>
        <v>84.013000000000005</v>
      </c>
      <c r="L344">
        <f t="shared" si="724"/>
        <v>41.647000000000006</v>
      </c>
      <c r="M344">
        <f t="shared" si="724"/>
        <v>68.41</v>
      </c>
      <c r="N344">
        <f t="shared" si="724"/>
        <v>74.540999999999997</v>
      </c>
      <c r="O344">
        <f t="shared" si="724"/>
        <v>70.62</v>
      </c>
      <c r="P344">
        <f t="shared" si="724"/>
        <v>76.347999999999999</v>
      </c>
      <c r="Q344">
        <f t="shared" si="724"/>
        <v>137.267</v>
      </c>
      <c r="R344">
        <f t="shared" si="724"/>
        <v>361.202</v>
      </c>
      <c r="S344">
        <f t="shared" si="724"/>
        <v>49.440999999999995</v>
      </c>
      <c r="T344">
        <f t="shared" si="724"/>
        <v>82.435999999999993</v>
      </c>
      <c r="U344">
        <f t="shared" si="724"/>
        <v>53.009</v>
      </c>
      <c r="V344">
        <f t="shared" si="724"/>
        <v>116.163</v>
      </c>
      <c r="W344">
        <f t="shared" si="724"/>
        <v>133.43899999999999</v>
      </c>
      <c r="X344">
        <f t="shared" si="724"/>
        <v>63.625</v>
      </c>
      <c r="Y344">
        <f t="shared" si="724"/>
        <v>332.98699999999997</v>
      </c>
      <c r="Z344">
        <f t="shared" si="724"/>
        <v>130.078</v>
      </c>
      <c r="AA344">
        <f t="shared" si="724"/>
        <v>74.588999999999999</v>
      </c>
      <c r="AB344">
        <f t="shared" si="724"/>
        <v>37.976999999999997</v>
      </c>
      <c r="AC344">
        <f t="shared" si="724"/>
        <v>44.418999999999997</v>
      </c>
      <c r="AD344">
        <f t="shared" si="724"/>
        <v>46.844999999999999</v>
      </c>
      <c r="AE344">
        <f t="shared" si="724"/>
        <v>40.445</v>
      </c>
      <c r="AF344">
        <f t="shared" si="724"/>
        <v>31.272000000000002</v>
      </c>
      <c r="AG344">
        <f t="shared" si="724"/>
        <v>17.670999999999999</v>
      </c>
      <c r="AH344">
        <f t="shared" si="724"/>
        <v>281.43700000000001</v>
      </c>
      <c r="AI344">
        <f t="shared" si="724"/>
        <v>468.78199999999998</v>
      </c>
      <c r="AJ344">
        <f t="shared" si="724"/>
        <v>96.340999999999994</v>
      </c>
      <c r="AK344">
        <f t="shared" si="724"/>
        <v>46.985999999999997</v>
      </c>
      <c r="AL344">
        <f t="shared" si="724"/>
        <v>47.643999999999998</v>
      </c>
      <c r="AM344">
        <f t="shared" si="724"/>
        <v>101.83300000000001</v>
      </c>
      <c r="AN344">
        <f t="shared" si="724"/>
        <v>37.82</v>
      </c>
      <c r="AO344">
        <f t="shared" si="724"/>
        <v>112.842</v>
      </c>
      <c r="AP344">
        <f t="shared" si="724"/>
        <v>46.336000000000006</v>
      </c>
      <c r="AQ344">
        <f t="shared" si="724"/>
        <v>24.334000000000003</v>
      </c>
      <c r="AR344">
        <f t="shared" si="724"/>
        <v>82.896000000000001</v>
      </c>
      <c r="AS344">
        <f t="shared" si="724"/>
        <v>21.288999999999998</v>
      </c>
      <c r="AT344">
        <f t="shared" si="724"/>
        <v>90.481000000000009</v>
      </c>
      <c r="AU344">
        <f t="shared" si="724"/>
        <v>83.294000000000011</v>
      </c>
      <c r="AV344">
        <f t="shared" si="724"/>
        <v>200.08699999999999</v>
      </c>
      <c r="AW344">
        <f t="shared" si="724"/>
        <v>141.92699999999999</v>
      </c>
      <c r="AX344">
        <f t="shared" si="724"/>
        <v>56.488999999999997</v>
      </c>
      <c r="AY344">
        <f t="shared" si="724"/>
        <v>115.127</v>
      </c>
      <c r="AZ344">
        <f t="shared" si="724"/>
        <v>157.566</v>
      </c>
      <c r="BA344">
        <f t="shared" si="724"/>
        <v>197.376</v>
      </c>
      <c r="BB344">
        <f t="shared" si="724"/>
        <v>435.19600000000003</v>
      </c>
      <c r="BC344">
        <f t="shared" si="724"/>
        <v>96.817999999999998</v>
      </c>
      <c r="BD344">
        <f t="shared" si="724"/>
        <v>106.39100000000001</v>
      </c>
      <c r="BE344">
        <f t="shared" si="724"/>
        <v>108.09100000000001</v>
      </c>
      <c r="BF344">
        <f t="shared" si="724"/>
        <v>127.83200000000001</v>
      </c>
      <c r="BG344">
        <f t="shared" si="724"/>
        <v>296.85899999999998</v>
      </c>
      <c r="BH344">
        <f t="shared" si="724"/>
        <v>133.03899999999999</v>
      </c>
      <c r="BI344">
        <f t="shared" si="724"/>
        <v>94.533000000000001</v>
      </c>
      <c r="BJ344">
        <f t="shared" si="724"/>
        <v>103.50099999999999</v>
      </c>
      <c r="BK344">
        <f t="shared" si="724"/>
        <v>224.43199999999999</v>
      </c>
      <c r="BL344">
        <f t="shared" si="724"/>
        <v>544.63200000000006</v>
      </c>
      <c r="BM344">
        <f t="shared" si="724"/>
        <v>151.37100000000001</v>
      </c>
      <c r="BN344">
        <f t="shared" si="724"/>
        <v>124.29700000000001</v>
      </c>
      <c r="BO344">
        <f t="shared" si="724"/>
        <v>80.131999999999991</v>
      </c>
      <c r="BP344">
        <f t="shared" ref="BP344:EA344" si="725">BP241*1000</f>
        <v>45.326999999999998</v>
      </c>
      <c r="BQ344">
        <f t="shared" si="725"/>
        <v>51.186</v>
      </c>
      <c r="BR344">
        <f t="shared" si="725"/>
        <v>51.825000000000003</v>
      </c>
      <c r="BS344">
        <f t="shared" si="725"/>
        <v>15.545</v>
      </c>
      <c r="BT344">
        <f t="shared" si="725"/>
        <v>14.266999999999999</v>
      </c>
      <c r="BU344">
        <f t="shared" si="725"/>
        <v>37.183</v>
      </c>
      <c r="BV344">
        <f t="shared" si="725"/>
        <v>20.155999999999999</v>
      </c>
      <c r="BW344">
        <f t="shared" si="725"/>
        <v>31.019000000000002</v>
      </c>
      <c r="BX344">
        <f t="shared" si="725"/>
        <v>25.690999999999999</v>
      </c>
      <c r="BY344">
        <f t="shared" si="725"/>
        <v>51.984000000000002</v>
      </c>
      <c r="BZ344">
        <f t="shared" si="725"/>
        <v>84.697999999999993</v>
      </c>
      <c r="CA344">
        <f t="shared" si="725"/>
        <v>38.409999999999997</v>
      </c>
      <c r="CB344">
        <f t="shared" si="725"/>
        <v>72.281999999999996</v>
      </c>
      <c r="CC344">
        <f t="shared" si="725"/>
        <v>114.14100000000001</v>
      </c>
      <c r="CD344">
        <f t="shared" si="725"/>
        <v>55.396000000000001</v>
      </c>
      <c r="CE344">
        <f t="shared" si="725"/>
        <v>73.789999999999992</v>
      </c>
      <c r="CF344">
        <f t="shared" si="725"/>
        <v>60.594000000000001</v>
      </c>
      <c r="CG344">
        <f t="shared" si="725"/>
        <v>121.723</v>
      </c>
      <c r="CH344">
        <f t="shared" si="725"/>
        <v>91.414000000000001</v>
      </c>
      <c r="CI344">
        <f t="shared" si="725"/>
        <v>62.497</v>
      </c>
      <c r="CJ344">
        <f t="shared" si="725"/>
        <v>44.893000000000001</v>
      </c>
      <c r="CK344">
        <f t="shared" si="725"/>
        <v>35.789000000000001</v>
      </c>
      <c r="CL344">
        <f t="shared" si="725"/>
        <v>54.589999999999996</v>
      </c>
      <c r="CM344">
        <f t="shared" si="725"/>
        <v>29.808</v>
      </c>
      <c r="CN344">
        <f t="shared" si="725"/>
        <v>75.995999999999995</v>
      </c>
      <c r="CO344">
        <f t="shared" si="725"/>
        <v>62.262999999999998</v>
      </c>
      <c r="CP344">
        <f t="shared" si="725"/>
        <v>23.600999999999999</v>
      </c>
      <c r="CQ344">
        <f t="shared" si="725"/>
        <v>79.608999999999995</v>
      </c>
      <c r="CR344">
        <f t="shared" si="725"/>
        <v>22.960999999999999</v>
      </c>
      <c r="CS344">
        <f t="shared" si="725"/>
        <v>82.381999999999991</v>
      </c>
      <c r="CT344">
        <f t="shared" si="725"/>
        <v>46.258000000000003</v>
      </c>
      <c r="CU344">
        <f t="shared" si="725"/>
        <v>254.01600000000002</v>
      </c>
      <c r="CV344">
        <f t="shared" si="725"/>
        <v>50.597000000000001</v>
      </c>
      <c r="CW344">
        <f t="shared" si="725"/>
        <v>38.189</v>
      </c>
      <c r="CX344">
        <f t="shared" si="725"/>
        <v>63.601000000000006</v>
      </c>
      <c r="CY344">
        <f t="shared" si="725"/>
        <v>138.49199999999999</v>
      </c>
      <c r="CZ344">
        <f t="shared" si="725"/>
        <v>86.901999999999987</v>
      </c>
      <c r="DA344">
        <f t="shared" si="725"/>
        <v>66.852999999999994</v>
      </c>
      <c r="DB344">
        <f t="shared" si="725"/>
        <v>150.79500000000002</v>
      </c>
      <c r="DC344">
        <f t="shared" si="725"/>
        <v>37.574000000000005</v>
      </c>
      <c r="DD344">
        <f t="shared" si="725"/>
        <v>8.0040000000000013</v>
      </c>
      <c r="DE344">
        <f t="shared" si="725"/>
        <v>27.391999999999999</v>
      </c>
      <c r="DF344">
        <f t="shared" si="725"/>
        <v>106.52300000000001</v>
      </c>
      <c r="DG344">
        <f t="shared" si="725"/>
        <v>36.718000000000004</v>
      </c>
      <c r="DH344">
        <f t="shared" si="725"/>
        <v>42.363999999999997</v>
      </c>
      <c r="DI344">
        <f t="shared" si="725"/>
        <v>40.599000000000004</v>
      </c>
      <c r="DJ344">
        <f t="shared" si="725"/>
        <v>113.44600000000001</v>
      </c>
      <c r="DK344">
        <f t="shared" si="725"/>
        <v>97.698999999999998</v>
      </c>
      <c r="DL344">
        <f t="shared" si="725"/>
        <v>101.998</v>
      </c>
      <c r="DM344">
        <f t="shared" si="725"/>
        <v>99.436999999999998</v>
      </c>
      <c r="DN344">
        <f t="shared" si="725"/>
        <v>53.233000000000004</v>
      </c>
      <c r="DO344">
        <f t="shared" si="725"/>
        <v>111.30900000000001</v>
      </c>
      <c r="DP344">
        <f t="shared" si="725"/>
        <v>188.233</v>
      </c>
      <c r="DQ344">
        <f t="shared" si="725"/>
        <v>39.540999999999997</v>
      </c>
      <c r="DR344">
        <f t="shared" si="725"/>
        <v>182.798</v>
      </c>
      <c r="DS344">
        <f t="shared" si="725"/>
        <v>208.13799999999998</v>
      </c>
      <c r="DT344">
        <f t="shared" si="725"/>
        <v>219.29000000000002</v>
      </c>
      <c r="DU344">
        <f t="shared" si="725"/>
        <v>163.51300000000001</v>
      </c>
      <c r="DV344">
        <f t="shared" si="725"/>
        <v>388.82299999999998</v>
      </c>
      <c r="DW344">
        <f t="shared" si="725"/>
        <v>210.274</v>
      </c>
      <c r="DX344">
        <f t="shared" si="725"/>
        <v>48.637999999999998</v>
      </c>
      <c r="DY344">
        <f t="shared" si="725"/>
        <v>41.554000000000002</v>
      </c>
      <c r="DZ344">
        <f t="shared" si="725"/>
        <v>60.544000000000004</v>
      </c>
      <c r="EA344">
        <f t="shared" si="725"/>
        <v>18.894000000000002</v>
      </c>
      <c r="EB344">
        <f t="shared" ref="EB344:FX344" si="726">EB241*1000</f>
        <v>69.867999999999995</v>
      </c>
      <c r="EC344">
        <f t="shared" si="726"/>
        <v>105.47099999999999</v>
      </c>
      <c r="ED344">
        <f t="shared" si="726"/>
        <v>6.3719999999999999</v>
      </c>
      <c r="EE344">
        <f t="shared" si="726"/>
        <v>173.08699999999999</v>
      </c>
      <c r="EF344">
        <f t="shared" si="726"/>
        <v>159.59300000000002</v>
      </c>
      <c r="EG344">
        <f t="shared" si="726"/>
        <v>133.23699999999999</v>
      </c>
      <c r="EH344">
        <f t="shared" si="726"/>
        <v>214.505</v>
      </c>
      <c r="EI344">
        <f t="shared" si="726"/>
        <v>145.78199999999998</v>
      </c>
      <c r="EJ344">
        <f t="shared" si="726"/>
        <v>113.45399999999999</v>
      </c>
      <c r="EK344">
        <f t="shared" si="726"/>
        <v>10.786</v>
      </c>
      <c r="EL344">
        <f t="shared" si="726"/>
        <v>18.737000000000002</v>
      </c>
      <c r="EM344">
        <f t="shared" si="726"/>
        <v>46.641000000000005</v>
      </c>
      <c r="EN344">
        <f t="shared" si="726"/>
        <v>167.89499999999998</v>
      </c>
      <c r="EO344">
        <f t="shared" si="726"/>
        <v>89.603999999999999</v>
      </c>
      <c r="EP344">
        <f t="shared" si="726"/>
        <v>35.052</v>
      </c>
      <c r="EQ344">
        <f t="shared" si="726"/>
        <v>26.576999999999998</v>
      </c>
      <c r="ER344">
        <f t="shared" si="726"/>
        <v>46.478000000000002</v>
      </c>
      <c r="ES344">
        <f t="shared" si="726"/>
        <v>100.435</v>
      </c>
      <c r="ET344">
        <f t="shared" si="726"/>
        <v>160.934</v>
      </c>
      <c r="EU344">
        <f t="shared" si="726"/>
        <v>184.57599999999999</v>
      </c>
      <c r="EV344">
        <f t="shared" si="726"/>
        <v>27.074000000000002</v>
      </c>
      <c r="EW344">
        <f t="shared" si="726"/>
        <v>13.738</v>
      </c>
      <c r="EX344">
        <f t="shared" si="726"/>
        <v>81.92</v>
      </c>
      <c r="EY344">
        <f t="shared" si="726"/>
        <v>135.126</v>
      </c>
      <c r="EZ344">
        <f t="shared" si="726"/>
        <v>79.42</v>
      </c>
      <c r="FA344">
        <f t="shared" si="726"/>
        <v>15.883000000000001</v>
      </c>
      <c r="FB344">
        <f t="shared" si="726"/>
        <v>11.705</v>
      </c>
      <c r="FC344">
        <f t="shared" si="726"/>
        <v>72.458999999999989</v>
      </c>
      <c r="FD344">
        <f t="shared" si="726"/>
        <v>102.858</v>
      </c>
      <c r="FE344">
        <f t="shared" si="726"/>
        <v>54.451999999999998</v>
      </c>
      <c r="FF344">
        <f t="shared" si="726"/>
        <v>174.16200000000001</v>
      </c>
      <c r="FG344">
        <f t="shared" si="726"/>
        <v>166.87700000000001</v>
      </c>
      <c r="FH344">
        <f t="shared" si="726"/>
        <v>36.271000000000001</v>
      </c>
      <c r="FI344">
        <f t="shared" si="726"/>
        <v>15.019</v>
      </c>
      <c r="FJ344">
        <f t="shared" si="726"/>
        <v>36.028999999999996</v>
      </c>
      <c r="FK344">
        <f t="shared" si="726"/>
        <v>16.286999999999999</v>
      </c>
      <c r="FL344">
        <f t="shared" si="726"/>
        <v>53.488</v>
      </c>
      <c r="FM344">
        <f t="shared" si="726"/>
        <v>56.831000000000003</v>
      </c>
      <c r="FN344">
        <f t="shared" si="726"/>
        <v>111.459</v>
      </c>
      <c r="FO344">
        <f t="shared" si="726"/>
        <v>5.5900000000000007</v>
      </c>
      <c r="FP344">
        <f t="shared" si="726"/>
        <v>15.948</v>
      </c>
      <c r="FQ344">
        <f t="shared" si="726"/>
        <v>46.314</v>
      </c>
      <c r="FR344">
        <f t="shared" si="726"/>
        <v>21.811</v>
      </c>
      <c r="FS344">
        <f t="shared" si="726"/>
        <v>6.4539999999999997</v>
      </c>
      <c r="FT344">
        <f t="shared" si="726"/>
        <v>4.3280000000000003</v>
      </c>
      <c r="FU344">
        <f t="shared" si="726"/>
        <v>69.448999999999998</v>
      </c>
      <c r="FV344">
        <f t="shared" si="726"/>
        <v>64.616000000000014</v>
      </c>
      <c r="FW344">
        <f t="shared" si="726"/>
        <v>153.88399999999999</v>
      </c>
      <c r="FX344">
        <f t="shared" si="726"/>
        <v>63.796000000000006</v>
      </c>
    </row>
    <row r="345" spans="3:180" x14ac:dyDescent="0.2">
      <c r="F345" s="150"/>
      <c r="G345" s="150"/>
    </row>
    <row r="346" spans="3:180" x14ac:dyDescent="0.2">
      <c r="F346" s="150"/>
      <c r="G346" s="150"/>
    </row>
    <row r="347" spans="3:180" x14ac:dyDescent="0.2">
      <c r="F347" s="150"/>
      <c r="G347" s="150"/>
    </row>
    <row r="348" spans="3:180" x14ac:dyDescent="0.2">
      <c r="F348" s="150"/>
      <c r="G348" s="150"/>
    </row>
    <row r="349" spans="3:180" x14ac:dyDescent="0.2">
      <c r="W349"/>
      <c r="FT349"/>
    </row>
    <row r="350" spans="3:180" x14ac:dyDescent="0.2">
      <c r="F350" s="150"/>
      <c r="G350" s="150"/>
    </row>
    <row r="351" spans="3:180" x14ac:dyDescent="0.2">
      <c r="F351" s="150"/>
      <c r="G351" s="150"/>
    </row>
    <row r="352" spans="3:180" x14ac:dyDescent="0.2">
      <c r="W352"/>
      <c r="FT352"/>
    </row>
    <row r="353" spans="6:7" x14ac:dyDescent="0.2">
      <c r="F353" s="150"/>
      <c r="G353" s="150"/>
    </row>
    <row r="354" spans="6:7" x14ac:dyDescent="0.2">
      <c r="F354" s="150"/>
      <c r="G354" s="150"/>
    </row>
    <row r="355" spans="6:7" x14ac:dyDescent="0.2">
      <c r="F355" s="150"/>
      <c r="G355" s="150"/>
    </row>
    <row r="356" spans="6:7" x14ac:dyDescent="0.2">
      <c r="F356" s="150"/>
      <c r="G356" s="150"/>
    </row>
    <row r="357" spans="6:7" x14ac:dyDescent="0.2">
      <c r="F357" s="150"/>
      <c r="G357" s="150"/>
    </row>
    <row r="358" spans="6:7" x14ac:dyDescent="0.2">
      <c r="F358" s="150"/>
      <c r="G358" s="150"/>
    </row>
    <row r="359" spans="6:7" x14ac:dyDescent="0.2">
      <c r="F359" s="150"/>
      <c r="G359" s="150"/>
    </row>
    <row r="360" spans="6:7" x14ac:dyDescent="0.2">
      <c r="F360" s="150"/>
      <c r="G360" s="150"/>
    </row>
    <row r="361" spans="6:7" x14ac:dyDescent="0.2">
      <c r="F361" s="150"/>
      <c r="G361" s="150"/>
    </row>
    <row r="362" spans="6:7" x14ac:dyDescent="0.2">
      <c r="F362" s="150"/>
      <c r="G362" s="150"/>
    </row>
    <row r="363" spans="6:7" x14ac:dyDescent="0.2">
      <c r="F363" s="150"/>
      <c r="G363" s="150"/>
    </row>
    <row r="364" spans="6:7" x14ac:dyDescent="0.2">
      <c r="F364" s="150"/>
      <c r="G364" s="150"/>
    </row>
    <row r="365" spans="6:7" x14ac:dyDescent="0.2">
      <c r="F365" s="150"/>
      <c r="G365" s="150"/>
    </row>
    <row r="366" spans="6:7" x14ac:dyDescent="0.2">
      <c r="F366" s="150"/>
      <c r="G366" s="150"/>
    </row>
    <row r="367" spans="6:7" x14ac:dyDescent="0.2">
      <c r="F367" s="150"/>
      <c r="G367" s="150"/>
    </row>
    <row r="368" spans="6:7" x14ac:dyDescent="0.2">
      <c r="F368" s="150"/>
      <c r="G368" s="150"/>
    </row>
    <row r="369" spans="6:7" x14ac:dyDescent="0.2">
      <c r="F369" s="150"/>
      <c r="G369" s="150"/>
    </row>
    <row r="370" spans="6:7" x14ac:dyDescent="0.2">
      <c r="F370" s="150"/>
      <c r="G370" s="150"/>
    </row>
    <row r="371" spans="6:7" x14ac:dyDescent="0.2">
      <c r="F371" s="150"/>
      <c r="G371" s="150"/>
    </row>
    <row r="372" spans="6:7" x14ac:dyDescent="0.2">
      <c r="F372" s="150"/>
      <c r="G372" s="150"/>
    </row>
    <row r="373" spans="6:7" x14ac:dyDescent="0.2">
      <c r="F373" s="150"/>
      <c r="G373" s="150"/>
    </row>
    <row r="374" spans="6:7" x14ac:dyDescent="0.2">
      <c r="F374" s="150"/>
      <c r="G374" s="150"/>
    </row>
    <row r="375" spans="6:7" x14ac:dyDescent="0.2">
      <c r="F375" s="150"/>
      <c r="G375" s="150"/>
    </row>
    <row r="376" spans="6:7" x14ac:dyDescent="0.2">
      <c r="F376" s="150"/>
      <c r="G376" s="150"/>
    </row>
    <row r="377" spans="6:7" x14ac:dyDescent="0.2">
      <c r="F377" s="150"/>
      <c r="G377" s="150"/>
    </row>
    <row r="378" spans="6:7" x14ac:dyDescent="0.2">
      <c r="F378" s="150"/>
      <c r="G378" s="150"/>
    </row>
    <row r="379" spans="6:7" x14ac:dyDescent="0.2">
      <c r="F379" s="150"/>
      <c r="G379" s="150"/>
    </row>
    <row r="380" spans="6:7" x14ac:dyDescent="0.2">
      <c r="F380" s="150"/>
      <c r="G380" s="150"/>
    </row>
    <row r="381" spans="6:7" x14ac:dyDescent="0.2">
      <c r="F381" s="150"/>
      <c r="G381" s="150"/>
    </row>
    <row r="382" spans="6:7" x14ac:dyDescent="0.2">
      <c r="F382" s="150"/>
      <c r="G382" s="150"/>
    </row>
    <row r="383" spans="6:7" x14ac:dyDescent="0.2">
      <c r="F383" s="150"/>
      <c r="G383" s="150"/>
    </row>
    <row r="384" spans="6:7" x14ac:dyDescent="0.2">
      <c r="F384" s="150"/>
      <c r="G384" s="150"/>
    </row>
    <row r="385" spans="6:7" x14ac:dyDescent="0.2">
      <c r="F385" s="150"/>
      <c r="G385" s="150"/>
    </row>
    <row r="386" spans="6:7" x14ac:dyDescent="0.2">
      <c r="F386" s="150"/>
      <c r="G386" s="150"/>
    </row>
    <row r="387" spans="6:7" x14ac:dyDescent="0.2">
      <c r="F387" s="150"/>
      <c r="G387" s="150"/>
    </row>
    <row r="388" spans="6:7" x14ac:dyDescent="0.2">
      <c r="F388" s="150"/>
      <c r="G388" s="150"/>
    </row>
    <row r="389" spans="6:7" x14ac:dyDescent="0.2">
      <c r="F389" s="150"/>
      <c r="G389" s="150"/>
    </row>
    <row r="390" spans="6:7" x14ac:dyDescent="0.2">
      <c r="F390" s="150"/>
      <c r="G390" s="150"/>
    </row>
    <row r="391" spans="6:7" x14ac:dyDescent="0.2">
      <c r="F391" s="150"/>
      <c r="G391" s="150"/>
    </row>
    <row r="392" spans="6:7" x14ac:dyDescent="0.2">
      <c r="F392" s="150"/>
      <c r="G392" s="150"/>
    </row>
    <row r="393" spans="6:7" x14ac:dyDescent="0.2">
      <c r="F393" s="150"/>
      <c r="G393" s="150"/>
    </row>
    <row r="394" spans="6:7" x14ac:dyDescent="0.2">
      <c r="F394" s="150"/>
      <c r="G394" s="150"/>
    </row>
    <row r="395" spans="6:7" x14ac:dyDescent="0.2">
      <c r="F395" s="150"/>
      <c r="G395" s="150"/>
    </row>
    <row r="396" spans="6:7" x14ac:dyDescent="0.2">
      <c r="F396" s="150"/>
      <c r="G396" s="150"/>
    </row>
    <row r="397" spans="6:7" x14ac:dyDescent="0.2">
      <c r="F397" s="150"/>
      <c r="G397" s="150"/>
    </row>
    <row r="398" spans="6:7" x14ac:dyDescent="0.2">
      <c r="F398" s="150"/>
      <c r="G398" s="150"/>
    </row>
    <row r="399" spans="6:7" x14ac:dyDescent="0.2">
      <c r="F399" s="150"/>
      <c r="G399" s="150"/>
    </row>
    <row r="400" spans="6:7" x14ac:dyDescent="0.2">
      <c r="F400" s="150"/>
      <c r="G400" s="150"/>
    </row>
    <row r="401" spans="6:7" x14ac:dyDescent="0.2">
      <c r="F401" s="150"/>
      <c r="G401" s="150"/>
    </row>
    <row r="402" spans="6:7" x14ac:dyDescent="0.2">
      <c r="F402" s="150"/>
      <c r="G402" s="150"/>
    </row>
    <row r="403" spans="6:7" x14ac:dyDescent="0.2">
      <c r="F403" s="150"/>
      <c r="G403" s="150"/>
    </row>
    <row r="404" spans="6:7" x14ac:dyDescent="0.2">
      <c r="F404" s="150"/>
      <c r="G404" s="150"/>
    </row>
    <row r="405" spans="6:7" x14ac:dyDescent="0.2">
      <c r="F405" s="150"/>
      <c r="G405" s="150"/>
    </row>
    <row r="406" spans="6:7" x14ac:dyDescent="0.2">
      <c r="F406" s="150"/>
      <c r="G406" s="150"/>
    </row>
    <row r="407" spans="6:7" x14ac:dyDescent="0.2">
      <c r="F407" s="150"/>
      <c r="G407" s="150"/>
    </row>
    <row r="408" spans="6:7" x14ac:dyDescent="0.2">
      <c r="F408" s="150"/>
      <c r="G408" s="150"/>
    </row>
    <row r="409" spans="6:7" x14ac:dyDescent="0.2">
      <c r="F409" s="150"/>
      <c r="G409" s="150"/>
    </row>
    <row r="410" spans="6:7" x14ac:dyDescent="0.2">
      <c r="F410" s="150"/>
      <c r="G410" s="150"/>
    </row>
    <row r="411" spans="6:7" x14ac:dyDescent="0.2">
      <c r="F411" s="150"/>
      <c r="G411" s="150"/>
    </row>
    <row r="412" spans="6:7" x14ac:dyDescent="0.2">
      <c r="F412" s="150"/>
      <c r="G412" s="150"/>
    </row>
    <row r="413" spans="6:7" x14ac:dyDescent="0.2">
      <c r="F413" s="150"/>
      <c r="G413" s="150"/>
    </row>
    <row r="414" spans="6:7" x14ac:dyDescent="0.2">
      <c r="F414" s="150"/>
      <c r="G414" s="150"/>
    </row>
    <row r="415" spans="6:7" x14ac:dyDescent="0.2">
      <c r="F415" s="150"/>
      <c r="G415" s="150"/>
    </row>
    <row r="416" spans="6:7" x14ac:dyDescent="0.2">
      <c r="F416" s="150"/>
      <c r="G416" s="150"/>
    </row>
    <row r="417" spans="6:7" x14ac:dyDescent="0.2">
      <c r="F417" s="150"/>
      <c r="G417" s="150"/>
    </row>
    <row r="418" spans="6:7" x14ac:dyDescent="0.2">
      <c r="F418" s="150"/>
      <c r="G418" s="150"/>
    </row>
    <row r="419" spans="6:7" x14ac:dyDescent="0.2">
      <c r="F419" s="150"/>
      <c r="G419" s="150"/>
    </row>
    <row r="420" spans="6:7" x14ac:dyDescent="0.2">
      <c r="F420" s="150"/>
      <c r="G420" s="150"/>
    </row>
    <row r="421" spans="6:7" x14ac:dyDescent="0.2">
      <c r="F421" s="150"/>
      <c r="G421" s="150"/>
    </row>
    <row r="422" spans="6:7" x14ac:dyDescent="0.2">
      <c r="F422" s="150"/>
      <c r="G422" s="150"/>
    </row>
    <row r="423" spans="6:7" x14ac:dyDescent="0.2">
      <c r="F423" s="150"/>
      <c r="G423" s="150"/>
    </row>
    <row r="424" spans="6:7" x14ac:dyDescent="0.2">
      <c r="F424" s="150"/>
      <c r="G424" s="150"/>
    </row>
    <row r="425" spans="6:7" x14ac:dyDescent="0.2">
      <c r="F425" s="150"/>
      <c r="G425" s="150"/>
    </row>
    <row r="426" spans="6:7" x14ac:dyDescent="0.2">
      <c r="F426" s="150"/>
      <c r="G426" s="150"/>
    </row>
    <row r="427" spans="6:7" x14ac:dyDescent="0.2">
      <c r="F427" s="150"/>
      <c r="G427" s="150"/>
    </row>
    <row r="428" spans="6:7" x14ac:dyDescent="0.2">
      <c r="F428" s="150"/>
      <c r="G428" s="150"/>
    </row>
    <row r="429" spans="6:7" x14ac:dyDescent="0.2">
      <c r="F429" s="150"/>
      <c r="G429" s="150"/>
    </row>
    <row r="430" spans="6:7" x14ac:dyDescent="0.2">
      <c r="F430" s="150"/>
      <c r="G430" s="150"/>
    </row>
    <row r="431" spans="6:7" x14ac:dyDescent="0.2">
      <c r="F431" s="150"/>
      <c r="G431" s="150"/>
    </row>
    <row r="432" spans="6:7" x14ac:dyDescent="0.2">
      <c r="F432" s="150"/>
      <c r="G432" s="150"/>
    </row>
    <row r="433" spans="6:7" x14ac:dyDescent="0.2">
      <c r="F433" s="150"/>
      <c r="G433" s="150"/>
    </row>
    <row r="434" spans="6:7" x14ac:dyDescent="0.2">
      <c r="F434" s="150"/>
      <c r="G434" s="150"/>
    </row>
    <row r="435" spans="6:7" x14ac:dyDescent="0.2">
      <c r="F435" s="150"/>
      <c r="G435" s="150"/>
    </row>
  </sheetData>
  <scenarios current="0">
    <scenario name="test2" locked="1" count="1" user="Herrmann_V" comment="Created by Herrmann_V on 11/9/2010">
      <inputCells r="D1" undone="1" val="40000" numFmtId="180"/>
    </scenario>
  </scenarios>
  <pageMargins left="0.7" right="0.7" top="0.75" bottom="0.75" header="0.3" footer="0.3"/>
  <pageSetup scale="80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321"/>
  <sheetViews>
    <sheetView defaultGridColor="0" topLeftCell="A238" colorId="22" zoomScale="87" workbookViewId="0">
      <selection activeCell="A299" sqref="A299"/>
    </sheetView>
  </sheetViews>
  <sheetFormatPr defaultColWidth="9.77734375" defaultRowHeight="15" x14ac:dyDescent="0.2"/>
  <cols>
    <col min="1" max="1" width="10.88671875" bestFit="1" customWidth="1"/>
    <col min="2" max="2" width="58.6640625" customWidth="1"/>
    <col min="3" max="4" width="16" bestFit="1" customWidth="1"/>
    <col min="5" max="5" width="9.77734375" style="272"/>
    <col min="7" max="7" width="44.44140625" customWidth="1"/>
    <col min="8" max="8" width="14.21875" customWidth="1"/>
    <col min="9" max="9" width="13.44140625" customWidth="1"/>
    <col min="10" max="11" width="13.44140625" style="236" customWidth="1"/>
  </cols>
  <sheetData>
    <row r="1" spans="1:11" x14ac:dyDescent="0.2">
      <c r="A1" s="76"/>
      <c r="B1" t="s">
        <v>0</v>
      </c>
      <c r="C1" s="168" t="s">
        <v>710</v>
      </c>
      <c r="D1" s="168" t="s">
        <v>711</v>
      </c>
      <c r="F1" s="169"/>
      <c r="G1" s="170" t="s">
        <v>712</v>
      </c>
      <c r="H1" s="149"/>
      <c r="I1" s="149"/>
      <c r="J1" s="171"/>
      <c r="K1" s="171"/>
    </row>
    <row r="2" spans="1:11" ht="15.75" x14ac:dyDescent="0.25">
      <c r="A2" s="76"/>
      <c r="B2" s="172" t="s">
        <v>1066</v>
      </c>
      <c r="C2" s="173" t="s">
        <v>713</v>
      </c>
      <c r="D2" s="173" t="s">
        <v>713</v>
      </c>
      <c r="F2" s="169"/>
      <c r="G2" s="170" t="s">
        <v>787</v>
      </c>
      <c r="H2" s="149"/>
      <c r="I2" s="149"/>
      <c r="J2" s="171"/>
      <c r="K2" s="171"/>
    </row>
    <row r="3" spans="1:11" x14ac:dyDescent="0.2">
      <c r="F3" s="169"/>
      <c r="G3" s="170" t="s">
        <v>714</v>
      </c>
      <c r="H3" s="149"/>
      <c r="I3" s="149"/>
      <c r="J3" s="171"/>
      <c r="K3" s="171"/>
    </row>
    <row r="4" spans="1:11" x14ac:dyDescent="0.2">
      <c r="A4" s="174" t="s">
        <v>243</v>
      </c>
      <c r="B4" s="175" t="s">
        <v>244</v>
      </c>
      <c r="C4" s="176">
        <v>0</v>
      </c>
      <c r="D4" s="177">
        <f>C4</f>
        <v>0</v>
      </c>
      <c r="E4" s="273" t="s">
        <v>771</v>
      </c>
      <c r="F4" s="169"/>
      <c r="G4" s="149"/>
      <c r="H4" s="149"/>
      <c r="I4" s="149"/>
      <c r="J4" s="171"/>
      <c r="K4" s="171"/>
    </row>
    <row r="5" spans="1:11" x14ac:dyDescent="0.2">
      <c r="A5" s="174" t="s">
        <v>245</v>
      </c>
      <c r="B5" s="175" t="s">
        <v>246</v>
      </c>
      <c r="C5" s="178">
        <v>0</v>
      </c>
      <c r="D5" s="179">
        <f>C5</f>
        <v>0</v>
      </c>
      <c r="E5" s="273" t="s">
        <v>771</v>
      </c>
      <c r="F5" s="169"/>
      <c r="G5" s="149"/>
      <c r="H5" s="180" t="s">
        <v>710</v>
      </c>
      <c r="I5" s="180" t="s">
        <v>711</v>
      </c>
      <c r="J5" s="181"/>
      <c r="K5" s="181"/>
    </row>
    <row r="6" spans="1:11" x14ac:dyDescent="0.2">
      <c r="A6" s="182" t="s">
        <v>247</v>
      </c>
      <c r="B6" s="167" t="s">
        <v>248</v>
      </c>
      <c r="C6" s="178">
        <v>0</v>
      </c>
      <c r="D6" s="179">
        <f>C6</f>
        <v>0</v>
      </c>
      <c r="E6" s="273" t="s">
        <v>771</v>
      </c>
      <c r="F6" s="169"/>
      <c r="G6" s="170" t="str">
        <f>B2</f>
        <v xml:space="preserve">DISTRICT: </v>
      </c>
      <c r="H6" s="183" t="s">
        <v>713</v>
      </c>
      <c r="I6" s="183" t="s">
        <v>713</v>
      </c>
      <c r="J6" s="181"/>
      <c r="K6" s="181"/>
    </row>
    <row r="7" spans="1:11" x14ac:dyDescent="0.2">
      <c r="A7" s="184" t="s">
        <v>249</v>
      </c>
      <c r="B7" s="175" t="s">
        <v>250</v>
      </c>
      <c r="C7" s="185">
        <f>SUM(C4:C6)</f>
        <v>0</v>
      </c>
      <c r="D7" s="185">
        <f>SUM(D4:D6)</f>
        <v>0</v>
      </c>
      <c r="F7" s="169"/>
      <c r="G7" s="149"/>
      <c r="H7" s="149"/>
      <c r="I7" s="149"/>
      <c r="J7" s="171"/>
      <c r="K7" s="171"/>
    </row>
    <row r="8" spans="1:11" x14ac:dyDescent="0.2">
      <c r="A8" s="184" t="s">
        <v>251</v>
      </c>
      <c r="B8" s="175" t="s">
        <v>252</v>
      </c>
      <c r="C8" s="178">
        <v>0</v>
      </c>
      <c r="D8" s="186">
        <f>C8</f>
        <v>0</v>
      </c>
      <c r="E8" s="273" t="s">
        <v>771</v>
      </c>
      <c r="F8" s="187" t="s">
        <v>362</v>
      </c>
      <c r="G8" s="169" t="s">
        <v>772</v>
      </c>
      <c r="H8" s="188">
        <f t="shared" ref="H8:I13" si="0">C79</f>
        <v>0</v>
      </c>
      <c r="I8" s="188">
        <f t="shared" si="0"/>
        <v>0</v>
      </c>
      <c r="J8" s="189"/>
      <c r="K8" s="189"/>
    </row>
    <row r="9" spans="1:11" x14ac:dyDescent="0.2">
      <c r="A9" s="184" t="s">
        <v>253</v>
      </c>
      <c r="B9" s="175" t="s">
        <v>254</v>
      </c>
      <c r="C9" s="178">
        <v>0</v>
      </c>
      <c r="D9" s="186">
        <f>C9</f>
        <v>0</v>
      </c>
      <c r="E9" s="273" t="s">
        <v>771</v>
      </c>
      <c r="F9" s="187" t="s">
        <v>364</v>
      </c>
      <c r="G9" s="169" t="s">
        <v>715</v>
      </c>
      <c r="H9" s="188">
        <f t="shared" si="0"/>
        <v>0</v>
      </c>
      <c r="I9" s="188">
        <f t="shared" si="0"/>
        <v>0</v>
      </c>
      <c r="J9" s="189"/>
      <c r="K9" s="189"/>
    </row>
    <row r="10" spans="1:11" x14ac:dyDescent="0.2">
      <c r="A10" s="174" t="s">
        <v>255</v>
      </c>
      <c r="B10" s="175" t="s">
        <v>256</v>
      </c>
      <c r="C10" s="186">
        <f>C7-C8-C9</f>
        <v>0</v>
      </c>
      <c r="D10" s="186">
        <f>D7-D8-D9</f>
        <v>0</v>
      </c>
      <c r="F10" s="187" t="s">
        <v>366</v>
      </c>
      <c r="G10" s="169" t="s">
        <v>783</v>
      </c>
      <c r="H10" s="188">
        <f t="shared" si="0"/>
        <v>0</v>
      </c>
      <c r="I10" s="188">
        <f t="shared" si="0"/>
        <v>0</v>
      </c>
      <c r="J10" s="189"/>
      <c r="K10" s="189"/>
    </row>
    <row r="11" spans="1:11" x14ac:dyDescent="0.2">
      <c r="A11" s="174" t="s">
        <v>257</v>
      </c>
      <c r="B11" s="167" t="s">
        <v>258</v>
      </c>
      <c r="C11" s="190">
        <v>0</v>
      </c>
      <c r="D11" s="191">
        <f t="shared" ref="D11:D29" si="1">C11</f>
        <v>0</v>
      </c>
      <c r="E11" s="273" t="s">
        <v>771</v>
      </c>
      <c r="F11" s="187" t="s">
        <v>368</v>
      </c>
      <c r="G11" s="169" t="s">
        <v>785</v>
      </c>
      <c r="H11" s="188">
        <f t="shared" si="0"/>
        <v>0</v>
      </c>
      <c r="I11" s="188">
        <f t="shared" si="0"/>
        <v>0</v>
      </c>
      <c r="J11" s="189"/>
      <c r="K11" s="189"/>
    </row>
    <row r="12" spans="1:11" x14ac:dyDescent="0.2">
      <c r="A12" s="192" t="s">
        <v>259</v>
      </c>
      <c r="B12" s="167" t="s">
        <v>260</v>
      </c>
      <c r="C12" s="193">
        <v>0</v>
      </c>
      <c r="D12" s="194">
        <f t="shared" si="1"/>
        <v>0</v>
      </c>
      <c r="E12" s="273" t="s">
        <v>771</v>
      </c>
      <c r="F12" s="187" t="s">
        <v>370</v>
      </c>
      <c r="G12" s="169" t="s">
        <v>786</v>
      </c>
      <c r="H12" s="195">
        <f t="shared" si="0"/>
        <v>0</v>
      </c>
      <c r="I12" s="195">
        <f t="shared" si="0"/>
        <v>0</v>
      </c>
      <c r="J12" s="189"/>
      <c r="K12" s="189"/>
    </row>
    <row r="13" spans="1:11" x14ac:dyDescent="0.2">
      <c r="A13" s="192" t="s">
        <v>261</v>
      </c>
      <c r="B13" s="175" t="s">
        <v>262</v>
      </c>
      <c r="C13" s="196">
        <v>0</v>
      </c>
      <c r="D13" s="197">
        <f t="shared" si="1"/>
        <v>0</v>
      </c>
      <c r="F13" s="187" t="s">
        <v>372</v>
      </c>
      <c r="G13" s="198" t="s">
        <v>716</v>
      </c>
      <c r="H13" s="199">
        <f t="shared" si="0"/>
        <v>0</v>
      </c>
      <c r="I13" s="199">
        <f t="shared" si="0"/>
        <v>0</v>
      </c>
      <c r="J13" s="199"/>
      <c r="K13" s="199"/>
    </row>
    <row r="14" spans="1:11" x14ac:dyDescent="0.2">
      <c r="A14" s="184" t="s">
        <v>263</v>
      </c>
      <c r="B14" s="167" t="s">
        <v>264</v>
      </c>
      <c r="C14" s="200">
        <v>0</v>
      </c>
      <c r="D14" s="201">
        <f t="shared" si="1"/>
        <v>0</v>
      </c>
      <c r="E14" s="273" t="s">
        <v>771</v>
      </c>
      <c r="F14" s="187" t="s">
        <v>376</v>
      </c>
      <c r="G14" s="169" t="s">
        <v>377</v>
      </c>
      <c r="H14" s="188">
        <f>C87</f>
        <v>0</v>
      </c>
      <c r="I14" s="188">
        <f>D87</f>
        <v>0</v>
      </c>
      <c r="J14" s="189"/>
      <c r="K14" s="189"/>
    </row>
    <row r="15" spans="1:11" x14ac:dyDescent="0.2">
      <c r="A15" s="184" t="s">
        <v>265</v>
      </c>
      <c r="B15" s="167" t="s">
        <v>266</v>
      </c>
      <c r="C15" s="202">
        <v>0</v>
      </c>
      <c r="D15" s="186">
        <f t="shared" si="1"/>
        <v>0</v>
      </c>
      <c r="E15" s="273" t="s">
        <v>771</v>
      </c>
      <c r="F15" s="187" t="s">
        <v>378</v>
      </c>
      <c r="G15" s="169" t="s">
        <v>773</v>
      </c>
      <c r="H15" s="188">
        <f>C88</f>
        <v>0</v>
      </c>
      <c r="I15" s="188">
        <f>D88</f>
        <v>0</v>
      </c>
      <c r="J15" s="189"/>
      <c r="K15" s="189"/>
    </row>
    <row r="16" spans="1:11" x14ac:dyDescent="0.2">
      <c r="A16" s="192" t="s">
        <v>267</v>
      </c>
      <c r="B16" s="175" t="s">
        <v>268</v>
      </c>
      <c r="C16" s="167">
        <v>0</v>
      </c>
      <c r="D16" s="186">
        <f t="shared" si="1"/>
        <v>0</v>
      </c>
      <c r="E16" s="273" t="s">
        <v>771</v>
      </c>
      <c r="F16" s="187" t="s">
        <v>382</v>
      </c>
      <c r="G16" s="169" t="s">
        <v>774</v>
      </c>
      <c r="H16" s="195">
        <f>C90</f>
        <v>0</v>
      </c>
      <c r="I16" s="195">
        <f>D90</f>
        <v>0</v>
      </c>
      <c r="J16" s="189"/>
      <c r="K16" s="189"/>
    </row>
    <row r="17" spans="1:11" x14ac:dyDescent="0.2">
      <c r="A17" s="192" t="s">
        <v>269</v>
      </c>
      <c r="B17" s="175" t="s">
        <v>270</v>
      </c>
      <c r="C17" s="202">
        <v>0</v>
      </c>
      <c r="D17" s="186">
        <f t="shared" si="1"/>
        <v>0</v>
      </c>
      <c r="E17" s="273" t="s">
        <v>771</v>
      </c>
      <c r="F17" s="187" t="s">
        <v>386</v>
      </c>
      <c r="G17" s="198" t="s">
        <v>775</v>
      </c>
      <c r="H17" s="199">
        <f>C92</f>
        <v>50</v>
      </c>
      <c r="I17" s="199">
        <f>D92</f>
        <v>50</v>
      </c>
      <c r="J17" s="199"/>
      <c r="K17" s="199"/>
    </row>
    <row r="18" spans="1:11" x14ac:dyDescent="0.2">
      <c r="A18" s="184" t="s">
        <v>271</v>
      </c>
      <c r="B18" s="175" t="s">
        <v>780</v>
      </c>
      <c r="C18" s="203">
        <v>0</v>
      </c>
      <c r="D18" s="186">
        <f t="shared" si="1"/>
        <v>0</v>
      </c>
      <c r="E18" s="273" t="s">
        <v>771</v>
      </c>
      <c r="F18" s="187" t="s">
        <v>717</v>
      </c>
      <c r="G18" s="169" t="s">
        <v>718</v>
      </c>
      <c r="H18" s="188">
        <f>C93</f>
        <v>0</v>
      </c>
      <c r="I18" s="188">
        <f>D93</f>
        <v>0</v>
      </c>
      <c r="J18" s="189"/>
      <c r="K18" s="189"/>
    </row>
    <row r="19" spans="1:11" x14ac:dyDescent="0.2">
      <c r="A19" s="184" t="s">
        <v>273</v>
      </c>
      <c r="B19" s="175" t="s">
        <v>784</v>
      </c>
      <c r="C19" s="203">
        <v>0</v>
      </c>
      <c r="D19" s="186">
        <f t="shared" si="1"/>
        <v>0</v>
      </c>
      <c r="E19" s="273" t="s">
        <v>771</v>
      </c>
      <c r="F19" s="187" t="s">
        <v>388</v>
      </c>
      <c r="G19" s="169" t="s">
        <v>776</v>
      </c>
      <c r="H19" s="188">
        <f>C96</f>
        <v>0</v>
      </c>
      <c r="I19" s="188">
        <f>D96</f>
        <v>0</v>
      </c>
      <c r="J19" s="189"/>
      <c r="K19" s="189"/>
    </row>
    <row r="20" spans="1:11" x14ac:dyDescent="0.2">
      <c r="A20" s="184" t="s">
        <v>275</v>
      </c>
      <c r="B20" s="175" t="s">
        <v>719</v>
      </c>
      <c r="C20" s="203">
        <v>0</v>
      </c>
      <c r="D20" s="204">
        <f t="shared" si="1"/>
        <v>0</v>
      </c>
      <c r="E20" s="273" t="s">
        <v>771</v>
      </c>
      <c r="F20" s="187" t="s">
        <v>392</v>
      </c>
      <c r="G20" s="169" t="s">
        <v>777</v>
      </c>
      <c r="H20" s="188">
        <f>C95</f>
        <v>0</v>
      </c>
      <c r="I20" s="188">
        <f>D95</f>
        <v>0</v>
      </c>
      <c r="J20" s="189"/>
      <c r="K20" s="189"/>
    </row>
    <row r="21" spans="1:11" x14ac:dyDescent="0.2">
      <c r="A21" s="184" t="s">
        <v>277</v>
      </c>
      <c r="B21" s="175" t="s">
        <v>720</v>
      </c>
      <c r="C21" s="186">
        <v>0</v>
      </c>
      <c r="D21" s="204">
        <f t="shared" si="1"/>
        <v>0</v>
      </c>
      <c r="E21" s="273" t="s">
        <v>771</v>
      </c>
      <c r="F21" s="187" t="s">
        <v>396</v>
      </c>
      <c r="G21" s="198" t="s">
        <v>721</v>
      </c>
      <c r="H21" s="188">
        <f t="shared" ref="H21:I23" si="2">C97</f>
        <v>50</v>
      </c>
      <c r="I21" s="188">
        <f t="shared" si="2"/>
        <v>50</v>
      </c>
      <c r="J21" s="189"/>
      <c r="K21" s="189"/>
    </row>
    <row r="22" spans="1:11" x14ac:dyDescent="0.2">
      <c r="A22" s="192" t="s">
        <v>279</v>
      </c>
      <c r="B22" s="175" t="s">
        <v>280</v>
      </c>
      <c r="C22" s="203">
        <v>0</v>
      </c>
      <c r="D22" s="186">
        <f t="shared" si="1"/>
        <v>0</v>
      </c>
      <c r="E22" s="273" t="s">
        <v>771</v>
      </c>
      <c r="F22" s="187" t="s">
        <v>398</v>
      </c>
      <c r="G22" s="198" t="s">
        <v>722</v>
      </c>
      <c r="H22" s="188">
        <f t="shared" si="2"/>
        <v>50</v>
      </c>
      <c r="I22" s="188">
        <f t="shared" si="2"/>
        <v>50</v>
      </c>
      <c r="J22" s="189"/>
      <c r="K22" s="189"/>
    </row>
    <row r="23" spans="1:11" x14ac:dyDescent="0.2">
      <c r="A23" s="184" t="s">
        <v>281</v>
      </c>
      <c r="B23" s="175" t="s">
        <v>282</v>
      </c>
      <c r="C23" s="203">
        <v>0</v>
      </c>
      <c r="D23" s="186">
        <f t="shared" si="1"/>
        <v>0</v>
      </c>
      <c r="E23" s="273" t="s">
        <v>771</v>
      </c>
      <c r="F23" s="205" t="s">
        <v>400</v>
      </c>
      <c r="G23" s="206" t="s">
        <v>723</v>
      </c>
      <c r="H23" s="207">
        <f t="shared" si="2"/>
        <v>0</v>
      </c>
      <c r="I23" s="207">
        <f t="shared" si="2"/>
        <v>0</v>
      </c>
      <c r="J23" s="199"/>
      <c r="K23" s="199"/>
    </row>
    <row r="24" spans="1:11" x14ac:dyDescent="0.2">
      <c r="A24" s="184" t="s">
        <v>283</v>
      </c>
      <c r="B24" s="175" t="s">
        <v>284</v>
      </c>
      <c r="C24" s="208">
        <v>0</v>
      </c>
      <c r="D24" s="204">
        <f t="shared" si="1"/>
        <v>0</v>
      </c>
      <c r="E24" s="273" t="s">
        <v>771</v>
      </c>
      <c r="F24" s="169"/>
      <c r="G24" s="149"/>
      <c r="H24" s="209"/>
      <c r="I24" s="209"/>
      <c r="J24" s="210"/>
      <c r="K24" s="210"/>
    </row>
    <row r="25" spans="1:11" x14ac:dyDescent="0.2">
      <c r="A25" s="184" t="s">
        <v>285</v>
      </c>
      <c r="B25" s="175" t="s">
        <v>286</v>
      </c>
      <c r="C25" s="203">
        <v>0</v>
      </c>
      <c r="D25" s="204">
        <f t="shared" si="1"/>
        <v>0</v>
      </c>
      <c r="E25" s="273" t="s">
        <v>771</v>
      </c>
      <c r="F25" s="169" t="s">
        <v>724</v>
      </c>
      <c r="G25" s="149" t="s">
        <v>725</v>
      </c>
      <c r="H25" s="188" t="e">
        <f>C128</f>
        <v>#DIV/0!</v>
      </c>
      <c r="I25" s="188" t="e">
        <f>D128</f>
        <v>#DIV/0!</v>
      </c>
      <c r="J25" s="189"/>
      <c r="K25" s="189"/>
    </row>
    <row r="26" spans="1:11" x14ac:dyDescent="0.2">
      <c r="A26" s="184" t="s">
        <v>287</v>
      </c>
      <c r="B26" s="175" t="s">
        <v>288</v>
      </c>
      <c r="C26" s="203">
        <v>0</v>
      </c>
      <c r="D26" s="204">
        <f t="shared" si="1"/>
        <v>0</v>
      </c>
      <c r="E26" s="273" t="s">
        <v>771</v>
      </c>
      <c r="F26" s="169" t="s">
        <v>726</v>
      </c>
      <c r="G26" s="149" t="s">
        <v>727</v>
      </c>
      <c r="H26" s="188">
        <f>C130</f>
        <v>0</v>
      </c>
      <c r="I26" s="188">
        <f>D130</f>
        <v>0</v>
      </c>
      <c r="J26" s="189"/>
      <c r="K26" s="189"/>
    </row>
    <row r="27" spans="1:11" x14ac:dyDescent="0.2">
      <c r="A27" s="184" t="s">
        <v>289</v>
      </c>
      <c r="B27" s="175" t="s">
        <v>290</v>
      </c>
      <c r="C27" s="203">
        <v>0</v>
      </c>
      <c r="D27" s="204">
        <f t="shared" si="1"/>
        <v>0</v>
      </c>
      <c r="E27" s="273" t="s">
        <v>771</v>
      </c>
      <c r="F27" s="205" t="s">
        <v>728</v>
      </c>
      <c r="G27" s="206" t="s">
        <v>729</v>
      </c>
      <c r="H27" s="211" t="e">
        <f>C131</f>
        <v>#DIV/0!</v>
      </c>
      <c r="I27" s="211" t="e">
        <f>D131</f>
        <v>#DIV/0!</v>
      </c>
      <c r="J27" s="212"/>
      <c r="K27" s="212"/>
    </row>
    <row r="28" spans="1:11" x14ac:dyDescent="0.2">
      <c r="A28" s="184" t="s">
        <v>291</v>
      </c>
      <c r="B28" s="175" t="s">
        <v>292</v>
      </c>
      <c r="C28" s="203">
        <v>0</v>
      </c>
      <c r="D28" s="204">
        <f t="shared" si="1"/>
        <v>0</v>
      </c>
      <c r="E28" s="273" t="s">
        <v>771</v>
      </c>
      <c r="F28" s="169"/>
      <c r="G28" s="149"/>
      <c r="H28" s="149"/>
      <c r="I28" s="149"/>
      <c r="J28" s="171"/>
      <c r="K28" s="171"/>
    </row>
    <row r="29" spans="1:11" x14ac:dyDescent="0.2">
      <c r="A29" s="184" t="s">
        <v>293</v>
      </c>
      <c r="B29" s="175" t="s">
        <v>294</v>
      </c>
      <c r="C29" s="203"/>
      <c r="D29" s="204">
        <f t="shared" si="1"/>
        <v>0</v>
      </c>
      <c r="F29" s="169" t="s">
        <v>730</v>
      </c>
      <c r="G29" s="149" t="s">
        <v>731</v>
      </c>
      <c r="H29" s="209">
        <f t="shared" ref="H29:I34" si="3">C200</f>
        <v>0</v>
      </c>
      <c r="I29" s="209">
        <f t="shared" si="3"/>
        <v>0</v>
      </c>
      <c r="J29" s="210"/>
      <c r="K29" s="210"/>
    </row>
    <row r="30" spans="1:11" x14ac:dyDescent="0.2">
      <c r="A30" s="184"/>
      <c r="B30" s="175" t="s">
        <v>0</v>
      </c>
      <c r="C30" s="208"/>
      <c r="D30" s="213"/>
      <c r="F30" s="169" t="s">
        <v>732</v>
      </c>
      <c r="G30" s="149" t="s">
        <v>733</v>
      </c>
      <c r="H30" s="209" t="e">
        <f t="shared" si="3"/>
        <v>#DIV/0!</v>
      </c>
      <c r="I30" s="209" t="e">
        <f t="shared" si="3"/>
        <v>#DIV/0!</v>
      </c>
      <c r="J30" s="210"/>
      <c r="K30" s="210"/>
    </row>
    <row r="31" spans="1:11" ht="15.75" x14ac:dyDescent="0.25">
      <c r="A31" s="214"/>
      <c r="B31" s="215" t="s">
        <v>295</v>
      </c>
      <c r="C31" s="124"/>
      <c r="D31" s="213"/>
      <c r="F31" s="169" t="s">
        <v>734</v>
      </c>
      <c r="G31" s="149" t="s">
        <v>581</v>
      </c>
      <c r="H31" s="209" t="e">
        <f t="shared" si="3"/>
        <v>#DIV/0!</v>
      </c>
      <c r="I31" s="209" t="e">
        <f t="shared" si="3"/>
        <v>#DIV/0!</v>
      </c>
      <c r="J31" s="210"/>
      <c r="K31" s="210"/>
    </row>
    <row r="32" spans="1:11" x14ac:dyDescent="0.2">
      <c r="A32" s="184" t="s">
        <v>296</v>
      </c>
      <c r="B32" s="175" t="s">
        <v>297</v>
      </c>
      <c r="C32" s="216">
        <v>0</v>
      </c>
      <c r="D32" s="217">
        <f t="shared" ref="D32:D37" si="4">C32</f>
        <v>0</v>
      </c>
      <c r="F32" s="169" t="s">
        <v>735</v>
      </c>
      <c r="G32" s="169" t="s">
        <v>736</v>
      </c>
      <c r="H32" s="209">
        <f t="shared" si="3"/>
        <v>0</v>
      </c>
      <c r="I32" s="209">
        <f t="shared" si="3"/>
        <v>0</v>
      </c>
      <c r="J32" s="210"/>
      <c r="K32" s="210"/>
    </row>
    <row r="33" spans="1:11" x14ac:dyDescent="0.2">
      <c r="A33" s="184" t="s">
        <v>298</v>
      </c>
      <c r="B33" s="175" t="s">
        <v>299</v>
      </c>
      <c r="C33" s="124">
        <v>0</v>
      </c>
      <c r="D33" s="218">
        <f t="shared" si="4"/>
        <v>0</v>
      </c>
      <c r="F33" s="169" t="s">
        <v>737</v>
      </c>
      <c r="G33" s="169" t="s">
        <v>738</v>
      </c>
      <c r="H33" s="209" t="e">
        <f t="shared" si="3"/>
        <v>#DIV/0!</v>
      </c>
      <c r="I33" s="209" t="e">
        <f t="shared" si="3"/>
        <v>#DIV/0!</v>
      </c>
      <c r="J33" s="210"/>
      <c r="K33" s="210"/>
    </row>
    <row r="34" spans="1:11" x14ac:dyDescent="0.2">
      <c r="A34" s="184" t="s">
        <v>300</v>
      </c>
      <c r="B34" s="175" t="s">
        <v>301</v>
      </c>
      <c r="C34" s="216">
        <v>0</v>
      </c>
      <c r="D34" s="218">
        <f t="shared" si="4"/>
        <v>0</v>
      </c>
      <c r="F34" s="169" t="s">
        <v>739</v>
      </c>
      <c r="G34" s="149" t="s">
        <v>740</v>
      </c>
      <c r="H34" s="209">
        <f t="shared" si="3"/>
        <v>0</v>
      </c>
      <c r="I34" s="209">
        <f t="shared" si="3"/>
        <v>0</v>
      </c>
      <c r="J34" s="210"/>
      <c r="K34" s="210"/>
    </row>
    <row r="35" spans="1:11" x14ac:dyDescent="0.2">
      <c r="A35" s="184" t="s">
        <v>302</v>
      </c>
      <c r="B35" s="175" t="s">
        <v>303</v>
      </c>
      <c r="C35" s="219">
        <v>0</v>
      </c>
      <c r="D35" s="220">
        <f t="shared" si="4"/>
        <v>0</v>
      </c>
      <c r="F35" s="169" t="s">
        <v>741</v>
      </c>
      <c r="G35" s="149" t="s">
        <v>742</v>
      </c>
      <c r="H35" s="209" t="e">
        <f>C213</f>
        <v>#DIV/0!</v>
      </c>
      <c r="I35" s="209" t="e">
        <f>D213</f>
        <v>#DIV/0!</v>
      </c>
      <c r="J35" s="210"/>
      <c r="K35" s="210"/>
    </row>
    <row r="36" spans="1:11" x14ac:dyDescent="0.2">
      <c r="A36" s="184" t="s">
        <v>304</v>
      </c>
      <c r="B36" s="175" t="s">
        <v>305</v>
      </c>
      <c r="C36" s="219">
        <v>0</v>
      </c>
      <c r="D36" s="220">
        <f t="shared" si="4"/>
        <v>0</v>
      </c>
      <c r="F36" s="169" t="s">
        <v>743</v>
      </c>
      <c r="G36" s="149" t="s">
        <v>546</v>
      </c>
      <c r="H36" s="209" t="e">
        <f>C214</f>
        <v>#DIV/0!</v>
      </c>
      <c r="I36" s="209" t="e">
        <f>D214</f>
        <v>#DIV/0!</v>
      </c>
      <c r="J36" s="210"/>
      <c r="K36" s="210"/>
    </row>
    <row r="37" spans="1:11" x14ac:dyDescent="0.2">
      <c r="A37" s="184" t="s">
        <v>744</v>
      </c>
      <c r="B37" s="132" t="s">
        <v>307</v>
      </c>
      <c r="C37" s="124">
        <v>0</v>
      </c>
      <c r="D37" s="218">
        <f t="shared" si="4"/>
        <v>0</v>
      </c>
      <c r="F37" s="169" t="s">
        <v>745</v>
      </c>
      <c r="G37" s="149" t="s">
        <v>746</v>
      </c>
      <c r="H37" s="209" t="e">
        <f>C235</f>
        <v>#DIV/0!</v>
      </c>
      <c r="I37" s="209" t="e">
        <f>D235</f>
        <v>#DIV/0!</v>
      </c>
      <c r="J37" s="210"/>
      <c r="K37" s="210"/>
    </row>
    <row r="38" spans="1:11" ht="15.75" customHeight="1" x14ac:dyDescent="0.2">
      <c r="A38" s="175"/>
      <c r="B38" s="175"/>
      <c r="C38" s="219"/>
      <c r="D38" s="218"/>
      <c r="F38" s="205" t="s">
        <v>747</v>
      </c>
      <c r="G38" s="206" t="s">
        <v>595</v>
      </c>
      <c r="H38" s="206" t="e">
        <f>C265</f>
        <v>#DIV/0!</v>
      </c>
      <c r="I38" s="206" t="e">
        <f>D265</f>
        <v>#DIV/0!</v>
      </c>
      <c r="J38" s="221"/>
      <c r="K38" s="221"/>
    </row>
    <row r="39" spans="1:11" ht="15.75" x14ac:dyDescent="0.25">
      <c r="A39" s="175"/>
      <c r="B39" s="215" t="s">
        <v>308</v>
      </c>
      <c r="C39" s="124"/>
      <c r="D39" s="218"/>
      <c r="F39" s="169"/>
      <c r="G39" s="149"/>
      <c r="H39" s="222"/>
      <c r="I39" s="222"/>
      <c r="J39" s="223"/>
      <c r="K39" s="223"/>
    </row>
    <row r="40" spans="1:11" x14ac:dyDescent="0.2">
      <c r="A40" s="224" t="s">
        <v>309</v>
      </c>
      <c r="B40" s="225" t="s">
        <v>310</v>
      </c>
      <c r="C40" s="56">
        <v>0</v>
      </c>
      <c r="D40" s="218">
        <f>C40</f>
        <v>0</v>
      </c>
      <c r="F40" s="169" t="s">
        <v>748</v>
      </c>
      <c r="G40" s="149" t="s">
        <v>778</v>
      </c>
      <c r="H40" s="226">
        <f>C41</f>
        <v>0</v>
      </c>
      <c r="I40" s="226">
        <f>D41</f>
        <v>0</v>
      </c>
      <c r="J40" s="227"/>
      <c r="K40" s="227"/>
    </row>
    <row r="41" spans="1:11" x14ac:dyDescent="0.2">
      <c r="A41" s="184" t="s">
        <v>311</v>
      </c>
      <c r="B41" s="175" t="s">
        <v>312</v>
      </c>
      <c r="C41" s="57">
        <v>0</v>
      </c>
      <c r="D41" s="218">
        <f t="shared" ref="D41:D43" si="5">C41</f>
        <v>0</v>
      </c>
      <c r="F41" s="169" t="s">
        <v>749</v>
      </c>
      <c r="G41" s="149" t="s">
        <v>750</v>
      </c>
      <c r="H41" s="228" t="e">
        <f>C250*1000</f>
        <v>#DIV/0!</v>
      </c>
      <c r="I41" s="228" t="e">
        <f>D250*1000</f>
        <v>#DIV/0!</v>
      </c>
      <c r="J41" s="229"/>
      <c r="K41" s="229"/>
    </row>
    <row r="42" spans="1:11" x14ac:dyDescent="0.2">
      <c r="A42" s="184" t="s">
        <v>313</v>
      </c>
      <c r="B42" s="230" t="s">
        <v>314</v>
      </c>
      <c r="C42" s="214">
        <v>0</v>
      </c>
      <c r="D42" s="218">
        <f t="shared" si="5"/>
        <v>0</v>
      </c>
      <c r="F42" s="169" t="s">
        <v>751</v>
      </c>
      <c r="G42" s="149" t="s">
        <v>752</v>
      </c>
      <c r="H42" s="209" t="e">
        <f>C279</f>
        <v>#DIV/0!</v>
      </c>
      <c r="I42" s="209" t="e">
        <f>D266</f>
        <v>#DIV/0!</v>
      </c>
      <c r="J42" s="210"/>
      <c r="K42" s="210"/>
    </row>
    <row r="43" spans="1:11" x14ac:dyDescent="0.2">
      <c r="A43" s="184" t="s">
        <v>315</v>
      </c>
      <c r="B43" s="175" t="s">
        <v>316</v>
      </c>
      <c r="C43" s="175">
        <v>0</v>
      </c>
      <c r="D43" s="218">
        <f t="shared" si="5"/>
        <v>0</v>
      </c>
      <c r="F43" s="169" t="s">
        <v>753</v>
      </c>
      <c r="G43" s="149" t="s">
        <v>754</v>
      </c>
      <c r="H43" s="209">
        <f>C280</f>
        <v>0</v>
      </c>
      <c r="I43" s="209">
        <f>D267</f>
        <v>0</v>
      </c>
      <c r="J43" s="210"/>
      <c r="K43" s="210"/>
    </row>
    <row r="44" spans="1:11" x14ac:dyDescent="0.2">
      <c r="A44" s="175"/>
      <c r="B44" s="175"/>
      <c r="C44" s="132"/>
      <c r="D44" s="218"/>
      <c r="F44" s="169" t="s">
        <v>755</v>
      </c>
      <c r="G44" s="149" t="s">
        <v>645</v>
      </c>
      <c r="H44" s="209" t="e">
        <f>C268</f>
        <v>#DIV/0!</v>
      </c>
      <c r="I44" s="209" t="e">
        <f>D268</f>
        <v>#DIV/0!</v>
      </c>
      <c r="J44" s="210"/>
      <c r="K44" s="210"/>
    </row>
    <row r="45" spans="1:11" ht="15.75" x14ac:dyDescent="0.25">
      <c r="A45" s="175"/>
      <c r="B45" s="215" t="s">
        <v>317</v>
      </c>
      <c r="C45" s="132"/>
      <c r="D45" s="218"/>
      <c r="F45" s="169" t="s">
        <v>756</v>
      </c>
      <c r="G45" s="149" t="s">
        <v>648</v>
      </c>
      <c r="H45" s="209" t="e">
        <f>C270</f>
        <v>#DIV/0!</v>
      </c>
      <c r="I45" s="209" t="e">
        <f>D270</f>
        <v>#DIV/0!</v>
      </c>
      <c r="J45" s="210"/>
      <c r="K45" s="210"/>
    </row>
    <row r="46" spans="1:11" x14ac:dyDescent="0.2">
      <c r="A46" s="184" t="s">
        <v>318</v>
      </c>
      <c r="B46" s="175" t="s">
        <v>319</v>
      </c>
      <c r="C46" s="175">
        <v>0</v>
      </c>
      <c r="D46" s="231">
        <f>C46</f>
        <v>0</v>
      </c>
      <c r="F46" s="169" t="s">
        <v>757</v>
      </c>
      <c r="G46" s="149" t="s">
        <v>651</v>
      </c>
      <c r="H46" s="209" t="e">
        <f>C272</f>
        <v>#DIV/0!</v>
      </c>
      <c r="I46" s="209" t="e">
        <f>D272</f>
        <v>#DIV/0!</v>
      </c>
      <c r="J46" s="210"/>
      <c r="K46" s="210"/>
    </row>
    <row r="47" spans="1:11" x14ac:dyDescent="0.2">
      <c r="A47" s="184" t="s">
        <v>320</v>
      </c>
      <c r="B47" s="175" t="s">
        <v>321</v>
      </c>
      <c r="C47" s="132">
        <v>0</v>
      </c>
      <c r="D47" s="231">
        <f>C47</f>
        <v>0</v>
      </c>
      <c r="F47" s="169"/>
      <c r="G47" s="149"/>
      <c r="H47" s="209"/>
      <c r="I47" s="209"/>
      <c r="J47" s="210"/>
      <c r="K47" s="210"/>
    </row>
    <row r="48" spans="1:11" x14ac:dyDescent="0.2">
      <c r="A48" s="216"/>
      <c r="B48" s="232"/>
      <c r="C48" s="233"/>
      <c r="D48" s="231"/>
      <c r="F48" s="169"/>
      <c r="G48" s="170" t="s">
        <v>709</v>
      </c>
      <c r="H48" s="209" t="e">
        <f>C275</f>
        <v>#DIV/0!</v>
      </c>
      <c r="I48" s="209" t="e">
        <f>D275</f>
        <v>#DIV/0!</v>
      </c>
      <c r="J48" s="210"/>
      <c r="K48" s="210"/>
    </row>
    <row r="49" spans="1:11" ht="15.75" x14ac:dyDescent="0.25">
      <c r="A49" s="216"/>
      <c r="B49" s="215" t="s">
        <v>322</v>
      </c>
      <c r="C49" s="216"/>
      <c r="D49" s="231"/>
      <c r="F49" s="169"/>
      <c r="G49" s="170" t="s">
        <v>758</v>
      </c>
      <c r="H49" s="209" t="e">
        <f>C297</f>
        <v>#DIV/0!</v>
      </c>
      <c r="I49" s="209" t="e">
        <f>D297</f>
        <v>#DIV/0!</v>
      </c>
      <c r="J49" s="210"/>
      <c r="K49" s="210"/>
    </row>
    <row r="50" spans="1:11" x14ac:dyDescent="0.2">
      <c r="A50" s="234" t="s">
        <v>323</v>
      </c>
      <c r="B50" s="132" t="s">
        <v>324</v>
      </c>
      <c r="C50" s="216">
        <v>0</v>
      </c>
      <c r="D50" s="231">
        <f t="shared" ref="D50:D56" si="6">C50</f>
        <v>0</v>
      </c>
      <c r="F50" s="169"/>
      <c r="G50" s="170" t="s">
        <v>759</v>
      </c>
      <c r="H50" s="209" t="e">
        <f>C278</f>
        <v>#DIV/0!</v>
      </c>
      <c r="I50" s="209" t="e">
        <f>D278</f>
        <v>#DIV/0!</v>
      </c>
      <c r="J50" s="210"/>
      <c r="K50" s="210"/>
    </row>
    <row r="51" spans="1:11" x14ac:dyDescent="0.2">
      <c r="A51" s="174" t="s">
        <v>325</v>
      </c>
      <c r="B51" s="175" t="s">
        <v>781</v>
      </c>
      <c r="C51" s="235">
        <v>0</v>
      </c>
      <c r="D51" s="231">
        <f t="shared" si="6"/>
        <v>0</v>
      </c>
      <c r="F51" s="169"/>
      <c r="G51" s="170" t="s">
        <v>760</v>
      </c>
      <c r="H51" s="209" t="e">
        <f>C284</f>
        <v>#DIV/0!</v>
      </c>
      <c r="I51" s="209" t="e">
        <f>D284</f>
        <v>#DIV/0!</v>
      </c>
      <c r="J51" s="210"/>
      <c r="K51" s="210"/>
    </row>
    <row r="52" spans="1:11" x14ac:dyDescent="0.2">
      <c r="A52" s="174" t="s">
        <v>327</v>
      </c>
      <c r="B52" s="175" t="s">
        <v>328</v>
      </c>
      <c r="C52" s="216">
        <v>0</v>
      </c>
      <c r="D52" s="231">
        <f t="shared" si="6"/>
        <v>0</v>
      </c>
      <c r="F52" s="169"/>
      <c r="G52" s="149"/>
      <c r="H52" s="209"/>
      <c r="I52" s="209"/>
      <c r="J52" s="210"/>
      <c r="K52" s="210"/>
    </row>
    <row r="53" spans="1:11" x14ac:dyDescent="0.2">
      <c r="A53" s="174" t="s">
        <v>329</v>
      </c>
      <c r="B53" s="175" t="s">
        <v>330</v>
      </c>
      <c r="C53" s="216">
        <v>0</v>
      </c>
      <c r="D53" s="231">
        <f t="shared" si="6"/>
        <v>0</v>
      </c>
      <c r="F53" s="169" t="s">
        <v>667</v>
      </c>
      <c r="G53" s="149" t="s">
        <v>668</v>
      </c>
      <c r="H53" s="209" t="e">
        <f>C287</f>
        <v>#DIV/0!</v>
      </c>
      <c r="I53" s="209" t="e">
        <f>D287</f>
        <v>#DIV/0!</v>
      </c>
      <c r="J53" s="210"/>
      <c r="K53" s="210"/>
    </row>
    <row r="54" spans="1:11" x14ac:dyDescent="0.2">
      <c r="A54" s="216"/>
      <c r="B54" s="175" t="s">
        <v>331</v>
      </c>
      <c r="C54" s="216"/>
      <c r="D54" s="231">
        <f t="shared" si="6"/>
        <v>0</v>
      </c>
      <c r="F54" s="169" t="s">
        <v>669</v>
      </c>
      <c r="G54" s="149" t="s">
        <v>670</v>
      </c>
      <c r="H54" s="209">
        <f>C288</f>
        <v>0</v>
      </c>
      <c r="I54" s="209">
        <f>D288</f>
        <v>0</v>
      </c>
      <c r="J54" s="210"/>
      <c r="K54" s="210"/>
    </row>
    <row r="55" spans="1:11" x14ac:dyDescent="0.2">
      <c r="A55" s="234" t="s">
        <v>332</v>
      </c>
      <c r="B55" s="132" t="s">
        <v>333</v>
      </c>
      <c r="C55" s="216">
        <v>0</v>
      </c>
      <c r="D55" s="231">
        <f t="shared" si="6"/>
        <v>0</v>
      </c>
      <c r="F55" s="169" t="s">
        <v>671</v>
      </c>
      <c r="G55" s="149" t="s">
        <v>761</v>
      </c>
      <c r="H55" s="209" t="e">
        <f>C290</f>
        <v>#DIV/0!</v>
      </c>
      <c r="I55" s="209" t="e">
        <f>D290</f>
        <v>#DIV/0!</v>
      </c>
      <c r="J55" s="210"/>
      <c r="K55" s="210"/>
    </row>
    <row r="56" spans="1:11" x14ac:dyDescent="0.2">
      <c r="A56" s="234" t="s">
        <v>334</v>
      </c>
      <c r="B56" s="132" t="s">
        <v>782</v>
      </c>
      <c r="C56" s="216">
        <v>0</v>
      </c>
      <c r="D56" s="231">
        <f t="shared" si="6"/>
        <v>0</v>
      </c>
      <c r="F56" s="169" t="s">
        <v>673</v>
      </c>
      <c r="G56" s="149" t="s">
        <v>762</v>
      </c>
      <c r="H56" s="209" t="e">
        <f t="shared" ref="H56:I59" si="7">C292</f>
        <v>#DIV/0!</v>
      </c>
      <c r="I56" s="209" t="e">
        <f t="shared" si="7"/>
        <v>#DIV/0!</v>
      </c>
      <c r="J56" s="210"/>
      <c r="K56" s="210"/>
    </row>
    <row r="57" spans="1:11" x14ac:dyDescent="0.2">
      <c r="A57" s="174" t="s">
        <v>336</v>
      </c>
      <c r="B57" s="175" t="s">
        <v>337</v>
      </c>
      <c r="C57">
        <f>SUM(C50:C56)</f>
        <v>0</v>
      </c>
      <c r="D57">
        <f>SUM(D50:D56)</f>
        <v>0</v>
      </c>
      <c r="F57" s="169" t="s">
        <v>675</v>
      </c>
      <c r="G57" s="149" t="s">
        <v>763</v>
      </c>
      <c r="H57" s="209" t="e">
        <f t="shared" si="7"/>
        <v>#DIV/0!</v>
      </c>
      <c r="I57" s="209" t="e">
        <f t="shared" si="7"/>
        <v>#DIV/0!</v>
      </c>
      <c r="J57" s="210"/>
      <c r="K57" s="210"/>
    </row>
    <row r="58" spans="1:11" x14ac:dyDescent="0.2">
      <c r="A58" s="216"/>
      <c r="B58" s="175" t="s">
        <v>338</v>
      </c>
      <c r="C58" s="124"/>
      <c r="D58" s="186"/>
      <c r="F58" s="169" t="s">
        <v>677</v>
      </c>
      <c r="G58" s="149" t="s">
        <v>764</v>
      </c>
      <c r="H58" s="209">
        <f t="shared" si="7"/>
        <v>0</v>
      </c>
      <c r="I58" s="209">
        <f t="shared" si="7"/>
        <v>0</v>
      </c>
      <c r="J58" s="210"/>
      <c r="K58" s="210"/>
    </row>
    <row r="59" spans="1:11" x14ac:dyDescent="0.2">
      <c r="A59" s="216"/>
      <c r="B59" s="175"/>
      <c r="C59" s="196"/>
      <c r="D59" s="213"/>
      <c r="F59" s="169" t="s">
        <v>679</v>
      </c>
      <c r="G59" s="149" t="s">
        <v>680</v>
      </c>
      <c r="H59" s="209" t="e">
        <f t="shared" si="7"/>
        <v>#DIV/0!</v>
      </c>
      <c r="I59" s="209" t="e">
        <f t="shared" si="7"/>
        <v>#DIV/0!</v>
      </c>
      <c r="J59" s="210"/>
      <c r="K59" s="210"/>
    </row>
    <row r="60" spans="1:11" ht="15.75" x14ac:dyDescent="0.25">
      <c r="A60" s="216"/>
      <c r="B60" s="215" t="s">
        <v>339</v>
      </c>
      <c r="C60" s="124"/>
      <c r="D60" s="213"/>
      <c r="F60" s="76"/>
    </row>
    <row r="61" spans="1:11" x14ac:dyDescent="0.2">
      <c r="A61" s="184" t="s">
        <v>340</v>
      </c>
      <c r="B61" s="175" t="s">
        <v>765</v>
      </c>
      <c r="C61" s="219">
        <v>0</v>
      </c>
      <c r="D61" s="213">
        <f>C61</f>
        <v>0</v>
      </c>
      <c r="F61" s="399" t="s">
        <v>1033</v>
      </c>
      <c r="G61" s="398" t="s">
        <v>1044</v>
      </c>
      <c r="H61" s="209" t="e">
        <f t="shared" ref="H61:I65" si="8">C300</f>
        <v>#DIV/0!</v>
      </c>
      <c r="I61" s="209" t="e">
        <f t="shared" si="8"/>
        <v>#DIV/0!</v>
      </c>
    </row>
    <row r="62" spans="1:11" x14ac:dyDescent="0.2">
      <c r="A62" s="234" t="s">
        <v>342</v>
      </c>
      <c r="B62" s="175" t="s">
        <v>343</v>
      </c>
      <c r="C62" s="237">
        <v>0</v>
      </c>
      <c r="D62" s="238">
        <f>C62</f>
        <v>0</v>
      </c>
      <c r="F62" s="399" t="s">
        <v>1034</v>
      </c>
      <c r="G62" s="398" t="s">
        <v>1045</v>
      </c>
      <c r="H62" s="209" t="e">
        <f t="shared" si="8"/>
        <v>#DIV/0!</v>
      </c>
      <c r="I62" s="209" t="e">
        <f t="shared" si="8"/>
        <v>#DIV/0!</v>
      </c>
    </row>
    <row r="63" spans="1:11" x14ac:dyDescent="0.2">
      <c r="A63" s="124"/>
      <c r="B63" s="175" t="s">
        <v>344</v>
      </c>
      <c r="C63" s="237"/>
      <c r="D63" s="238"/>
      <c r="F63" s="399" t="s">
        <v>1035</v>
      </c>
      <c r="G63" s="398" t="s">
        <v>752</v>
      </c>
      <c r="H63" s="209" t="e">
        <f t="shared" si="8"/>
        <v>#DIV/0!</v>
      </c>
      <c r="I63" s="209" t="e">
        <f t="shared" si="8"/>
        <v>#DIV/0!</v>
      </c>
    </row>
    <row r="64" spans="1:11" x14ac:dyDescent="0.2">
      <c r="A64" s="124"/>
      <c r="B64" s="175" t="s">
        <v>345</v>
      </c>
      <c r="C64" s="237"/>
      <c r="D64" s="239"/>
      <c r="F64" s="399" t="s">
        <v>1036</v>
      </c>
      <c r="G64" s="398" t="s">
        <v>754</v>
      </c>
      <c r="H64" s="209">
        <f t="shared" si="8"/>
        <v>0</v>
      </c>
      <c r="I64" s="209">
        <f t="shared" si="8"/>
        <v>0</v>
      </c>
    </row>
    <row r="65" spans="1:9" s="236" customFormat="1" x14ac:dyDescent="0.2">
      <c r="A65" s="124"/>
      <c r="B65" s="175" t="s">
        <v>346</v>
      </c>
      <c r="C65" s="237"/>
      <c r="D65" s="239"/>
      <c r="E65" s="272"/>
      <c r="F65" s="399" t="s">
        <v>1037</v>
      </c>
      <c r="G65" s="398" t="s">
        <v>1038</v>
      </c>
      <c r="H65" s="209" t="e">
        <f t="shared" si="8"/>
        <v>#DIV/0!</v>
      </c>
      <c r="I65" s="209" t="e">
        <f t="shared" si="8"/>
        <v>#DIV/0!</v>
      </c>
    </row>
    <row r="66" spans="1:9" s="236" customFormat="1" x14ac:dyDescent="0.2">
      <c r="A66" s="124"/>
      <c r="B66" s="175" t="s">
        <v>766</v>
      </c>
      <c r="C66" s="237"/>
      <c r="D66" s="239"/>
      <c r="E66" s="272"/>
      <c r="F66" s="76"/>
      <c r="G66"/>
      <c r="H66"/>
      <c r="I66"/>
    </row>
    <row r="67" spans="1:9" s="236" customFormat="1" x14ac:dyDescent="0.2">
      <c r="A67" s="174" t="s">
        <v>348</v>
      </c>
      <c r="B67" s="175" t="s">
        <v>349</v>
      </c>
      <c r="C67" s="237">
        <v>0</v>
      </c>
      <c r="D67" s="238">
        <f>C67</f>
        <v>0</v>
      </c>
      <c r="E67" s="272"/>
      <c r="F67" s="76"/>
      <c r="G67"/>
      <c r="H67"/>
      <c r="I67"/>
    </row>
    <row r="68" spans="1:9" s="236" customFormat="1" x14ac:dyDescent="0.2">
      <c r="A68" s="216"/>
      <c r="B68" s="175" t="s">
        <v>344</v>
      </c>
      <c r="C68" s="237"/>
      <c r="D68"/>
      <c r="E68" s="272"/>
      <c r="F68" s="76"/>
      <c r="G68"/>
      <c r="H68"/>
      <c r="I68"/>
    </row>
    <row r="69" spans="1:9" s="236" customFormat="1" x14ac:dyDescent="0.2">
      <c r="A69" s="216"/>
      <c r="B69" s="175" t="s">
        <v>350</v>
      </c>
      <c r="C69" s="237"/>
      <c r="D69"/>
      <c r="E69" s="272"/>
      <c r="F69" s="76"/>
      <c r="G69"/>
      <c r="H69"/>
      <c r="I69"/>
    </row>
    <row r="70" spans="1:9" s="236" customFormat="1" x14ac:dyDescent="0.2">
      <c r="A70" s="216"/>
      <c r="B70" s="175" t="s">
        <v>767</v>
      </c>
      <c r="C70" s="237"/>
      <c r="D70" s="231"/>
      <c r="E70" s="272"/>
      <c r="F70" s="76"/>
      <c r="G70"/>
      <c r="H70"/>
      <c r="I70"/>
    </row>
    <row r="71" spans="1:9" s="236" customFormat="1" x14ac:dyDescent="0.2">
      <c r="A71" s="216"/>
      <c r="B71" s="175" t="s">
        <v>768</v>
      </c>
      <c r="C71" s="237"/>
      <c r="D71" s="231"/>
      <c r="E71" s="272"/>
      <c r="F71" s="76"/>
      <c r="G71"/>
      <c r="H71"/>
      <c r="I71"/>
    </row>
    <row r="72" spans="1:9" s="236" customFormat="1" x14ac:dyDescent="0.2">
      <c r="A72" s="174" t="s">
        <v>353</v>
      </c>
      <c r="B72" s="232" t="s">
        <v>354</v>
      </c>
      <c r="C72" s="72">
        <v>0</v>
      </c>
      <c r="D72" s="72">
        <f>C72</f>
        <v>0</v>
      </c>
      <c r="E72" s="272"/>
      <c r="F72" s="76"/>
      <c r="G72"/>
      <c r="H72"/>
      <c r="I72"/>
    </row>
    <row r="73" spans="1:9" s="236" customFormat="1" x14ac:dyDescent="0.2">
      <c r="A73" s="174" t="s">
        <v>355</v>
      </c>
      <c r="B73" s="175" t="s">
        <v>356</v>
      </c>
      <c r="C73" s="72">
        <v>0</v>
      </c>
      <c r="D73" s="72">
        <f>C73</f>
        <v>0</v>
      </c>
      <c r="E73" s="272"/>
      <c r="F73" s="76"/>
      <c r="G73"/>
      <c r="H73"/>
      <c r="I73"/>
    </row>
    <row r="74" spans="1:9" s="236" customFormat="1" x14ac:dyDescent="0.2">
      <c r="A74" s="174" t="s">
        <v>357</v>
      </c>
      <c r="B74" s="175" t="s">
        <v>358</v>
      </c>
      <c r="C74" s="76">
        <v>0</v>
      </c>
      <c r="D74" s="72">
        <f>C74</f>
        <v>0</v>
      </c>
      <c r="E74" s="272"/>
      <c r="F74" s="76"/>
      <c r="G74"/>
      <c r="H74"/>
      <c r="I74"/>
    </row>
    <row r="75" spans="1:9" s="236" customFormat="1" x14ac:dyDescent="0.2">
      <c r="A75" s="240"/>
      <c r="B75" s="241" t="s">
        <v>359</v>
      </c>
      <c r="C75" s="82">
        <v>0</v>
      </c>
      <c r="D75" s="72">
        <f>C75</f>
        <v>0</v>
      </c>
      <c r="E75" s="272"/>
      <c r="F75" s="76"/>
      <c r="G75"/>
      <c r="H75"/>
      <c r="I75"/>
    </row>
    <row r="76" spans="1:9" s="236" customFormat="1" x14ac:dyDescent="0.2">
      <c r="A76" s="240"/>
      <c r="B76" s="241" t="s">
        <v>360</v>
      </c>
      <c r="C76" s="242">
        <v>0</v>
      </c>
      <c r="D76" s="72">
        <f>C76</f>
        <v>0</v>
      </c>
      <c r="E76" s="272"/>
      <c r="F76" s="76"/>
      <c r="G76"/>
      <c r="H76"/>
      <c r="I76"/>
    </row>
    <row r="77" spans="1:9" s="236" customFormat="1" x14ac:dyDescent="0.2">
      <c r="A77" s="243">
        <v>0.08</v>
      </c>
      <c r="B77" s="175"/>
      <c r="C77" s="186"/>
      <c r="D77" s="186"/>
      <c r="E77" s="272"/>
      <c r="F77" s="76"/>
      <c r="G77"/>
      <c r="H77"/>
      <c r="I77"/>
    </row>
    <row r="78" spans="1:9" s="236" customFormat="1" ht="15.75" x14ac:dyDescent="0.25">
      <c r="A78" s="216"/>
      <c r="B78" s="215" t="s">
        <v>361</v>
      </c>
      <c r="C78" s="186"/>
      <c r="D78" s="186"/>
      <c r="E78" s="272"/>
      <c r="F78" s="76"/>
      <c r="G78"/>
      <c r="H78"/>
      <c r="I78"/>
    </row>
    <row r="79" spans="1:9" s="236" customFormat="1" x14ac:dyDescent="0.2">
      <c r="A79" s="174" t="s">
        <v>362</v>
      </c>
      <c r="B79" s="175" t="s">
        <v>363</v>
      </c>
      <c r="C79" s="186">
        <f>C10</f>
        <v>0</v>
      </c>
      <c r="D79" s="186">
        <f>D10</f>
        <v>0</v>
      </c>
      <c r="E79" s="272"/>
      <c r="F79" s="76"/>
      <c r="G79"/>
      <c r="H79"/>
      <c r="I79"/>
    </row>
    <row r="80" spans="1:9" s="236" customFormat="1" x14ac:dyDescent="0.2">
      <c r="A80" s="174" t="s">
        <v>364</v>
      </c>
      <c r="B80" s="175" t="s">
        <v>365</v>
      </c>
      <c r="C80" s="186">
        <f t="shared" ref="C80:D83" si="9">C18</f>
        <v>0</v>
      </c>
      <c r="D80" s="186">
        <f t="shared" si="9"/>
        <v>0</v>
      </c>
      <c r="E80" s="272"/>
      <c r="F80" s="76"/>
      <c r="G80"/>
      <c r="H80"/>
      <c r="I80"/>
    </row>
    <row r="81" spans="1:6" x14ac:dyDescent="0.2">
      <c r="A81" s="174" t="s">
        <v>366</v>
      </c>
      <c r="B81" s="175" t="s">
        <v>367</v>
      </c>
      <c r="C81" s="186">
        <f t="shared" si="9"/>
        <v>0</v>
      </c>
      <c r="D81" s="186">
        <f t="shared" si="9"/>
        <v>0</v>
      </c>
      <c r="F81" s="76"/>
    </row>
    <row r="82" spans="1:6" x14ac:dyDescent="0.2">
      <c r="A82" s="174" t="s">
        <v>368</v>
      </c>
      <c r="B82" s="175" t="s">
        <v>369</v>
      </c>
      <c r="C82" s="186">
        <f t="shared" si="9"/>
        <v>0</v>
      </c>
      <c r="D82" s="186">
        <f t="shared" si="9"/>
        <v>0</v>
      </c>
      <c r="F82" s="76"/>
    </row>
    <row r="83" spans="1:6" x14ac:dyDescent="0.2">
      <c r="A83" s="174" t="s">
        <v>370</v>
      </c>
      <c r="B83" s="175" t="s">
        <v>371</v>
      </c>
      <c r="C83" s="186">
        <f t="shared" si="9"/>
        <v>0</v>
      </c>
      <c r="D83" s="186">
        <f t="shared" si="9"/>
        <v>0</v>
      </c>
      <c r="F83" s="76"/>
    </row>
    <row r="84" spans="1:6" x14ac:dyDescent="0.2">
      <c r="A84" s="184" t="s">
        <v>372</v>
      </c>
      <c r="B84" s="175" t="s">
        <v>373</v>
      </c>
      <c r="C84" s="186">
        <f>MAX(C79,ROUND(AVERAGE(C79:C80),3),ROUND(AVERAGE(C79:C81),3),ROUND(AVERAGE(C79:C82),3),ROUND(AVERAGE(C79:C83),3))</f>
        <v>0</v>
      </c>
      <c r="D84" s="186">
        <f>MAX(D79,ROUND(AVERAGE(D79:D80),3),ROUND(AVERAGE(D79:D81),3),ROUND(AVERAGE(D79:D82),3),ROUND(AVERAGE(D79:D83),3))</f>
        <v>0</v>
      </c>
      <c r="E84" s="273" t="s">
        <v>771</v>
      </c>
      <c r="F84" s="76"/>
    </row>
    <row r="85" spans="1:6" x14ac:dyDescent="0.2">
      <c r="A85" s="216"/>
      <c r="B85" s="175" t="s">
        <v>374</v>
      </c>
      <c r="C85" s="244"/>
      <c r="D85" s="244"/>
      <c r="F85" s="76"/>
    </row>
    <row r="86" spans="1:6" x14ac:dyDescent="0.2">
      <c r="A86" s="216"/>
      <c r="B86" s="175" t="s">
        <v>375</v>
      </c>
      <c r="C86" s="245"/>
      <c r="D86" s="245"/>
      <c r="F86" s="76"/>
    </row>
    <row r="87" spans="1:6" x14ac:dyDescent="0.2">
      <c r="A87" s="174" t="s">
        <v>376</v>
      </c>
      <c r="B87" s="175" t="s">
        <v>377</v>
      </c>
      <c r="C87" s="245">
        <f>ROUND(C5*2*$A$77,1)</f>
        <v>0</v>
      </c>
      <c r="D87" s="245">
        <f>ROUND(D5*2*$A$77,1)</f>
        <v>0</v>
      </c>
      <c r="F87" s="76"/>
    </row>
    <row r="88" spans="1:6" x14ac:dyDescent="0.2">
      <c r="A88" s="174" t="s">
        <v>378</v>
      </c>
      <c r="B88" s="175" t="s">
        <v>379</v>
      </c>
      <c r="C88" s="245">
        <f>C23</f>
        <v>0</v>
      </c>
      <c r="D88" s="245">
        <f>D23</f>
        <v>0</v>
      </c>
      <c r="F88" s="76"/>
    </row>
    <row r="89" spans="1:6" x14ac:dyDescent="0.2">
      <c r="A89" s="184" t="s">
        <v>380</v>
      </c>
      <c r="B89" s="175" t="s">
        <v>381</v>
      </c>
      <c r="C89" s="245">
        <f>C28</f>
        <v>0</v>
      </c>
      <c r="D89" s="245">
        <f>D28</f>
        <v>0</v>
      </c>
      <c r="F89" s="76"/>
    </row>
    <row r="90" spans="1:6" x14ac:dyDescent="0.2">
      <c r="A90" s="184" t="s">
        <v>382</v>
      </c>
      <c r="B90" s="175" t="s">
        <v>383</v>
      </c>
      <c r="C90" s="245">
        <f>C25</f>
        <v>0</v>
      </c>
      <c r="D90" s="245">
        <f>D25</f>
        <v>0</v>
      </c>
      <c r="F90" s="76"/>
    </row>
    <row r="91" spans="1:6" x14ac:dyDescent="0.2">
      <c r="A91" s="184" t="s">
        <v>384</v>
      </c>
      <c r="B91" s="175" t="s">
        <v>385</v>
      </c>
      <c r="C91" s="245">
        <f>ROUND(C26*2*$A$77,1)</f>
        <v>0</v>
      </c>
      <c r="D91" s="245">
        <f>ROUND(D26*2*$A$77,1)</f>
        <v>0</v>
      </c>
      <c r="F91" s="76"/>
    </row>
    <row r="92" spans="1:6" x14ac:dyDescent="0.2">
      <c r="A92" s="184" t="s">
        <v>386</v>
      </c>
      <c r="B92" s="175" t="s">
        <v>387</v>
      </c>
      <c r="C92" s="402">
        <f>IF(AND((C84+C87+C88+C89+C90+C91)&lt;50,(C8=0)),50,(C84+C87+C88+C89+C90+C91))</f>
        <v>50</v>
      </c>
      <c r="D92" s="245">
        <f>IF(AND((D84+D87+D88+D89+D90+D91)&lt;50,(D8=0)),50,(D84+D87+D88+D89+D90+D91))</f>
        <v>50</v>
      </c>
      <c r="F92" s="76"/>
    </row>
    <row r="93" spans="1:6" x14ac:dyDescent="0.2">
      <c r="A93" s="184" t="s">
        <v>388</v>
      </c>
      <c r="B93" s="175" t="s">
        <v>389</v>
      </c>
      <c r="C93" s="245">
        <f>C9</f>
        <v>0</v>
      </c>
      <c r="D93" s="245">
        <f>D9</f>
        <v>0</v>
      </c>
      <c r="F93" s="76"/>
    </row>
    <row r="94" spans="1:6" x14ac:dyDescent="0.2">
      <c r="A94" s="184" t="s">
        <v>390</v>
      </c>
      <c r="B94" s="175" t="s">
        <v>391</v>
      </c>
      <c r="C94" s="245">
        <f>C29</f>
        <v>0</v>
      </c>
      <c r="D94" s="245">
        <f>D29</f>
        <v>0</v>
      </c>
      <c r="F94" s="76"/>
    </row>
    <row r="95" spans="1:6" x14ac:dyDescent="0.2">
      <c r="A95" s="184" t="s">
        <v>392</v>
      </c>
      <c r="B95" s="175" t="s">
        <v>393</v>
      </c>
      <c r="C95" s="204">
        <f>C8</f>
        <v>0</v>
      </c>
      <c r="D95" s="204">
        <f>D8</f>
        <v>0</v>
      </c>
      <c r="F95" s="76"/>
    </row>
    <row r="96" spans="1:6" x14ac:dyDescent="0.2">
      <c r="A96" s="184" t="s">
        <v>394</v>
      </c>
      <c r="B96" s="175" t="s">
        <v>395</v>
      </c>
      <c r="C96" s="204">
        <f>C27</f>
        <v>0</v>
      </c>
      <c r="D96" s="204">
        <f>D27</f>
        <v>0</v>
      </c>
      <c r="F96" s="76"/>
    </row>
    <row r="97" spans="1:6" x14ac:dyDescent="0.2">
      <c r="A97" s="184" t="s">
        <v>396</v>
      </c>
      <c r="B97" s="175" t="s">
        <v>397</v>
      </c>
      <c r="C97" s="246">
        <f>C92+C93+C94+C95+C96</f>
        <v>50</v>
      </c>
      <c r="D97" s="246">
        <f>D92+D93+D94+D95+D96</f>
        <v>50</v>
      </c>
      <c r="F97" s="76"/>
    </row>
    <row r="98" spans="1:6" ht="15.75" x14ac:dyDescent="0.25">
      <c r="A98" s="184" t="s">
        <v>398</v>
      </c>
      <c r="B98" s="215" t="s">
        <v>399</v>
      </c>
      <c r="C98" s="246">
        <f>C97-C99</f>
        <v>50</v>
      </c>
      <c r="D98" s="246">
        <f>D97-D99</f>
        <v>50</v>
      </c>
      <c r="F98" s="76"/>
    </row>
    <row r="99" spans="1:6" ht="15.75" x14ac:dyDescent="0.25">
      <c r="A99" s="184" t="s">
        <v>400</v>
      </c>
      <c r="B99" s="215" t="s">
        <v>401</v>
      </c>
      <c r="C99" s="247">
        <f>C89+C90+C91+C94+C96</f>
        <v>0</v>
      </c>
      <c r="D99" s="247">
        <f>D89+D90+D91+D94+D96</f>
        <v>0</v>
      </c>
      <c r="F99" s="76"/>
    </row>
    <row r="100" spans="1:6" x14ac:dyDescent="0.2">
      <c r="A100" s="216"/>
      <c r="B100" s="175"/>
      <c r="C100" s="247"/>
      <c r="D100" s="247"/>
      <c r="F100" s="76"/>
    </row>
    <row r="101" spans="1:6" ht="15.75" x14ac:dyDescent="0.25">
      <c r="A101" s="216"/>
      <c r="B101" s="248" t="s">
        <v>402</v>
      </c>
      <c r="C101" s="247"/>
      <c r="D101" s="247"/>
      <c r="F101" s="76"/>
    </row>
    <row r="102" spans="1:6" x14ac:dyDescent="0.2">
      <c r="A102" s="249" t="s">
        <v>403</v>
      </c>
      <c r="B102" s="232" t="s">
        <v>404</v>
      </c>
      <c r="C102" s="250">
        <f>IF(AND(C16&gt;0,C97&lt;=500),C97-ROUND((C16*0.65),1),0)</f>
        <v>0</v>
      </c>
      <c r="D102" s="250">
        <f>IF(AND(D16&gt;0,D97&lt;=500),D97-ROUND((D16*0.65),1),0)</f>
        <v>0</v>
      </c>
      <c r="F102" s="76"/>
    </row>
    <row r="103" spans="1:6" x14ac:dyDescent="0.2">
      <c r="A103" s="233"/>
      <c r="B103" s="232" t="s">
        <v>405</v>
      </c>
      <c r="C103" s="251"/>
      <c r="D103" s="251"/>
      <c r="F103" s="76"/>
    </row>
    <row r="104" spans="1:6" x14ac:dyDescent="0.2">
      <c r="A104" s="249" t="s">
        <v>406</v>
      </c>
      <c r="B104" s="175" t="s">
        <v>407</v>
      </c>
      <c r="C104" s="196">
        <f>IF(C102&gt;0,ROUND(IF(C102&lt;276,((276-C102)*0.00376159)+1.5457,IF(C102&lt;459,((459-C102)*0.00167869)+1.2385,IF(C102&lt;1027,((1027-C102)*0.00020599)+1.1215,0))),4),0)</f>
        <v>0</v>
      </c>
      <c r="D104" s="196">
        <f>IF(D102&gt;0,ROUND(IF(D102&lt;276,((276-D102)*0.00376159)+1.5457,IF(D102&lt;459,((459-D102)*0.00167869)+1.2385,IF(D102&lt;1027,((1027-D102)*0.00020599)+1.1215,0))),4),0)</f>
        <v>0</v>
      </c>
      <c r="F104" s="76"/>
    </row>
    <row r="105" spans="1:6" x14ac:dyDescent="0.2">
      <c r="A105" s="174" t="s">
        <v>408</v>
      </c>
      <c r="B105" s="175" t="s">
        <v>409</v>
      </c>
      <c r="C105" s="196">
        <f>ROUND(IF(C97&lt;276,((276-C97)*0.00376159)+1.5457,IF(C97&lt;459,((459-C97)*0.00167869)+1.2385,IF(C97&lt;1027,((1027-C97)*0.00020599)+1.1215,IF(C97&lt;2293,((2293-C97)*0.00005387)+1.0533,IF(C97&lt;3500,((3500-C97)*0.00001367)+1.0368,IF(C97&lt;5000,((5000-C97)*0.00000473)+1.0297,IF(C97&gt;=5000,1.0297))))))),4)</f>
        <v>2.3957999999999999</v>
      </c>
      <c r="D105" s="196">
        <f>ROUND(IF(D97&lt;276,((276-D97)*0.00376159)+1.5457,IF(D97&lt;459,((459-D97)*0.00167869)+1.2385,IF(D97&lt;1027,((1027-D97)*0.00020599)+1.1215,IF(D97&lt;2293,((2293-D97)*0.00005387)+1.0533,IF(D97&lt;3500,((3500-D97)*0.00001367)+1.0368,IF(D97&lt;5000,((5000-D97)*0.00000473)+1.0297,IF(D97&gt;=5000,1.0297))))))),4)</f>
        <v>2.3957999999999999</v>
      </c>
      <c r="F105" s="76"/>
    </row>
    <row r="106" spans="1:6" x14ac:dyDescent="0.2">
      <c r="A106" s="174" t="s">
        <v>410</v>
      </c>
      <c r="B106" s="175" t="s">
        <v>411</v>
      </c>
      <c r="C106" s="196">
        <f>MAX(C104,C105)</f>
        <v>2.3957999999999999</v>
      </c>
      <c r="D106" s="196">
        <f>MAX(D104,D105)</f>
        <v>2.3957999999999999</v>
      </c>
      <c r="F106" s="76"/>
    </row>
    <row r="107" spans="1:6" x14ac:dyDescent="0.2">
      <c r="A107" s="233"/>
      <c r="B107" s="175" t="s">
        <v>412</v>
      </c>
      <c r="C107" s="197"/>
      <c r="D107" s="197"/>
      <c r="F107" s="76"/>
    </row>
    <row r="108" spans="1:6" ht="15.75" x14ac:dyDescent="0.25">
      <c r="A108" s="174" t="s">
        <v>413</v>
      </c>
      <c r="B108" s="215" t="s">
        <v>414</v>
      </c>
      <c r="C108" s="197">
        <f>ROUND(IF(C97&lt;453.5,0.825-(0.0000639*(453.5-C97)),IF(C97&lt;1567.5,0.8595-(0.000031*(1567.5-C97)),IF(C97&lt;6682,0.885-(0.000005*(6682-C97)),IF(C97&lt;30000,0.905-(0.0000009*(30000-C97)),0.905)))),4)</f>
        <v>0.79920000000000002</v>
      </c>
      <c r="D108" s="197">
        <f>ROUND(IF(D97&lt;453.5,0.825-(0.0000639*(453.5-D97)),IF(D97&lt;1567.5,0.8595-(0.000031*(1567.5-D97)),IF(D97&lt;6682,0.885-(0.000005*(6682-D97)),IF(D97&lt;30000,0.905-(0.0000009*(30000-D97)),0.905)))),4)</f>
        <v>0.79920000000000002</v>
      </c>
      <c r="F108" s="76"/>
    </row>
    <row r="109" spans="1:6" x14ac:dyDescent="0.2">
      <c r="A109" s="233"/>
      <c r="B109" s="175" t="s">
        <v>412</v>
      </c>
      <c r="C109" s="252"/>
      <c r="D109" s="252"/>
      <c r="F109" s="76"/>
    </row>
    <row r="110" spans="1:6" ht="15.75" x14ac:dyDescent="0.25">
      <c r="A110" s="174" t="s">
        <v>412</v>
      </c>
      <c r="B110" s="215" t="s">
        <v>415</v>
      </c>
      <c r="C110" s="244"/>
      <c r="D110" s="244"/>
      <c r="F110" s="76"/>
    </row>
    <row r="111" spans="1:6" x14ac:dyDescent="0.2">
      <c r="A111" s="174" t="s">
        <v>416</v>
      </c>
      <c r="B111" s="232" t="s">
        <v>417</v>
      </c>
      <c r="C111" s="244">
        <f>+C32</f>
        <v>0</v>
      </c>
      <c r="D111" s="244">
        <f>+D32</f>
        <v>0</v>
      </c>
      <c r="F111" s="76"/>
    </row>
    <row r="112" spans="1:6" x14ac:dyDescent="0.2">
      <c r="A112" s="174" t="s">
        <v>418</v>
      </c>
      <c r="B112" s="232" t="s">
        <v>419</v>
      </c>
      <c r="C112" s="197">
        <f>+C108</f>
        <v>0.79920000000000002</v>
      </c>
      <c r="D112" s="197">
        <f>D108</f>
        <v>0.79920000000000002</v>
      </c>
      <c r="F112" s="76"/>
    </row>
    <row r="113" spans="1:6" x14ac:dyDescent="0.2">
      <c r="A113" s="174" t="s">
        <v>420</v>
      </c>
      <c r="B113" s="232" t="s">
        <v>421</v>
      </c>
      <c r="C113" s="150">
        <f>+C35</f>
        <v>0</v>
      </c>
      <c r="D113" s="150">
        <f>+D35</f>
        <v>0</v>
      </c>
      <c r="F113" s="76"/>
    </row>
    <row r="114" spans="1:6" x14ac:dyDescent="0.2">
      <c r="A114" s="174" t="s">
        <v>422</v>
      </c>
      <c r="B114" s="232" t="s">
        <v>423</v>
      </c>
      <c r="C114" s="244">
        <f>+C32</f>
        <v>0</v>
      </c>
      <c r="D114" s="244">
        <f>+D32</f>
        <v>0</v>
      </c>
      <c r="F114" s="76"/>
    </row>
    <row r="115" spans="1:6" x14ac:dyDescent="0.2">
      <c r="A115" s="174" t="s">
        <v>424</v>
      </c>
      <c r="B115" s="232" t="s">
        <v>425</v>
      </c>
      <c r="C115" s="197">
        <f>1-C108</f>
        <v>0.20079999999999998</v>
      </c>
      <c r="D115" s="197">
        <f>1-D108</f>
        <v>0.20079999999999998</v>
      </c>
      <c r="F115" s="76"/>
    </row>
    <row r="116" spans="1:6" x14ac:dyDescent="0.2">
      <c r="A116" s="174" t="s">
        <v>426</v>
      </c>
      <c r="B116" s="232" t="s">
        <v>427</v>
      </c>
      <c r="C116" s="197">
        <f>C106</f>
        <v>2.3957999999999999</v>
      </c>
      <c r="D116" s="197">
        <f>D106</f>
        <v>2.3957999999999999</v>
      </c>
      <c r="F116" s="76"/>
    </row>
    <row r="117" spans="1:6" x14ac:dyDescent="0.2">
      <c r="A117" s="174" t="s">
        <v>428</v>
      </c>
      <c r="B117" s="175" t="s">
        <v>415</v>
      </c>
      <c r="C117" s="253">
        <f>ROUND(((C111*C112*C113)+(C115*C114))*C116,8)</f>
        <v>0</v>
      </c>
      <c r="D117" s="253">
        <f>ROUND(((D111*D112*D113)+(D115*D114))*D116,8)</f>
        <v>0</v>
      </c>
      <c r="F117" s="76"/>
    </row>
    <row r="118" spans="1:6" x14ac:dyDescent="0.2">
      <c r="A118" s="216"/>
      <c r="B118" s="175" t="s">
        <v>429</v>
      </c>
      <c r="F118" s="76"/>
    </row>
    <row r="119" spans="1:6" x14ac:dyDescent="0.2">
      <c r="A119" s="216"/>
      <c r="B119" s="175" t="s">
        <v>430</v>
      </c>
      <c r="C119" s="244"/>
      <c r="D119" s="244"/>
      <c r="F119" s="76"/>
    </row>
    <row r="120" spans="1:6" x14ac:dyDescent="0.2">
      <c r="A120" s="174" t="s">
        <v>431</v>
      </c>
      <c r="B120" s="175" t="s">
        <v>432</v>
      </c>
      <c r="C120" s="186">
        <f>C92</f>
        <v>50</v>
      </c>
      <c r="D120" s="186">
        <f>D92</f>
        <v>50</v>
      </c>
      <c r="F120" s="76"/>
    </row>
    <row r="121" spans="1:6" x14ac:dyDescent="0.2">
      <c r="A121" s="174" t="s">
        <v>433</v>
      </c>
      <c r="B121" s="175" t="s">
        <v>434</v>
      </c>
      <c r="C121" s="244">
        <f>ROUND(C120*C117,2)</f>
        <v>0</v>
      </c>
      <c r="D121" s="244">
        <f>ROUND(D120*D117,2)</f>
        <v>0</v>
      </c>
      <c r="F121" s="76"/>
    </row>
    <row r="122" spans="1:6" x14ac:dyDescent="0.2">
      <c r="A122" s="233"/>
      <c r="B122" s="175" t="s">
        <v>435</v>
      </c>
      <c r="C122" s="168"/>
      <c r="D122" s="168"/>
      <c r="F122" s="76"/>
    </row>
    <row r="123" spans="1:6" x14ac:dyDescent="0.2">
      <c r="A123" s="174" t="s">
        <v>412</v>
      </c>
      <c r="B123" s="175"/>
      <c r="C123" s="254"/>
      <c r="D123" s="254"/>
      <c r="F123" s="76"/>
    </row>
    <row r="124" spans="1:6" ht="15.75" x14ac:dyDescent="0.25">
      <c r="A124" s="216"/>
      <c r="B124" s="215" t="s">
        <v>436</v>
      </c>
      <c r="C124" s="244"/>
      <c r="D124" s="244"/>
      <c r="F124" s="76"/>
    </row>
    <row r="125" spans="1:6" x14ac:dyDescent="0.2">
      <c r="A125" s="174" t="s">
        <v>437</v>
      </c>
      <c r="B125" s="175" t="s">
        <v>438</v>
      </c>
      <c r="C125" s="201">
        <f>C11</f>
        <v>0</v>
      </c>
      <c r="D125" s="201">
        <f>D11</f>
        <v>0</v>
      </c>
      <c r="F125" s="76"/>
    </row>
    <row r="126" spans="1:6" x14ac:dyDescent="0.2">
      <c r="A126" s="174" t="s">
        <v>439</v>
      </c>
      <c r="B126" s="175" t="s">
        <v>440</v>
      </c>
      <c r="C126" s="201">
        <f>C14</f>
        <v>0</v>
      </c>
      <c r="D126" s="201">
        <f>D14</f>
        <v>0</v>
      </c>
      <c r="F126" s="76"/>
    </row>
    <row r="127" spans="1:6" x14ac:dyDescent="0.2">
      <c r="A127" s="184" t="s">
        <v>441</v>
      </c>
      <c r="B127" s="175" t="s">
        <v>442</v>
      </c>
      <c r="C127" s="255" t="e">
        <f>ROUND(C125/C126,4)</f>
        <v>#DIV/0!</v>
      </c>
      <c r="D127" s="255" t="e">
        <f>ROUND(D125/D126,4)</f>
        <v>#DIV/0!</v>
      </c>
      <c r="F127" s="76"/>
    </row>
    <row r="128" spans="1:6" x14ac:dyDescent="0.2">
      <c r="A128" s="184" t="s">
        <v>443</v>
      </c>
      <c r="B128" s="175" t="s">
        <v>444</v>
      </c>
      <c r="C128" s="186" t="e">
        <f>ROUND(C127*C15,1)+C24</f>
        <v>#DIV/0!</v>
      </c>
      <c r="D128" s="186" t="e">
        <f>ROUND(D127*D15,1)+D24</f>
        <v>#DIV/0!</v>
      </c>
      <c r="F128" s="76"/>
    </row>
    <row r="129" spans="1:11" x14ac:dyDescent="0.2">
      <c r="A129" s="175"/>
      <c r="B129" s="175" t="s">
        <v>445</v>
      </c>
      <c r="C129" s="244"/>
      <c r="D129" s="244"/>
      <c r="F129" s="76"/>
    </row>
    <row r="130" spans="1:11" x14ac:dyDescent="0.2">
      <c r="A130" s="184" t="s">
        <v>446</v>
      </c>
      <c r="B130" s="175" t="s">
        <v>447</v>
      </c>
      <c r="C130" s="186">
        <f>C12+C24</f>
        <v>0</v>
      </c>
      <c r="D130" s="186">
        <f>D12+D24</f>
        <v>0</v>
      </c>
      <c r="F130" s="76"/>
    </row>
    <row r="131" spans="1:11" x14ac:dyDescent="0.2">
      <c r="A131" s="184" t="s">
        <v>448</v>
      </c>
      <c r="B131" s="256" t="s">
        <v>779</v>
      </c>
      <c r="C131" s="257" t="e">
        <f>MAX(C128,C130)</f>
        <v>#DIV/0!</v>
      </c>
      <c r="D131" s="257" t="e">
        <f>MAX(D128,D130)</f>
        <v>#DIV/0!</v>
      </c>
      <c r="E131" s="273" t="s">
        <v>771</v>
      </c>
      <c r="F131" s="76"/>
    </row>
    <row r="132" spans="1:11" x14ac:dyDescent="0.2">
      <c r="A132" s="184"/>
      <c r="B132" s="175" t="s">
        <v>450</v>
      </c>
      <c r="C132" s="186"/>
      <c r="D132" s="186"/>
      <c r="F132" s="76"/>
    </row>
    <row r="133" spans="1:11" x14ac:dyDescent="0.2">
      <c r="A133" s="184" t="s">
        <v>451</v>
      </c>
      <c r="B133" s="175" t="s">
        <v>452</v>
      </c>
      <c r="C133" s="197" t="e">
        <f>ROUND((C131/C15),4)</f>
        <v>#DIV/0!</v>
      </c>
      <c r="D133" s="197" t="e">
        <f>ROUND((D131/D15),4)</f>
        <v>#DIV/0!</v>
      </c>
      <c r="F133" s="76"/>
    </row>
    <row r="134" spans="1:11" x14ac:dyDescent="0.2">
      <c r="A134" s="216"/>
      <c r="B134" s="175" t="s">
        <v>453</v>
      </c>
      <c r="C134" s="244"/>
      <c r="D134" s="244"/>
      <c r="F134" s="76"/>
    </row>
    <row r="135" spans="1:11" x14ac:dyDescent="0.2">
      <c r="A135" s="258" t="s">
        <v>454</v>
      </c>
      <c r="B135" s="259" t="s">
        <v>455</v>
      </c>
      <c r="C135" s="238">
        <f>C36</f>
        <v>0</v>
      </c>
      <c r="D135" s="238">
        <f>D36</f>
        <v>0</v>
      </c>
      <c r="F135" s="78"/>
      <c r="G135" s="15"/>
      <c r="H135" s="15"/>
      <c r="I135" s="15"/>
    </row>
    <row r="136" spans="1:11" s="15" customFormat="1" x14ac:dyDescent="0.2">
      <c r="A136" s="174" t="s">
        <v>456</v>
      </c>
      <c r="B136" s="175" t="s">
        <v>457</v>
      </c>
      <c r="C136" s="197" t="e">
        <f>ROUND(IF((C133-C13)*0.3&lt;0=TRUE(),0,IF((C97&lt;=50000),(C133-C13)*0.3,0)),4)</f>
        <v>#DIV/0!</v>
      </c>
      <c r="D136" s="197" t="e">
        <f>ROUND(IF((D133-D13)*0.3&lt;0=TRUE(),0,IF((D97&lt;=50000),(D133-D13)*0.3,0)),4)</f>
        <v>#DIV/0!</v>
      </c>
      <c r="E136" s="272"/>
      <c r="F136" s="76"/>
      <c r="G136"/>
      <c r="H136"/>
      <c r="I136"/>
      <c r="J136" s="260"/>
      <c r="K136" s="260"/>
    </row>
    <row r="137" spans="1:11" x14ac:dyDescent="0.2">
      <c r="A137" s="216"/>
      <c r="B137" s="175" t="s">
        <v>458</v>
      </c>
      <c r="C137" s="244"/>
      <c r="D137" s="244"/>
      <c r="F137" s="76"/>
    </row>
    <row r="138" spans="1:11" x14ac:dyDescent="0.2">
      <c r="A138" s="174" t="s">
        <v>459</v>
      </c>
      <c r="B138" s="175" t="s">
        <v>460</v>
      </c>
      <c r="C138" s="197" t="e">
        <f>ROUND(IF((C133-C13)*0.36&lt;0=TRUE(),0,IF((C97&gt;50000),(C133-C13)*0.36,0)),4)</f>
        <v>#DIV/0!</v>
      </c>
      <c r="D138" s="197" t="e">
        <f>ROUND(IF((D133-D13)*0.36&lt;0=TRUE(),0,IF((D97&gt;50000),(D133-D13)*0.36,0)),4)</f>
        <v>#DIV/0!</v>
      </c>
      <c r="F138" s="76"/>
    </row>
    <row r="139" spans="1:11" x14ac:dyDescent="0.2">
      <c r="A139" s="216"/>
      <c r="B139" s="175" t="s">
        <v>461</v>
      </c>
      <c r="C139" s="244"/>
      <c r="D139" s="244"/>
      <c r="F139" s="76"/>
    </row>
    <row r="140" spans="1:11" x14ac:dyDescent="0.2">
      <c r="A140" s="174" t="s">
        <v>462</v>
      </c>
      <c r="B140" s="175" t="s">
        <v>463</v>
      </c>
      <c r="C140" s="261" t="e">
        <f>MAX(C136,C138)</f>
        <v>#DIV/0!</v>
      </c>
      <c r="D140" s="261" t="e">
        <f>MAX(D136,D138)</f>
        <v>#DIV/0!</v>
      </c>
      <c r="F140" s="76"/>
    </row>
    <row r="141" spans="1:11" x14ac:dyDescent="0.2">
      <c r="A141" s="216"/>
      <c r="B141" s="175" t="s">
        <v>464</v>
      </c>
      <c r="C141" s="244"/>
      <c r="D141" s="244"/>
      <c r="F141" s="76"/>
    </row>
    <row r="142" spans="1:11" x14ac:dyDescent="0.2">
      <c r="A142" s="174" t="s">
        <v>465</v>
      </c>
      <c r="B142" s="175" t="s">
        <v>466</v>
      </c>
      <c r="C142" s="197" t="e">
        <f>MIN(0.3,(C135+C140))</f>
        <v>#DIV/0!</v>
      </c>
      <c r="D142" s="197" t="e">
        <f>MIN(0.3,(D135+D140))</f>
        <v>#DIV/0!</v>
      </c>
      <c r="F142" s="76"/>
    </row>
    <row r="143" spans="1:11" x14ac:dyDescent="0.2">
      <c r="A143" s="216"/>
      <c r="B143" s="175" t="s">
        <v>467</v>
      </c>
      <c r="C143" s="244"/>
      <c r="D143" s="244"/>
      <c r="F143" s="76"/>
    </row>
    <row r="144" spans="1:11" x14ac:dyDescent="0.2">
      <c r="A144" s="174" t="s">
        <v>468</v>
      </c>
      <c r="B144" s="175" t="s">
        <v>469</v>
      </c>
      <c r="C144" s="244" t="e">
        <f>ROUND(IF(C97&lt;=459,C117*C135*C131,0),2)</f>
        <v>#DIV/0!</v>
      </c>
      <c r="D144" s="244" t="e">
        <f>ROUND(IF(D97&lt;=459,D117*D135*D131,0),2)</f>
        <v>#DIV/0!</v>
      </c>
      <c r="F144" s="76"/>
    </row>
    <row r="145" spans="1:6" x14ac:dyDescent="0.2">
      <c r="A145" s="216"/>
      <c r="B145" s="175" t="s">
        <v>470</v>
      </c>
      <c r="C145" s="244"/>
      <c r="D145" s="244"/>
      <c r="F145" s="76"/>
    </row>
    <row r="146" spans="1:6" x14ac:dyDescent="0.2">
      <c r="A146" s="174" t="s">
        <v>471</v>
      </c>
      <c r="B146" s="175" t="s">
        <v>472</v>
      </c>
      <c r="C146" s="244">
        <f>ROUND(IF(C97&lt;=459,0,IF(C133&lt;=C13,C117*C135*C131,0)),2)</f>
        <v>0</v>
      </c>
      <c r="D146" s="244">
        <f>ROUND(IF(D97&lt;=459,0,IF(D133&lt;=D13,D117*D135*D131,0)),2)</f>
        <v>0</v>
      </c>
      <c r="F146" s="76"/>
    </row>
    <row r="147" spans="1:6" x14ac:dyDescent="0.2">
      <c r="A147" s="216"/>
      <c r="B147" s="175" t="s">
        <v>473</v>
      </c>
      <c r="C147" s="244"/>
      <c r="D147" s="244"/>
      <c r="F147" s="76"/>
    </row>
    <row r="148" spans="1:6" x14ac:dyDescent="0.2">
      <c r="A148" s="174" t="s">
        <v>474</v>
      </c>
      <c r="B148" s="175" t="s">
        <v>475</v>
      </c>
      <c r="C148" s="186" t="e">
        <f>ROUND(IF((AND((C97&lt;=459),(C133&lt;=C13)))=TRUE(),0,IF((AND(C144=0,C146=0))=TRUE(),C13*C15,0)),1)</f>
        <v>#DIV/0!</v>
      </c>
      <c r="D148" s="186" t="e">
        <f>ROUND(IF((AND((D97&lt;=459),(D133&lt;=D13)))=TRUE(),0,IF((AND(D144=0,D146=0))=TRUE(),D13*D15,0)),1)</f>
        <v>#DIV/0!</v>
      </c>
      <c r="F148" s="76"/>
    </row>
    <row r="149" spans="1:6" x14ac:dyDescent="0.2">
      <c r="A149" s="216"/>
      <c r="B149" s="175" t="s">
        <v>476</v>
      </c>
      <c r="C149" s="244"/>
      <c r="D149" s="244"/>
      <c r="F149" s="76"/>
    </row>
    <row r="150" spans="1:6" x14ac:dyDescent="0.2">
      <c r="A150" s="174" t="s">
        <v>477</v>
      </c>
      <c r="B150" s="175" t="s">
        <v>478</v>
      </c>
      <c r="C150" s="244" t="e">
        <f>ROUND(IF((AND((C97&lt;=459),(C133&lt;=C13)))=TRUE(),0,(C117*C135*C148)),2)</f>
        <v>#DIV/0!</v>
      </c>
      <c r="D150" s="244" t="e">
        <f>ROUND(IF((AND((D97&lt;=459),(D133&lt;=D13)))=TRUE(),0,(D117*D135*D148)),2)</f>
        <v>#DIV/0!</v>
      </c>
      <c r="F150" s="76"/>
    </row>
    <row r="151" spans="1:6" x14ac:dyDescent="0.2">
      <c r="A151" s="216"/>
      <c r="B151" s="175" t="s">
        <v>479</v>
      </c>
      <c r="C151" s="244"/>
      <c r="D151" s="244"/>
      <c r="F151" s="76"/>
    </row>
    <row r="152" spans="1:6" x14ac:dyDescent="0.2">
      <c r="A152" s="174" t="s">
        <v>480</v>
      </c>
      <c r="B152" s="175" t="s">
        <v>481</v>
      </c>
      <c r="C152" s="244" t="e">
        <f>ROUND(IF((AND((C97&lt;=459),(C133&lt;=C13)))=TRUE(),0,IF(C150=0,0,C117*C142*(C131-C148))),2)</f>
        <v>#DIV/0!</v>
      </c>
      <c r="D152" s="244" t="e">
        <f>ROUND(IF((AND((D97&lt;=459),(D133&lt;=D13)))=TRUE(),0,IF(D150=0,0,D117*D142*(D131-D148))),2)</f>
        <v>#DIV/0!</v>
      </c>
      <c r="F152" s="76"/>
    </row>
    <row r="153" spans="1:6" x14ac:dyDescent="0.2">
      <c r="A153" s="216"/>
      <c r="B153" s="175" t="s">
        <v>482</v>
      </c>
      <c r="C153" s="244"/>
      <c r="D153" s="244"/>
      <c r="F153" s="76"/>
    </row>
    <row r="154" spans="1:6" x14ac:dyDescent="0.2">
      <c r="A154" s="174" t="s">
        <v>483</v>
      </c>
      <c r="B154" s="175" t="s">
        <v>484</v>
      </c>
      <c r="C154" s="244" t="e">
        <f>ROUND(IF((AND((C97&lt;=459),(C133&lt;=C13)))=TRUE(),0,+C150+C152),2)</f>
        <v>#DIV/0!</v>
      </c>
      <c r="D154" s="244" t="e">
        <f>ROUND(IF((AND((D97&lt;=459),(D133&lt;=D13)))=TRUE(),0,+D150+D152),2)</f>
        <v>#DIV/0!</v>
      </c>
      <c r="F154" s="76"/>
    </row>
    <row r="155" spans="1:6" x14ac:dyDescent="0.2">
      <c r="A155" s="216"/>
      <c r="B155" s="175" t="s">
        <v>485</v>
      </c>
      <c r="C155" s="244"/>
      <c r="D155" s="244"/>
      <c r="F155" s="76"/>
    </row>
    <row r="156" spans="1:6" x14ac:dyDescent="0.2">
      <c r="A156" s="174" t="s">
        <v>486</v>
      </c>
      <c r="B156" s="175" t="s">
        <v>487</v>
      </c>
      <c r="C156" s="244" t="e">
        <f>MAX(C144,C146,C154)</f>
        <v>#DIV/0!</v>
      </c>
      <c r="D156" s="244" t="e">
        <f>MAX(D144,D146,D154)</f>
        <v>#DIV/0!</v>
      </c>
      <c r="F156" s="76"/>
    </row>
    <row r="157" spans="1:6" x14ac:dyDescent="0.2">
      <c r="A157" s="216"/>
      <c r="B157" s="175" t="s">
        <v>488</v>
      </c>
      <c r="C157" s="168"/>
      <c r="D157" s="168"/>
      <c r="F157" s="76"/>
    </row>
    <row r="158" spans="1:6" x14ac:dyDescent="0.2">
      <c r="A158" s="174" t="s">
        <v>412</v>
      </c>
      <c r="B158" s="175" t="s">
        <v>412</v>
      </c>
      <c r="F158" s="76"/>
    </row>
    <row r="159" spans="1:6" ht="15.75" x14ac:dyDescent="0.25">
      <c r="A159" s="174"/>
      <c r="B159" s="215" t="s">
        <v>489</v>
      </c>
      <c r="F159" s="76"/>
    </row>
    <row r="160" spans="1:6" x14ac:dyDescent="0.2">
      <c r="A160" s="174" t="s">
        <v>490</v>
      </c>
      <c r="B160" s="175" t="s">
        <v>491</v>
      </c>
      <c r="C160" s="262">
        <f>C8+C27</f>
        <v>0</v>
      </c>
      <c r="D160" s="262">
        <f>D8+D27</f>
        <v>0</v>
      </c>
      <c r="F160" s="76"/>
    </row>
    <row r="161" spans="1:6" x14ac:dyDescent="0.2">
      <c r="A161" s="174" t="s">
        <v>492</v>
      </c>
      <c r="B161" s="175" t="s">
        <v>493</v>
      </c>
      <c r="C161">
        <f>C34</f>
        <v>0</v>
      </c>
      <c r="D161">
        <f>D34</f>
        <v>0</v>
      </c>
      <c r="F161" s="76"/>
    </row>
    <row r="162" spans="1:6" x14ac:dyDescent="0.2">
      <c r="A162" s="174" t="s">
        <v>494</v>
      </c>
      <c r="B162" s="175" t="s">
        <v>495</v>
      </c>
      <c r="C162">
        <f>ROUND(C161*C160,2)</f>
        <v>0</v>
      </c>
      <c r="D162">
        <f>ROUND(D161*D160,2)</f>
        <v>0</v>
      </c>
      <c r="F162" s="76"/>
    </row>
    <row r="163" spans="1:6" x14ac:dyDescent="0.2">
      <c r="A163" s="174"/>
      <c r="B163" s="175"/>
      <c r="F163" s="76"/>
    </row>
    <row r="164" spans="1:6" x14ac:dyDescent="0.2">
      <c r="A164" s="174" t="s">
        <v>496</v>
      </c>
      <c r="B164" s="175" t="s">
        <v>497</v>
      </c>
      <c r="C164">
        <f>C9+C29</f>
        <v>0</v>
      </c>
      <c r="D164">
        <f>D9+D29</f>
        <v>0</v>
      </c>
      <c r="F164" s="76"/>
    </row>
    <row r="165" spans="1:6" x14ac:dyDescent="0.2">
      <c r="A165" s="174" t="s">
        <v>498</v>
      </c>
      <c r="B165" s="175" t="s">
        <v>499</v>
      </c>
      <c r="C165">
        <f>C164*C161</f>
        <v>0</v>
      </c>
      <c r="D165">
        <f>D164*D161</f>
        <v>0</v>
      </c>
      <c r="F165" s="76"/>
    </row>
    <row r="166" spans="1:6" x14ac:dyDescent="0.2">
      <c r="A166" s="174"/>
      <c r="B166" s="175"/>
      <c r="F166" s="76"/>
    </row>
    <row r="167" spans="1:6" x14ac:dyDescent="0.2">
      <c r="A167" s="174" t="s">
        <v>500</v>
      </c>
      <c r="B167" s="175" t="s">
        <v>501</v>
      </c>
      <c r="C167">
        <f>C162+C165</f>
        <v>0</v>
      </c>
      <c r="D167">
        <f>D162+D165</f>
        <v>0</v>
      </c>
      <c r="F167" s="76"/>
    </row>
    <row r="168" spans="1:6" x14ac:dyDescent="0.2">
      <c r="A168" s="174"/>
      <c r="B168" s="175"/>
      <c r="C168" s="244"/>
      <c r="D168" s="244"/>
      <c r="F168" s="76"/>
    </row>
    <row r="169" spans="1:6" ht="15.75" x14ac:dyDescent="0.25">
      <c r="A169" s="174" t="s">
        <v>412</v>
      </c>
      <c r="B169" s="215" t="s">
        <v>502</v>
      </c>
      <c r="C169" s="244"/>
      <c r="D169" s="244"/>
      <c r="F169" s="76"/>
    </row>
    <row r="170" spans="1:6" x14ac:dyDescent="0.2">
      <c r="A170" s="174" t="s">
        <v>503</v>
      </c>
      <c r="B170" s="175" t="s">
        <v>504</v>
      </c>
      <c r="C170" s="244">
        <f>IF(C97&lt;=459,1,0)</f>
        <v>1</v>
      </c>
      <c r="D170" s="244">
        <f>IF(D97&lt;=459,1,0)</f>
        <v>1</v>
      </c>
      <c r="F170" s="76"/>
    </row>
    <row r="171" spans="1:6" x14ac:dyDescent="0.2">
      <c r="A171" s="174" t="s">
        <v>505</v>
      </c>
      <c r="B171" s="175" t="s">
        <v>506</v>
      </c>
      <c r="C171" s="244" t="e">
        <f>IF(C133&lt;=C13,1,0)</f>
        <v>#DIV/0!</v>
      </c>
      <c r="D171" s="244" t="e">
        <f>IF(D133&lt;=D13,1,0)</f>
        <v>#DIV/0!</v>
      </c>
      <c r="F171" s="76"/>
    </row>
    <row r="172" spans="1:6" x14ac:dyDescent="0.2">
      <c r="A172" s="174" t="s">
        <v>507</v>
      </c>
      <c r="B172" s="175" t="s">
        <v>508</v>
      </c>
      <c r="C172" s="263" t="e">
        <f>ROUND(IF((OR(C170=1,C171=1))=TRUE(),0,C117/C106),8)</f>
        <v>#DIV/0!</v>
      </c>
      <c r="D172" s="263" t="e">
        <f>ROUND(IF((OR(D170=1,D171=1))=TRUE(),0,D117/D106),8)</f>
        <v>#DIV/0!</v>
      </c>
      <c r="F172" s="76"/>
    </row>
    <row r="173" spans="1:6" x14ac:dyDescent="0.2">
      <c r="A173" s="216"/>
      <c r="B173" s="175" t="s">
        <v>509</v>
      </c>
      <c r="C173" s="263"/>
      <c r="D173" s="263"/>
      <c r="F173" s="76"/>
    </row>
    <row r="174" spans="1:6" x14ac:dyDescent="0.2">
      <c r="A174" s="174" t="s">
        <v>510</v>
      </c>
      <c r="B174" s="175" t="s">
        <v>511</v>
      </c>
      <c r="C174" s="244"/>
      <c r="D174" s="244"/>
      <c r="F174" s="76"/>
    </row>
    <row r="175" spans="1:6" x14ac:dyDescent="0.2">
      <c r="A175" s="216"/>
      <c r="B175" s="175" t="s">
        <v>512</v>
      </c>
      <c r="C175" s="263" t="e">
        <f>ROUND(IF((OR(C170=1,C171=1))=TRUE(),0,((1027-459)*0.00020599)+1.1215),4)</f>
        <v>#DIV/0!</v>
      </c>
      <c r="D175" s="263" t="e">
        <f>ROUND(IF((OR(D170=1,D171=1))=TRUE(),0,((1027-459)*0.00020599)+1.1215),4)</f>
        <v>#DIV/0!</v>
      </c>
      <c r="F175" s="76"/>
    </row>
    <row r="176" spans="1:6" x14ac:dyDescent="0.2">
      <c r="A176" s="174" t="s">
        <v>513</v>
      </c>
      <c r="B176" s="175" t="s">
        <v>514</v>
      </c>
      <c r="C176" s="244"/>
      <c r="D176" s="244"/>
      <c r="F176" s="76"/>
    </row>
    <row r="177" spans="1:6" x14ac:dyDescent="0.2">
      <c r="A177" s="216"/>
      <c r="B177" s="175" t="s">
        <v>515</v>
      </c>
      <c r="C177" s="263" t="e">
        <f>ROUND(IF((OR(C170=1,C171=1))=TRUE(),0,C172*C175),8)</f>
        <v>#DIV/0!</v>
      </c>
      <c r="D177" s="263" t="e">
        <f>ROUND(IF((OR(D170=1,D171=1))=TRUE(),0,D172*D175),8)</f>
        <v>#DIV/0!</v>
      </c>
      <c r="F177" s="76"/>
    </row>
    <row r="178" spans="1:6" x14ac:dyDescent="0.2">
      <c r="A178" s="174" t="s">
        <v>516</v>
      </c>
      <c r="B178" s="175" t="s">
        <v>517</v>
      </c>
      <c r="C178" s="244"/>
      <c r="D178" s="244"/>
      <c r="F178" s="76"/>
    </row>
    <row r="179" spans="1:6" x14ac:dyDescent="0.2">
      <c r="A179" s="216"/>
      <c r="B179" s="175" t="s">
        <v>518</v>
      </c>
      <c r="C179" s="401" t="e">
        <f>ROUND(IF((OR(C170=1,C171=1))=TRUE(),0,(C177*459)+(C36*C177*C131)),2)</f>
        <v>#DIV/0!</v>
      </c>
      <c r="D179" s="401" t="e">
        <f>ROUND(IF((OR(D170=1,D171=1))=TRUE(),0,(D177*459)+(D36*D177*D131)),2)</f>
        <v>#DIV/0!</v>
      </c>
      <c r="F179" s="76"/>
    </row>
    <row r="180" spans="1:6" x14ac:dyDescent="0.2">
      <c r="A180" s="174" t="s">
        <v>519</v>
      </c>
      <c r="B180" s="175" t="s">
        <v>520</v>
      </c>
      <c r="C180" s="244"/>
      <c r="D180" s="244"/>
      <c r="F180" s="76"/>
    </row>
    <row r="181" spans="1:6" x14ac:dyDescent="0.2">
      <c r="A181" s="174" t="s">
        <v>521</v>
      </c>
      <c r="B181" s="175" t="s">
        <v>522</v>
      </c>
      <c r="C181" s="197" t="e">
        <f>IF((OR(C170=1,C171=1))=TRUE(),0,C92)</f>
        <v>#DIV/0!</v>
      </c>
      <c r="D181" s="186" t="e">
        <f>IF((OR(D170=1,D171=1))=TRUE(),0,D92)</f>
        <v>#DIV/0!</v>
      </c>
      <c r="F181" s="76"/>
    </row>
    <row r="182" spans="1:6" x14ac:dyDescent="0.2">
      <c r="A182" s="216"/>
      <c r="B182" s="175" t="s">
        <v>523</v>
      </c>
      <c r="C182" s="244" t="e">
        <f>ROUND(IF((OR(C170=1,C171=1))=TRUE(),0,(C179/459*C181)+C167),2)</f>
        <v>#DIV/0!</v>
      </c>
      <c r="D182" s="244" t="e">
        <f>ROUND(IF((OR(D170=1,D171=1))=TRUE(),0,(D179/459*D181)+D167),2)</f>
        <v>#DIV/0!</v>
      </c>
      <c r="F182" s="76"/>
    </row>
    <row r="183" spans="1:6" x14ac:dyDescent="0.2">
      <c r="A183" s="174" t="s">
        <v>412</v>
      </c>
      <c r="B183" s="175" t="s">
        <v>412</v>
      </c>
      <c r="C183" s="244"/>
      <c r="D183" s="244"/>
      <c r="F183" s="76"/>
    </row>
    <row r="184" spans="1:6" ht="15.75" x14ac:dyDescent="0.25">
      <c r="A184" s="174" t="s">
        <v>412</v>
      </c>
      <c r="B184" s="215" t="s">
        <v>524</v>
      </c>
      <c r="C184" s="244"/>
      <c r="D184" s="244"/>
      <c r="F184" s="76"/>
    </row>
    <row r="185" spans="1:6" x14ac:dyDescent="0.2">
      <c r="A185" s="174" t="s">
        <v>525</v>
      </c>
      <c r="B185" s="175" t="s">
        <v>526</v>
      </c>
      <c r="C185" s="244">
        <f>+C46</f>
        <v>0</v>
      </c>
      <c r="D185" s="244">
        <f>+D46</f>
        <v>0</v>
      </c>
      <c r="F185" s="76"/>
    </row>
    <row r="186" spans="1:6" x14ac:dyDescent="0.2">
      <c r="A186" s="174" t="s">
        <v>527</v>
      </c>
      <c r="B186" s="175" t="s">
        <v>769</v>
      </c>
      <c r="C186" s="238">
        <f>C61</f>
        <v>0</v>
      </c>
      <c r="D186" s="238">
        <f>D61</f>
        <v>0</v>
      </c>
      <c r="F186" s="76"/>
    </row>
    <row r="187" spans="1:6" x14ac:dyDescent="0.2">
      <c r="A187" s="174" t="s">
        <v>529</v>
      </c>
      <c r="B187" s="175" t="s">
        <v>530</v>
      </c>
      <c r="C187" s="197" t="e">
        <f>ROUND((C97-C17)/C17,4)</f>
        <v>#DIV/0!</v>
      </c>
      <c r="D187" s="197" t="e">
        <f>ROUND((D97-D17)/D17,4)</f>
        <v>#DIV/0!</v>
      </c>
      <c r="F187" s="76"/>
    </row>
    <row r="188" spans="1:6" x14ac:dyDescent="0.2">
      <c r="A188" s="216"/>
      <c r="B188" s="175" t="s">
        <v>531</v>
      </c>
      <c r="C188" s="244"/>
      <c r="D188" s="244"/>
      <c r="F188" s="76"/>
    </row>
    <row r="189" spans="1:6" x14ac:dyDescent="0.2">
      <c r="A189" s="174" t="s">
        <v>532</v>
      </c>
      <c r="B189" s="175" t="s">
        <v>533</v>
      </c>
      <c r="C189" s="244" t="e">
        <f>ROUND((C185)*(1+C186+C187),2)</f>
        <v>#DIV/0!</v>
      </c>
      <c r="D189" s="244" t="e">
        <f>ROUND((D185)*(1+D186+D187),2)</f>
        <v>#DIV/0!</v>
      </c>
      <c r="F189" s="76"/>
    </row>
    <row r="190" spans="1:6" x14ac:dyDescent="0.2">
      <c r="A190" s="216"/>
      <c r="B190" s="175" t="s">
        <v>534</v>
      </c>
      <c r="C190" s="244"/>
      <c r="D190" s="244"/>
      <c r="F190" s="76"/>
    </row>
    <row r="191" spans="1:6" x14ac:dyDescent="0.2">
      <c r="A191" s="216"/>
      <c r="B191" s="175"/>
      <c r="C191" s="244"/>
      <c r="D191" s="244"/>
      <c r="F191" s="76"/>
    </row>
    <row r="192" spans="1:6" ht="15.75" x14ac:dyDescent="0.25">
      <c r="A192" s="216"/>
      <c r="B192" s="215" t="s">
        <v>535</v>
      </c>
      <c r="C192" s="244"/>
      <c r="D192" s="244"/>
      <c r="F192" s="76"/>
    </row>
    <row r="193" spans="1:6" x14ac:dyDescent="0.2">
      <c r="A193" s="174" t="s">
        <v>536</v>
      </c>
      <c r="B193" s="175" t="s">
        <v>537</v>
      </c>
      <c r="C193" s="244">
        <f>(C33)</f>
        <v>0</v>
      </c>
      <c r="D193" s="244">
        <f>(D33)</f>
        <v>0</v>
      </c>
      <c r="F193" s="76"/>
    </row>
    <row r="194" spans="1:6" x14ac:dyDescent="0.2">
      <c r="A194" s="174" t="s">
        <v>538</v>
      </c>
      <c r="B194" s="175" t="s">
        <v>539</v>
      </c>
      <c r="C194" s="186">
        <f>(C92)</f>
        <v>50</v>
      </c>
      <c r="D194" s="186">
        <f>(D92)</f>
        <v>50</v>
      </c>
      <c r="F194" s="76"/>
    </row>
    <row r="195" spans="1:6" x14ac:dyDescent="0.2">
      <c r="A195" s="174" t="s">
        <v>540</v>
      </c>
      <c r="B195" s="175" t="s">
        <v>541</v>
      </c>
      <c r="C195" s="186">
        <f>C34</f>
        <v>0</v>
      </c>
      <c r="D195" s="186">
        <f>D34</f>
        <v>0</v>
      </c>
      <c r="F195" s="76"/>
    </row>
    <row r="196" spans="1:6" x14ac:dyDescent="0.2">
      <c r="A196" s="174" t="s">
        <v>542</v>
      </c>
      <c r="B196" s="175" t="s">
        <v>543</v>
      </c>
      <c r="C196" s="186">
        <f>C93+C94+C95+C96</f>
        <v>0</v>
      </c>
      <c r="D196" s="186">
        <f>D93+D94+D95+D96</f>
        <v>0</v>
      </c>
      <c r="F196" s="76"/>
    </row>
    <row r="197" spans="1:6" x14ac:dyDescent="0.2">
      <c r="A197" s="174" t="s">
        <v>544</v>
      </c>
      <c r="B197" s="175" t="s">
        <v>545</v>
      </c>
      <c r="C197" s="244">
        <f>(C193*C194)+(C195*C196)</f>
        <v>0</v>
      </c>
      <c r="D197" s="244">
        <f>(D193*D194)+(D195*D196)</f>
        <v>0</v>
      </c>
      <c r="F197" s="76"/>
    </row>
    <row r="198" spans="1:6" x14ac:dyDescent="0.2">
      <c r="A198" s="216"/>
      <c r="B198" s="175"/>
      <c r="C198" s="231"/>
      <c r="D198" s="231"/>
      <c r="F198" s="76"/>
    </row>
    <row r="199" spans="1:6" ht="15.75" x14ac:dyDescent="0.25">
      <c r="A199" s="174" t="s">
        <v>412</v>
      </c>
      <c r="B199" s="215" t="s">
        <v>546</v>
      </c>
      <c r="C199" s="231"/>
      <c r="D199" s="231"/>
      <c r="F199" s="76"/>
    </row>
    <row r="200" spans="1:6" x14ac:dyDescent="0.2">
      <c r="A200" s="174" t="s">
        <v>547</v>
      </c>
      <c r="B200" s="175" t="s">
        <v>548</v>
      </c>
      <c r="C200" s="231">
        <f>+C121</f>
        <v>0</v>
      </c>
      <c r="D200" s="231">
        <f>+D121</f>
        <v>0</v>
      </c>
      <c r="F200" s="76"/>
    </row>
    <row r="201" spans="1:6" x14ac:dyDescent="0.2">
      <c r="A201" s="174" t="s">
        <v>549</v>
      </c>
      <c r="B201" s="175" t="s">
        <v>550</v>
      </c>
      <c r="C201" s="231" t="e">
        <f>+C156</f>
        <v>#DIV/0!</v>
      </c>
      <c r="D201" s="231" t="e">
        <f>+D156</f>
        <v>#DIV/0!</v>
      </c>
      <c r="F201" s="76"/>
    </row>
    <row r="202" spans="1:6" x14ac:dyDescent="0.2">
      <c r="A202" s="174" t="s">
        <v>551</v>
      </c>
      <c r="B202" s="175" t="s">
        <v>552</v>
      </c>
      <c r="C202" s="231" t="e">
        <f>+C200+C201</f>
        <v>#DIV/0!</v>
      </c>
      <c r="D202" s="231" t="e">
        <f>+D200+D201</f>
        <v>#DIV/0!</v>
      </c>
      <c r="F202" s="76"/>
    </row>
    <row r="203" spans="1:6" x14ac:dyDescent="0.2">
      <c r="A203" s="174" t="s">
        <v>553</v>
      </c>
      <c r="B203" s="175" t="s">
        <v>554</v>
      </c>
      <c r="C203" s="254">
        <f>C167</f>
        <v>0</v>
      </c>
      <c r="D203" s="254">
        <f>D167</f>
        <v>0</v>
      </c>
      <c r="F203" s="76"/>
    </row>
    <row r="204" spans="1:6" x14ac:dyDescent="0.2">
      <c r="A204" s="174" t="s">
        <v>555</v>
      </c>
      <c r="B204" s="175" t="s">
        <v>556</v>
      </c>
      <c r="C204" s="231" t="e">
        <f>C202+C203</f>
        <v>#DIV/0!</v>
      </c>
      <c r="D204" s="231" t="e">
        <f>D202+D203</f>
        <v>#DIV/0!</v>
      </c>
      <c r="F204" s="76"/>
    </row>
    <row r="205" spans="1:6" x14ac:dyDescent="0.2">
      <c r="A205" s="174" t="s">
        <v>557</v>
      </c>
      <c r="B205" s="175" t="s">
        <v>558</v>
      </c>
      <c r="C205" s="231">
        <f>C197</f>
        <v>0</v>
      </c>
      <c r="D205" s="231">
        <f>D197</f>
        <v>0</v>
      </c>
      <c r="F205" s="76"/>
    </row>
    <row r="206" spans="1:6" x14ac:dyDescent="0.2">
      <c r="A206" s="174" t="s">
        <v>559</v>
      </c>
      <c r="B206" s="175" t="s">
        <v>560</v>
      </c>
      <c r="C206" s="231" t="e">
        <f>IF(C182&gt;0,C182,999999999.99)</f>
        <v>#DIV/0!</v>
      </c>
      <c r="D206" s="231" t="e">
        <f>IF(D182&gt;0,D182,999999999.99)</f>
        <v>#DIV/0!</v>
      </c>
      <c r="F206" s="76"/>
    </row>
    <row r="207" spans="1:6" x14ac:dyDescent="0.2">
      <c r="A207" s="216"/>
      <c r="B207" s="175" t="s">
        <v>561</v>
      </c>
      <c r="C207" s="231"/>
      <c r="D207" s="231"/>
      <c r="F207" s="76"/>
    </row>
    <row r="208" spans="1:6" x14ac:dyDescent="0.2">
      <c r="A208" s="216"/>
      <c r="B208" s="175" t="s">
        <v>562</v>
      </c>
      <c r="C208" s="231"/>
      <c r="D208" s="231"/>
      <c r="F208" s="76"/>
    </row>
    <row r="209" spans="1:6" x14ac:dyDescent="0.2">
      <c r="A209" s="174" t="s">
        <v>563</v>
      </c>
      <c r="B209" s="175" t="s">
        <v>564</v>
      </c>
      <c r="C209" s="231" t="e">
        <f>MIN(C206,MAX(C204,C205))</f>
        <v>#DIV/0!</v>
      </c>
      <c r="D209" s="231" t="e">
        <f>MIN(D206,MAX(D204,D205))</f>
        <v>#DIV/0!</v>
      </c>
      <c r="F209" s="76"/>
    </row>
    <row r="210" spans="1:6" x14ac:dyDescent="0.2">
      <c r="A210" s="216"/>
      <c r="B210" s="175" t="s">
        <v>565</v>
      </c>
      <c r="C210" s="231"/>
      <c r="D210" s="231"/>
      <c r="F210" s="76"/>
    </row>
    <row r="211" spans="1:6" x14ac:dyDescent="0.2">
      <c r="A211" s="174" t="s">
        <v>566</v>
      </c>
      <c r="B211" s="264" t="s">
        <v>567</v>
      </c>
      <c r="C211" s="231">
        <f>ROUND(1.25*C97*C47,2)</f>
        <v>0</v>
      </c>
      <c r="D211" s="231">
        <f>ROUND(1.25*D97*D47,2)</f>
        <v>0</v>
      </c>
      <c r="F211" s="76"/>
    </row>
    <row r="212" spans="1:6" x14ac:dyDescent="0.2">
      <c r="A212" s="216"/>
      <c r="B212" s="264" t="s">
        <v>568</v>
      </c>
      <c r="C212" s="231"/>
      <c r="D212" s="231"/>
      <c r="F212" s="76"/>
    </row>
    <row r="213" spans="1:6" x14ac:dyDescent="0.2">
      <c r="A213" s="174" t="s">
        <v>569</v>
      </c>
      <c r="B213" s="175" t="s">
        <v>570</v>
      </c>
      <c r="C213" s="231" t="e">
        <f>+C189</f>
        <v>#DIV/0!</v>
      </c>
      <c r="D213" s="231" t="e">
        <f>+D189</f>
        <v>#DIV/0!</v>
      </c>
      <c r="F213" s="76"/>
    </row>
    <row r="214" spans="1:6" x14ac:dyDescent="0.2">
      <c r="A214" s="174" t="s">
        <v>571</v>
      </c>
      <c r="B214" s="264" t="s">
        <v>546</v>
      </c>
      <c r="C214" s="231" t="e">
        <f>MIN(C209,C213)</f>
        <v>#DIV/0!</v>
      </c>
      <c r="D214" s="231" t="e">
        <f>MIN(D209,D213)</f>
        <v>#DIV/0!</v>
      </c>
      <c r="F214" s="76"/>
    </row>
    <row r="215" spans="1:6" x14ac:dyDescent="0.2">
      <c r="A215" s="216"/>
      <c r="B215" s="175" t="s">
        <v>572</v>
      </c>
      <c r="C215" s="231"/>
      <c r="D215" s="231"/>
      <c r="F215" s="76"/>
    </row>
    <row r="216" spans="1:6" x14ac:dyDescent="0.2">
      <c r="A216" s="174" t="s">
        <v>573</v>
      </c>
      <c r="B216" s="175" t="s">
        <v>574</v>
      </c>
      <c r="C216" s="231" t="e">
        <f>ROUND(C214/C97,2)</f>
        <v>#DIV/0!</v>
      </c>
      <c r="D216" s="231" t="e">
        <f>ROUND(D214/D97,2)</f>
        <v>#DIV/0!</v>
      </c>
      <c r="F216" s="76"/>
    </row>
    <row r="217" spans="1:6" x14ac:dyDescent="0.2">
      <c r="A217" s="216"/>
      <c r="B217" s="175" t="s">
        <v>575</v>
      </c>
      <c r="C217" s="231"/>
      <c r="D217" s="231"/>
      <c r="F217" s="76"/>
    </row>
    <row r="218" spans="1:6" x14ac:dyDescent="0.2">
      <c r="A218" s="174" t="s">
        <v>412</v>
      </c>
      <c r="B218" s="175"/>
      <c r="C218" s="168"/>
      <c r="D218" s="231"/>
      <c r="F218" s="76"/>
    </row>
    <row r="219" spans="1:6" ht="31.5" x14ac:dyDescent="0.25">
      <c r="A219" s="174" t="s">
        <v>412</v>
      </c>
      <c r="B219" s="265" t="s">
        <v>576</v>
      </c>
      <c r="C219" s="231"/>
      <c r="D219" s="168"/>
      <c r="F219" s="76"/>
    </row>
    <row r="220" spans="1:6" x14ac:dyDescent="0.2">
      <c r="A220" s="174" t="s">
        <v>577</v>
      </c>
      <c r="B220" s="175" t="s">
        <v>578</v>
      </c>
      <c r="C220" s="266"/>
      <c r="D220" s="168"/>
      <c r="F220" s="76"/>
    </row>
    <row r="221" spans="1:6" x14ac:dyDescent="0.2">
      <c r="A221" s="233"/>
      <c r="B221" s="175" t="s">
        <v>579</v>
      </c>
      <c r="C221" s="218"/>
      <c r="D221" s="168"/>
      <c r="F221" s="76"/>
    </row>
    <row r="222" spans="1:6" x14ac:dyDescent="0.2">
      <c r="A222" s="174" t="s">
        <v>580</v>
      </c>
      <c r="B222" s="264" t="s">
        <v>581</v>
      </c>
      <c r="C222" s="266" t="e">
        <f>IF((AND(C$189=C$214,C$67&lt;&gt;888888888.88))=TRUE(),C209,0)</f>
        <v>#DIV/0!</v>
      </c>
      <c r="D222" s="266" t="e">
        <f>IF((AND(D$189=D$214,D$67&lt;&gt;888888888.88))=TRUE(),D209,0)</f>
        <v>#DIV/0!</v>
      </c>
      <c r="F222" s="76"/>
    </row>
    <row r="223" spans="1:6" x14ac:dyDescent="0.2">
      <c r="A223" s="216"/>
      <c r="B223" s="264" t="s">
        <v>582</v>
      </c>
      <c r="C223" s="218"/>
      <c r="D223" s="218"/>
      <c r="F223" s="76"/>
    </row>
    <row r="224" spans="1:6" x14ac:dyDescent="0.2">
      <c r="A224" s="174" t="s">
        <v>583</v>
      </c>
      <c r="B224" s="175" t="s">
        <v>584</v>
      </c>
      <c r="C224" s="266" t="e">
        <f>IF((AND(C$189=C$214,C$68&lt;&gt;888888888.88))=TRUE(),MIN(C211,C213),0)</f>
        <v>#DIV/0!</v>
      </c>
      <c r="D224" s="266" t="e">
        <f>IF((AND(D$189=D$214,D$68&lt;&gt;888888888.88))=TRUE(),MIN(D211,D213),0)</f>
        <v>#DIV/0!</v>
      </c>
      <c r="F224" s="76"/>
    </row>
    <row r="225" spans="1:6" x14ac:dyDescent="0.2">
      <c r="A225" s="174" t="s">
        <v>585</v>
      </c>
      <c r="B225" s="175" t="s">
        <v>586</v>
      </c>
      <c r="C225" s="218" t="e">
        <f>IF(C189=C214,C63,0)</f>
        <v>#DIV/0!</v>
      </c>
      <c r="D225" s="218" t="e">
        <f>IF(D189=D214,D63,0)</f>
        <v>#DIV/0!</v>
      </c>
      <c r="F225" s="76"/>
    </row>
    <row r="226" spans="1:6" x14ac:dyDescent="0.2">
      <c r="A226" s="174" t="s">
        <v>587</v>
      </c>
      <c r="B226" s="175" t="s">
        <v>588</v>
      </c>
      <c r="C226" s="218" t="e">
        <f>C222-C224</f>
        <v>#DIV/0!</v>
      </c>
      <c r="D226" s="218" t="e">
        <f>D222-D224</f>
        <v>#DIV/0!</v>
      </c>
      <c r="F226" s="76"/>
    </row>
    <row r="227" spans="1:6" x14ac:dyDescent="0.2">
      <c r="A227" s="216"/>
      <c r="B227" s="175" t="s">
        <v>589</v>
      </c>
      <c r="C227" s="218"/>
      <c r="D227" s="218"/>
      <c r="F227" s="76"/>
    </row>
    <row r="228" spans="1:6" x14ac:dyDescent="0.2">
      <c r="A228" s="216"/>
      <c r="B228" s="175" t="s">
        <v>590</v>
      </c>
      <c r="C228" s="218"/>
      <c r="D228" s="218"/>
      <c r="F228" s="76"/>
    </row>
    <row r="229" spans="1:6" x14ac:dyDescent="0.2">
      <c r="A229" s="216"/>
      <c r="B229" s="175" t="s">
        <v>591</v>
      </c>
      <c r="C229" s="218"/>
      <c r="D229" s="218"/>
      <c r="F229" s="76"/>
    </row>
    <row r="230" spans="1:6" x14ac:dyDescent="0.2">
      <c r="A230" s="174" t="s">
        <v>592</v>
      </c>
      <c r="B230" s="175" t="s">
        <v>593</v>
      </c>
      <c r="C230" s="218" t="e">
        <f>MIN(C68,C226)</f>
        <v>#DIV/0!</v>
      </c>
      <c r="D230" s="218" t="e">
        <f>MIN(D68,D226)</f>
        <v>#DIV/0!</v>
      </c>
      <c r="F230" s="76"/>
    </row>
    <row r="231" spans="1:6" x14ac:dyDescent="0.2">
      <c r="A231" s="216"/>
      <c r="B231" s="175" t="s">
        <v>594</v>
      </c>
      <c r="C231" s="263"/>
      <c r="D231" s="263"/>
      <c r="F231" s="76" t="s">
        <v>0</v>
      </c>
    </row>
    <row r="232" spans="1:6" x14ac:dyDescent="0.2">
      <c r="A232" s="174"/>
      <c r="B232" s="175"/>
      <c r="C232" s="263"/>
      <c r="D232" s="263"/>
      <c r="F232" s="76"/>
    </row>
    <row r="233" spans="1:6" ht="15.75" x14ac:dyDescent="0.25">
      <c r="A233" s="174" t="s">
        <v>412</v>
      </c>
      <c r="B233" s="215" t="s">
        <v>595</v>
      </c>
      <c r="C233" s="263"/>
      <c r="D233" s="263"/>
      <c r="F233" s="76"/>
    </row>
    <row r="234" spans="1:6" x14ac:dyDescent="0.2">
      <c r="A234" s="174" t="s">
        <v>596</v>
      </c>
      <c r="B234" s="175" t="s">
        <v>597</v>
      </c>
      <c r="C234" s="218" t="e">
        <f>+C214</f>
        <v>#DIV/0!</v>
      </c>
      <c r="D234" s="218" t="e">
        <f>+D214</f>
        <v>#DIV/0!</v>
      </c>
      <c r="F234" s="76"/>
    </row>
    <row r="235" spans="1:6" x14ac:dyDescent="0.2">
      <c r="A235" s="174" t="s">
        <v>598</v>
      </c>
      <c r="B235" s="175" t="s">
        <v>599</v>
      </c>
      <c r="C235" s="218" t="e">
        <f>C230</f>
        <v>#DIV/0!</v>
      </c>
      <c r="D235" s="218" t="e">
        <f>D230</f>
        <v>#DIV/0!</v>
      </c>
      <c r="F235" s="76"/>
    </row>
    <row r="236" spans="1:6" x14ac:dyDescent="0.2">
      <c r="A236" s="174" t="s">
        <v>600</v>
      </c>
      <c r="B236" s="175" t="s">
        <v>601</v>
      </c>
      <c r="C236" s="218" t="e">
        <f>C234+C235</f>
        <v>#DIV/0!</v>
      </c>
      <c r="D236" s="218" t="e">
        <f>D234+D235</f>
        <v>#DIV/0!</v>
      </c>
      <c r="F236" s="76"/>
    </row>
    <row r="237" spans="1:6" x14ac:dyDescent="0.2">
      <c r="A237" s="216"/>
      <c r="B237" s="175"/>
      <c r="C237" s="231"/>
      <c r="D237" s="231"/>
      <c r="F237" s="76"/>
    </row>
    <row r="238" spans="1:6" ht="15.75" x14ac:dyDescent="0.25">
      <c r="A238" s="174" t="s">
        <v>412</v>
      </c>
      <c r="B238" s="215" t="s">
        <v>602</v>
      </c>
      <c r="C238" s="231"/>
      <c r="D238" s="231"/>
      <c r="F238" s="76"/>
    </row>
    <row r="239" spans="1:6" x14ac:dyDescent="0.2">
      <c r="A239" s="174" t="s">
        <v>603</v>
      </c>
      <c r="B239" s="175" t="s">
        <v>604</v>
      </c>
      <c r="C239" s="267">
        <f>C42</f>
        <v>0</v>
      </c>
      <c r="D239" s="267">
        <f>D42</f>
        <v>0</v>
      </c>
      <c r="F239" s="76"/>
    </row>
    <row r="240" spans="1:6" x14ac:dyDescent="0.2">
      <c r="A240" s="216"/>
      <c r="B240" s="175" t="s">
        <v>605</v>
      </c>
      <c r="C240" s="267"/>
      <c r="D240" s="267"/>
      <c r="F240" s="76"/>
    </row>
    <row r="241" spans="1:6" x14ac:dyDescent="0.2">
      <c r="A241" s="174" t="s">
        <v>606</v>
      </c>
      <c r="B241" s="175" t="s">
        <v>607</v>
      </c>
      <c r="C241" s="267" t="e">
        <f>TRUNC((C236-(C97*C37)-C40)/C41,6)</f>
        <v>#DIV/0!</v>
      </c>
      <c r="D241" s="267" t="e">
        <f>TRUNC((D236-(D97*D37)-D40)/D41,6)</f>
        <v>#DIV/0!</v>
      </c>
      <c r="F241" s="76"/>
    </row>
    <row r="242" spans="1:6" x14ac:dyDescent="0.2">
      <c r="A242" s="216"/>
      <c r="B242" s="175" t="s">
        <v>608</v>
      </c>
      <c r="C242" s="267"/>
      <c r="D242" s="267"/>
      <c r="F242" s="76"/>
    </row>
    <row r="243" spans="1:6" x14ac:dyDescent="0.2">
      <c r="A243" s="216"/>
      <c r="B243" s="175" t="s">
        <v>609</v>
      </c>
      <c r="C243" s="267"/>
      <c r="D243" s="267"/>
      <c r="F243" s="76"/>
    </row>
    <row r="244" spans="1:6" x14ac:dyDescent="0.2">
      <c r="A244" s="174" t="s">
        <v>610</v>
      </c>
      <c r="B244" s="175" t="s">
        <v>611</v>
      </c>
      <c r="C244" s="267" t="e">
        <f>ROUND(((C43)*(1+C186+C187))/C41,6)</f>
        <v>#DIV/0!</v>
      </c>
      <c r="D244" s="267" t="e">
        <f>ROUND(((D43)*(1+D186+D187))/D41,6)</f>
        <v>#DIV/0!</v>
      </c>
      <c r="F244" s="76"/>
    </row>
    <row r="245" spans="1:6" x14ac:dyDescent="0.2">
      <c r="A245" s="216"/>
      <c r="B245" s="175" t="s">
        <v>612</v>
      </c>
      <c r="C245" s="267"/>
      <c r="D245" s="267"/>
      <c r="F245" s="76"/>
    </row>
    <row r="246" spans="1:6" x14ac:dyDescent="0.2">
      <c r="A246" s="216"/>
      <c r="B246" s="175" t="s">
        <v>613</v>
      </c>
      <c r="C246" s="267"/>
      <c r="D246" s="267"/>
      <c r="F246" s="76"/>
    </row>
    <row r="247" spans="1:6" x14ac:dyDescent="0.2">
      <c r="A247" s="174" t="s">
        <v>614</v>
      </c>
      <c r="B247" s="175" t="s">
        <v>615</v>
      </c>
      <c r="C247" s="267" t="e">
        <f>MIN(C239,C241,C244)</f>
        <v>#DIV/0!</v>
      </c>
      <c r="D247" s="267" t="e">
        <f>MIN(D239,D241,D244)</f>
        <v>#DIV/0!</v>
      </c>
      <c r="F247" s="76"/>
    </row>
    <row r="248" spans="1:6" x14ac:dyDescent="0.2">
      <c r="A248" s="216"/>
      <c r="B248" s="175" t="s">
        <v>616</v>
      </c>
      <c r="C248" s="267"/>
      <c r="D248" s="267"/>
      <c r="F248" s="76"/>
    </row>
    <row r="249" spans="1:6" x14ac:dyDescent="0.2">
      <c r="A249" s="174" t="s">
        <v>617</v>
      </c>
      <c r="B249" s="175" t="s">
        <v>618</v>
      </c>
      <c r="C249" s="267">
        <v>0</v>
      </c>
      <c r="D249" s="267">
        <v>0</v>
      </c>
      <c r="F249" s="76"/>
    </row>
    <row r="250" spans="1:6" x14ac:dyDescent="0.2">
      <c r="A250" s="174" t="s">
        <v>619</v>
      </c>
      <c r="B250" s="175" t="s">
        <v>620</v>
      </c>
      <c r="C250" s="267" t="e">
        <f>IF(C249&gt;0,C249,C247)</f>
        <v>#DIV/0!</v>
      </c>
      <c r="D250" s="267" t="e">
        <f>IF(D249&gt;0,D249,D247)</f>
        <v>#DIV/0!</v>
      </c>
      <c r="F250" s="76"/>
    </row>
    <row r="251" spans="1:6" x14ac:dyDescent="0.2">
      <c r="A251" s="216"/>
      <c r="B251" s="175" t="s">
        <v>621</v>
      </c>
      <c r="C251" s="231"/>
      <c r="D251" s="231"/>
      <c r="F251" s="76"/>
    </row>
    <row r="252" spans="1:6" x14ac:dyDescent="0.2">
      <c r="A252" s="174" t="s">
        <v>412</v>
      </c>
      <c r="B252" s="175" t="s">
        <v>412</v>
      </c>
      <c r="C252" s="231"/>
      <c r="D252" s="231"/>
      <c r="F252" s="76"/>
    </row>
    <row r="253" spans="1:6" ht="15.75" x14ac:dyDescent="0.25">
      <c r="A253" s="174" t="s">
        <v>412</v>
      </c>
      <c r="B253" s="215" t="s">
        <v>622</v>
      </c>
      <c r="C253" s="231"/>
      <c r="D253" s="231"/>
      <c r="F253" s="76"/>
    </row>
    <row r="254" spans="1:6" x14ac:dyDescent="0.2">
      <c r="A254" s="174" t="s">
        <v>623</v>
      </c>
      <c r="B254" s="175" t="s">
        <v>624</v>
      </c>
      <c r="C254" s="268">
        <f>C57</f>
        <v>0</v>
      </c>
      <c r="D254" s="268">
        <f>D57</f>
        <v>0</v>
      </c>
      <c r="F254" s="76"/>
    </row>
    <row r="255" spans="1:6" x14ac:dyDescent="0.2">
      <c r="A255" s="174" t="s">
        <v>625</v>
      </c>
      <c r="B255" s="175" t="s">
        <v>626</v>
      </c>
      <c r="C255" s="263" t="e">
        <f>ROUND(C254/C41,6)</f>
        <v>#DIV/0!</v>
      </c>
      <c r="D255" s="263" t="e">
        <f>ROUND(D254/D41,6)</f>
        <v>#DIV/0!</v>
      </c>
      <c r="F255" s="76"/>
    </row>
    <row r="256" spans="1:6" x14ac:dyDescent="0.2">
      <c r="A256" s="216"/>
      <c r="B256" s="175" t="s">
        <v>627</v>
      </c>
      <c r="C256" s="263"/>
      <c r="D256" s="263"/>
      <c r="F256" s="76"/>
    </row>
    <row r="257" spans="1:6" x14ac:dyDescent="0.2">
      <c r="A257" s="174" t="s">
        <v>628</v>
      </c>
      <c r="B257" s="175" t="s">
        <v>629</v>
      </c>
      <c r="C257" s="263" t="e">
        <f>ROUND(MIN(C255,(C239-C250),(C244-C250)),6)</f>
        <v>#DIV/0!</v>
      </c>
      <c r="D257" s="263" t="e">
        <f>ROUND(MIN(D255,(D239-D250),(D244-D250)),6)</f>
        <v>#DIV/0!</v>
      </c>
      <c r="F257" s="76"/>
    </row>
    <row r="258" spans="1:6" x14ac:dyDescent="0.2">
      <c r="A258" s="216"/>
      <c r="B258" s="175" t="s">
        <v>630</v>
      </c>
      <c r="C258" s="263"/>
      <c r="D258" s="263"/>
      <c r="F258" s="76"/>
    </row>
    <row r="259" spans="1:6" x14ac:dyDescent="0.2">
      <c r="A259" s="216"/>
      <c r="B259" s="175" t="s">
        <v>631</v>
      </c>
      <c r="C259" s="263"/>
      <c r="D259" s="263"/>
      <c r="F259" s="76"/>
    </row>
    <row r="260" spans="1:6" x14ac:dyDescent="0.2">
      <c r="A260" s="174" t="s">
        <v>632</v>
      </c>
      <c r="B260" s="175" t="s">
        <v>633</v>
      </c>
      <c r="C260" s="263">
        <v>0</v>
      </c>
      <c r="D260" s="263">
        <v>0</v>
      </c>
      <c r="F260" s="76"/>
    </row>
    <row r="261" spans="1:6" x14ac:dyDescent="0.2">
      <c r="A261" s="174" t="s">
        <v>634</v>
      </c>
      <c r="B261" s="175" t="s">
        <v>635</v>
      </c>
      <c r="C261" s="263" t="e">
        <f>IF(C249&gt;0,C260,C257)</f>
        <v>#DIV/0!</v>
      </c>
      <c r="D261" s="263" t="e">
        <f>IF(D249&gt;0,D260,D257)</f>
        <v>#DIV/0!</v>
      </c>
      <c r="F261" s="76"/>
    </row>
    <row r="262" spans="1:6" x14ac:dyDescent="0.2">
      <c r="A262" s="216"/>
      <c r="B262" s="175" t="s">
        <v>636</v>
      </c>
      <c r="C262" s="263"/>
      <c r="D262" s="263"/>
      <c r="F262" s="76"/>
    </row>
    <row r="263" spans="1:6" x14ac:dyDescent="0.2">
      <c r="A263" s="184"/>
      <c r="B263" s="175"/>
      <c r="C263" s="263"/>
      <c r="D263" s="213"/>
      <c r="F263" s="76"/>
    </row>
    <row r="264" spans="1:6" ht="15.75" x14ac:dyDescent="0.25">
      <c r="A264" s="184" t="s">
        <v>412</v>
      </c>
      <c r="B264" s="215" t="s">
        <v>637</v>
      </c>
      <c r="C264" s="263"/>
      <c r="D264" s="213"/>
      <c r="F264" s="76"/>
    </row>
    <row r="265" spans="1:6" x14ac:dyDescent="0.2">
      <c r="A265" s="174" t="s">
        <v>638</v>
      </c>
      <c r="B265" s="175" t="s">
        <v>639</v>
      </c>
      <c r="C265" s="218" t="e">
        <f>+C236</f>
        <v>#DIV/0!</v>
      </c>
      <c r="D265" s="218" t="e">
        <f>+D236</f>
        <v>#DIV/0!</v>
      </c>
      <c r="F265" s="76"/>
    </row>
    <row r="266" spans="1:6" x14ac:dyDescent="0.2">
      <c r="A266" s="174" t="s">
        <v>640</v>
      </c>
      <c r="B266" s="175" t="s">
        <v>641</v>
      </c>
      <c r="C266" s="218" t="e">
        <f>ROUND(C250*C41,2)</f>
        <v>#DIV/0!</v>
      </c>
      <c r="D266" s="218" t="e">
        <f>ROUND(D250*D41,2)</f>
        <v>#DIV/0!</v>
      </c>
      <c r="F266" s="76"/>
    </row>
    <row r="267" spans="1:6" x14ac:dyDescent="0.2">
      <c r="A267" s="174" t="s">
        <v>642</v>
      </c>
      <c r="B267" s="175" t="s">
        <v>643</v>
      </c>
      <c r="C267" s="218">
        <f>C40</f>
        <v>0</v>
      </c>
      <c r="D267" s="218">
        <f>D40</f>
        <v>0</v>
      </c>
      <c r="F267" s="76"/>
    </row>
    <row r="268" spans="1:6" x14ac:dyDescent="0.2">
      <c r="A268" s="174" t="s">
        <v>644</v>
      </c>
      <c r="B268" s="175" t="s">
        <v>645</v>
      </c>
      <c r="C268" s="218" t="e">
        <f>C265-C266-C267</f>
        <v>#DIV/0!</v>
      </c>
      <c r="D268" s="218" t="e">
        <f>D265-D266-D267</f>
        <v>#DIV/0!</v>
      </c>
      <c r="F268" s="76"/>
    </row>
    <row r="269" spans="1:6" x14ac:dyDescent="0.2">
      <c r="A269" s="216"/>
      <c r="B269" s="175" t="s">
        <v>646</v>
      </c>
      <c r="C269" s="218"/>
      <c r="D269" s="218"/>
      <c r="F269" s="76"/>
    </row>
    <row r="270" spans="1:6" x14ac:dyDescent="0.2">
      <c r="A270" s="174" t="s">
        <v>647</v>
      </c>
      <c r="B270" s="175" t="s">
        <v>648</v>
      </c>
      <c r="C270" s="218" t="e">
        <f>ROUND(C261*C41,2)</f>
        <v>#DIV/0!</v>
      </c>
      <c r="D270" s="218" t="e">
        <f>ROUND(D261*D41,2)</f>
        <v>#DIV/0!</v>
      </c>
      <c r="F270" s="76"/>
    </row>
    <row r="271" spans="1:6" x14ac:dyDescent="0.2">
      <c r="A271" s="216"/>
      <c r="B271" s="175" t="s">
        <v>649</v>
      </c>
      <c r="C271" s="218"/>
      <c r="D271" s="218"/>
      <c r="F271" s="76"/>
    </row>
    <row r="272" spans="1:6" x14ac:dyDescent="0.2">
      <c r="A272" s="174" t="s">
        <v>650</v>
      </c>
      <c r="B272" s="175" t="s">
        <v>651</v>
      </c>
      <c r="C272" s="218" t="e">
        <f>ROUND(C265/C97,2)</f>
        <v>#DIV/0!</v>
      </c>
      <c r="D272" s="218" t="e">
        <f>ROUND(D265/D97,2)</f>
        <v>#DIV/0!</v>
      </c>
    </row>
    <row r="273" spans="1:11" s="272" customFormat="1" x14ac:dyDescent="0.2">
      <c r="A273" s="216"/>
      <c r="B273" s="175" t="s">
        <v>652</v>
      </c>
      <c r="C273" s="77"/>
      <c r="D273" s="77"/>
      <c r="F273"/>
      <c r="G273"/>
      <c r="H273"/>
      <c r="I273"/>
      <c r="J273" s="236"/>
      <c r="K273" s="236"/>
    </row>
    <row r="274" spans="1:11" s="272" customFormat="1" x14ac:dyDescent="0.2">
      <c r="A274" s="269">
        <v>-8.7042023223788692E-2</v>
      </c>
      <c r="B274" s="175"/>
      <c r="C274" s="77"/>
      <c r="D274" s="270"/>
      <c r="F274"/>
      <c r="G274"/>
      <c r="H274"/>
      <c r="I274"/>
      <c r="J274" s="236"/>
      <c r="K274" s="236"/>
    </row>
    <row r="275" spans="1:11" s="272" customFormat="1" ht="15.75" x14ac:dyDescent="0.25">
      <c r="A275" s="174" t="s">
        <v>653</v>
      </c>
      <c r="B275" s="215" t="s">
        <v>709</v>
      </c>
      <c r="C275" s="244" t="e">
        <f>IF(((C268*-1)&gt;(C265*$A$274)),-C268,(C265*$A$274))</f>
        <v>#DIV/0!</v>
      </c>
      <c r="D275" s="244" t="e">
        <f>IF(((D268*-1)&gt;(D265*$A$274)),-D268,(D265*$A$274))</f>
        <v>#DIV/0!</v>
      </c>
      <c r="F275"/>
      <c r="G275"/>
      <c r="H275"/>
      <c r="I275"/>
      <c r="J275" s="236"/>
      <c r="K275" s="236"/>
    </row>
    <row r="276" spans="1:11" s="272" customFormat="1" ht="15.75" x14ac:dyDescent="0.25">
      <c r="A276" s="174"/>
      <c r="B276" s="215"/>
      <c r="C276" s="244"/>
      <c r="D276" s="244"/>
      <c r="F276"/>
      <c r="G276"/>
      <c r="H276"/>
      <c r="I276"/>
      <c r="J276" s="236"/>
      <c r="K276" s="236"/>
    </row>
    <row r="277" spans="1:11" s="272" customFormat="1" ht="15.75" x14ac:dyDescent="0.25">
      <c r="A277" s="174"/>
      <c r="B277" s="215" t="s">
        <v>707</v>
      </c>
      <c r="C277" s="244"/>
      <c r="D277" s="244"/>
      <c r="F277"/>
      <c r="G277"/>
      <c r="H277"/>
      <c r="I277"/>
      <c r="J277" s="236"/>
      <c r="K277" s="236"/>
    </row>
    <row r="278" spans="1:11" s="272" customFormat="1" x14ac:dyDescent="0.2">
      <c r="A278" s="174" t="s">
        <v>654</v>
      </c>
      <c r="B278" s="175" t="s">
        <v>655</v>
      </c>
      <c r="C278" s="76" t="e">
        <f>C265+C275</f>
        <v>#DIV/0!</v>
      </c>
      <c r="D278" s="76" t="e">
        <f>D265+D275</f>
        <v>#DIV/0!</v>
      </c>
      <c r="F278"/>
      <c r="G278"/>
      <c r="H278"/>
      <c r="I278"/>
      <c r="J278" s="236"/>
      <c r="K278" s="236"/>
    </row>
    <row r="279" spans="1:11" s="272" customFormat="1" x14ac:dyDescent="0.2">
      <c r="A279" s="174" t="s">
        <v>656</v>
      </c>
      <c r="B279" s="175" t="s">
        <v>657</v>
      </c>
      <c r="C279" s="76" t="e">
        <f>C266</f>
        <v>#DIV/0!</v>
      </c>
      <c r="D279" s="76" t="e">
        <f>D266</f>
        <v>#DIV/0!</v>
      </c>
      <c r="F279"/>
      <c r="G279"/>
      <c r="H279"/>
      <c r="I279"/>
      <c r="J279" s="236"/>
      <c r="K279" s="236"/>
    </row>
    <row r="280" spans="1:11" s="272" customFormat="1" x14ac:dyDescent="0.2">
      <c r="A280" s="174" t="s">
        <v>658</v>
      </c>
      <c r="B280" s="175" t="s">
        <v>659</v>
      </c>
      <c r="C280" s="76">
        <f>C267</f>
        <v>0</v>
      </c>
      <c r="D280" s="76">
        <f>D267</f>
        <v>0</v>
      </c>
      <c r="F280"/>
      <c r="G280"/>
      <c r="H280"/>
      <c r="I280"/>
      <c r="J280" s="236"/>
      <c r="K280" s="236"/>
    </row>
    <row r="281" spans="1:11" s="272" customFormat="1" x14ac:dyDescent="0.2">
      <c r="A281" s="174" t="s">
        <v>660</v>
      </c>
      <c r="B281" s="175" t="s">
        <v>645</v>
      </c>
      <c r="C281" s="76" t="e">
        <f>C278-C279-C280</f>
        <v>#DIV/0!</v>
      </c>
      <c r="D281" s="76" t="e">
        <f>D278-D279-D280</f>
        <v>#DIV/0!</v>
      </c>
      <c r="F281"/>
      <c r="G281"/>
      <c r="H281"/>
      <c r="I281"/>
      <c r="J281" s="236"/>
      <c r="K281" s="236"/>
    </row>
    <row r="282" spans="1:11" s="272" customFormat="1" x14ac:dyDescent="0.2">
      <c r="A282" s="174" t="s">
        <v>661</v>
      </c>
      <c r="B282" s="175" t="s">
        <v>662</v>
      </c>
      <c r="C282" s="244" t="e">
        <f>IF(MIN((((C265*-$A$274)+C275)),(C57-C270))&lt;0,0,(MIN((((C265*-$A$274)+C275)),(C57-C270))))</f>
        <v>#DIV/0!</v>
      </c>
      <c r="D282" s="244" t="e">
        <f>IF(MIN((((D265*-$A$274)+D275)),(D57-D270))&lt;0,0,(MIN((((D265*-$A$274)+D275)),(D57-D270))))</f>
        <v>#DIV/0!</v>
      </c>
      <c r="F282"/>
      <c r="G282"/>
      <c r="H282"/>
      <c r="I282"/>
      <c r="J282" s="236"/>
      <c r="K282" s="236"/>
    </row>
    <row r="283" spans="1:11" s="272" customFormat="1" x14ac:dyDescent="0.2">
      <c r="A283" s="233"/>
      <c r="B283" s="175"/>
      <c r="C283" s="76"/>
      <c r="D283" s="76"/>
      <c r="F283"/>
      <c r="G283"/>
      <c r="H283"/>
      <c r="I283"/>
      <c r="J283" s="236"/>
      <c r="K283" s="236"/>
    </row>
    <row r="284" spans="1:11" s="272" customFormat="1" x14ac:dyDescent="0.2">
      <c r="A284" s="174" t="s">
        <v>663</v>
      </c>
      <c r="B284" s="175" t="s">
        <v>708</v>
      </c>
      <c r="C284" s="76" t="e">
        <f>(C278-C282)/C97</f>
        <v>#DIV/0!</v>
      </c>
      <c r="D284" s="76" t="e">
        <f>(D278-D282)/D97</f>
        <v>#DIV/0!</v>
      </c>
      <c r="F284"/>
      <c r="G284"/>
      <c r="H284"/>
      <c r="I284"/>
      <c r="J284" s="236"/>
      <c r="K284" s="236"/>
    </row>
    <row r="285" spans="1:11" s="272" customFormat="1" x14ac:dyDescent="0.2">
      <c r="A285" s="216"/>
      <c r="B285" s="175"/>
      <c r="C285" s="244"/>
      <c r="D285" s="244"/>
      <c r="F285"/>
      <c r="G285"/>
      <c r="H285"/>
      <c r="I285"/>
      <c r="J285" s="236"/>
      <c r="K285" s="236"/>
    </row>
    <row r="286" spans="1:11" s="272" customFormat="1" ht="15.75" x14ac:dyDescent="0.25">
      <c r="A286" s="216"/>
      <c r="B286" s="215" t="s">
        <v>666</v>
      </c>
      <c r="C286" s="244"/>
      <c r="D286" s="244"/>
      <c r="F286"/>
      <c r="G286"/>
      <c r="H286"/>
      <c r="I286"/>
      <c r="J286" s="236"/>
      <c r="K286" s="236"/>
    </row>
    <row r="287" spans="1:11" s="272" customFormat="1" x14ac:dyDescent="0.2">
      <c r="A287" s="174" t="s">
        <v>667</v>
      </c>
      <c r="B287" s="175" t="s">
        <v>668</v>
      </c>
      <c r="C287" s="244" t="e">
        <f>ROUND(((C278-C282)-((C160+C164)*C288))/C92,2)</f>
        <v>#DIV/0!</v>
      </c>
      <c r="D287" s="244" t="e">
        <f>ROUND(((D278-D282)-((D160+D164)*D288))/D92,2)</f>
        <v>#DIV/0!</v>
      </c>
      <c r="F287"/>
      <c r="G287"/>
      <c r="H287"/>
      <c r="I287"/>
      <c r="J287" s="236"/>
      <c r="K287" s="236"/>
    </row>
    <row r="288" spans="1:11" s="272" customFormat="1" x14ac:dyDescent="0.2">
      <c r="A288" s="174" t="s">
        <v>669</v>
      </c>
      <c r="B288" s="175" t="s">
        <v>670</v>
      </c>
      <c r="C288" s="244">
        <f>(C161+(C161*$A$274))</f>
        <v>0</v>
      </c>
      <c r="D288" s="244">
        <f>(D161+(D161*$A$274))</f>
        <v>0</v>
      </c>
      <c r="F288"/>
      <c r="G288"/>
      <c r="H288"/>
      <c r="I288"/>
      <c r="J288" s="236"/>
      <c r="K288" s="236"/>
    </row>
    <row r="289" spans="1:4" x14ac:dyDescent="0.2">
      <c r="A289" s="174"/>
      <c r="B289" s="175"/>
      <c r="C289" s="244"/>
      <c r="D289" s="244"/>
    </row>
    <row r="290" spans="1:4" x14ac:dyDescent="0.2">
      <c r="A290" s="174" t="s">
        <v>671</v>
      </c>
      <c r="B290" s="175" t="s">
        <v>672</v>
      </c>
      <c r="C290" s="244" t="e">
        <f>((C287*(C89+C90+C91)+(C288*(C94+C96)))*-1)</f>
        <v>#DIV/0!</v>
      </c>
      <c r="D290" s="244" t="e">
        <f>((D287*(D89+D90+D91)+(D288*(D94+D96)))*-1)</f>
        <v>#DIV/0!</v>
      </c>
    </row>
    <row r="291" spans="1:4" x14ac:dyDescent="0.2">
      <c r="A291" s="174"/>
      <c r="B291" s="175"/>
      <c r="C291" s="244"/>
      <c r="D291" s="244"/>
    </row>
    <row r="292" spans="1:4" x14ac:dyDescent="0.2">
      <c r="A292" s="174" t="s">
        <v>673</v>
      </c>
      <c r="B292" s="175" t="s">
        <v>674</v>
      </c>
      <c r="C292" s="244" t="e">
        <f>C278+C290</f>
        <v>#DIV/0!</v>
      </c>
      <c r="D292" s="244" t="e">
        <f>D278+D290</f>
        <v>#DIV/0!</v>
      </c>
    </row>
    <row r="293" spans="1:4" x14ac:dyDescent="0.2">
      <c r="A293" s="174" t="s">
        <v>675</v>
      </c>
      <c r="B293" s="175" t="s">
        <v>676</v>
      </c>
      <c r="C293" s="244" t="e">
        <f>C279</f>
        <v>#DIV/0!</v>
      </c>
      <c r="D293" s="244" t="e">
        <f>D279</f>
        <v>#DIV/0!</v>
      </c>
    </row>
    <row r="294" spans="1:4" x14ac:dyDescent="0.2">
      <c r="A294" s="174" t="s">
        <v>677</v>
      </c>
      <c r="B294" s="175" t="s">
        <v>678</v>
      </c>
      <c r="C294" s="244">
        <f>C280</f>
        <v>0</v>
      </c>
      <c r="D294" s="244">
        <f>D280</f>
        <v>0</v>
      </c>
    </row>
    <row r="295" spans="1:4" x14ac:dyDescent="0.2">
      <c r="A295" s="174" t="s">
        <v>679</v>
      </c>
      <c r="B295" s="175" t="s">
        <v>680</v>
      </c>
      <c r="C295" s="244" t="e">
        <f>C281+C290</f>
        <v>#DIV/0!</v>
      </c>
      <c r="D295" s="244" t="e">
        <f>D281+D290</f>
        <v>#DIV/0!</v>
      </c>
    </row>
    <row r="296" spans="1:4" x14ac:dyDescent="0.2">
      <c r="A296" s="216"/>
      <c r="B296" s="175" t="s">
        <v>681</v>
      </c>
      <c r="C296" s="244"/>
      <c r="D296" s="244"/>
    </row>
    <row r="297" spans="1:4" x14ac:dyDescent="0.2">
      <c r="A297" s="216"/>
      <c r="B297" s="175" t="s">
        <v>682</v>
      </c>
      <c r="C297" s="244" t="e">
        <f>-C282</f>
        <v>#DIV/0!</v>
      </c>
      <c r="D297" s="244" t="e">
        <f>-D282</f>
        <v>#DIV/0!</v>
      </c>
    </row>
    <row r="298" spans="1:4" x14ac:dyDescent="0.2">
      <c r="A298" s="382">
        <v>-3.4926681949545298E-4</v>
      </c>
      <c r="B298" s="175"/>
      <c r="C298" s="271"/>
      <c r="D298" s="271"/>
    </row>
    <row r="299" spans="1:4" ht="15.75" x14ac:dyDescent="0.25">
      <c r="A299" s="398"/>
      <c r="B299" s="400" t="s">
        <v>1032</v>
      </c>
      <c r="C299" s="397"/>
      <c r="D299" s="397"/>
    </row>
    <row r="300" spans="1:4" x14ac:dyDescent="0.2">
      <c r="A300" s="399" t="s">
        <v>1033</v>
      </c>
      <c r="B300" s="398" t="s">
        <v>1043</v>
      </c>
      <c r="C300" s="397" t="e">
        <f>C292*A298</f>
        <v>#DIV/0!</v>
      </c>
      <c r="D300" s="397" t="e">
        <f>D292*A298</f>
        <v>#DIV/0!</v>
      </c>
    </row>
    <row r="301" spans="1:4" x14ac:dyDescent="0.2">
      <c r="A301" s="399" t="s">
        <v>1034</v>
      </c>
      <c r="B301" s="398" t="s">
        <v>1041</v>
      </c>
      <c r="C301" s="397" t="e">
        <f>C292+C300</f>
        <v>#DIV/0!</v>
      </c>
      <c r="D301" s="397" t="e">
        <f>D292+D300</f>
        <v>#DIV/0!</v>
      </c>
    </row>
    <row r="302" spans="1:4" x14ac:dyDescent="0.2">
      <c r="A302" s="399" t="s">
        <v>1035</v>
      </c>
      <c r="B302" s="398" t="s">
        <v>676</v>
      </c>
      <c r="C302" s="397" t="e">
        <f>C279</f>
        <v>#DIV/0!</v>
      </c>
      <c r="D302" s="397" t="e">
        <f>D279</f>
        <v>#DIV/0!</v>
      </c>
    </row>
    <row r="303" spans="1:4" x14ac:dyDescent="0.2">
      <c r="A303" s="399" t="s">
        <v>1036</v>
      </c>
      <c r="B303" s="398" t="s">
        <v>678</v>
      </c>
      <c r="C303" s="397">
        <f>C280</f>
        <v>0</v>
      </c>
      <c r="D303" s="397">
        <f>D280</f>
        <v>0</v>
      </c>
    </row>
    <row r="304" spans="1:4" x14ac:dyDescent="0.2">
      <c r="A304" s="399" t="s">
        <v>1037</v>
      </c>
      <c r="B304" s="398" t="s">
        <v>1038</v>
      </c>
      <c r="C304" s="397" t="e">
        <f>C301-C302-C303</f>
        <v>#DIV/0!</v>
      </c>
      <c r="D304" s="397" t="e">
        <f>D301-D302-D303</f>
        <v>#DIV/0!</v>
      </c>
    </row>
    <row r="305" spans="1:11" s="272" customFormat="1" x14ac:dyDescent="0.2">
      <c r="A305" s="399"/>
      <c r="B305" s="398" t="s">
        <v>1042</v>
      </c>
      <c r="C305" s="397"/>
      <c r="D305" s="397"/>
      <c r="F305"/>
      <c r="G305"/>
      <c r="H305"/>
      <c r="I305"/>
      <c r="J305" s="236"/>
      <c r="K305" s="236"/>
    </row>
    <row r="306" spans="1:11" s="272" customFormat="1" x14ac:dyDescent="0.2">
      <c r="A306" s="184"/>
      <c r="B306" s="175"/>
      <c r="C306" s="132"/>
      <c r="D306" s="132"/>
      <c r="F306"/>
      <c r="G306"/>
      <c r="H306"/>
      <c r="I306"/>
      <c r="J306" s="236"/>
      <c r="K306" s="236"/>
    </row>
    <row r="307" spans="1:11" s="272" customFormat="1" ht="15.75" x14ac:dyDescent="0.25">
      <c r="A307" s="174" t="s">
        <v>412</v>
      </c>
      <c r="B307" s="215" t="s">
        <v>683</v>
      </c>
      <c r="C307" s="271"/>
      <c r="D307" s="271"/>
      <c r="F307"/>
      <c r="G307"/>
      <c r="H307"/>
      <c r="I307"/>
      <c r="J307" s="236"/>
      <c r="K307" s="236"/>
    </row>
    <row r="308" spans="1:11" s="272" customFormat="1" x14ac:dyDescent="0.2">
      <c r="A308" s="174" t="s">
        <v>684</v>
      </c>
      <c r="B308" s="175" t="s">
        <v>685</v>
      </c>
      <c r="C308" s="263" t="e">
        <f>+C250</f>
        <v>#DIV/0!</v>
      </c>
      <c r="D308" s="263" t="e">
        <f>+D250</f>
        <v>#DIV/0!</v>
      </c>
      <c r="F308"/>
      <c r="G308"/>
      <c r="H308"/>
      <c r="I308"/>
      <c r="J308" s="236"/>
      <c r="K308" s="236"/>
    </row>
    <row r="309" spans="1:11" s="272" customFormat="1" x14ac:dyDescent="0.2">
      <c r="A309" s="174" t="s">
        <v>686</v>
      </c>
      <c r="B309" s="175" t="s">
        <v>687</v>
      </c>
      <c r="C309" s="263" t="e">
        <f>+C261</f>
        <v>#DIV/0!</v>
      </c>
      <c r="D309" s="263" t="e">
        <f>+D261</f>
        <v>#DIV/0!</v>
      </c>
      <c r="F309"/>
      <c r="G309"/>
      <c r="H309"/>
      <c r="I309"/>
      <c r="J309" s="236"/>
      <c r="K309" s="236"/>
    </row>
    <row r="310" spans="1:11" s="272" customFormat="1" x14ac:dyDescent="0.2">
      <c r="A310" s="174" t="s">
        <v>688</v>
      </c>
      <c r="B310" s="175" t="s">
        <v>689</v>
      </c>
      <c r="C310" s="263" t="e">
        <f>ROUND((C72/C41),6)</f>
        <v>#DIV/0!</v>
      </c>
      <c r="D310" s="263" t="e">
        <f>ROUND((D72/D41),6)</f>
        <v>#DIV/0!</v>
      </c>
      <c r="F310"/>
      <c r="G310"/>
      <c r="H310"/>
      <c r="I310"/>
      <c r="J310" s="236"/>
      <c r="K310" s="236"/>
    </row>
    <row r="311" spans="1:11" s="272" customFormat="1" x14ac:dyDescent="0.2">
      <c r="A311" s="216"/>
      <c r="B311" s="175" t="s">
        <v>690</v>
      </c>
      <c r="C311" s="263"/>
      <c r="D311" s="263"/>
      <c r="F311"/>
      <c r="G311"/>
      <c r="H311"/>
      <c r="I311"/>
      <c r="J311" s="236"/>
      <c r="K311" s="236"/>
    </row>
    <row r="312" spans="1:11" s="272" customFormat="1" x14ac:dyDescent="0.2">
      <c r="A312" s="174" t="s">
        <v>691</v>
      </c>
      <c r="B312" s="175" t="s">
        <v>692</v>
      </c>
      <c r="C312" s="263" t="e">
        <f>ROUND((C73/C41),6)</f>
        <v>#DIV/0!</v>
      </c>
      <c r="D312" s="263" t="e">
        <f>ROUND((D73/D41),6)</f>
        <v>#DIV/0!</v>
      </c>
      <c r="F312"/>
      <c r="G312"/>
      <c r="H312"/>
      <c r="I312"/>
      <c r="J312" s="236"/>
      <c r="K312" s="236"/>
    </row>
    <row r="313" spans="1:11" s="272" customFormat="1" x14ac:dyDescent="0.2">
      <c r="A313" s="216"/>
      <c r="B313" s="175" t="s">
        <v>693</v>
      </c>
      <c r="C313" s="263"/>
      <c r="D313" s="263"/>
      <c r="F313"/>
      <c r="G313"/>
      <c r="H313"/>
      <c r="I313"/>
      <c r="J313" s="236"/>
      <c r="K313" s="236"/>
    </row>
    <row r="314" spans="1:11" s="272" customFormat="1" x14ac:dyDescent="0.2">
      <c r="A314" s="174" t="s">
        <v>694</v>
      </c>
      <c r="B314" s="175" t="s">
        <v>695</v>
      </c>
      <c r="C314" s="263" t="e">
        <f>ROUND((C74/C41),6)</f>
        <v>#DIV/0!</v>
      </c>
      <c r="D314" s="263" t="e">
        <f>ROUND((D74/D41),6)</f>
        <v>#DIV/0!</v>
      </c>
      <c r="F314"/>
      <c r="G314"/>
      <c r="H314"/>
      <c r="I314"/>
      <c r="J314" s="236"/>
      <c r="K314" s="236"/>
    </row>
    <row r="315" spans="1:11" s="272" customFormat="1" x14ac:dyDescent="0.2">
      <c r="A315" s="216"/>
      <c r="B315" s="175" t="s">
        <v>696</v>
      </c>
      <c r="C315" s="263"/>
      <c r="D315" s="263"/>
      <c r="F315"/>
      <c r="G315"/>
      <c r="H315"/>
      <c r="I315"/>
      <c r="J315" s="236"/>
      <c r="K315" s="236"/>
    </row>
    <row r="316" spans="1:11" s="272" customFormat="1" x14ac:dyDescent="0.2">
      <c r="A316" s="174" t="s">
        <v>697</v>
      </c>
      <c r="B316" s="175" t="s">
        <v>770</v>
      </c>
      <c r="C316" s="263" t="e">
        <f>SUM(C308:C314)</f>
        <v>#DIV/0!</v>
      </c>
      <c r="D316" s="263" t="e">
        <f>SUM(D308:D314)</f>
        <v>#DIV/0!</v>
      </c>
      <c r="F316"/>
      <c r="G316"/>
      <c r="H316"/>
      <c r="I316"/>
      <c r="J316" s="236"/>
      <c r="K316" s="236"/>
    </row>
    <row r="317" spans="1:11" s="272" customFormat="1" x14ac:dyDescent="0.2">
      <c r="A317" s="216"/>
      <c r="B317" s="175" t="s">
        <v>699</v>
      </c>
      <c r="C317"/>
      <c r="D317"/>
      <c r="F317"/>
      <c r="G317"/>
      <c r="H317"/>
      <c r="I317"/>
      <c r="J317" s="236"/>
      <c r="K317" s="236"/>
    </row>
    <row r="318" spans="1:11" s="272" customFormat="1" x14ac:dyDescent="0.2">
      <c r="A318"/>
      <c r="B318" s="175"/>
      <c r="C318"/>
      <c r="D318"/>
      <c r="F318"/>
      <c r="G318"/>
      <c r="H318"/>
      <c r="I318"/>
      <c r="J318" s="236"/>
      <c r="K318" s="236"/>
    </row>
    <row r="319" spans="1:11" s="272" customFormat="1" x14ac:dyDescent="0.2">
      <c r="A319"/>
      <c r="B319" s="175"/>
      <c r="C319"/>
      <c r="D319"/>
      <c r="F319"/>
      <c r="G319"/>
      <c r="H319"/>
      <c r="I319"/>
      <c r="J319" s="236"/>
      <c r="K319" s="236"/>
    </row>
    <row r="320" spans="1:11" s="272" customFormat="1" x14ac:dyDescent="0.2">
      <c r="A320"/>
      <c r="B320" s="175"/>
      <c r="C320"/>
      <c r="D320"/>
      <c r="F320"/>
      <c r="G320"/>
      <c r="H320"/>
      <c r="I320"/>
      <c r="J320" s="236"/>
      <c r="K320" s="236"/>
    </row>
    <row r="321" spans="2:2" x14ac:dyDescent="0.2">
      <c r="B321" s="175"/>
    </row>
  </sheetData>
  <pageMargins left="0.75" right="0.75" top="0.5" bottom="0.5" header="0" footer="0.5"/>
  <pageSetup scale="89" orientation="portrait" verticalDpi="300" r:id="rId1"/>
  <headerFooter alignWithMargins="0">
    <oddFooter>&amp;LCDE, Public School Finance Unit&amp;C&amp;R&amp;D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V401"/>
  <sheetViews>
    <sheetView defaultGridColor="0" colorId="22" zoomScale="87" workbookViewId="0">
      <selection activeCell="D17" sqref="D17"/>
    </sheetView>
  </sheetViews>
  <sheetFormatPr defaultColWidth="14.77734375" defaultRowHeight="15" x14ac:dyDescent="0.2"/>
  <cols>
    <col min="2" max="2" width="11.109375" customWidth="1"/>
    <col min="3" max="3" width="34.88671875" bestFit="1" customWidth="1"/>
    <col min="4" max="4" width="32" bestFit="1" customWidth="1"/>
    <col min="5" max="5" width="30.88671875" bestFit="1" customWidth="1"/>
    <col min="6" max="6" width="19.5546875" bestFit="1" customWidth="1"/>
    <col min="7" max="7" width="20.77734375" bestFit="1" customWidth="1"/>
    <col min="8" max="8" width="22.109375" bestFit="1" customWidth="1"/>
    <col min="9" max="9" width="15.21875" style="290" bestFit="1" customWidth="1"/>
    <col min="10" max="10" width="21.21875" style="290" bestFit="1" customWidth="1"/>
    <col min="11" max="11" width="24.88671875" bestFit="1" customWidth="1"/>
    <col min="12" max="12" width="27.6640625" style="291" bestFit="1" customWidth="1"/>
    <col min="13" max="13" width="34.88671875" style="290" bestFit="1" customWidth="1"/>
    <col min="14" max="14" width="24.88671875" style="290" bestFit="1" customWidth="1"/>
    <col min="15" max="15" width="17" style="290" bestFit="1" customWidth="1"/>
    <col min="16" max="16" width="20" style="290" bestFit="1" customWidth="1"/>
    <col min="17" max="17" width="15.33203125" bestFit="1" customWidth="1"/>
    <col min="18" max="18" width="16" bestFit="1" customWidth="1"/>
    <col min="19" max="19" width="16.6640625" bestFit="1" customWidth="1"/>
    <col min="20" max="20" width="19.77734375" bestFit="1" customWidth="1"/>
    <col min="21" max="22" width="13.44140625" bestFit="1" customWidth="1"/>
    <col min="23" max="23" width="26.5546875" bestFit="1" customWidth="1"/>
    <col min="24" max="24" width="12.44140625" bestFit="1" customWidth="1"/>
    <col min="25" max="25" width="32" bestFit="1" customWidth="1"/>
    <col min="26" max="27" width="13.44140625" bestFit="1" customWidth="1"/>
    <col min="28" max="29" width="16" bestFit="1" customWidth="1"/>
    <col min="30" max="31" width="14.44140625" bestFit="1" customWidth="1"/>
    <col min="32" max="32" width="13.44140625" bestFit="1" customWidth="1"/>
    <col min="33" max="33" width="14" bestFit="1" customWidth="1"/>
    <col min="34" max="34" width="14.44140625" bestFit="1" customWidth="1"/>
    <col min="35" max="35" width="16.109375" bestFit="1" customWidth="1"/>
    <col min="36" max="36" width="12.21875" bestFit="1" customWidth="1"/>
    <col min="37" max="37" width="16.109375" bestFit="1" customWidth="1"/>
    <col min="38" max="38" width="13.44140625" bestFit="1" customWidth="1"/>
    <col min="39" max="39" width="15.5546875" bestFit="1" customWidth="1"/>
    <col min="40" max="41" width="13.44140625" bestFit="1" customWidth="1"/>
    <col min="42" max="42" width="14.44140625" bestFit="1" customWidth="1"/>
    <col min="43" max="43" width="17" bestFit="1" customWidth="1"/>
    <col min="44" max="44" width="14.44140625" bestFit="1" customWidth="1"/>
    <col min="45" max="46" width="16" bestFit="1" customWidth="1"/>
    <col min="47" max="47" width="14.44140625" bestFit="1" customWidth="1"/>
    <col min="48" max="52" width="13.44140625" bestFit="1" customWidth="1"/>
    <col min="53" max="55" width="14.44140625" bestFit="1" customWidth="1"/>
    <col min="56" max="56" width="19.5546875" bestFit="1" customWidth="1"/>
    <col min="57" max="57" width="20.33203125" bestFit="1" customWidth="1"/>
    <col min="58" max="58" width="17.21875" bestFit="1" customWidth="1"/>
    <col min="59" max="59" width="16" bestFit="1" customWidth="1"/>
    <col min="60" max="62" width="13.44140625" bestFit="1" customWidth="1"/>
    <col min="63" max="64" width="14.44140625" bestFit="1" customWidth="1"/>
    <col min="65" max="65" width="12.21875" bestFit="1" customWidth="1"/>
    <col min="66" max="66" width="13.44140625" bestFit="1" customWidth="1"/>
    <col min="67" max="68" width="14.44140625" bestFit="1" customWidth="1"/>
    <col min="69" max="69" width="13.44140625" bestFit="1" customWidth="1"/>
    <col min="70" max="70" width="16" bestFit="1" customWidth="1"/>
    <col min="71" max="76" width="14.44140625" bestFit="1" customWidth="1"/>
    <col min="77" max="80" width="13.44140625" bestFit="1" customWidth="1"/>
    <col min="81" max="81" width="16" bestFit="1" customWidth="1"/>
    <col min="82" max="83" width="13.44140625" bestFit="1" customWidth="1"/>
    <col min="84" max="84" width="16.21875" bestFit="1" customWidth="1"/>
    <col min="85" max="87" width="13.44140625" bestFit="1" customWidth="1"/>
    <col min="88" max="89" width="14.44140625" bestFit="1" customWidth="1"/>
    <col min="90" max="90" width="16" bestFit="1" customWidth="1"/>
    <col min="91" max="92" width="14.44140625" bestFit="1" customWidth="1"/>
    <col min="93" max="94" width="16" bestFit="1" customWidth="1"/>
    <col min="95" max="97" width="14.44140625" bestFit="1" customWidth="1"/>
    <col min="98" max="103" width="13.44140625" bestFit="1" customWidth="1"/>
    <col min="104" max="104" width="12.21875" bestFit="1" customWidth="1"/>
    <col min="105" max="105" width="14.44140625" bestFit="1" customWidth="1"/>
    <col min="106" max="108" width="13.44140625" bestFit="1" customWidth="1"/>
    <col min="109" max="110" width="14.44140625" bestFit="1" customWidth="1"/>
    <col min="111" max="111" width="16" bestFit="1" customWidth="1"/>
    <col min="112" max="112" width="13.44140625" bestFit="1" customWidth="1"/>
    <col min="113" max="114" width="14.44140625" bestFit="1" customWidth="1"/>
    <col min="115" max="116" width="13.44140625" bestFit="1" customWidth="1"/>
    <col min="117" max="117" width="14.44140625" bestFit="1" customWidth="1"/>
    <col min="118" max="118" width="13.44140625" bestFit="1" customWidth="1"/>
    <col min="119" max="120" width="14.44140625" bestFit="1" customWidth="1"/>
    <col min="121" max="121" width="13.44140625" bestFit="1" customWidth="1"/>
    <col min="122" max="122" width="14.44140625" bestFit="1" customWidth="1"/>
    <col min="123" max="126" width="13.44140625" bestFit="1" customWidth="1"/>
    <col min="127" max="127" width="12.21875" bestFit="1" customWidth="1"/>
    <col min="128" max="130" width="13.44140625" bestFit="1" customWidth="1"/>
    <col min="131" max="131" width="15.5546875" bestFit="1" customWidth="1"/>
    <col min="132" max="132" width="14.44140625" bestFit="1" customWidth="1"/>
    <col min="133" max="134" width="13.44140625" bestFit="1" customWidth="1"/>
    <col min="135" max="135" width="16" bestFit="1" customWidth="1"/>
    <col min="136" max="139" width="13.44140625" bestFit="1" customWidth="1"/>
    <col min="140" max="140" width="16" bestFit="1" customWidth="1"/>
    <col min="141" max="141" width="14.6640625" bestFit="1" customWidth="1"/>
    <col min="142" max="143" width="14.44140625" bestFit="1" customWidth="1"/>
    <col min="144" max="146" width="13.44140625" bestFit="1" customWidth="1"/>
    <col min="147" max="147" width="14.44140625" bestFit="1" customWidth="1"/>
    <col min="148" max="148" width="20.33203125" bestFit="1" customWidth="1"/>
    <col min="149" max="149" width="13.6640625" bestFit="1" customWidth="1"/>
    <col min="150" max="150" width="17.33203125" bestFit="1" customWidth="1"/>
    <col min="151" max="153" width="13.44140625" bestFit="1" customWidth="1"/>
    <col min="154" max="154" width="14.44140625" bestFit="1" customWidth="1"/>
    <col min="155" max="156" width="13.44140625" bestFit="1" customWidth="1"/>
    <col min="157" max="157" width="14.88671875" bestFit="1" customWidth="1"/>
    <col min="158" max="158" width="16" bestFit="1" customWidth="1"/>
    <col min="159" max="159" width="15.33203125" bestFit="1" customWidth="1"/>
    <col min="160" max="160" width="16.88671875" bestFit="1" customWidth="1"/>
    <col min="161" max="165" width="13.44140625" bestFit="1" customWidth="1"/>
    <col min="166" max="166" width="16" bestFit="1" customWidth="1"/>
    <col min="167" max="167" width="14.44140625" bestFit="1" customWidth="1"/>
    <col min="168" max="168" width="16" bestFit="1" customWidth="1"/>
    <col min="169" max="170" width="14.44140625" bestFit="1" customWidth="1"/>
    <col min="171" max="172" width="16" bestFit="1" customWidth="1"/>
    <col min="173" max="173" width="14.44140625" bestFit="1" customWidth="1"/>
    <col min="174" max="174" width="15" bestFit="1" customWidth="1"/>
    <col min="175" max="178" width="14.44140625" bestFit="1" customWidth="1"/>
    <col min="179" max="181" width="13.44140625" bestFit="1" customWidth="1"/>
    <col min="182" max="182" width="18" bestFit="1" customWidth="1"/>
    <col min="184" max="184" width="16" bestFit="1" customWidth="1"/>
    <col min="258" max="258" width="11.109375" customWidth="1"/>
    <col min="259" max="259" width="20.33203125" customWidth="1"/>
    <col min="260" max="260" width="10.5546875" customWidth="1"/>
    <col min="261" max="261" width="17.21875" customWidth="1"/>
    <col min="262" max="262" width="14.6640625" customWidth="1"/>
    <col min="263" max="263" width="11.109375" customWidth="1"/>
    <col min="264" max="264" width="12.109375" customWidth="1"/>
    <col min="265" max="265" width="11.33203125" customWidth="1"/>
    <col min="266" max="266" width="12.6640625" customWidth="1"/>
    <col min="267" max="267" width="14" customWidth="1"/>
    <col min="268" max="268" width="14.109375" customWidth="1"/>
    <col min="269" max="269" width="16" customWidth="1"/>
    <col min="270" max="270" width="13.6640625" customWidth="1"/>
    <col min="271" max="272" width="16" bestFit="1" customWidth="1"/>
    <col min="273" max="273" width="13.44140625" customWidth="1"/>
    <col min="274" max="274" width="14.5546875" customWidth="1"/>
    <col min="275" max="275" width="13" customWidth="1"/>
    <col min="276" max="276" width="11.6640625" customWidth="1"/>
    <col min="277" max="283" width="14.88671875" bestFit="1" customWidth="1"/>
    <col min="284" max="285" width="16" bestFit="1" customWidth="1"/>
    <col min="286" max="298" width="14.88671875" bestFit="1" customWidth="1"/>
    <col min="299" max="299" width="16" bestFit="1" customWidth="1"/>
    <col min="300" max="300" width="14.88671875" bestFit="1" customWidth="1"/>
    <col min="301" max="302" width="16" bestFit="1" customWidth="1"/>
    <col min="303" max="311" width="14.88671875" bestFit="1" customWidth="1"/>
    <col min="312" max="312" width="16" bestFit="1" customWidth="1"/>
    <col min="313" max="336" width="14.88671875" bestFit="1" customWidth="1"/>
    <col min="337" max="337" width="16" bestFit="1" customWidth="1"/>
    <col min="338" max="345" width="14.88671875" bestFit="1" customWidth="1"/>
    <col min="346" max="346" width="16" bestFit="1" customWidth="1"/>
    <col min="347" max="348" width="14.88671875" bestFit="1" customWidth="1"/>
    <col min="349" max="349" width="16" bestFit="1" customWidth="1"/>
    <col min="350" max="390" width="14.88671875" bestFit="1" customWidth="1"/>
    <col min="391" max="391" width="16" bestFit="1" customWidth="1"/>
    <col min="392" max="413" width="14.88671875" bestFit="1" customWidth="1"/>
    <col min="414" max="414" width="16" bestFit="1" customWidth="1"/>
    <col min="415" max="435" width="14.88671875" bestFit="1" customWidth="1"/>
    <col min="436" max="436" width="14.77734375" customWidth="1"/>
    <col min="437" max="437" width="14.88671875" bestFit="1" customWidth="1"/>
    <col min="440" max="440" width="16" bestFit="1" customWidth="1"/>
    <col min="514" max="514" width="11.109375" customWidth="1"/>
    <col min="515" max="515" width="20.33203125" customWidth="1"/>
    <col min="516" max="516" width="10.5546875" customWidth="1"/>
    <col min="517" max="517" width="17.21875" customWidth="1"/>
    <col min="518" max="518" width="14.6640625" customWidth="1"/>
    <col min="519" max="519" width="11.109375" customWidth="1"/>
    <col min="520" max="520" width="12.109375" customWidth="1"/>
    <col min="521" max="521" width="11.33203125" customWidth="1"/>
    <col min="522" max="522" width="12.6640625" customWidth="1"/>
    <col min="523" max="523" width="14" customWidth="1"/>
    <col min="524" max="524" width="14.109375" customWidth="1"/>
    <col min="525" max="525" width="16" customWidth="1"/>
    <col min="526" max="526" width="13.6640625" customWidth="1"/>
    <col min="527" max="528" width="16" bestFit="1" customWidth="1"/>
    <col min="529" max="529" width="13.44140625" customWidth="1"/>
    <col min="530" max="530" width="14.5546875" customWidth="1"/>
    <col min="531" max="531" width="13" customWidth="1"/>
    <col min="532" max="532" width="11.6640625" customWidth="1"/>
    <col min="533" max="539" width="14.88671875" bestFit="1" customWidth="1"/>
    <col min="540" max="541" width="16" bestFit="1" customWidth="1"/>
    <col min="542" max="554" width="14.88671875" bestFit="1" customWidth="1"/>
    <col min="555" max="555" width="16" bestFit="1" customWidth="1"/>
    <col min="556" max="556" width="14.88671875" bestFit="1" customWidth="1"/>
    <col min="557" max="558" width="16" bestFit="1" customWidth="1"/>
    <col min="559" max="567" width="14.88671875" bestFit="1" customWidth="1"/>
    <col min="568" max="568" width="16" bestFit="1" customWidth="1"/>
    <col min="569" max="592" width="14.88671875" bestFit="1" customWidth="1"/>
    <col min="593" max="593" width="16" bestFit="1" customWidth="1"/>
    <col min="594" max="601" width="14.88671875" bestFit="1" customWidth="1"/>
    <col min="602" max="602" width="16" bestFit="1" customWidth="1"/>
    <col min="603" max="604" width="14.88671875" bestFit="1" customWidth="1"/>
    <col min="605" max="605" width="16" bestFit="1" customWidth="1"/>
    <col min="606" max="646" width="14.88671875" bestFit="1" customWidth="1"/>
    <col min="647" max="647" width="16" bestFit="1" customWidth="1"/>
    <col min="648" max="669" width="14.88671875" bestFit="1" customWidth="1"/>
    <col min="670" max="670" width="16" bestFit="1" customWidth="1"/>
    <col min="671" max="691" width="14.88671875" bestFit="1" customWidth="1"/>
    <col min="692" max="692" width="14.77734375" customWidth="1"/>
    <col min="693" max="693" width="14.88671875" bestFit="1" customWidth="1"/>
    <col min="696" max="696" width="16" bestFit="1" customWidth="1"/>
    <col min="770" max="770" width="11.109375" customWidth="1"/>
    <col min="771" max="771" width="20.33203125" customWidth="1"/>
    <col min="772" max="772" width="10.5546875" customWidth="1"/>
    <col min="773" max="773" width="17.21875" customWidth="1"/>
    <col min="774" max="774" width="14.6640625" customWidth="1"/>
    <col min="775" max="775" width="11.109375" customWidth="1"/>
    <col min="776" max="776" width="12.109375" customWidth="1"/>
    <col min="777" max="777" width="11.33203125" customWidth="1"/>
    <col min="778" max="778" width="12.6640625" customWidth="1"/>
    <col min="779" max="779" width="14" customWidth="1"/>
    <col min="780" max="780" width="14.109375" customWidth="1"/>
    <col min="781" max="781" width="16" customWidth="1"/>
    <col min="782" max="782" width="13.6640625" customWidth="1"/>
    <col min="783" max="784" width="16" bestFit="1" customWidth="1"/>
    <col min="785" max="785" width="13.44140625" customWidth="1"/>
    <col min="786" max="786" width="14.5546875" customWidth="1"/>
    <col min="787" max="787" width="13" customWidth="1"/>
    <col min="788" max="788" width="11.6640625" customWidth="1"/>
    <col min="789" max="795" width="14.88671875" bestFit="1" customWidth="1"/>
    <col min="796" max="797" width="16" bestFit="1" customWidth="1"/>
    <col min="798" max="810" width="14.88671875" bestFit="1" customWidth="1"/>
    <col min="811" max="811" width="16" bestFit="1" customWidth="1"/>
    <col min="812" max="812" width="14.88671875" bestFit="1" customWidth="1"/>
    <col min="813" max="814" width="16" bestFit="1" customWidth="1"/>
    <col min="815" max="823" width="14.88671875" bestFit="1" customWidth="1"/>
    <col min="824" max="824" width="16" bestFit="1" customWidth="1"/>
    <col min="825" max="848" width="14.88671875" bestFit="1" customWidth="1"/>
    <col min="849" max="849" width="16" bestFit="1" customWidth="1"/>
    <col min="850" max="857" width="14.88671875" bestFit="1" customWidth="1"/>
    <col min="858" max="858" width="16" bestFit="1" customWidth="1"/>
    <col min="859" max="860" width="14.88671875" bestFit="1" customWidth="1"/>
    <col min="861" max="861" width="16" bestFit="1" customWidth="1"/>
    <col min="862" max="902" width="14.88671875" bestFit="1" customWidth="1"/>
    <col min="903" max="903" width="16" bestFit="1" customWidth="1"/>
    <col min="904" max="925" width="14.88671875" bestFit="1" customWidth="1"/>
    <col min="926" max="926" width="16" bestFit="1" customWidth="1"/>
    <col min="927" max="947" width="14.88671875" bestFit="1" customWidth="1"/>
    <col min="948" max="948" width="14.77734375" customWidth="1"/>
    <col min="949" max="949" width="14.88671875" bestFit="1" customWidth="1"/>
    <col min="952" max="952" width="16" bestFit="1" customWidth="1"/>
    <col min="1026" max="1026" width="11.109375" customWidth="1"/>
    <col min="1027" max="1027" width="20.33203125" customWidth="1"/>
    <col min="1028" max="1028" width="10.5546875" customWidth="1"/>
    <col min="1029" max="1029" width="17.21875" customWidth="1"/>
    <col min="1030" max="1030" width="14.6640625" customWidth="1"/>
    <col min="1031" max="1031" width="11.109375" customWidth="1"/>
    <col min="1032" max="1032" width="12.109375" customWidth="1"/>
    <col min="1033" max="1033" width="11.33203125" customWidth="1"/>
    <col min="1034" max="1034" width="12.6640625" customWidth="1"/>
    <col min="1035" max="1035" width="14" customWidth="1"/>
    <col min="1036" max="1036" width="14.109375" customWidth="1"/>
    <col min="1037" max="1037" width="16" customWidth="1"/>
    <col min="1038" max="1038" width="13.6640625" customWidth="1"/>
    <col min="1039" max="1040" width="16" bestFit="1" customWidth="1"/>
    <col min="1041" max="1041" width="13.44140625" customWidth="1"/>
    <col min="1042" max="1042" width="14.5546875" customWidth="1"/>
    <col min="1043" max="1043" width="13" customWidth="1"/>
    <col min="1044" max="1044" width="11.6640625" customWidth="1"/>
    <col min="1045" max="1051" width="14.88671875" bestFit="1" customWidth="1"/>
    <col min="1052" max="1053" width="16" bestFit="1" customWidth="1"/>
    <col min="1054" max="1066" width="14.88671875" bestFit="1" customWidth="1"/>
    <col min="1067" max="1067" width="16" bestFit="1" customWidth="1"/>
    <col min="1068" max="1068" width="14.88671875" bestFit="1" customWidth="1"/>
    <col min="1069" max="1070" width="16" bestFit="1" customWidth="1"/>
    <col min="1071" max="1079" width="14.88671875" bestFit="1" customWidth="1"/>
    <col min="1080" max="1080" width="16" bestFit="1" customWidth="1"/>
    <col min="1081" max="1104" width="14.88671875" bestFit="1" customWidth="1"/>
    <col min="1105" max="1105" width="16" bestFit="1" customWidth="1"/>
    <col min="1106" max="1113" width="14.88671875" bestFit="1" customWidth="1"/>
    <col min="1114" max="1114" width="16" bestFit="1" customWidth="1"/>
    <col min="1115" max="1116" width="14.88671875" bestFit="1" customWidth="1"/>
    <col min="1117" max="1117" width="16" bestFit="1" customWidth="1"/>
    <col min="1118" max="1158" width="14.88671875" bestFit="1" customWidth="1"/>
    <col min="1159" max="1159" width="16" bestFit="1" customWidth="1"/>
    <col min="1160" max="1181" width="14.88671875" bestFit="1" customWidth="1"/>
    <col min="1182" max="1182" width="16" bestFit="1" customWidth="1"/>
    <col min="1183" max="1203" width="14.88671875" bestFit="1" customWidth="1"/>
    <col min="1204" max="1204" width="14.77734375" customWidth="1"/>
    <col min="1205" max="1205" width="14.88671875" bestFit="1" customWidth="1"/>
    <col min="1208" max="1208" width="16" bestFit="1" customWidth="1"/>
    <col min="1282" max="1282" width="11.109375" customWidth="1"/>
    <col min="1283" max="1283" width="20.33203125" customWidth="1"/>
    <col min="1284" max="1284" width="10.5546875" customWidth="1"/>
    <col min="1285" max="1285" width="17.21875" customWidth="1"/>
    <col min="1286" max="1286" width="14.6640625" customWidth="1"/>
    <col min="1287" max="1287" width="11.109375" customWidth="1"/>
    <col min="1288" max="1288" width="12.109375" customWidth="1"/>
    <col min="1289" max="1289" width="11.33203125" customWidth="1"/>
    <col min="1290" max="1290" width="12.6640625" customWidth="1"/>
    <col min="1291" max="1291" width="14" customWidth="1"/>
    <col min="1292" max="1292" width="14.109375" customWidth="1"/>
    <col min="1293" max="1293" width="16" customWidth="1"/>
    <col min="1294" max="1294" width="13.6640625" customWidth="1"/>
    <col min="1295" max="1296" width="16" bestFit="1" customWidth="1"/>
    <col min="1297" max="1297" width="13.44140625" customWidth="1"/>
    <col min="1298" max="1298" width="14.5546875" customWidth="1"/>
    <col min="1299" max="1299" width="13" customWidth="1"/>
    <col min="1300" max="1300" width="11.6640625" customWidth="1"/>
    <col min="1301" max="1307" width="14.88671875" bestFit="1" customWidth="1"/>
    <col min="1308" max="1309" width="16" bestFit="1" customWidth="1"/>
    <col min="1310" max="1322" width="14.88671875" bestFit="1" customWidth="1"/>
    <col min="1323" max="1323" width="16" bestFit="1" customWidth="1"/>
    <col min="1324" max="1324" width="14.88671875" bestFit="1" customWidth="1"/>
    <col min="1325" max="1326" width="16" bestFit="1" customWidth="1"/>
    <col min="1327" max="1335" width="14.88671875" bestFit="1" customWidth="1"/>
    <col min="1336" max="1336" width="16" bestFit="1" customWidth="1"/>
    <col min="1337" max="1360" width="14.88671875" bestFit="1" customWidth="1"/>
    <col min="1361" max="1361" width="16" bestFit="1" customWidth="1"/>
    <col min="1362" max="1369" width="14.88671875" bestFit="1" customWidth="1"/>
    <col min="1370" max="1370" width="16" bestFit="1" customWidth="1"/>
    <col min="1371" max="1372" width="14.88671875" bestFit="1" customWidth="1"/>
    <col min="1373" max="1373" width="16" bestFit="1" customWidth="1"/>
    <col min="1374" max="1414" width="14.88671875" bestFit="1" customWidth="1"/>
    <col min="1415" max="1415" width="16" bestFit="1" customWidth="1"/>
    <col min="1416" max="1437" width="14.88671875" bestFit="1" customWidth="1"/>
    <col min="1438" max="1438" width="16" bestFit="1" customWidth="1"/>
    <col min="1439" max="1459" width="14.88671875" bestFit="1" customWidth="1"/>
    <col min="1460" max="1460" width="14.77734375" customWidth="1"/>
    <col min="1461" max="1461" width="14.88671875" bestFit="1" customWidth="1"/>
    <col min="1464" max="1464" width="16" bestFit="1" customWidth="1"/>
    <col min="1538" max="1538" width="11.109375" customWidth="1"/>
    <col min="1539" max="1539" width="20.33203125" customWidth="1"/>
    <col min="1540" max="1540" width="10.5546875" customWidth="1"/>
    <col min="1541" max="1541" width="17.21875" customWidth="1"/>
    <col min="1542" max="1542" width="14.6640625" customWidth="1"/>
    <col min="1543" max="1543" width="11.109375" customWidth="1"/>
    <col min="1544" max="1544" width="12.109375" customWidth="1"/>
    <col min="1545" max="1545" width="11.33203125" customWidth="1"/>
    <col min="1546" max="1546" width="12.6640625" customWidth="1"/>
    <col min="1547" max="1547" width="14" customWidth="1"/>
    <col min="1548" max="1548" width="14.109375" customWidth="1"/>
    <col min="1549" max="1549" width="16" customWidth="1"/>
    <col min="1550" max="1550" width="13.6640625" customWidth="1"/>
    <col min="1551" max="1552" width="16" bestFit="1" customWidth="1"/>
    <col min="1553" max="1553" width="13.44140625" customWidth="1"/>
    <col min="1554" max="1554" width="14.5546875" customWidth="1"/>
    <col min="1555" max="1555" width="13" customWidth="1"/>
    <col min="1556" max="1556" width="11.6640625" customWidth="1"/>
    <col min="1557" max="1563" width="14.88671875" bestFit="1" customWidth="1"/>
    <col min="1564" max="1565" width="16" bestFit="1" customWidth="1"/>
    <col min="1566" max="1578" width="14.88671875" bestFit="1" customWidth="1"/>
    <col min="1579" max="1579" width="16" bestFit="1" customWidth="1"/>
    <col min="1580" max="1580" width="14.88671875" bestFit="1" customWidth="1"/>
    <col min="1581" max="1582" width="16" bestFit="1" customWidth="1"/>
    <col min="1583" max="1591" width="14.88671875" bestFit="1" customWidth="1"/>
    <col min="1592" max="1592" width="16" bestFit="1" customWidth="1"/>
    <col min="1593" max="1616" width="14.88671875" bestFit="1" customWidth="1"/>
    <col min="1617" max="1617" width="16" bestFit="1" customWidth="1"/>
    <col min="1618" max="1625" width="14.88671875" bestFit="1" customWidth="1"/>
    <col min="1626" max="1626" width="16" bestFit="1" customWidth="1"/>
    <col min="1627" max="1628" width="14.88671875" bestFit="1" customWidth="1"/>
    <col min="1629" max="1629" width="16" bestFit="1" customWidth="1"/>
    <col min="1630" max="1670" width="14.88671875" bestFit="1" customWidth="1"/>
    <col min="1671" max="1671" width="16" bestFit="1" customWidth="1"/>
    <col min="1672" max="1693" width="14.88671875" bestFit="1" customWidth="1"/>
    <col min="1694" max="1694" width="16" bestFit="1" customWidth="1"/>
    <col min="1695" max="1715" width="14.88671875" bestFit="1" customWidth="1"/>
    <col min="1716" max="1716" width="14.77734375" customWidth="1"/>
    <col min="1717" max="1717" width="14.88671875" bestFit="1" customWidth="1"/>
    <col min="1720" max="1720" width="16" bestFit="1" customWidth="1"/>
    <col min="1794" max="1794" width="11.109375" customWidth="1"/>
    <col min="1795" max="1795" width="20.33203125" customWidth="1"/>
    <col min="1796" max="1796" width="10.5546875" customWidth="1"/>
    <col min="1797" max="1797" width="17.21875" customWidth="1"/>
    <col min="1798" max="1798" width="14.6640625" customWidth="1"/>
    <col min="1799" max="1799" width="11.109375" customWidth="1"/>
    <col min="1800" max="1800" width="12.109375" customWidth="1"/>
    <col min="1801" max="1801" width="11.33203125" customWidth="1"/>
    <col min="1802" max="1802" width="12.6640625" customWidth="1"/>
    <col min="1803" max="1803" width="14" customWidth="1"/>
    <col min="1804" max="1804" width="14.109375" customWidth="1"/>
    <col min="1805" max="1805" width="16" customWidth="1"/>
    <col min="1806" max="1806" width="13.6640625" customWidth="1"/>
    <col min="1807" max="1808" width="16" bestFit="1" customWidth="1"/>
    <col min="1809" max="1809" width="13.44140625" customWidth="1"/>
    <col min="1810" max="1810" width="14.5546875" customWidth="1"/>
    <col min="1811" max="1811" width="13" customWidth="1"/>
    <col min="1812" max="1812" width="11.6640625" customWidth="1"/>
    <col min="1813" max="1819" width="14.88671875" bestFit="1" customWidth="1"/>
    <col min="1820" max="1821" width="16" bestFit="1" customWidth="1"/>
    <col min="1822" max="1834" width="14.88671875" bestFit="1" customWidth="1"/>
    <col min="1835" max="1835" width="16" bestFit="1" customWidth="1"/>
    <col min="1836" max="1836" width="14.88671875" bestFit="1" customWidth="1"/>
    <col min="1837" max="1838" width="16" bestFit="1" customWidth="1"/>
    <col min="1839" max="1847" width="14.88671875" bestFit="1" customWidth="1"/>
    <col min="1848" max="1848" width="16" bestFit="1" customWidth="1"/>
    <col min="1849" max="1872" width="14.88671875" bestFit="1" customWidth="1"/>
    <col min="1873" max="1873" width="16" bestFit="1" customWidth="1"/>
    <col min="1874" max="1881" width="14.88671875" bestFit="1" customWidth="1"/>
    <col min="1882" max="1882" width="16" bestFit="1" customWidth="1"/>
    <col min="1883" max="1884" width="14.88671875" bestFit="1" customWidth="1"/>
    <col min="1885" max="1885" width="16" bestFit="1" customWidth="1"/>
    <col min="1886" max="1926" width="14.88671875" bestFit="1" customWidth="1"/>
    <col min="1927" max="1927" width="16" bestFit="1" customWidth="1"/>
    <col min="1928" max="1949" width="14.88671875" bestFit="1" customWidth="1"/>
    <col min="1950" max="1950" width="16" bestFit="1" customWidth="1"/>
    <col min="1951" max="1971" width="14.88671875" bestFit="1" customWidth="1"/>
    <col min="1972" max="1972" width="14.77734375" customWidth="1"/>
    <col min="1973" max="1973" width="14.88671875" bestFit="1" customWidth="1"/>
    <col min="1976" max="1976" width="16" bestFit="1" customWidth="1"/>
    <col min="2050" max="2050" width="11.109375" customWidth="1"/>
    <col min="2051" max="2051" width="20.33203125" customWidth="1"/>
    <col min="2052" max="2052" width="10.5546875" customWidth="1"/>
    <col min="2053" max="2053" width="17.21875" customWidth="1"/>
    <col min="2054" max="2054" width="14.6640625" customWidth="1"/>
    <col min="2055" max="2055" width="11.109375" customWidth="1"/>
    <col min="2056" max="2056" width="12.109375" customWidth="1"/>
    <col min="2057" max="2057" width="11.33203125" customWidth="1"/>
    <col min="2058" max="2058" width="12.6640625" customWidth="1"/>
    <col min="2059" max="2059" width="14" customWidth="1"/>
    <col min="2060" max="2060" width="14.109375" customWidth="1"/>
    <col min="2061" max="2061" width="16" customWidth="1"/>
    <col min="2062" max="2062" width="13.6640625" customWidth="1"/>
    <col min="2063" max="2064" width="16" bestFit="1" customWidth="1"/>
    <col min="2065" max="2065" width="13.44140625" customWidth="1"/>
    <col min="2066" max="2066" width="14.5546875" customWidth="1"/>
    <col min="2067" max="2067" width="13" customWidth="1"/>
    <col min="2068" max="2068" width="11.6640625" customWidth="1"/>
    <col min="2069" max="2075" width="14.88671875" bestFit="1" customWidth="1"/>
    <col min="2076" max="2077" width="16" bestFit="1" customWidth="1"/>
    <col min="2078" max="2090" width="14.88671875" bestFit="1" customWidth="1"/>
    <col min="2091" max="2091" width="16" bestFit="1" customWidth="1"/>
    <col min="2092" max="2092" width="14.88671875" bestFit="1" customWidth="1"/>
    <col min="2093" max="2094" width="16" bestFit="1" customWidth="1"/>
    <col min="2095" max="2103" width="14.88671875" bestFit="1" customWidth="1"/>
    <col min="2104" max="2104" width="16" bestFit="1" customWidth="1"/>
    <col min="2105" max="2128" width="14.88671875" bestFit="1" customWidth="1"/>
    <col min="2129" max="2129" width="16" bestFit="1" customWidth="1"/>
    <col min="2130" max="2137" width="14.88671875" bestFit="1" customWidth="1"/>
    <col min="2138" max="2138" width="16" bestFit="1" customWidth="1"/>
    <col min="2139" max="2140" width="14.88671875" bestFit="1" customWidth="1"/>
    <col min="2141" max="2141" width="16" bestFit="1" customWidth="1"/>
    <col min="2142" max="2182" width="14.88671875" bestFit="1" customWidth="1"/>
    <col min="2183" max="2183" width="16" bestFit="1" customWidth="1"/>
    <col min="2184" max="2205" width="14.88671875" bestFit="1" customWidth="1"/>
    <col min="2206" max="2206" width="16" bestFit="1" customWidth="1"/>
    <col min="2207" max="2227" width="14.88671875" bestFit="1" customWidth="1"/>
    <col min="2228" max="2228" width="14.77734375" customWidth="1"/>
    <col min="2229" max="2229" width="14.88671875" bestFit="1" customWidth="1"/>
    <col min="2232" max="2232" width="16" bestFit="1" customWidth="1"/>
    <col min="2306" max="2306" width="11.109375" customWidth="1"/>
    <col min="2307" max="2307" width="20.33203125" customWidth="1"/>
    <col min="2308" max="2308" width="10.5546875" customWidth="1"/>
    <col min="2309" max="2309" width="17.21875" customWidth="1"/>
    <col min="2310" max="2310" width="14.6640625" customWidth="1"/>
    <col min="2311" max="2311" width="11.109375" customWidth="1"/>
    <col min="2312" max="2312" width="12.109375" customWidth="1"/>
    <col min="2313" max="2313" width="11.33203125" customWidth="1"/>
    <col min="2314" max="2314" width="12.6640625" customWidth="1"/>
    <col min="2315" max="2315" width="14" customWidth="1"/>
    <col min="2316" max="2316" width="14.109375" customWidth="1"/>
    <col min="2317" max="2317" width="16" customWidth="1"/>
    <col min="2318" max="2318" width="13.6640625" customWidth="1"/>
    <col min="2319" max="2320" width="16" bestFit="1" customWidth="1"/>
    <col min="2321" max="2321" width="13.44140625" customWidth="1"/>
    <col min="2322" max="2322" width="14.5546875" customWidth="1"/>
    <col min="2323" max="2323" width="13" customWidth="1"/>
    <col min="2324" max="2324" width="11.6640625" customWidth="1"/>
    <col min="2325" max="2331" width="14.88671875" bestFit="1" customWidth="1"/>
    <col min="2332" max="2333" width="16" bestFit="1" customWidth="1"/>
    <col min="2334" max="2346" width="14.88671875" bestFit="1" customWidth="1"/>
    <col min="2347" max="2347" width="16" bestFit="1" customWidth="1"/>
    <col min="2348" max="2348" width="14.88671875" bestFit="1" customWidth="1"/>
    <col min="2349" max="2350" width="16" bestFit="1" customWidth="1"/>
    <col min="2351" max="2359" width="14.88671875" bestFit="1" customWidth="1"/>
    <col min="2360" max="2360" width="16" bestFit="1" customWidth="1"/>
    <col min="2361" max="2384" width="14.88671875" bestFit="1" customWidth="1"/>
    <col min="2385" max="2385" width="16" bestFit="1" customWidth="1"/>
    <col min="2386" max="2393" width="14.88671875" bestFit="1" customWidth="1"/>
    <col min="2394" max="2394" width="16" bestFit="1" customWidth="1"/>
    <col min="2395" max="2396" width="14.88671875" bestFit="1" customWidth="1"/>
    <col min="2397" max="2397" width="16" bestFit="1" customWidth="1"/>
    <col min="2398" max="2438" width="14.88671875" bestFit="1" customWidth="1"/>
    <col min="2439" max="2439" width="16" bestFit="1" customWidth="1"/>
    <col min="2440" max="2461" width="14.88671875" bestFit="1" customWidth="1"/>
    <col min="2462" max="2462" width="16" bestFit="1" customWidth="1"/>
    <col min="2463" max="2483" width="14.88671875" bestFit="1" customWidth="1"/>
    <col min="2484" max="2484" width="14.77734375" customWidth="1"/>
    <col min="2485" max="2485" width="14.88671875" bestFit="1" customWidth="1"/>
    <col min="2488" max="2488" width="16" bestFit="1" customWidth="1"/>
    <col min="2562" max="2562" width="11.109375" customWidth="1"/>
    <col min="2563" max="2563" width="20.33203125" customWidth="1"/>
    <col min="2564" max="2564" width="10.5546875" customWidth="1"/>
    <col min="2565" max="2565" width="17.21875" customWidth="1"/>
    <col min="2566" max="2566" width="14.6640625" customWidth="1"/>
    <col min="2567" max="2567" width="11.109375" customWidth="1"/>
    <col min="2568" max="2568" width="12.109375" customWidth="1"/>
    <col min="2569" max="2569" width="11.33203125" customWidth="1"/>
    <col min="2570" max="2570" width="12.6640625" customWidth="1"/>
    <col min="2571" max="2571" width="14" customWidth="1"/>
    <col min="2572" max="2572" width="14.109375" customWidth="1"/>
    <col min="2573" max="2573" width="16" customWidth="1"/>
    <col min="2574" max="2574" width="13.6640625" customWidth="1"/>
    <col min="2575" max="2576" width="16" bestFit="1" customWidth="1"/>
    <col min="2577" max="2577" width="13.44140625" customWidth="1"/>
    <col min="2578" max="2578" width="14.5546875" customWidth="1"/>
    <col min="2579" max="2579" width="13" customWidth="1"/>
    <col min="2580" max="2580" width="11.6640625" customWidth="1"/>
    <col min="2581" max="2587" width="14.88671875" bestFit="1" customWidth="1"/>
    <col min="2588" max="2589" width="16" bestFit="1" customWidth="1"/>
    <col min="2590" max="2602" width="14.88671875" bestFit="1" customWidth="1"/>
    <col min="2603" max="2603" width="16" bestFit="1" customWidth="1"/>
    <col min="2604" max="2604" width="14.88671875" bestFit="1" customWidth="1"/>
    <col min="2605" max="2606" width="16" bestFit="1" customWidth="1"/>
    <col min="2607" max="2615" width="14.88671875" bestFit="1" customWidth="1"/>
    <col min="2616" max="2616" width="16" bestFit="1" customWidth="1"/>
    <col min="2617" max="2640" width="14.88671875" bestFit="1" customWidth="1"/>
    <col min="2641" max="2641" width="16" bestFit="1" customWidth="1"/>
    <col min="2642" max="2649" width="14.88671875" bestFit="1" customWidth="1"/>
    <col min="2650" max="2650" width="16" bestFit="1" customWidth="1"/>
    <col min="2651" max="2652" width="14.88671875" bestFit="1" customWidth="1"/>
    <col min="2653" max="2653" width="16" bestFit="1" customWidth="1"/>
    <col min="2654" max="2694" width="14.88671875" bestFit="1" customWidth="1"/>
    <col min="2695" max="2695" width="16" bestFit="1" customWidth="1"/>
    <col min="2696" max="2717" width="14.88671875" bestFit="1" customWidth="1"/>
    <col min="2718" max="2718" width="16" bestFit="1" customWidth="1"/>
    <col min="2719" max="2739" width="14.88671875" bestFit="1" customWidth="1"/>
    <col min="2740" max="2740" width="14.77734375" customWidth="1"/>
    <col min="2741" max="2741" width="14.88671875" bestFit="1" customWidth="1"/>
    <col min="2744" max="2744" width="16" bestFit="1" customWidth="1"/>
    <col min="2818" max="2818" width="11.109375" customWidth="1"/>
    <col min="2819" max="2819" width="20.33203125" customWidth="1"/>
    <col min="2820" max="2820" width="10.5546875" customWidth="1"/>
    <col min="2821" max="2821" width="17.21875" customWidth="1"/>
    <col min="2822" max="2822" width="14.6640625" customWidth="1"/>
    <col min="2823" max="2823" width="11.109375" customWidth="1"/>
    <col min="2824" max="2824" width="12.109375" customWidth="1"/>
    <col min="2825" max="2825" width="11.33203125" customWidth="1"/>
    <col min="2826" max="2826" width="12.6640625" customWidth="1"/>
    <col min="2827" max="2827" width="14" customWidth="1"/>
    <col min="2828" max="2828" width="14.109375" customWidth="1"/>
    <col min="2829" max="2829" width="16" customWidth="1"/>
    <col min="2830" max="2830" width="13.6640625" customWidth="1"/>
    <col min="2831" max="2832" width="16" bestFit="1" customWidth="1"/>
    <col min="2833" max="2833" width="13.44140625" customWidth="1"/>
    <col min="2834" max="2834" width="14.5546875" customWidth="1"/>
    <col min="2835" max="2835" width="13" customWidth="1"/>
    <col min="2836" max="2836" width="11.6640625" customWidth="1"/>
    <col min="2837" max="2843" width="14.88671875" bestFit="1" customWidth="1"/>
    <col min="2844" max="2845" width="16" bestFit="1" customWidth="1"/>
    <col min="2846" max="2858" width="14.88671875" bestFit="1" customWidth="1"/>
    <col min="2859" max="2859" width="16" bestFit="1" customWidth="1"/>
    <col min="2860" max="2860" width="14.88671875" bestFit="1" customWidth="1"/>
    <col min="2861" max="2862" width="16" bestFit="1" customWidth="1"/>
    <col min="2863" max="2871" width="14.88671875" bestFit="1" customWidth="1"/>
    <col min="2872" max="2872" width="16" bestFit="1" customWidth="1"/>
    <col min="2873" max="2896" width="14.88671875" bestFit="1" customWidth="1"/>
    <col min="2897" max="2897" width="16" bestFit="1" customWidth="1"/>
    <col min="2898" max="2905" width="14.88671875" bestFit="1" customWidth="1"/>
    <col min="2906" max="2906" width="16" bestFit="1" customWidth="1"/>
    <col min="2907" max="2908" width="14.88671875" bestFit="1" customWidth="1"/>
    <col min="2909" max="2909" width="16" bestFit="1" customWidth="1"/>
    <col min="2910" max="2950" width="14.88671875" bestFit="1" customWidth="1"/>
    <col min="2951" max="2951" width="16" bestFit="1" customWidth="1"/>
    <col min="2952" max="2973" width="14.88671875" bestFit="1" customWidth="1"/>
    <col min="2974" max="2974" width="16" bestFit="1" customWidth="1"/>
    <col min="2975" max="2995" width="14.88671875" bestFit="1" customWidth="1"/>
    <col min="2996" max="2996" width="14.77734375" customWidth="1"/>
    <col min="2997" max="2997" width="14.88671875" bestFit="1" customWidth="1"/>
    <col min="3000" max="3000" width="16" bestFit="1" customWidth="1"/>
    <col min="3074" max="3074" width="11.109375" customWidth="1"/>
    <col min="3075" max="3075" width="20.33203125" customWidth="1"/>
    <col min="3076" max="3076" width="10.5546875" customWidth="1"/>
    <col min="3077" max="3077" width="17.21875" customWidth="1"/>
    <col min="3078" max="3078" width="14.6640625" customWidth="1"/>
    <col min="3079" max="3079" width="11.109375" customWidth="1"/>
    <col min="3080" max="3080" width="12.109375" customWidth="1"/>
    <col min="3081" max="3081" width="11.33203125" customWidth="1"/>
    <col min="3082" max="3082" width="12.6640625" customWidth="1"/>
    <col min="3083" max="3083" width="14" customWidth="1"/>
    <col min="3084" max="3084" width="14.109375" customWidth="1"/>
    <col min="3085" max="3085" width="16" customWidth="1"/>
    <col min="3086" max="3086" width="13.6640625" customWidth="1"/>
    <col min="3087" max="3088" width="16" bestFit="1" customWidth="1"/>
    <col min="3089" max="3089" width="13.44140625" customWidth="1"/>
    <col min="3090" max="3090" width="14.5546875" customWidth="1"/>
    <col min="3091" max="3091" width="13" customWidth="1"/>
    <col min="3092" max="3092" width="11.6640625" customWidth="1"/>
    <col min="3093" max="3099" width="14.88671875" bestFit="1" customWidth="1"/>
    <col min="3100" max="3101" width="16" bestFit="1" customWidth="1"/>
    <col min="3102" max="3114" width="14.88671875" bestFit="1" customWidth="1"/>
    <col min="3115" max="3115" width="16" bestFit="1" customWidth="1"/>
    <col min="3116" max="3116" width="14.88671875" bestFit="1" customWidth="1"/>
    <col min="3117" max="3118" width="16" bestFit="1" customWidth="1"/>
    <col min="3119" max="3127" width="14.88671875" bestFit="1" customWidth="1"/>
    <col min="3128" max="3128" width="16" bestFit="1" customWidth="1"/>
    <col min="3129" max="3152" width="14.88671875" bestFit="1" customWidth="1"/>
    <col min="3153" max="3153" width="16" bestFit="1" customWidth="1"/>
    <col min="3154" max="3161" width="14.88671875" bestFit="1" customWidth="1"/>
    <col min="3162" max="3162" width="16" bestFit="1" customWidth="1"/>
    <col min="3163" max="3164" width="14.88671875" bestFit="1" customWidth="1"/>
    <col min="3165" max="3165" width="16" bestFit="1" customWidth="1"/>
    <col min="3166" max="3206" width="14.88671875" bestFit="1" customWidth="1"/>
    <col min="3207" max="3207" width="16" bestFit="1" customWidth="1"/>
    <col min="3208" max="3229" width="14.88671875" bestFit="1" customWidth="1"/>
    <col min="3230" max="3230" width="16" bestFit="1" customWidth="1"/>
    <col min="3231" max="3251" width="14.88671875" bestFit="1" customWidth="1"/>
    <col min="3252" max="3252" width="14.77734375" customWidth="1"/>
    <col min="3253" max="3253" width="14.88671875" bestFit="1" customWidth="1"/>
    <col min="3256" max="3256" width="16" bestFit="1" customWidth="1"/>
    <col min="3330" max="3330" width="11.109375" customWidth="1"/>
    <col min="3331" max="3331" width="20.33203125" customWidth="1"/>
    <col min="3332" max="3332" width="10.5546875" customWidth="1"/>
    <col min="3333" max="3333" width="17.21875" customWidth="1"/>
    <col min="3334" max="3334" width="14.6640625" customWidth="1"/>
    <col min="3335" max="3335" width="11.109375" customWidth="1"/>
    <col min="3336" max="3336" width="12.109375" customWidth="1"/>
    <col min="3337" max="3337" width="11.33203125" customWidth="1"/>
    <col min="3338" max="3338" width="12.6640625" customWidth="1"/>
    <col min="3339" max="3339" width="14" customWidth="1"/>
    <col min="3340" max="3340" width="14.109375" customWidth="1"/>
    <col min="3341" max="3341" width="16" customWidth="1"/>
    <col min="3342" max="3342" width="13.6640625" customWidth="1"/>
    <col min="3343" max="3344" width="16" bestFit="1" customWidth="1"/>
    <col min="3345" max="3345" width="13.44140625" customWidth="1"/>
    <col min="3346" max="3346" width="14.5546875" customWidth="1"/>
    <col min="3347" max="3347" width="13" customWidth="1"/>
    <col min="3348" max="3348" width="11.6640625" customWidth="1"/>
    <col min="3349" max="3355" width="14.88671875" bestFit="1" customWidth="1"/>
    <col min="3356" max="3357" width="16" bestFit="1" customWidth="1"/>
    <col min="3358" max="3370" width="14.88671875" bestFit="1" customWidth="1"/>
    <col min="3371" max="3371" width="16" bestFit="1" customWidth="1"/>
    <col min="3372" max="3372" width="14.88671875" bestFit="1" customWidth="1"/>
    <col min="3373" max="3374" width="16" bestFit="1" customWidth="1"/>
    <col min="3375" max="3383" width="14.88671875" bestFit="1" customWidth="1"/>
    <col min="3384" max="3384" width="16" bestFit="1" customWidth="1"/>
    <col min="3385" max="3408" width="14.88671875" bestFit="1" customWidth="1"/>
    <col min="3409" max="3409" width="16" bestFit="1" customWidth="1"/>
    <col min="3410" max="3417" width="14.88671875" bestFit="1" customWidth="1"/>
    <col min="3418" max="3418" width="16" bestFit="1" customWidth="1"/>
    <col min="3419" max="3420" width="14.88671875" bestFit="1" customWidth="1"/>
    <col min="3421" max="3421" width="16" bestFit="1" customWidth="1"/>
    <col min="3422" max="3462" width="14.88671875" bestFit="1" customWidth="1"/>
    <col min="3463" max="3463" width="16" bestFit="1" customWidth="1"/>
    <col min="3464" max="3485" width="14.88671875" bestFit="1" customWidth="1"/>
    <col min="3486" max="3486" width="16" bestFit="1" customWidth="1"/>
    <col min="3487" max="3507" width="14.88671875" bestFit="1" customWidth="1"/>
    <col min="3508" max="3508" width="14.77734375" customWidth="1"/>
    <col min="3509" max="3509" width="14.88671875" bestFit="1" customWidth="1"/>
    <col min="3512" max="3512" width="16" bestFit="1" customWidth="1"/>
    <col min="3586" max="3586" width="11.109375" customWidth="1"/>
    <col min="3587" max="3587" width="20.33203125" customWidth="1"/>
    <col min="3588" max="3588" width="10.5546875" customWidth="1"/>
    <col min="3589" max="3589" width="17.21875" customWidth="1"/>
    <col min="3590" max="3590" width="14.6640625" customWidth="1"/>
    <col min="3591" max="3591" width="11.109375" customWidth="1"/>
    <col min="3592" max="3592" width="12.109375" customWidth="1"/>
    <col min="3593" max="3593" width="11.33203125" customWidth="1"/>
    <col min="3594" max="3594" width="12.6640625" customWidth="1"/>
    <col min="3595" max="3595" width="14" customWidth="1"/>
    <col min="3596" max="3596" width="14.109375" customWidth="1"/>
    <col min="3597" max="3597" width="16" customWidth="1"/>
    <col min="3598" max="3598" width="13.6640625" customWidth="1"/>
    <col min="3599" max="3600" width="16" bestFit="1" customWidth="1"/>
    <col min="3601" max="3601" width="13.44140625" customWidth="1"/>
    <col min="3602" max="3602" width="14.5546875" customWidth="1"/>
    <col min="3603" max="3603" width="13" customWidth="1"/>
    <col min="3604" max="3604" width="11.6640625" customWidth="1"/>
    <col min="3605" max="3611" width="14.88671875" bestFit="1" customWidth="1"/>
    <col min="3612" max="3613" width="16" bestFit="1" customWidth="1"/>
    <col min="3614" max="3626" width="14.88671875" bestFit="1" customWidth="1"/>
    <col min="3627" max="3627" width="16" bestFit="1" customWidth="1"/>
    <col min="3628" max="3628" width="14.88671875" bestFit="1" customWidth="1"/>
    <col min="3629" max="3630" width="16" bestFit="1" customWidth="1"/>
    <col min="3631" max="3639" width="14.88671875" bestFit="1" customWidth="1"/>
    <col min="3640" max="3640" width="16" bestFit="1" customWidth="1"/>
    <col min="3641" max="3664" width="14.88671875" bestFit="1" customWidth="1"/>
    <col min="3665" max="3665" width="16" bestFit="1" customWidth="1"/>
    <col min="3666" max="3673" width="14.88671875" bestFit="1" customWidth="1"/>
    <col min="3674" max="3674" width="16" bestFit="1" customWidth="1"/>
    <col min="3675" max="3676" width="14.88671875" bestFit="1" customWidth="1"/>
    <col min="3677" max="3677" width="16" bestFit="1" customWidth="1"/>
    <col min="3678" max="3718" width="14.88671875" bestFit="1" customWidth="1"/>
    <col min="3719" max="3719" width="16" bestFit="1" customWidth="1"/>
    <col min="3720" max="3741" width="14.88671875" bestFit="1" customWidth="1"/>
    <col min="3742" max="3742" width="16" bestFit="1" customWidth="1"/>
    <col min="3743" max="3763" width="14.88671875" bestFit="1" customWidth="1"/>
    <col min="3764" max="3764" width="14.77734375" customWidth="1"/>
    <col min="3765" max="3765" width="14.88671875" bestFit="1" customWidth="1"/>
    <col min="3768" max="3768" width="16" bestFit="1" customWidth="1"/>
    <col min="3842" max="3842" width="11.109375" customWidth="1"/>
    <col min="3843" max="3843" width="20.33203125" customWidth="1"/>
    <col min="3844" max="3844" width="10.5546875" customWidth="1"/>
    <col min="3845" max="3845" width="17.21875" customWidth="1"/>
    <col min="3846" max="3846" width="14.6640625" customWidth="1"/>
    <col min="3847" max="3847" width="11.109375" customWidth="1"/>
    <col min="3848" max="3848" width="12.109375" customWidth="1"/>
    <col min="3849" max="3849" width="11.33203125" customWidth="1"/>
    <col min="3850" max="3850" width="12.6640625" customWidth="1"/>
    <col min="3851" max="3851" width="14" customWidth="1"/>
    <col min="3852" max="3852" width="14.109375" customWidth="1"/>
    <col min="3853" max="3853" width="16" customWidth="1"/>
    <col min="3854" max="3854" width="13.6640625" customWidth="1"/>
    <col min="3855" max="3856" width="16" bestFit="1" customWidth="1"/>
    <col min="3857" max="3857" width="13.44140625" customWidth="1"/>
    <col min="3858" max="3858" width="14.5546875" customWidth="1"/>
    <col min="3859" max="3859" width="13" customWidth="1"/>
    <col min="3860" max="3860" width="11.6640625" customWidth="1"/>
    <col min="3861" max="3867" width="14.88671875" bestFit="1" customWidth="1"/>
    <col min="3868" max="3869" width="16" bestFit="1" customWidth="1"/>
    <col min="3870" max="3882" width="14.88671875" bestFit="1" customWidth="1"/>
    <col min="3883" max="3883" width="16" bestFit="1" customWidth="1"/>
    <col min="3884" max="3884" width="14.88671875" bestFit="1" customWidth="1"/>
    <col min="3885" max="3886" width="16" bestFit="1" customWidth="1"/>
    <col min="3887" max="3895" width="14.88671875" bestFit="1" customWidth="1"/>
    <col min="3896" max="3896" width="16" bestFit="1" customWidth="1"/>
    <col min="3897" max="3920" width="14.88671875" bestFit="1" customWidth="1"/>
    <col min="3921" max="3921" width="16" bestFit="1" customWidth="1"/>
    <col min="3922" max="3929" width="14.88671875" bestFit="1" customWidth="1"/>
    <col min="3930" max="3930" width="16" bestFit="1" customWidth="1"/>
    <col min="3931" max="3932" width="14.88671875" bestFit="1" customWidth="1"/>
    <col min="3933" max="3933" width="16" bestFit="1" customWidth="1"/>
    <col min="3934" max="3974" width="14.88671875" bestFit="1" customWidth="1"/>
    <col min="3975" max="3975" width="16" bestFit="1" customWidth="1"/>
    <col min="3976" max="3997" width="14.88671875" bestFit="1" customWidth="1"/>
    <col min="3998" max="3998" width="16" bestFit="1" customWidth="1"/>
    <col min="3999" max="4019" width="14.88671875" bestFit="1" customWidth="1"/>
    <col min="4020" max="4020" width="14.77734375" customWidth="1"/>
    <col min="4021" max="4021" width="14.88671875" bestFit="1" customWidth="1"/>
    <col min="4024" max="4024" width="16" bestFit="1" customWidth="1"/>
    <col min="4098" max="4098" width="11.109375" customWidth="1"/>
    <col min="4099" max="4099" width="20.33203125" customWidth="1"/>
    <col min="4100" max="4100" width="10.5546875" customWidth="1"/>
    <col min="4101" max="4101" width="17.21875" customWidth="1"/>
    <col min="4102" max="4102" width="14.6640625" customWidth="1"/>
    <col min="4103" max="4103" width="11.109375" customWidth="1"/>
    <col min="4104" max="4104" width="12.109375" customWidth="1"/>
    <col min="4105" max="4105" width="11.33203125" customWidth="1"/>
    <col min="4106" max="4106" width="12.6640625" customWidth="1"/>
    <col min="4107" max="4107" width="14" customWidth="1"/>
    <col min="4108" max="4108" width="14.109375" customWidth="1"/>
    <col min="4109" max="4109" width="16" customWidth="1"/>
    <col min="4110" max="4110" width="13.6640625" customWidth="1"/>
    <col min="4111" max="4112" width="16" bestFit="1" customWidth="1"/>
    <col min="4113" max="4113" width="13.44140625" customWidth="1"/>
    <col min="4114" max="4114" width="14.5546875" customWidth="1"/>
    <col min="4115" max="4115" width="13" customWidth="1"/>
    <col min="4116" max="4116" width="11.6640625" customWidth="1"/>
    <col min="4117" max="4123" width="14.88671875" bestFit="1" customWidth="1"/>
    <col min="4124" max="4125" width="16" bestFit="1" customWidth="1"/>
    <col min="4126" max="4138" width="14.88671875" bestFit="1" customWidth="1"/>
    <col min="4139" max="4139" width="16" bestFit="1" customWidth="1"/>
    <col min="4140" max="4140" width="14.88671875" bestFit="1" customWidth="1"/>
    <col min="4141" max="4142" width="16" bestFit="1" customWidth="1"/>
    <col min="4143" max="4151" width="14.88671875" bestFit="1" customWidth="1"/>
    <col min="4152" max="4152" width="16" bestFit="1" customWidth="1"/>
    <col min="4153" max="4176" width="14.88671875" bestFit="1" customWidth="1"/>
    <col min="4177" max="4177" width="16" bestFit="1" customWidth="1"/>
    <col min="4178" max="4185" width="14.88671875" bestFit="1" customWidth="1"/>
    <col min="4186" max="4186" width="16" bestFit="1" customWidth="1"/>
    <col min="4187" max="4188" width="14.88671875" bestFit="1" customWidth="1"/>
    <col min="4189" max="4189" width="16" bestFit="1" customWidth="1"/>
    <col min="4190" max="4230" width="14.88671875" bestFit="1" customWidth="1"/>
    <col min="4231" max="4231" width="16" bestFit="1" customWidth="1"/>
    <col min="4232" max="4253" width="14.88671875" bestFit="1" customWidth="1"/>
    <col min="4254" max="4254" width="16" bestFit="1" customWidth="1"/>
    <col min="4255" max="4275" width="14.88671875" bestFit="1" customWidth="1"/>
    <col min="4276" max="4276" width="14.77734375" customWidth="1"/>
    <col min="4277" max="4277" width="14.88671875" bestFit="1" customWidth="1"/>
    <col min="4280" max="4280" width="16" bestFit="1" customWidth="1"/>
    <col min="4354" max="4354" width="11.109375" customWidth="1"/>
    <col min="4355" max="4355" width="20.33203125" customWidth="1"/>
    <col min="4356" max="4356" width="10.5546875" customWidth="1"/>
    <col min="4357" max="4357" width="17.21875" customWidth="1"/>
    <col min="4358" max="4358" width="14.6640625" customWidth="1"/>
    <col min="4359" max="4359" width="11.109375" customWidth="1"/>
    <col min="4360" max="4360" width="12.109375" customWidth="1"/>
    <col min="4361" max="4361" width="11.33203125" customWidth="1"/>
    <col min="4362" max="4362" width="12.6640625" customWidth="1"/>
    <col min="4363" max="4363" width="14" customWidth="1"/>
    <col min="4364" max="4364" width="14.109375" customWidth="1"/>
    <col min="4365" max="4365" width="16" customWidth="1"/>
    <col min="4366" max="4366" width="13.6640625" customWidth="1"/>
    <col min="4367" max="4368" width="16" bestFit="1" customWidth="1"/>
    <col min="4369" max="4369" width="13.44140625" customWidth="1"/>
    <col min="4370" max="4370" width="14.5546875" customWidth="1"/>
    <col min="4371" max="4371" width="13" customWidth="1"/>
    <col min="4372" max="4372" width="11.6640625" customWidth="1"/>
    <col min="4373" max="4379" width="14.88671875" bestFit="1" customWidth="1"/>
    <col min="4380" max="4381" width="16" bestFit="1" customWidth="1"/>
    <col min="4382" max="4394" width="14.88671875" bestFit="1" customWidth="1"/>
    <col min="4395" max="4395" width="16" bestFit="1" customWidth="1"/>
    <col min="4396" max="4396" width="14.88671875" bestFit="1" customWidth="1"/>
    <col min="4397" max="4398" width="16" bestFit="1" customWidth="1"/>
    <col min="4399" max="4407" width="14.88671875" bestFit="1" customWidth="1"/>
    <col min="4408" max="4408" width="16" bestFit="1" customWidth="1"/>
    <col min="4409" max="4432" width="14.88671875" bestFit="1" customWidth="1"/>
    <col min="4433" max="4433" width="16" bestFit="1" customWidth="1"/>
    <col min="4434" max="4441" width="14.88671875" bestFit="1" customWidth="1"/>
    <col min="4442" max="4442" width="16" bestFit="1" customWidth="1"/>
    <col min="4443" max="4444" width="14.88671875" bestFit="1" customWidth="1"/>
    <col min="4445" max="4445" width="16" bestFit="1" customWidth="1"/>
    <col min="4446" max="4486" width="14.88671875" bestFit="1" customWidth="1"/>
    <col min="4487" max="4487" width="16" bestFit="1" customWidth="1"/>
    <col min="4488" max="4509" width="14.88671875" bestFit="1" customWidth="1"/>
    <col min="4510" max="4510" width="16" bestFit="1" customWidth="1"/>
    <col min="4511" max="4531" width="14.88671875" bestFit="1" customWidth="1"/>
    <col min="4532" max="4532" width="14.77734375" customWidth="1"/>
    <col min="4533" max="4533" width="14.88671875" bestFit="1" customWidth="1"/>
    <col min="4536" max="4536" width="16" bestFit="1" customWidth="1"/>
    <col min="4610" max="4610" width="11.109375" customWidth="1"/>
    <col min="4611" max="4611" width="20.33203125" customWidth="1"/>
    <col min="4612" max="4612" width="10.5546875" customWidth="1"/>
    <col min="4613" max="4613" width="17.21875" customWidth="1"/>
    <col min="4614" max="4614" width="14.6640625" customWidth="1"/>
    <col min="4615" max="4615" width="11.109375" customWidth="1"/>
    <col min="4616" max="4616" width="12.109375" customWidth="1"/>
    <col min="4617" max="4617" width="11.33203125" customWidth="1"/>
    <col min="4618" max="4618" width="12.6640625" customWidth="1"/>
    <col min="4619" max="4619" width="14" customWidth="1"/>
    <col min="4620" max="4620" width="14.109375" customWidth="1"/>
    <col min="4621" max="4621" width="16" customWidth="1"/>
    <col min="4622" max="4622" width="13.6640625" customWidth="1"/>
    <col min="4623" max="4624" width="16" bestFit="1" customWidth="1"/>
    <col min="4625" max="4625" width="13.44140625" customWidth="1"/>
    <col min="4626" max="4626" width="14.5546875" customWidth="1"/>
    <col min="4627" max="4627" width="13" customWidth="1"/>
    <col min="4628" max="4628" width="11.6640625" customWidth="1"/>
    <col min="4629" max="4635" width="14.88671875" bestFit="1" customWidth="1"/>
    <col min="4636" max="4637" width="16" bestFit="1" customWidth="1"/>
    <col min="4638" max="4650" width="14.88671875" bestFit="1" customWidth="1"/>
    <col min="4651" max="4651" width="16" bestFit="1" customWidth="1"/>
    <col min="4652" max="4652" width="14.88671875" bestFit="1" customWidth="1"/>
    <col min="4653" max="4654" width="16" bestFit="1" customWidth="1"/>
    <col min="4655" max="4663" width="14.88671875" bestFit="1" customWidth="1"/>
    <col min="4664" max="4664" width="16" bestFit="1" customWidth="1"/>
    <col min="4665" max="4688" width="14.88671875" bestFit="1" customWidth="1"/>
    <col min="4689" max="4689" width="16" bestFit="1" customWidth="1"/>
    <col min="4690" max="4697" width="14.88671875" bestFit="1" customWidth="1"/>
    <col min="4698" max="4698" width="16" bestFit="1" customWidth="1"/>
    <col min="4699" max="4700" width="14.88671875" bestFit="1" customWidth="1"/>
    <col min="4701" max="4701" width="16" bestFit="1" customWidth="1"/>
    <col min="4702" max="4742" width="14.88671875" bestFit="1" customWidth="1"/>
    <col min="4743" max="4743" width="16" bestFit="1" customWidth="1"/>
    <col min="4744" max="4765" width="14.88671875" bestFit="1" customWidth="1"/>
    <col min="4766" max="4766" width="16" bestFit="1" customWidth="1"/>
    <col min="4767" max="4787" width="14.88671875" bestFit="1" customWidth="1"/>
    <col min="4788" max="4788" width="14.77734375" customWidth="1"/>
    <col min="4789" max="4789" width="14.88671875" bestFit="1" customWidth="1"/>
    <col min="4792" max="4792" width="16" bestFit="1" customWidth="1"/>
    <col min="4866" max="4866" width="11.109375" customWidth="1"/>
    <col min="4867" max="4867" width="20.33203125" customWidth="1"/>
    <col min="4868" max="4868" width="10.5546875" customWidth="1"/>
    <col min="4869" max="4869" width="17.21875" customWidth="1"/>
    <col min="4870" max="4870" width="14.6640625" customWidth="1"/>
    <col min="4871" max="4871" width="11.109375" customWidth="1"/>
    <col min="4872" max="4872" width="12.109375" customWidth="1"/>
    <col min="4873" max="4873" width="11.33203125" customWidth="1"/>
    <col min="4874" max="4874" width="12.6640625" customWidth="1"/>
    <col min="4875" max="4875" width="14" customWidth="1"/>
    <col min="4876" max="4876" width="14.109375" customWidth="1"/>
    <col min="4877" max="4877" width="16" customWidth="1"/>
    <col min="4878" max="4878" width="13.6640625" customWidth="1"/>
    <col min="4879" max="4880" width="16" bestFit="1" customWidth="1"/>
    <col min="4881" max="4881" width="13.44140625" customWidth="1"/>
    <col min="4882" max="4882" width="14.5546875" customWidth="1"/>
    <col min="4883" max="4883" width="13" customWidth="1"/>
    <col min="4884" max="4884" width="11.6640625" customWidth="1"/>
    <col min="4885" max="4891" width="14.88671875" bestFit="1" customWidth="1"/>
    <col min="4892" max="4893" width="16" bestFit="1" customWidth="1"/>
    <col min="4894" max="4906" width="14.88671875" bestFit="1" customWidth="1"/>
    <col min="4907" max="4907" width="16" bestFit="1" customWidth="1"/>
    <col min="4908" max="4908" width="14.88671875" bestFit="1" customWidth="1"/>
    <col min="4909" max="4910" width="16" bestFit="1" customWidth="1"/>
    <col min="4911" max="4919" width="14.88671875" bestFit="1" customWidth="1"/>
    <col min="4920" max="4920" width="16" bestFit="1" customWidth="1"/>
    <col min="4921" max="4944" width="14.88671875" bestFit="1" customWidth="1"/>
    <col min="4945" max="4945" width="16" bestFit="1" customWidth="1"/>
    <col min="4946" max="4953" width="14.88671875" bestFit="1" customWidth="1"/>
    <col min="4954" max="4954" width="16" bestFit="1" customWidth="1"/>
    <col min="4955" max="4956" width="14.88671875" bestFit="1" customWidth="1"/>
    <col min="4957" max="4957" width="16" bestFit="1" customWidth="1"/>
    <col min="4958" max="4998" width="14.88671875" bestFit="1" customWidth="1"/>
    <col min="4999" max="4999" width="16" bestFit="1" customWidth="1"/>
    <col min="5000" max="5021" width="14.88671875" bestFit="1" customWidth="1"/>
    <col min="5022" max="5022" width="16" bestFit="1" customWidth="1"/>
    <col min="5023" max="5043" width="14.88671875" bestFit="1" customWidth="1"/>
    <col min="5044" max="5044" width="14.77734375" customWidth="1"/>
    <col min="5045" max="5045" width="14.88671875" bestFit="1" customWidth="1"/>
    <col min="5048" max="5048" width="16" bestFit="1" customWidth="1"/>
    <col min="5122" max="5122" width="11.109375" customWidth="1"/>
    <col min="5123" max="5123" width="20.33203125" customWidth="1"/>
    <col min="5124" max="5124" width="10.5546875" customWidth="1"/>
    <col min="5125" max="5125" width="17.21875" customWidth="1"/>
    <col min="5126" max="5126" width="14.6640625" customWidth="1"/>
    <col min="5127" max="5127" width="11.109375" customWidth="1"/>
    <col min="5128" max="5128" width="12.109375" customWidth="1"/>
    <col min="5129" max="5129" width="11.33203125" customWidth="1"/>
    <col min="5130" max="5130" width="12.6640625" customWidth="1"/>
    <col min="5131" max="5131" width="14" customWidth="1"/>
    <col min="5132" max="5132" width="14.109375" customWidth="1"/>
    <col min="5133" max="5133" width="16" customWidth="1"/>
    <col min="5134" max="5134" width="13.6640625" customWidth="1"/>
    <col min="5135" max="5136" width="16" bestFit="1" customWidth="1"/>
    <col min="5137" max="5137" width="13.44140625" customWidth="1"/>
    <col min="5138" max="5138" width="14.5546875" customWidth="1"/>
    <col min="5139" max="5139" width="13" customWidth="1"/>
    <col min="5140" max="5140" width="11.6640625" customWidth="1"/>
    <col min="5141" max="5147" width="14.88671875" bestFit="1" customWidth="1"/>
    <col min="5148" max="5149" width="16" bestFit="1" customWidth="1"/>
    <col min="5150" max="5162" width="14.88671875" bestFit="1" customWidth="1"/>
    <col min="5163" max="5163" width="16" bestFit="1" customWidth="1"/>
    <col min="5164" max="5164" width="14.88671875" bestFit="1" customWidth="1"/>
    <col min="5165" max="5166" width="16" bestFit="1" customWidth="1"/>
    <col min="5167" max="5175" width="14.88671875" bestFit="1" customWidth="1"/>
    <col min="5176" max="5176" width="16" bestFit="1" customWidth="1"/>
    <col min="5177" max="5200" width="14.88671875" bestFit="1" customWidth="1"/>
    <col min="5201" max="5201" width="16" bestFit="1" customWidth="1"/>
    <col min="5202" max="5209" width="14.88671875" bestFit="1" customWidth="1"/>
    <col min="5210" max="5210" width="16" bestFit="1" customWidth="1"/>
    <col min="5211" max="5212" width="14.88671875" bestFit="1" customWidth="1"/>
    <col min="5213" max="5213" width="16" bestFit="1" customWidth="1"/>
    <col min="5214" max="5254" width="14.88671875" bestFit="1" customWidth="1"/>
    <col min="5255" max="5255" width="16" bestFit="1" customWidth="1"/>
    <col min="5256" max="5277" width="14.88671875" bestFit="1" customWidth="1"/>
    <col min="5278" max="5278" width="16" bestFit="1" customWidth="1"/>
    <col min="5279" max="5299" width="14.88671875" bestFit="1" customWidth="1"/>
    <col min="5300" max="5300" width="14.77734375" customWidth="1"/>
    <col min="5301" max="5301" width="14.88671875" bestFit="1" customWidth="1"/>
    <col min="5304" max="5304" width="16" bestFit="1" customWidth="1"/>
    <col min="5378" max="5378" width="11.109375" customWidth="1"/>
    <col min="5379" max="5379" width="20.33203125" customWidth="1"/>
    <col min="5380" max="5380" width="10.5546875" customWidth="1"/>
    <col min="5381" max="5381" width="17.21875" customWidth="1"/>
    <col min="5382" max="5382" width="14.6640625" customWidth="1"/>
    <col min="5383" max="5383" width="11.109375" customWidth="1"/>
    <col min="5384" max="5384" width="12.109375" customWidth="1"/>
    <col min="5385" max="5385" width="11.33203125" customWidth="1"/>
    <col min="5386" max="5386" width="12.6640625" customWidth="1"/>
    <col min="5387" max="5387" width="14" customWidth="1"/>
    <col min="5388" max="5388" width="14.109375" customWidth="1"/>
    <col min="5389" max="5389" width="16" customWidth="1"/>
    <col min="5390" max="5390" width="13.6640625" customWidth="1"/>
    <col min="5391" max="5392" width="16" bestFit="1" customWidth="1"/>
    <col min="5393" max="5393" width="13.44140625" customWidth="1"/>
    <col min="5394" max="5394" width="14.5546875" customWidth="1"/>
    <col min="5395" max="5395" width="13" customWidth="1"/>
    <col min="5396" max="5396" width="11.6640625" customWidth="1"/>
    <col min="5397" max="5403" width="14.88671875" bestFit="1" customWidth="1"/>
    <col min="5404" max="5405" width="16" bestFit="1" customWidth="1"/>
    <col min="5406" max="5418" width="14.88671875" bestFit="1" customWidth="1"/>
    <col min="5419" max="5419" width="16" bestFit="1" customWidth="1"/>
    <col min="5420" max="5420" width="14.88671875" bestFit="1" customWidth="1"/>
    <col min="5421" max="5422" width="16" bestFit="1" customWidth="1"/>
    <col min="5423" max="5431" width="14.88671875" bestFit="1" customWidth="1"/>
    <col min="5432" max="5432" width="16" bestFit="1" customWidth="1"/>
    <col min="5433" max="5456" width="14.88671875" bestFit="1" customWidth="1"/>
    <col min="5457" max="5457" width="16" bestFit="1" customWidth="1"/>
    <col min="5458" max="5465" width="14.88671875" bestFit="1" customWidth="1"/>
    <col min="5466" max="5466" width="16" bestFit="1" customWidth="1"/>
    <col min="5467" max="5468" width="14.88671875" bestFit="1" customWidth="1"/>
    <col min="5469" max="5469" width="16" bestFit="1" customWidth="1"/>
    <col min="5470" max="5510" width="14.88671875" bestFit="1" customWidth="1"/>
    <col min="5511" max="5511" width="16" bestFit="1" customWidth="1"/>
    <col min="5512" max="5533" width="14.88671875" bestFit="1" customWidth="1"/>
    <col min="5534" max="5534" width="16" bestFit="1" customWidth="1"/>
    <col min="5535" max="5555" width="14.88671875" bestFit="1" customWidth="1"/>
    <col min="5556" max="5556" width="14.77734375" customWidth="1"/>
    <col min="5557" max="5557" width="14.88671875" bestFit="1" customWidth="1"/>
    <col min="5560" max="5560" width="16" bestFit="1" customWidth="1"/>
    <col min="5634" max="5634" width="11.109375" customWidth="1"/>
    <col min="5635" max="5635" width="20.33203125" customWidth="1"/>
    <col min="5636" max="5636" width="10.5546875" customWidth="1"/>
    <col min="5637" max="5637" width="17.21875" customWidth="1"/>
    <col min="5638" max="5638" width="14.6640625" customWidth="1"/>
    <col min="5639" max="5639" width="11.109375" customWidth="1"/>
    <col min="5640" max="5640" width="12.109375" customWidth="1"/>
    <col min="5641" max="5641" width="11.33203125" customWidth="1"/>
    <col min="5642" max="5642" width="12.6640625" customWidth="1"/>
    <col min="5643" max="5643" width="14" customWidth="1"/>
    <col min="5644" max="5644" width="14.109375" customWidth="1"/>
    <col min="5645" max="5645" width="16" customWidth="1"/>
    <col min="5646" max="5646" width="13.6640625" customWidth="1"/>
    <col min="5647" max="5648" width="16" bestFit="1" customWidth="1"/>
    <col min="5649" max="5649" width="13.44140625" customWidth="1"/>
    <col min="5650" max="5650" width="14.5546875" customWidth="1"/>
    <col min="5651" max="5651" width="13" customWidth="1"/>
    <col min="5652" max="5652" width="11.6640625" customWidth="1"/>
    <col min="5653" max="5659" width="14.88671875" bestFit="1" customWidth="1"/>
    <col min="5660" max="5661" width="16" bestFit="1" customWidth="1"/>
    <col min="5662" max="5674" width="14.88671875" bestFit="1" customWidth="1"/>
    <col min="5675" max="5675" width="16" bestFit="1" customWidth="1"/>
    <col min="5676" max="5676" width="14.88671875" bestFit="1" customWidth="1"/>
    <col min="5677" max="5678" width="16" bestFit="1" customWidth="1"/>
    <col min="5679" max="5687" width="14.88671875" bestFit="1" customWidth="1"/>
    <col min="5688" max="5688" width="16" bestFit="1" customWidth="1"/>
    <col min="5689" max="5712" width="14.88671875" bestFit="1" customWidth="1"/>
    <col min="5713" max="5713" width="16" bestFit="1" customWidth="1"/>
    <col min="5714" max="5721" width="14.88671875" bestFit="1" customWidth="1"/>
    <col min="5722" max="5722" width="16" bestFit="1" customWidth="1"/>
    <col min="5723" max="5724" width="14.88671875" bestFit="1" customWidth="1"/>
    <col min="5725" max="5725" width="16" bestFit="1" customWidth="1"/>
    <col min="5726" max="5766" width="14.88671875" bestFit="1" customWidth="1"/>
    <col min="5767" max="5767" width="16" bestFit="1" customWidth="1"/>
    <col min="5768" max="5789" width="14.88671875" bestFit="1" customWidth="1"/>
    <col min="5790" max="5790" width="16" bestFit="1" customWidth="1"/>
    <col min="5791" max="5811" width="14.88671875" bestFit="1" customWidth="1"/>
    <col min="5812" max="5812" width="14.77734375" customWidth="1"/>
    <col min="5813" max="5813" width="14.88671875" bestFit="1" customWidth="1"/>
    <col min="5816" max="5816" width="16" bestFit="1" customWidth="1"/>
    <col min="5890" max="5890" width="11.109375" customWidth="1"/>
    <col min="5891" max="5891" width="20.33203125" customWidth="1"/>
    <col min="5892" max="5892" width="10.5546875" customWidth="1"/>
    <col min="5893" max="5893" width="17.21875" customWidth="1"/>
    <col min="5894" max="5894" width="14.6640625" customWidth="1"/>
    <col min="5895" max="5895" width="11.109375" customWidth="1"/>
    <col min="5896" max="5896" width="12.109375" customWidth="1"/>
    <col min="5897" max="5897" width="11.33203125" customWidth="1"/>
    <col min="5898" max="5898" width="12.6640625" customWidth="1"/>
    <col min="5899" max="5899" width="14" customWidth="1"/>
    <col min="5900" max="5900" width="14.109375" customWidth="1"/>
    <col min="5901" max="5901" width="16" customWidth="1"/>
    <col min="5902" max="5902" width="13.6640625" customWidth="1"/>
    <col min="5903" max="5904" width="16" bestFit="1" customWidth="1"/>
    <col min="5905" max="5905" width="13.44140625" customWidth="1"/>
    <col min="5906" max="5906" width="14.5546875" customWidth="1"/>
    <col min="5907" max="5907" width="13" customWidth="1"/>
    <col min="5908" max="5908" width="11.6640625" customWidth="1"/>
    <col min="5909" max="5915" width="14.88671875" bestFit="1" customWidth="1"/>
    <col min="5916" max="5917" width="16" bestFit="1" customWidth="1"/>
    <col min="5918" max="5930" width="14.88671875" bestFit="1" customWidth="1"/>
    <col min="5931" max="5931" width="16" bestFit="1" customWidth="1"/>
    <col min="5932" max="5932" width="14.88671875" bestFit="1" customWidth="1"/>
    <col min="5933" max="5934" width="16" bestFit="1" customWidth="1"/>
    <col min="5935" max="5943" width="14.88671875" bestFit="1" customWidth="1"/>
    <col min="5944" max="5944" width="16" bestFit="1" customWidth="1"/>
    <col min="5945" max="5968" width="14.88671875" bestFit="1" customWidth="1"/>
    <col min="5969" max="5969" width="16" bestFit="1" customWidth="1"/>
    <col min="5970" max="5977" width="14.88671875" bestFit="1" customWidth="1"/>
    <col min="5978" max="5978" width="16" bestFit="1" customWidth="1"/>
    <col min="5979" max="5980" width="14.88671875" bestFit="1" customWidth="1"/>
    <col min="5981" max="5981" width="16" bestFit="1" customWidth="1"/>
    <col min="5982" max="6022" width="14.88671875" bestFit="1" customWidth="1"/>
    <col min="6023" max="6023" width="16" bestFit="1" customWidth="1"/>
    <col min="6024" max="6045" width="14.88671875" bestFit="1" customWidth="1"/>
    <col min="6046" max="6046" width="16" bestFit="1" customWidth="1"/>
    <col min="6047" max="6067" width="14.88671875" bestFit="1" customWidth="1"/>
    <col min="6068" max="6068" width="14.77734375" customWidth="1"/>
    <col min="6069" max="6069" width="14.88671875" bestFit="1" customWidth="1"/>
    <col min="6072" max="6072" width="16" bestFit="1" customWidth="1"/>
    <col min="6146" max="6146" width="11.109375" customWidth="1"/>
    <col min="6147" max="6147" width="20.33203125" customWidth="1"/>
    <col min="6148" max="6148" width="10.5546875" customWidth="1"/>
    <col min="6149" max="6149" width="17.21875" customWidth="1"/>
    <col min="6150" max="6150" width="14.6640625" customWidth="1"/>
    <col min="6151" max="6151" width="11.109375" customWidth="1"/>
    <col min="6152" max="6152" width="12.109375" customWidth="1"/>
    <col min="6153" max="6153" width="11.33203125" customWidth="1"/>
    <col min="6154" max="6154" width="12.6640625" customWidth="1"/>
    <col min="6155" max="6155" width="14" customWidth="1"/>
    <col min="6156" max="6156" width="14.109375" customWidth="1"/>
    <col min="6157" max="6157" width="16" customWidth="1"/>
    <col min="6158" max="6158" width="13.6640625" customWidth="1"/>
    <col min="6159" max="6160" width="16" bestFit="1" customWidth="1"/>
    <col min="6161" max="6161" width="13.44140625" customWidth="1"/>
    <col min="6162" max="6162" width="14.5546875" customWidth="1"/>
    <col min="6163" max="6163" width="13" customWidth="1"/>
    <col min="6164" max="6164" width="11.6640625" customWidth="1"/>
    <col min="6165" max="6171" width="14.88671875" bestFit="1" customWidth="1"/>
    <col min="6172" max="6173" width="16" bestFit="1" customWidth="1"/>
    <col min="6174" max="6186" width="14.88671875" bestFit="1" customWidth="1"/>
    <col min="6187" max="6187" width="16" bestFit="1" customWidth="1"/>
    <col min="6188" max="6188" width="14.88671875" bestFit="1" customWidth="1"/>
    <col min="6189" max="6190" width="16" bestFit="1" customWidth="1"/>
    <col min="6191" max="6199" width="14.88671875" bestFit="1" customWidth="1"/>
    <col min="6200" max="6200" width="16" bestFit="1" customWidth="1"/>
    <col min="6201" max="6224" width="14.88671875" bestFit="1" customWidth="1"/>
    <col min="6225" max="6225" width="16" bestFit="1" customWidth="1"/>
    <col min="6226" max="6233" width="14.88671875" bestFit="1" customWidth="1"/>
    <col min="6234" max="6234" width="16" bestFit="1" customWidth="1"/>
    <col min="6235" max="6236" width="14.88671875" bestFit="1" customWidth="1"/>
    <col min="6237" max="6237" width="16" bestFit="1" customWidth="1"/>
    <col min="6238" max="6278" width="14.88671875" bestFit="1" customWidth="1"/>
    <col min="6279" max="6279" width="16" bestFit="1" customWidth="1"/>
    <col min="6280" max="6301" width="14.88671875" bestFit="1" customWidth="1"/>
    <col min="6302" max="6302" width="16" bestFit="1" customWidth="1"/>
    <col min="6303" max="6323" width="14.88671875" bestFit="1" customWidth="1"/>
    <col min="6324" max="6324" width="14.77734375" customWidth="1"/>
    <col min="6325" max="6325" width="14.88671875" bestFit="1" customWidth="1"/>
    <col min="6328" max="6328" width="16" bestFit="1" customWidth="1"/>
    <col min="6402" max="6402" width="11.109375" customWidth="1"/>
    <col min="6403" max="6403" width="20.33203125" customWidth="1"/>
    <col min="6404" max="6404" width="10.5546875" customWidth="1"/>
    <col min="6405" max="6405" width="17.21875" customWidth="1"/>
    <col min="6406" max="6406" width="14.6640625" customWidth="1"/>
    <col min="6407" max="6407" width="11.109375" customWidth="1"/>
    <col min="6408" max="6408" width="12.109375" customWidth="1"/>
    <col min="6409" max="6409" width="11.33203125" customWidth="1"/>
    <col min="6410" max="6410" width="12.6640625" customWidth="1"/>
    <col min="6411" max="6411" width="14" customWidth="1"/>
    <col min="6412" max="6412" width="14.109375" customWidth="1"/>
    <col min="6413" max="6413" width="16" customWidth="1"/>
    <col min="6414" max="6414" width="13.6640625" customWidth="1"/>
    <col min="6415" max="6416" width="16" bestFit="1" customWidth="1"/>
    <col min="6417" max="6417" width="13.44140625" customWidth="1"/>
    <col min="6418" max="6418" width="14.5546875" customWidth="1"/>
    <col min="6419" max="6419" width="13" customWidth="1"/>
    <col min="6420" max="6420" width="11.6640625" customWidth="1"/>
    <col min="6421" max="6427" width="14.88671875" bestFit="1" customWidth="1"/>
    <col min="6428" max="6429" width="16" bestFit="1" customWidth="1"/>
    <col min="6430" max="6442" width="14.88671875" bestFit="1" customWidth="1"/>
    <col min="6443" max="6443" width="16" bestFit="1" customWidth="1"/>
    <col min="6444" max="6444" width="14.88671875" bestFit="1" customWidth="1"/>
    <col min="6445" max="6446" width="16" bestFit="1" customWidth="1"/>
    <col min="6447" max="6455" width="14.88671875" bestFit="1" customWidth="1"/>
    <col min="6456" max="6456" width="16" bestFit="1" customWidth="1"/>
    <col min="6457" max="6480" width="14.88671875" bestFit="1" customWidth="1"/>
    <col min="6481" max="6481" width="16" bestFit="1" customWidth="1"/>
    <col min="6482" max="6489" width="14.88671875" bestFit="1" customWidth="1"/>
    <col min="6490" max="6490" width="16" bestFit="1" customWidth="1"/>
    <col min="6491" max="6492" width="14.88671875" bestFit="1" customWidth="1"/>
    <col min="6493" max="6493" width="16" bestFit="1" customWidth="1"/>
    <col min="6494" max="6534" width="14.88671875" bestFit="1" customWidth="1"/>
    <col min="6535" max="6535" width="16" bestFit="1" customWidth="1"/>
    <col min="6536" max="6557" width="14.88671875" bestFit="1" customWidth="1"/>
    <col min="6558" max="6558" width="16" bestFit="1" customWidth="1"/>
    <col min="6559" max="6579" width="14.88671875" bestFit="1" customWidth="1"/>
    <col min="6580" max="6580" width="14.77734375" customWidth="1"/>
    <col min="6581" max="6581" width="14.88671875" bestFit="1" customWidth="1"/>
    <col min="6584" max="6584" width="16" bestFit="1" customWidth="1"/>
    <col min="6658" max="6658" width="11.109375" customWidth="1"/>
    <col min="6659" max="6659" width="20.33203125" customWidth="1"/>
    <col min="6660" max="6660" width="10.5546875" customWidth="1"/>
    <col min="6661" max="6661" width="17.21875" customWidth="1"/>
    <col min="6662" max="6662" width="14.6640625" customWidth="1"/>
    <col min="6663" max="6663" width="11.109375" customWidth="1"/>
    <col min="6664" max="6664" width="12.109375" customWidth="1"/>
    <col min="6665" max="6665" width="11.33203125" customWidth="1"/>
    <col min="6666" max="6666" width="12.6640625" customWidth="1"/>
    <col min="6667" max="6667" width="14" customWidth="1"/>
    <col min="6668" max="6668" width="14.109375" customWidth="1"/>
    <col min="6669" max="6669" width="16" customWidth="1"/>
    <col min="6670" max="6670" width="13.6640625" customWidth="1"/>
    <col min="6671" max="6672" width="16" bestFit="1" customWidth="1"/>
    <col min="6673" max="6673" width="13.44140625" customWidth="1"/>
    <col min="6674" max="6674" width="14.5546875" customWidth="1"/>
    <col min="6675" max="6675" width="13" customWidth="1"/>
    <col min="6676" max="6676" width="11.6640625" customWidth="1"/>
    <col min="6677" max="6683" width="14.88671875" bestFit="1" customWidth="1"/>
    <col min="6684" max="6685" width="16" bestFit="1" customWidth="1"/>
    <col min="6686" max="6698" width="14.88671875" bestFit="1" customWidth="1"/>
    <col min="6699" max="6699" width="16" bestFit="1" customWidth="1"/>
    <col min="6700" max="6700" width="14.88671875" bestFit="1" customWidth="1"/>
    <col min="6701" max="6702" width="16" bestFit="1" customWidth="1"/>
    <col min="6703" max="6711" width="14.88671875" bestFit="1" customWidth="1"/>
    <col min="6712" max="6712" width="16" bestFit="1" customWidth="1"/>
    <col min="6713" max="6736" width="14.88671875" bestFit="1" customWidth="1"/>
    <col min="6737" max="6737" width="16" bestFit="1" customWidth="1"/>
    <col min="6738" max="6745" width="14.88671875" bestFit="1" customWidth="1"/>
    <col min="6746" max="6746" width="16" bestFit="1" customWidth="1"/>
    <col min="6747" max="6748" width="14.88671875" bestFit="1" customWidth="1"/>
    <col min="6749" max="6749" width="16" bestFit="1" customWidth="1"/>
    <col min="6750" max="6790" width="14.88671875" bestFit="1" customWidth="1"/>
    <col min="6791" max="6791" width="16" bestFit="1" customWidth="1"/>
    <col min="6792" max="6813" width="14.88671875" bestFit="1" customWidth="1"/>
    <col min="6814" max="6814" width="16" bestFit="1" customWidth="1"/>
    <col min="6815" max="6835" width="14.88671875" bestFit="1" customWidth="1"/>
    <col min="6836" max="6836" width="14.77734375" customWidth="1"/>
    <col min="6837" max="6837" width="14.88671875" bestFit="1" customWidth="1"/>
    <col min="6840" max="6840" width="16" bestFit="1" customWidth="1"/>
    <col min="6914" max="6914" width="11.109375" customWidth="1"/>
    <col min="6915" max="6915" width="20.33203125" customWidth="1"/>
    <col min="6916" max="6916" width="10.5546875" customWidth="1"/>
    <col min="6917" max="6917" width="17.21875" customWidth="1"/>
    <col min="6918" max="6918" width="14.6640625" customWidth="1"/>
    <col min="6919" max="6919" width="11.109375" customWidth="1"/>
    <col min="6920" max="6920" width="12.109375" customWidth="1"/>
    <col min="6921" max="6921" width="11.33203125" customWidth="1"/>
    <col min="6922" max="6922" width="12.6640625" customWidth="1"/>
    <col min="6923" max="6923" width="14" customWidth="1"/>
    <col min="6924" max="6924" width="14.109375" customWidth="1"/>
    <col min="6925" max="6925" width="16" customWidth="1"/>
    <col min="6926" max="6926" width="13.6640625" customWidth="1"/>
    <col min="6927" max="6928" width="16" bestFit="1" customWidth="1"/>
    <col min="6929" max="6929" width="13.44140625" customWidth="1"/>
    <col min="6930" max="6930" width="14.5546875" customWidth="1"/>
    <col min="6931" max="6931" width="13" customWidth="1"/>
    <col min="6932" max="6932" width="11.6640625" customWidth="1"/>
    <col min="6933" max="6939" width="14.88671875" bestFit="1" customWidth="1"/>
    <col min="6940" max="6941" width="16" bestFit="1" customWidth="1"/>
    <col min="6942" max="6954" width="14.88671875" bestFit="1" customWidth="1"/>
    <col min="6955" max="6955" width="16" bestFit="1" customWidth="1"/>
    <col min="6956" max="6956" width="14.88671875" bestFit="1" customWidth="1"/>
    <col min="6957" max="6958" width="16" bestFit="1" customWidth="1"/>
    <col min="6959" max="6967" width="14.88671875" bestFit="1" customWidth="1"/>
    <col min="6968" max="6968" width="16" bestFit="1" customWidth="1"/>
    <col min="6969" max="6992" width="14.88671875" bestFit="1" customWidth="1"/>
    <col min="6993" max="6993" width="16" bestFit="1" customWidth="1"/>
    <col min="6994" max="7001" width="14.88671875" bestFit="1" customWidth="1"/>
    <col min="7002" max="7002" width="16" bestFit="1" customWidth="1"/>
    <col min="7003" max="7004" width="14.88671875" bestFit="1" customWidth="1"/>
    <col min="7005" max="7005" width="16" bestFit="1" customWidth="1"/>
    <col min="7006" max="7046" width="14.88671875" bestFit="1" customWidth="1"/>
    <col min="7047" max="7047" width="16" bestFit="1" customWidth="1"/>
    <col min="7048" max="7069" width="14.88671875" bestFit="1" customWidth="1"/>
    <col min="7070" max="7070" width="16" bestFit="1" customWidth="1"/>
    <col min="7071" max="7091" width="14.88671875" bestFit="1" customWidth="1"/>
    <col min="7092" max="7092" width="14.77734375" customWidth="1"/>
    <col min="7093" max="7093" width="14.88671875" bestFit="1" customWidth="1"/>
    <col min="7096" max="7096" width="16" bestFit="1" customWidth="1"/>
    <col min="7170" max="7170" width="11.109375" customWidth="1"/>
    <col min="7171" max="7171" width="20.33203125" customWidth="1"/>
    <col min="7172" max="7172" width="10.5546875" customWidth="1"/>
    <col min="7173" max="7173" width="17.21875" customWidth="1"/>
    <col min="7174" max="7174" width="14.6640625" customWidth="1"/>
    <col min="7175" max="7175" width="11.109375" customWidth="1"/>
    <col min="7176" max="7176" width="12.109375" customWidth="1"/>
    <col min="7177" max="7177" width="11.33203125" customWidth="1"/>
    <col min="7178" max="7178" width="12.6640625" customWidth="1"/>
    <col min="7179" max="7179" width="14" customWidth="1"/>
    <col min="7180" max="7180" width="14.109375" customWidth="1"/>
    <col min="7181" max="7181" width="16" customWidth="1"/>
    <col min="7182" max="7182" width="13.6640625" customWidth="1"/>
    <col min="7183" max="7184" width="16" bestFit="1" customWidth="1"/>
    <col min="7185" max="7185" width="13.44140625" customWidth="1"/>
    <col min="7186" max="7186" width="14.5546875" customWidth="1"/>
    <col min="7187" max="7187" width="13" customWidth="1"/>
    <col min="7188" max="7188" width="11.6640625" customWidth="1"/>
    <col min="7189" max="7195" width="14.88671875" bestFit="1" customWidth="1"/>
    <col min="7196" max="7197" width="16" bestFit="1" customWidth="1"/>
    <col min="7198" max="7210" width="14.88671875" bestFit="1" customWidth="1"/>
    <col min="7211" max="7211" width="16" bestFit="1" customWidth="1"/>
    <col min="7212" max="7212" width="14.88671875" bestFit="1" customWidth="1"/>
    <col min="7213" max="7214" width="16" bestFit="1" customWidth="1"/>
    <col min="7215" max="7223" width="14.88671875" bestFit="1" customWidth="1"/>
    <col min="7224" max="7224" width="16" bestFit="1" customWidth="1"/>
    <col min="7225" max="7248" width="14.88671875" bestFit="1" customWidth="1"/>
    <col min="7249" max="7249" width="16" bestFit="1" customWidth="1"/>
    <col min="7250" max="7257" width="14.88671875" bestFit="1" customWidth="1"/>
    <col min="7258" max="7258" width="16" bestFit="1" customWidth="1"/>
    <col min="7259" max="7260" width="14.88671875" bestFit="1" customWidth="1"/>
    <col min="7261" max="7261" width="16" bestFit="1" customWidth="1"/>
    <col min="7262" max="7302" width="14.88671875" bestFit="1" customWidth="1"/>
    <col min="7303" max="7303" width="16" bestFit="1" customWidth="1"/>
    <col min="7304" max="7325" width="14.88671875" bestFit="1" customWidth="1"/>
    <col min="7326" max="7326" width="16" bestFit="1" customWidth="1"/>
    <col min="7327" max="7347" width="14.88671875" bestFit="1" customWidth="1"/>
    <col min="7348" max="7348" width="14.77734375" customWidth="1"/>
    <col min="7349" max="7349" width="14.88671875" bestFit="1" customWidth="1"/>
    <col min="7352" max="7352" width="16" bestFit="1" customWidth="1"/>
    <col min="7426" max="7426" width="11.109375" customWidth="1"/>
    <col min="7427" max="7427" width="20.33203125" customWidth="1"/>
    <col min="7428" max="7428" width="10.5546875" customWidth="1"/>
    <col min="7429" max="7429" width="17.21875" customWidth="1"/>
    <col min="7430" max="7430" width="14.6640625" customWidth="1"/>
    <col min="7431" max="7431" width="11.109375" customWidth="1"/>
    <col min="7432" max="7432" width="12.109375" customWidth="1"/>
    <col min="7433" max="7433" width="11.33203125" customWidth="1"/>
    <col min="7434" max="7434" width="12.6640625" customWidth="1"/>
    <col min="7435" max="7435" width="14" customWidth="1"/>
    <col min="7436" max="7436" width="14.109375" customWidth="1"/>
    <col min="7437" max="7437" width="16" customWidth="1"/>
    <col min="7438" max="7438" width="13.6640625" customWidth="1"/>
    <col min="7439" max="7440" width="16" bestFit="1" customWidth="1"/>
    <col min="7441" max="7441" width="13.44140625" customWidth="1"/>
    <col min="7442" max="7442" width="14.5546875" customWidth="1"/>
    <col min="7443" max="7443" width="13" customWidth="1"/>
    <col min="7444" max="7444" width="11.6640625" customWidth="1"/>
    <col min="7445" max="7451" width="14.88671875" bestFit="1" customWidth="1"/>
    <col min="7452" max="7453" width="16" bestFit="1" customWidth="1"/>
    <col min="7454" max="7466" width="14.88671875" bestFit="1" customWidth="1"/>
    <col min="7467" max="7467" width="16" bestFit="1" customWidth="1"/>
    <col min="7468" max="7468" width="14.88671875" bestFit="1" customWidth="1"/>
    <col min="7469" max="7470" width="16" bestFit="1" customWidth="1"/>
    <col min="7471" max="7479" width="14.88671875" bestFit="1" customWidth="1"/>
    <col min="7480" max="7480" width="16" bestFit="1" customWidth="1"/>
    <col min="7481" max="7504" width="14.88671875" bestFit="1" customWidth="1"/>
    <col min="7505" max="7505" width="16" bestFit="1" customWidth="1"/>
    <col min="7506" max="7513" width="14.88671875" bestFit="1" customWidth="1"/>
    <col min="7514" max="7514" width="16" bestFit="1" customWidth="1"/>
    <col min="7515" max="7516" width="14.88671875" bestFit="1" customWidth="1"/>
    <col min="7517" max="7517" width="16" bestFit="1" customWidth="1"/>
    <col min="7518" max="7558" width="14.88671875" bestFit="1" customWidth="1"/>
    <col min="7559" max="7559" width="16" bestFit="1" customWidth="1"/>
    <col min="7560" max="7581" width="14.88671875" bestFit="1" customWidth="1"/>
    <col min="7582" max="7582" width="16" bestFit="1" customWidth="1"/>
    <col min="7583" max="7603" width="14.88671875" bestFit="1" customWidth="1"/>
    <col min="7604" max="7604" width="14.77734375" customWidth="1"/>
    <col min="7605" max="7605" width="14.88671875" bestFit="1" customWidth="1"/>
    <col min="7608" max="7608" width="16" bestFit="1" customWidth="1"/>
    <col min="7682" max="7682" width="11.109375" customWidth="1"/>
    <col min="7683" max="7683" width="20.33203125" customWidth="1"/>
    <col min="7684" max="7684" width="10.5546875" customWidth="1"/>
    <col min="7685" max="7685" width="17.21875" customWidth="1"/>
    <col min="7686" max="7686" width="14.6640625" customWidth="1"/>
    <col min="7687" max="7687" width="11.109375" customWidth="1"/>
    <col min="7688" max="7688" width="12.109375" customWidth="1"/>
    <col min="7689" max="7689" width="11.33203125" customWidth="1"/>
    <col min="7690" max="7690" width="12.6640625" customWidth="1"/>
    <col min="7691" max="7691" width="14" customWidth="1"/>
    <col min="7692" max="7692" width="14.109375" customWidth="1"/>
    <col min="7693" max="7693" width="16" customWidth="1"/>
    <col min="7694" max="7694" width="13.6640625" customWidth="1"/>
    <col min="7695" max="7696" width="16" bestFit="1" customWidth="1"/>
    <col min="7697" max="7697" width="13.44140625" customWidth="1"/>
    <col min="7698" max="7698" width="14.5546875" customWidth="1"/>
    <col min="7699" max="7699" width="13" customWidth="1"/>
    <col min="7700" max="7700" width="11.6640625" customWidth="1"/>
    <col min="7701" max="7707" width="14.88671875" bestFit="1" customWidth="1"/>
    <col min="7708" max="7709" width="16" bestFit="1" customWidth="1"/>
    <col min="7710" max="7722" width="14.88671875" bestFit="1" customWidth="1"/>
    <col min="7723" max="7723" width="16" bestFit="1" customWidth="1"/>
    <col min="7724" max="7724" width="14.88671875" bestFit="1" customWidth="1"/>
    <col min="7725" max="7726" width="16" bestFit="1" customWidth="1"/>
    <col min="7727" max="7735" width="14.88671875" bestFit="1" customWidth="1"/>
    <col min="7736" max="7736" width="16" bestFit="1" customWidth="1"/>
    <col min="7737" max="7760" width="14.88671875" bestFit="1" customWidth="1"/>
    <col min="7761" max="7761" width="16" bestFit="1" customWidth="1"/>
    <col min="7762" max="7769" width="14.88671875" bestFit="1" customWidth="1"/>
    <col min="7770" max="7770" width="16" bestFit="1" customWidth="1"/>
    <col min="7771" max="7772" width="14.88671875" bestFit="1" customWidth="1"/>
    <col min="7773" max="7773" width="16" bestFit="1" customWidth="1"/>
    <col min="7774" max="7814" width="14.88671875" bestFit="1" customWidth="1"/>
    <col min="7815" max="7815" width="16" bestFit="1" customWidth="1"/>
    <col min="7816" max="7837" width="14.88671875" bestFit="1" customWidth="1"/>
    <col min="7838" max="7838" width="16" bestFit="1" customWidth="1"/>
    <col min="7839" max="7859" width="14.88671875" bestFit="1" customWidth="1"/>
    <col min="7860" max="7860" width="14.77734375" customWidth="1"/>
    <col min="7861" max="7861" width="14.88671875" bestFit="1" customWidth="1"/>
    <col min="7864" max="7864" width="16" bestFit="1" customWidth="1"/>
    <col min="7938" max="7938" width="11.109375" customWidth="1"/>
    <col min="7939" max="7939" width="20.33203125" customWidth="1"/>
    <col min="7940" max="7940" width="10.5546875" customWidth="1"/>
    <col min="7941" max="7941" width="17.21875" customWidth="1"/>
    <col min="7942" max="7942" width="14.6640625" customWidth="1"/>
    <col min="7943" max="7943" width="11.109375" customWidth="1"/>
    <col min="7944" max="7944" width="12.109375" customWidth="1"/>
    <col min="7945" max="7945" width="11.33203125" customWidth="1"/>
    <col min="7946" max="7946" width="12.6640625" customWidth="1"/>
    <col min="7947" max="7947" width="14" customWidth="1"/>
    <col min="7948" max="7948" width="14.109375" customWidth="1"/>
    <col min="7949" max="7949" width="16" customWidth="1"/>
    <col min="7950" max="7950" width="13.6640625" customWidth="1"/>
    <col min="7951" max="7952" width="16" bestFit="1" customWidth="1"/>
    <col min="7953" max="7953" width="13.44140625" customWidth="1"/>
    <col min="7954" max="7954" width="14.5546875" customWidth="1"/>
    <col min="7955" max="7955" width="13" customWidth="1"/>
    <col min="7956" max="7956" width="11.6640625" customWidth="1"/>
    <col min="7957" max="7963" width="14.88671875" bestFit="1" customWidth="1"/>
    <col min="7964" max="7965" width="16" bestFit="1" customWidth="1"/>
    <col min="7966" max="7978" width="14.88671875" bestFit="1" customWidth="1"/>
    <col min="7979" max="7979" width="16" bestFit="1" customWidth="1"/>
    <col min="7980" max="7980" width="14.88671875" bestFit="1" customWidth="1"/>
    <col min="7981" max="7982" width="16" bestFit="1" customWidth="1"/>
    <col min="7983" max="7991" width="14.88671875" bestFit="1" customWidth="1"/>
    <col min="7992" max="7992" width="16" bestFit="1" customWidth="1"/>
    <col min="7993" max="8016" width="14.88671875" bestFit="1" customWidth="1"/>
    <col min="8017" max="8017" width="16" bestFit="1" customWidth="1"/>
    <col min="8018" max="8025" width="14.88671875" bestFit="1" customWidth="1"/>
    <col min="8026" max="8026" width="16" bestFit="1" customWidth="1"/>
    <col min="8027" max="8028" width="14.88671875" bestFit="1" customWidth="1"/>
    <col min="8029" max="8029" width="16" bestFit="1" customWidth="1"/>
    <col min="8030" max="8070" width="14.88671875" bestFit="1" customWidth="1"/>
    <col min="8071" max="8071" width="16" bestFit="1" customWidth="1"/>
    <col min="8072" max="8093" width="14.88671875" bestFit="1" customWidth="1"/>
    <col min="8094" max="8094" width="16" bestFit="1" customWidth="1"/>
    <col min="8095" max="8115" width="14.88671875" bestFit="1" customWidth="1"/>
    <col min="8116" max="8116" width="14.77734375" customWidth="1"/>
    <col min="8117" max="8117" width="14.88671875" bestFit="1" customWidth="1"/>
    <col min="8120" max="8120" width="16" bestFit="1" customWidth="1"/>
    <col min="8194" max="8194" width="11.109375" customWidth="1"/>
    <col min="8195" max="8195" width="20.33203125" customWidth="1"/>
    <col min="8196" max="8196" width="10.5546875" customWidth="1"/>
    <col min="8197" max="8197" width="17.21875" customWidth="1"/>
    <col min="8198" max="8198" width="14.6640625" customWidth="1"/>
    <col min="8199" max="8199" width="11.109375" customWidth="1"/>
    <col min="8200" max="8200" width="12.109375" customWidth="1"/>
    <col min="8201" max="8201" width="11.33203125" customWidth="1"/>
    <col min="8202" max="8202" width="12.6640625" customWidth="1"/>
    <col min="8203" max="8203" width="14" customWidth="1"/>
    <col min="8204" max="8204" width="14.109375" customWidth="1"/>
    <col min="8205" max="8205" width="16" customWidth="1"/>
    <col min="8206" max="8206" width="13.6640625" customWidth="1"/>
    <col min="8207" max="8208" width="16" bestFit="1" customWidth="1"/>
    <col min="8209" max="8209" width="13.44140625" customWidth="1"/>
    <col min="8210" max="8210" width="14.5546875" customWidth="1"/>
    <col min="8211" max="8211" width="13" customWidth="1"/>
    <col min="8212" max="8212" width="11.6640625" customWidth="1"/>
    <col min="8213" max="8219" width="14.88671875" bestFit="1" customWidth="1"/>
    <col min="8220" max="8221" width="16" bestFit="1" customWidth="1"/>
    <col min="8222" max="8234" width="14.88671875" bestFit="1" customWidth="1"/>
    <col min="8235" max="8235" width="16" bestFit="1" customWidth="1"/>
    <col min="8236" max="8236" width="14.88671875" bestFit="1" customWidth="1"/>
    <col min="8237" max="8238" width="16" bestFit="1" customWidth="1"/>
    <col min="8239" max="8247" width="14.88671875" bestFit="1" customWidth="1"/>
    <col min="8248" max="8248" width="16" bestFit="1" customWidth="1"/>
    <col min="8249" max="8272" width="14.88671875" bestFit="1" customWidth="1"/>
    <col min="8273" max="8273" width="16" bestFit="1" customWidth="1"/>
    <col min="8274" max="8281" width="14.88671875" bestFit="1" customWidth="1"/>
    <col min="8282" max="8282" width="16" bestFit="1" customWidth="1"/>
    <col min="8283" max="8284" width="14.88671875" bestFit="1" customWidth="1"/>
    <col min="8285" max="8285" width="16" bestFit="1" customWidth="1"/>
    <col min="8286" max="8326" width="14.88671875" bestFit="1" customWidth="1"/>
    <col min="8327" max="8327" width="16" bestFit="1" customWidth="1"/>
    <col min="8328" max="8349" width="14.88671875" bestFit="1" customWidth="1"/>
    <col min="8350" max="8350" width="16" bestFit="1" customWidth="1"/>
    <col min="8351" max="8371" width="14.88671875" bestFit="1" customWidth="1"/>
    <col min="8372" max="8372" width="14.77734375" customWidth="1"/>
    <col min="8373" max="8373" width="14.88671875" bestFit="1" customWidth="1"/>
    <col min="8376" max="8376" width="16" bestFit="1" customWidth="1"/>
    <col min="8450" max="8450" width="11.109375" customWidth="1"/>
    <col min="8451" max="8451" width="20.33203125" customWidth="1"/>
    <col min="8452" max="8452" width="10.5546875" customWidth="1"/>
    <col min="8453" max="8453" width="17.21875" customWidth="1"/>
    <col min="8454" max="8454" width="14.6640625" customWidth="1"/>
    <col min="8455" max="8455" width="11.109375" customWidth="1"/>
    <col min="8456" max="8456" width="12.109375" customWidth="1"/>
    <col min="8457" max="8457" width="11.33203125" customWidth="1"/>
    <col min="8458" max="8458" width="12.6640625" customWidth="1"/>
    <col min="8459" max="8459" width="14" customWidth="1"/>
    <col min="8460" max="8460" width="14.109375" customWidth="1"/>
    <col min="8461" max="8461" width="16" customWidth="1"/>
    <col min="8462" max="8462" width="13.6640625" customWidth="1"/>
    <col min="8463" max="8464" width="16" bestFit="1" customWidth="1"/>
    <col min="8465" max="8465" width="13.44140625" customWidth="1"/>
    <col min="8466" max="8466" width="14.5546875" customWidth="1"/>
    <col min="8467" max="8467" width="13" customWidth="1"/>
    <col min="8468" max="8468" width="11.6640625" customWidth="1"/>
    <col min="8469" max="8475" width="14.88671875" bestFit="1" customWidth="1"/>
    <col min="8476" max="8477" width="16" bestFit="1" customWidth="1"/>
    <col min="8478" max="8490" width="14.88671875" bestFit="1" customWidth="1"/>
    <col min="8491" max="8491" width="16" bestFit="1" customWidth="1"/>
    <col min="8492" max="8492" width="14.88671875" bestFit="1" customWidth="1"/>
    <col min="8493" max="8494" width="16" bestFit="1" customWidth="1"/>
    <col min="8495" max="8503" width="14.88671875" bestFit="1" customWidth="1"/>
    <col min="8504" max="8504" width="16" bestFit="1" customWidth="1"/>
    <col min="8505" max="8528" width="14.88671875" bestFit="1" customWidth="1"/>
    <col min="8529" max="8529" width="16" bestFit="1" customWidth="1"/>
    <col min="8530" max="8537" width="14.88671875" bestFit="1" customWidth="1"/>
    <col min="8538" max="8538" width="16" bestFit="1" customWidth="1"/>
    <col min="8539" max="8540" width="14.88671875" bestFit="1" customWidth="1"/>
    <col min="8541" max="8541" width="16" bestFit="1" customWidth="1"/>
    <col min="8542" max="8582" width="14.88671875" bestFit="1" customWidth="1"/>
    <col min="8583" max="8583" width="16" bestFit="1" customWidth="1"/>
    <col min="8584" max="8605" width="14.88671875" bestFit="1" customWidth="1"/>
    <col min="8606" max="8606" width="16" bestFit="1" customWidth="1"/>
    <col min="8607" max="8627" width="14.88671875" bestFit="1" customWidth="1"/>
    <col min="8628" max="8628" width="14.77734375" customWidth="1"/>
    <col min="8629" max="8629" width="14.88671875" bestFit="1" customWidth="1"/>
    <col min="8632" max="8632" width="16" bestFit="1" customWidth="1"/>
    <col min="8706" max="8706" width="11.109375" customWidth="1"/>
    <col min="8707" max="8707" width="20.33203125" customWidth="1"/>
    <col min="8708" max="8708" width="10.5546875" customWidth="1"/>
    <col min="8709" max="8709" width="17.21875" customWidth="1"/>
    <col min="8710" max="8710" width="14.6640625" customWidth="1"/>
    <col min="8711" max="8711" width="11.109375" customWidth="1"/>
    <col min="8712" max="8712" width="12.109375" customWidth="1"/>
    <col min="8713" max="8713" width="11.33203125" customWidth="1"/>
    <col min="8714" max="8714" width="12.6640625" customWidth="1"/>
    <col min="8715" max="8715" width="14" customWidth="1"/>
    <col min="8716" max="8716" width="14.109375" customWidth="1"/>
    <col min="8717" max="8717" width="16" customWidth="1"/>
    <col min="8718" max="8718" width="13.6640625" customWidth="1"/>
    <col min="8719" max="8720" width="16" bestFit="1" customWidth="1"/>
    <col min="8721" max="8721" width="13.44140625" customWidth="1"/>
    <col min="8722" max="8722" width="14.5546875" customWidth="1"/>
    <col min="8723" max="8723" width="13" customWidth="1"/>
    <col min="8724" max="8724" width="11.6640625" customWidth="1"/>
    <col min="8725" max="8731" width="14.88671875" bestFit="1" customWidth="1"/>
    <col min="8732" max="8733" width="16" bestFit="1" customWidth="1"/>
    <col min="8734" max="8746" width="14.88671875" bestFit="1" customWidth="1"/>
    <col min="8747" max="8747" width="16" bestFit="1" customWidth="1"/>
    <col min="8748" max="8748" width="14.88671875" bestFit="1" customWidth="1"/>
    <col min="8749" max="8750" width="16" bestFit="1" customWidth="1"/>
    <col min="8751" max="8759" width="14.88671875" bestFit="1" customWidth="1"/>
    <col min="8760" max="8760" width="16" bestFit="1" customWidth="1"/>
    <col min="8761" max="8784" width="14.88671875" bestFit="1" customWidth="1"/>
    <col min="8785" max="8785" width="16" bestFit="1" customWidth="1"/>
    <col min="8786" max="8793" width="14.88671875" bestFit="1" customWidth="1"/>
    <col min="8794" max="8794" width="16" bestFit="1" customWidth="1"/>
    <col min="8795" max="8796" width="14.88671875" bestFit="1" customWidth="1"/>
    <col min="8797" max="8797" width="16" bestFit="1" customWidth="1"/>
    <col min="8798" max="8838" width="14.88671875" bestFit="1" customWidth="1"/>
    <col min="8839" max="8839" width="16" bestFit="1" customWidth="1"/>
    <col min="8840" max="8861" width="14.88671875" bestFit="1" customWidth="1"/>
    <col min="8862" max="8862" width="16" bestFit="1" customWidth="1"/>
    <col min="8863" max="8883" width="14.88671875" bestFit="1" customWidth="1"/>
    <col min="8884" max="8884" width="14.77734375" customWidth="1"/>
    <col min="8885" max="8885" width="14.88671875" bestFit="1" customWidth="1"/>
    <col min="8888" max="8888" width="16" bestFit="1" customWidth="1"/>
    <col min="8962" max="8962" width="11.109375" customWidth="1"/>
    <col min="8963" max="8963" width="20.33203125" customWidth="1"/>
    <col min="8964" max="8964" width="10.5546875" customWidth="1"/>
    <col min="8965" max="8965" width="17.21875" customWidth="1"/>
    <col min="8966" max="8966" width="14.6640625" customWidth="1"/>
    <col min="8967" max="8967" width="11.109375" customWidth="1"/>
    <col min="8968" max="8968" width="12.109375" customWidth="1"/>
    <col min="8969" max="8969" width="11.33203125" customWidth="1"/>
    <col min="8970" max="8970" width="12.6640625" customWidth="1"/>
    <col min="8971" max="8971" width="14" customWidth="1"/>
    <col min="8972" max="8972" width="14.109375" customWidth="1"/>
    <col min="8973" max="8973" width="16" customWidth="1"/>
    <col min="8974" max="8974" width="13.6640625" customWidth="1"/>
    <col min="8975" max="8976" width="16" bestFit="1" customWidth="1"/>
    <col min="8977" max="8977" width="13.44140625" customWidth="1"/>
    <col min="8978" max="8978" width="14.5546875" customWidth="1"/>
    <col min="8979" max="8979" width="13" customWidth="1"/>
    <col min="8980" max="8980" width="11.6640625" customWidth="1"/>
    <col min="8981" max="8987" width="14.88671875" bestFit="1" customWidth="1"/>
    <col min="8988" max="8989" width="16" bestFit="1" customWidth="1"/>
    <col min="8990" max="9002" width="14.88671875" bestFit="1" customWidth="1"/>
    <col min="9003" max="9003" width="16" bestFit="1" customWidth="1"/>
    <col min="9004" max="9004" width="14.88671875" bestFit="1" customWidth="1"/>
    <col min="9005" max="9006" width="16" bestFit="1" customWidth="1"/>
    <col min="9007" max="9015" width="14.88671875" bestFit="1" customWidth="1"/>
    <col min="9016" max="9016" width="16" bestFit="1" customWidth="1"/>
    <col min="9017" max="9040" width="14.88671875" bestFit="1" customWidth="1"/>
    <col min="9041" max="9041" width="16" bestFit="1" customWidth="1"/>
    <col min="9042" max="9049" width="14.88671875" bestFit="1" customWidth="1"/>
    <col min="9050" max="9050" width="16" bestFit="1" customWidth="1"/>
    <col min="9051" max="9052" width="14.88671875" bestFit="1" customWidth="1"/>
    <col min="9053" max="9053" width="16" bestFit="1" customWidth="1"/>
    <col min="9054" max="9094" width="14.88671875" bestFit="1" customWidth="1"/>
    <col min="9095" max="9095" width="16" bestFit="1" customWidth="1"/>
    <col min="9096" max="9117" width="14.88671875" bestFit="1" customWidth="1"/>
    <col min="9118" max="9118" width="16" bestFit="1" customWidth="1"/>
    <col min="9119" max="9139" width="14.88671875" bestFit="1" customWidth="1"/>
    <col min="9140" max="9140" width="14.77734375" customWidth="1"/>
    <col min="9141" max="9141" width="14.88671875" bestFit="1" customWidth="1"/>
    <col min="9144" max="9144" width="16" bestFit="1" customWidth="1"/>
    <col min="9218" max="9218" width="11.109375" customWidth="1"/>
    <col min="9219" max="9219" width="20.33203125" customWidth="1"/>
    <col min="9220" max="9220" width="10.5546875" customWidth="1"/>
    <col min="9221" max="9221" width="17.21875" customWidth="1"/>
    <col min="9222" max="9222" width="14.6640625" customWidth="1"/>
    <col min="9223" max="9223" width="11.109375" customWidth="1"/>
    <col min="9224" max="9224" width="12.109375" customWidth="1"/>
    <col min="9225" max="9225" width="11.33203125" customWidth="1"/>
    <col min="9226" max="9226" width="12.6640625" customWidth="1"/>
    <col min="9227" max="9227" width="14" customWidth="1"/>
    <col min="9228" max="9228" width="14.109375" customWidth="1"/>
    <col min="9229" max="9229" width="16" customWidth="1"/>
    <col min="9230" max="9230" width="13.6640625" customWidth="1"/>
    <col min="9231" max="9232" width="16" bestFit="1" customWidth="1"/>
    <col min="9233" max="9233" width="13.44140625" customWidth="1"/>
    <col min="9234" max="9234" width="14.5546875" customWidth="1"/>
    <col min="9235" max="9235" width="13" customWidth="1"/>
    <col min="9236" max="9236" width="11.6640625" customWidth="1"/>
    <col min="9237" max="9243" width="14.88671875" bestFit="1" customWidth="1"/>
    <col min="9244" max="9245" width="16" bestFit="1" customWidth="1"/>
    <col min="9246" max="9258" width="14.88671875" bestFit="1" customWidth="1"/>
    <col min="9259" max="9259" width="16" bestFit="1" customWidth="1"/>
    <col min="9260" max="9260" width="14.88671875" bestFit="1" customWidth="1"/>
    <col min="9261" max="9262" width="16" bestFit="1" customWidth="1"/>
    <col min="9263" max="9271" width="14.88671875" bestFit="1" customWidth="1"/>
    <col min="9272" max="9272" width="16" bestFit="1" customWidth="1"/>
    <col min="9273" max="9296" width="14.88671875" bestFit="1" customWidth="1"/>
    <col min="9297" max="9297" width="16" bestFit="1" customWidth="1"/>
    <col min="9298" max="9305" width="14.88671875" bestFit="1" customWidth="1"/>
    <col min="9306" max="9306" width="16" bestFit="1" customWidth="1"/>
    <col min="9307" max="9308" width="14.88671875" bestFit="1" customWidth="1"/>
    <col min="9309" max="9309" width="16" bestFit="1" customWidth="1"/>
    <col min="9310" max="9350" width="14.88671875" bestFit="1" customWidth="1"/>
    <col min="9351" max="9351" width="16" bestFit="1" customWidth="1"/>
    <col min="9352" max="9373" width="14.88671875" bestFit="1" customWidth="1"/>
    <col min="9374" max="9374" width="16" bestFit="1" customWidth="1"/>
    <col min="9375" max="9395" width="14.88671875" bestFit="1" customWidth="1"/>
    <col min="9396" max="9396" width="14.77734375" customWidth="1"/>
    <col min="9397" max="9397" width="14.88671875" bestFit="1" customWidth="1"/>
    <col min="9400" max="9400" width="16" bestFit="1" customWidth="1"/>
    <col min="9474" max="9474" width="11.109375" customWidth="1"/>
    <col min="9475" max="9475" width="20.33203125" customWidth="1"/>
    <col min="9476" max="9476" width="10.5546875" customWidth="1"/>
    <col min="9477" max="9477" width="17.21875" customWidth="1"/>
    <col min="9478" max="9478" width="14.6640625" customWidth="1"/>
    <col min="9479" max="9479" width="11.109375" customWidth="1"/>
    <col min="9480" max="9480" width="12.109375" customWidth="1"/>
    <col min="9481" max="9481" width="11.33203125" customWidth="1"/>
    <col min="9482" max="9482" width="12.6640625" customWidth="1"/>
    <col min="9483" max="9483" width="14" customWidth="1"/>
    <col min="9484" max="9484" width="14.109375" customWidth="1"/>
    <col min="9485" max="9485" width="16" customWidth="1"/>
    <col min="9486" max="9486" width="13.6640625" customWidth="1"/>
    <col min="9487" max="9488" width="16" bestFit="1" customWidth="1"/>
    <col min="9489" max="9489" width="13.44140625" customWidth="1"/>
    <col min="9490" max="9490" width="14.5546875" customWidth="1"/>
    <col min="9491" max="9491" width="13" customWidth="1"/>
    <col min="9492" max="9492" width="11.6640625" customWidth="1"/>
    <col min="9493" max="9499" width="14.88671875" bestFit="1" customWidth="1"/>
    <col min="9500" max="9501" width="16" bestFit="1" customWidth="1"/>
    <col min="9502" max="9514" width="14.88671875" bestFit="1" customWidth="1"/>
    <col min="9515" max="9515" width="16" bestFit="1" customWidth="1"/>
    <col min="9516" max="9516" width="14.88671875" bestFit="1" customWidth="1"/>
    <col min="9517" max="9518" width="16" bestFit="1" customWidth="1"/>
    <col min="9519" max="9527" width="14.88671875" bestFit="1" customWidth="1"/>
    <col min="9528" max="9528" width="16" bestFit="1" customWidth="1"/>
    <col min="9529" max="9552" width="14.88671875" bestFit="1" customWidth="1"/>
    <col min="9553" max="9553" width="16" bestFit="1" customWidth="1"/>
    <col min="9554" max="9561" width="14.88671875" bestFit="1" customWidth="1"/>
    <col min="9562" max="9562" width="16" bestFit="1" customWidth="1"/>
    <col min="9563" max="9564" width="14.88671875" bestFit="1" customWidth="1"/>
    <col min="9565" max="9565" width="16" bestFit="1" customWidth="1"/>
    <col min="9566" max="9606" width="14.88671875" bestFit="1" customWidth="1"/>
    <col min="9607" max="9607" width="16" bestFit="1" customWidth="1"/>
    <col min="9608" max="9629" width="14.88671875" bestFit="1" customWidth="1"/>
    <col min="9630" max="9630" width="16" bestFit="1" customWidth="1"/>
    <col min="9631" max="9651" width="14.88671875" bestFit="1" customWidth="1"/>
    <col min="9652" max="9652" width="14.77734375" customWidth="1"/>
    <col min="9653" max="9653" width="14.88671875" bestFit="1" customWidth="1"/>
    <col min="9656" max="9656" width="16" bestFit="1" customWidth="1"/>
    <col min="9730" max="9730" width="11.109375" customWidth="1"/>
    <col min="9731" max="9731" width="20.33203125" customWidth="1"/>
    <col min="9732" max="9732" width="10.5546875" customWidth="1"/>
    <col min="9733" max="9733" width="17.21875" customWidth="1"/>
    <col min="9734" max="9734" width="14.6640625" customWidth="1"/>
    <col min="9735" max="9735" width="11.109375" customWidth="1"/>
    <col min="9736" max="9736" width="12.109375" customWidth="1"/>
    <col min="9737" max="9737" width="11.33203125" customWidth="1"/>
    <col min="9738" max="9738" width="12.6640625" customWidth="1"/>
    <col min="9739" max="9739" width="14" customWidth="1"/>
    <col min="9740" max="9740" width="14.109375" customWidth="1"/>
    <col min="9741" max="9741" width="16" customWidth="1"/>
    <col min="9742" max="9742" width="13.6640625" customWidth="1"/>
    <col min="9743" max="9744" width="16" bestFit="1" customWidth="1"/>
    <col min="9745" max="9745" width="13.44140625" customWidth="1"/>
    <col min="9746" max="9746" width="14.5546875" customWidth="1"/>
    <col min="9747" max="9747" width="13" customWidth="1"/>
    <col min="9748" max="9748" width="11.6640625" customWidth="1"/>
    <col min="9749" max="9755" width="14.88671875" bestFit="1" customWidth="1"/>
    <col min="9756" max="9757" width="16" bestFit="1" customWidth="1"/>
    <col min="9758" max="9770" width="14.88671875" bestFit="1" customWidth="1"/>
    <col min="9771" max="9771" width="16" bestFit="1" customWidth="1"/>
    <col min="9772" max="9772" width="14.88671875" bestFit="1" customWidth="1"/>
    <col min="9773" max="9774" width="16" bestFit="1" customWidth="1"/>
    <col min="9775" max="9783" width="14.88671875" bestFit="1" customWidth="1"/>
    <col min="9784" max="9784" width="16" bestFit="1" customWidth="1"/>
    <col min="9785" max="9808" width="14.88671875" bestFit="1" customWidth="1"/>
    <col min="9809" max="9809" width="16" bestFit="1" customWidth="1"/>
    <col min="9810" max="9817" width="14.88671875" bestFit="1" customWidth="1"/>
    <col min="9818" max="9818" width="16" bestFit="1" customWidth="1"/>
    <col min="9819" max="9820" width="14.88671875" bestFit="1" customWidth="1"/>
    <col min="9821" max="9821" width="16" bestFit="1" customWidth="1"/>
    <col min="9822" max="9862" width="14.88671875" bestFit="1" customWidth="1"/>
    <col min="9863" max="9863" width="16" bestFit="1" customWidth="1"/>
    <col min="9864" max="9885" width="14.88671875" bestFit="1" customWidth="1"/>
    <col min="9886" max="9886" width="16" bestFit="1" customWidth="1"/>
    <col min="9887" max="9907" width="14.88671875" bestFit="1" customWidth="1"/>
    <col min="9908" max="9908" width="14.77734375" customWidth="1"/>
    <col min="9909" max="9909" width="14.88671875" bestFit="1" customWidth="1"/>
    <col min="9912" max="9912" width="16" bestFit="1" customWidth="1"/>
    <col min="9986" max="9986" width="11.109375" customWidth="1"/>
    <col min="9987" max="9987" width="20.33203125" customWidth="1"/>
    <col min="9988" max="9988" width="10.5546875" customWidth="1"/>
    <col min="9989" max="9989" width="17.21875" customWidth="1"/>
    <col min="9990" max="9990" width="14.6640625" customWidth="1"/>
    <col min="9991" max="9991" width="11.109375" customWidth="1"/>
    <col min="9992" max="9992" width="12.109375" customWidth="1"/>
    <col min="9993" max="9993" width="11.33203125" customWidth="1"/>
    <col min="9994" max="9994" width="12.6640625" customWidth="1"/>
    <col min="9995" max="9995" width="14" customWidth="1"/>
    <col min="9996" max="9996" width="14.109375" customWidth="1"/>
    <col min="9997" max="9997" width="16" customWidth="1"/>
    <col min="9998" max="9998" width="13.6640625" customWidth="1"/>
    <col min="9999" max="10000" width="16" bestFit="1" customWidth="1"/>
    <col min="10001" max="10001" width="13.44140625" customWidth="1"/>
    <col min="10002" max="10002" width="14.5546875" customWidth="1"/>
    <col min="10003" max="10003" width="13" customWidth="1"/>
    <col min="10004" max="10004" width="11.6640625" customWidth="1"/>
    <col min="10005" max="10011" width="14.88671875" bestFit="1" customWidth="1"/>
    <col min="10012" max="10013" width="16" bestFit="1" customWidth="1"/>
    <col min="10014" max="10026" width="14.88671875" bestFit="1" customWidth="1"/>
    <col min="10027" max="10027" width="16" bestFit="1" customWidth="1"/>
    <col min="10028" max="10028" width="14.88671875" bestFit="1" customWidth="1"/>
    <col min="10029" max="10030" width="16" bestFit="1" customWidth="1"/>
    <col min="10031" max="10039" width="14.88671875" bestFit="1" customWidth="1"/>
    <col min="10040" max="10040" width="16" bestFit="1" customWidth="1"/>
    <col min="10041" max="10064" width="14.88671875" bestFit="1" customWidth="1"/>
    <col min="10065" max="10065" width="16" bestFit="1" customWidth="1"/>
    <col min="10066" max="10073" width="14.88671875" bestFit="1" customWidth="1"/>
    <col min="10074" max="10074" width="16" bestFit="1" customWidth="1"/>
    <col min="10075" max="10076" width="14.88671875" bestFit="1" customWidth="1"/>
    <col min="10077" max="10077" width="16" bestFit="1" customWidth="1"/>
    <col min="10078" max="10118" width="14.88671875" bestFit="1" customWidth="1"/>
    <col min="10119" max="10119" width="16" bestFit="1" customWidth="1"/>
    <col min="10120" max="10141" width="14.88671875" bestFit="1" customWidth="1"/>
    <col min="10142" max="10142" width="16" bestFit="1" customWidth="1"/>
    <col min="10143" max="10163" width="14.88671875" bestFit="1" customWidth="1"/>
    <col min="10164" max="10164" width="14.77734375" customWidth="1"/>
    <col min="10165" max="10165" width="14.88671875" bestFit="1" customWidth="1"/>
    <col min="10168" max="10168" width="16" bestFit="1" customWidth="1"/>
    <col min="10242" max="10242" width="11.109375" customWidth="1"/>
    <col min="10243" max="10243" width="20.33203125" customWidth="1"/>
    <col min="10244" max="10244" width="10.5546875" customWidth="1"/>
    <col min="10245" max="10245" width="17.21875" customWidth="1"/>
    <col min="10246" max="10246" width="14.6640625" customWidth="1"/>
    <col min="10247" max="10247" width="11.109375" customWidth="1"/>
    <col min="10248" max="10248" width="12.109375" customWidth="1"/>
    <col min="10249" max="10249" width="11.33203125" customWidth="1"/>
    <col min="10250" max="10250" width="12.6640625" customWidth="1"/>
    <col min="10251" max="10251" width="14" customWidth="1"/>
    <col min="10252" max="10252" width="14.109375" customWidth="1"/>
    <col min="10253" max="10253" width="16" customWidth="1"/>
    <col min="10254" max="10254" width="13.6640625" customWidth="1"/>
    <col min="10255" max="10256" width="16" bestFit="1" customWidth="1"/>
    <col min="10257" max="10257" width="13.44140625" customWidth="1"/>
    <col min="10258" max="10258" width="14.5546875" customWidth="1"/>
    <col min="10259" max="10259" width="13" customWidth="1"/>
    <col min="10260" max="10260" width="11.6640625" customWidth="1"/>
    <col min="10261" max="10267" width="14.88671875" bestFit="1" customWidth="1"/>
    <col min="10268" max="10269" width="16" bestFit="1" customWidth="1"/>
    <col min="10270" max="10282" width="14.88671875" bestFit="1" customWidth="1"/>
    <col min="10283" max="10283" width="16" bestFit="1" customWidth="1"/>
    <col min="10284" max="10284" width="14.88671875" bestFit="1" customWidth="1"/>
    <col min="10285" max="10286" width="16" bestFit="1" customWidth="1"/>
    <col min="10287" max="10295" width="14.88671875" bestFit="1" customWidth="1"/>
    <col min="10296" max="10296" width="16" bestFit="1" customWidth="1"/>
    <col min="10297" max="10320" width="14.88671875" bestFit="1" customWidth="1"/>
    <col min="10321" max="10321" width="16" bestFit="1" customWidth="1"/>
    <col min="10322" max="10329" width="14.88671875" bestFit="1" customWidth="1"/>
    <col min="10330" max="10330" width="16" bestFit="1" customWidth="1"/>
    <col min="10331" max="10332" width="14.88671875" bestFit="1" customWidth="1"/>
    <col min="10333" max="10333" width="16" bestFit="1" customWidth="1"/>
    <col min="10334" max="10374" width="14.88671875" bestFit="1" customWidth="1"/>
    <col min="10375" max="10375" width="16" bestFit="1" customWidth="1"/>
    <col min="10376" max="10397" width="14.88671875" bestFit="1" customWidth="1"/>
    <col min="10398" max="10398" width="16" bestFit="1" customWidth="1"/>
    <col min="10399" max="10419" width="14.88671875" bestFit="1" customWidth="1"/>
    <col min="10420" max="10420" width="14.77734375" customWidth="1"/>
    <col min="10421" max="10421" width="14.88671875" bestFit="1" customWidth="1"/>
    <col min="10424" max="10424" width="16" bestFit="1" customWidth="1"/>
    <col min="10498" max="10498" width="11.109375" customWidth="1"/>
    <col min="10499" max="10499" width="20.33203125" customWidth="1"/>
    <col min="10500" max="10500" width="10.5546875" customWidth="1"/>
    <col min="10501" max="10501" width="17.21875" customWidth="1"/>
    <col min="10502" max="10502" width="14.6640625" customWidth="1"/>
    <col min="10503" max="10503" width="11.109375" customWidth="1"/>
    <col min="10504" max="10504" width="12.109375" customWidth="1"/>
    <col min="10505" max="10505" width="11.33203125" customWidth="1"/>
    <col min="10506" max="10506" width="12.6640625" customWidth="1"/>
    <col min="10507" max="10507" width="14" customWidth="1"/>
    <col min="10508" max="10508" width="14.109375" customWidth="1"/>
    <col min="10509" max="10509" width="16" customWidth="1"/>
    <col min="10510" max="10510" width="13.6640625" customWidth="1"/>
    <col min="10511" max="10512" width="16" bestFit="1" customWidth="1"/>
    <col min="10513" max="10513" width="13.44140625" customWidth="1"/>
    <col min="10514" max="10514" width="14.5546875" customWidth="1"/>
    <col min="10515" max="10515" width="13" customWidth="1"/>
    <col min="10516" max="10516" width="11.6640625" customWidth="1"/>
    <col min="10517" max="10523" width="14.88671875" bestFit="1" customWidth="1"/>
    <col min="10524" max="10525" width="16" bestFit="1" customWidth="1"/>
    <col min="10526" max="10538" width="14.88671875" bestFit="1" customWidth="1"/>
    <col min="10539" max="10539" width="16" bestFit="1" customWidth="1"/>
    <col min="10540" max="10540" width="14.88671875" bestFit="1" customWidth="1"/>
    <col min="10541" max="10542" width="16" bestFit="1" customWidth="1"/>
    <col min="10543" max="10551" width="14.88671875" bestFit="1" customWidth="1"/>
    <col min="10552" max="10552" width="16" bestFit="1" customWidth="1"/>
    <col min="10553" max="10576" width="14.88671875" bestFit="1" customWidth="1"/>
    <col min="10577" max="10577" width="16" bestFit="1" customWidth="1"/>
    <col min="10578" max="10585" width="14.88671875" bestFit="1" customWidth="1"/>
    <col min="10586" max="10586" width="16" bestFit="1" customWidth="1"/>
    <col min="10587" max="10588" width="14.88671875" bestFit="1" customWidth="1"/>
    <col min="10589" max="10589" width="16" bestFit="1" customWidth="1"/>
    <col min="10590" max="10630" width="14.88671875" bestFit="1" customWidth="1"/>
    <col min="10631" max="10631" width="16" bestFit="1" customWidth="1"/>
    <col min="10632" max="10653" width="14.88671875" bestFit="1" customWidth="1"/>
    <col min="10654" max="10654" width="16" bestFit="1" customWidth="1"/>
    <col min="10655" max="10675" width="14.88671875" bestFit="1" customWidth="1"/>
    <col min="10676" max="10676" width="14.77734375" customWidth="1"/>
    <col min="10677" max="10677" width="14.88671875" bestFit="1" customWidth="1"/>
    <col min="10680" max="10680" width="16" bestFit="1" customWidth="1"/>
    <col min="10754" max="10754" width="11.109375" customWidth="1"/>
    <col min="10755" max="10755" width="20.33203125" customWidth="1"/>
    <col min="10756" max="10756" width="10.5546875" customWidth="1"/>
    <col min="10757" max="10757" width="17.21875" customWidth="1"/>
    <col min="10758" max="10758" width="14.6640625" customWidth="1"/>
    <col min="10759" max="10759" width="11.109375" customWidth="1"/>
    <col min="10760" max="10760" width="12.109375" customWidth="1"/>
    <col min="10761" max="10761" width="11.33203125" customWidth="1"/>
    <col min="10762" max="10762" width="12.6640625" customWidth="1"/>
    <col min="10763" max="10763" width="14" customWidth="1"/>
    <col min="10764" max="10764" width="14.109375" customWidth="1"/>
    <col min="10765" max="10765" width="16" customWidth="1"/>
    <col min="10766" max="10766" width="13.6640625" customWidth="1"/>
    <col min="10767" max="10768" width="16" bestFit="1" customWidth="1"/>
    <col min="10769" max="10769" width="13.44140625" customWidth="1"/>
    <col min="10770" max="10770" width="14.5546875" customWidth="1"/>
    <col min="10771" max="10771" width="13" customWidth="1"/>
    <col min="10772" max="10772" width="11.6640625" customWidth="1"/>
    <col min="10773" max="10779" width="14.88671875" bestFit="1" customWidth="1"/>
    <col min="10780" max="10781" width="16" bestFit="1" customWidth="1"/>
    <col min="10782" max="10794" width="14.88671875" bestFit="1" customWidth="1"/>
    <col min="10795" max="10795" width="16" bestFit="1" customWidth="1"/>
    <col min="10796" max="10796" width="14.88671875" bestFit="1" customWidth="1"/>
    <col min="10797" max="10798" width="16" bestFit="1" customWidth="1"/>
    <col min="10799" max="10807" width="14.88671875" bestFit="1" customWidth="1"/>
    <col min="10808" max="10808" width="16" bestFit="1" customWidth="1"/>
    <col min="10809" max="10832" width="14.88671875" bestFit="1" customWidth="1"/>
    <col min="10833" max="10833" width="16" bestFit="1" customWidth="1"/>
    <col min="10834" max="10841" width="14.88671875" bestFit="1" customWidth="1"/>
    <col min="10842" max="10842" width="16" bestFit="1" customWidth="1"/>
    <col min="10843" max="10844" width="14.88671875" bestFit="1" customWidth="1"/>
    <col min="10845" max="10845" width="16" bestFit="1" customWidth="1"/>
    <col min="10846" max="10886" width="14.88671875" bestFit="1" customWidth="1"/>
    <col min="10887" max="10887" width="16" bestFit="1" customWidth="1"/>
    <col min="10888" max="10909" width="14.88671875" bestFit="1" customWidth="1"/>
    <col min="10910" max="10910" width="16" bestFit="1" customWidth="1"/>
    <col min="10911" max="10931" width="14.88671875" bestFit="1" customWidth="1"/>
    <col min="10932" max="10932" width="14.77734375" customWidth="1"/>
    <col min="10933" max="10933" width="14.88671875" bestFit="1" customWidth="1"/>
    <col min="10936" max="10936" width="16" bestFit="1" customWidth="1"/>
    <col min="11010" max="11010" width="11.109375" customWidth="1"/>
    <col min="11011" max="11011" width="20.33203125" customWidth="1"/>
    <col min="11012" max="11012" width="10.5546875" customWidth="1"/>
    <col min="11013" max="11013" width="17.21875" customWidth="1"/>
    <col min="11014" max="11014" width="14.6640625" customWidth="1"/>
    <col min="11015" max="11015" width="11.109375" customWidth="1"/>
    <col min="11016" max="11016" width="12.109375" customWidth="1"/>
    <col min="11017" max="11017" width="11.33203125" customWidth="1"/>
    <col min="11018" max="11018" width="12.6640625" customWidth="1"/>
    <col min="11019" max="11019" width="14" customWidth="1"/>
    <col min="11020" max="11020" width="14.109375" customWidth="1"/>
    <col min="11021" max="11021" width="16" customWidth="1"/>
    <col min="11022" max="11022" width="13.6640625" customWidth="1"/>
    <col min="11023" max="11024" width="16" bestFit="1" customWidth="1"/>
    <col min="11025" max="11025" width="13.44140625" customWidth="1"/>
    <col min="11026" max="11026" width="14.5546875" customWidth="1"/>
    <col min="11027" max="11027" width="13" customWidth="1"/>
    <col min="11028" max="11028" width="11.6640625" customWidth="1"/>
    <col min="11029" max="11035" width="14.88671875" bestFit="1" customWidth="1"/>
    <col min="11036" max="11037" width="16" bestFit="1" customWidth="1"/>
    <col min="11038" max="11050" width="14.88671875" bestFit="1" customWidth="1"/>
    <col min="11051" max="11051" width="16" bestFit="1" customWidth="1"/>
    <col min="11052" max="11052" width="14.88671875" bestFit="1" customWidth="1"/>
    <col min="11053" max="11054" width="16" bestFit="1" customWidth="1"/>
    <col min="11055" max="11063" width="14.88671875" bestFit="1" customWidth="1"/>
    <col min="11064" max="11064" width="16" bestFit="1" customWidth="1"/>
    <col min="11065" max="11088" width="14.88671875" bestFit="1" customWidth="1"/>
    <col min="11089" max="11089" width="16" bestFit="1" customWidth="1"/>
    <col min="11090" max="11097" width="14.88671875" bestFit="1" customWidth="1"/>
    <col min="11098" max="11098" width="16" bestFit="1" customWidth="1"/>
    <col min="11099" max="11100" width="14.88671875" bestFit="1" customWidth="1"/>
    <col min="11101" max="11101" width="16" bestFit="1" customWidth="1"/>
    <col min="11102" max="11142" width="14.88671875" bestFit="1" customWidth="1"/>
    <col min="11143" max="11143" width="16" bestFit="1" customWidth="1"/>
    <col min="11144" max="11165" width="14.88671875" bestFit="1" customWidth="1"/>
    <col min="11166" max="11166" width="16" bestFit="1" customWidth="1"/>
    <col min="11167" max="11187" width="14.88671875" bestFit="1" customWidth="1"/>
    <col min="11188" max="11188" width="14.77734375" customWidth="1"/>
    <col min="11189" max="11189" width="14.88671875" bestFit="1" customWidth="1"/>
    <col min="11192" max="11192" width="16" bestFit="1" customWidth="1"/>
    <col min="11266" max="11266" width="11.109375" customWidth="1"/>
    <col min="11267" max="11267" width="20.33203125" customWidth="1"/>
    <col min="11268" max="11268" width="10.5546875" customWidth="1"/>
    <col min="11269" max="11269" width="17.21875" customWidth="1"/>
    <col min="11270" max="11270" width="14.6640625" customWidth="1"/>
    <col min="11271" max="11271" width="11.109375" customWidth="1"/>
    <col min="11272" max="11272" width="12.109375" customWidth="1"/>
    <col min="11273" max="11273" width="11.33203125" customWidth="1"/>
    <col min="11274" max="11274" width="12.6640625" customWidth="1"/>
    <col min="11275" max="11275" width="14" customWidth="1"/>
    <col min="11276" max="11276" width="14.109375" customWidth="1"/>
    <col min="11277" max="11277" width="16" customWidth="1"/>
    <col min="11278" max="11278" width="13.6640625" customWidth="1"/>
    <col min="11279" max="11280" width="16" bestFit="1" customWidth="1"/>
    <col min="11281" max="11281" width="13.44140625" customWidth="1"/>
    <col min="11282" max="11282" width="14.5546875" customWidth="1"/>
    <col min="11283" max="11283" width="13" customWidth="1"/>
    <col min="11284" max="11284" width="11.6640625" customWidth="1"/>
    <col min="11285" max="11291" width="14.88671875" bestFit="1" customWidth="1"/>
    <col min="11292" max="11293" width="16" bestFit="1" customWidth="1"/>
    <col min="11294" max="11306" width="14.88671875" bestFit="1" customWidth="1"/>
    <col min="11307" max="11307" width="16" bestFit="1" customWidth="1"/>
    <col min="11308" max="11308" width="14.88671875" bestFit="1" customWidth="1"/>
    <col min="11309" max="11310" width="16" bestFit="1" customWidth="1"/>
    <col min="11311" max="11319" width="14.88671875" bestFit="1" customWidth="1"/>
    <col min="11320" max="11320" width="16" bestFit="1" customWidth="1"/>
    <col min="11321" max="11344" width="14.88671875" bestFit="1" customWidth="1"/>
    <col min="11345" max="11345" width="16" bestFit="1" customWidth="1"/>
    <col min="11346" max="11353" width="14.88671875" bestFit="1" customWidth="1"/>
    <col min="11354" max="11354" width="16" bestFit="1" customWidth="1"/>
    <col min="11355" max="11356" width="14.88671875" bestFit="1" customWidth="1"/>
    <col min="11357" max="11357" width="16" bestFit="1" customWidth="1"/>
    <col min="11358" max="11398" width="14.88671875" bestFit="1" customWidth="1"/>
    <col min="11399" max="11399" width="16" bestFit="1" customWidth="1"/>
    <col min="11400" max="11421" width="14.88671875" bestFit="1" customWidth="1"/>
    <col min="11422" max="11422" width="16" bestFit="1" customWidth="1"/>
    <col min="11423" max="11443" width="14.88671875" bestFit="1" customWidth="1"/>
    <col min="11444" max="11444" width="14.77734375" customWidth="1"/>
    <col min="11445" max="11445" width="14.88671875" bestFit="1" customWidth="1"/>
    <col min="11448" max="11448" width="16" bestFit="1" customWidth="1"/>
    <col min="11522" max="11522" width="11.109375" customWidth="1"/>
    <col min="11523" max="11523" width="20.33203125" customWidth="1"/>
    <col min="11524" max="11524" width="10.5546875" customWidth="1"/>
    <col min="11525" max="11525" width="17.21875" customWidth="1"/>
    <col min="11526" max="11526" width="14.6640625" customWidth="1"/>
    <col min="11527" max="11527" width="11.109375" customWidth="1"/>
    <col min="11528" max="11528" width="12.109375" customWidth="1"/>
    <col min="11529" max="11529" width="11.33203125" customWidth="1"/>
    <col min="11530" max="11530" width="12.6640625" customWidth="1"/>
    <col min="11531" max="11531" width="14" customWidth="1"/>
    <col min="11532" max="11532" width="14.109375" customWidth="1"/>
    <col min="11533" max="11533" width="16" customWidth="1"/>
    <col min="11534" max="11534" width="13.6640625" customWidth="1"/>
    <col min="11535" max="11536" width="16" bestFit="1" customWidth="1"/>
    <col min="11537" max="11537" width="13.44140625" customWidth="1"/>
    <col min="11538" max="11538" width="14.5546875" customWidth="1"/>
    <col min="11539" max="11539" width="13" customWidth="1"/>
    <col min="11540" max="11540" width="11.6640625" customWidth="1"/>
    <col min="11541" max="11547" width="14.88671875" bestFit="1" customWidth="1"/>
    <col min="11548" max="11549" width="16" bestFit="1" customWidth="1"/>
    <col min="11550" max="11562" width="14.88671875" bestFit="1" customWidth="1"/>
    <col min="11563" max="11563" width="16" bestFit="1" customWidth="1"/>
    <col min="11564" max="11564" width="14.88671875" bestFit="1" customWidth="1"/>
    <col min="11565" max="11566" width="16" bestFit="1" customWidth="1"/>
    <col min="11567" max="11575" width="14.88671875" bestFit="1" customWidth="1"/>
    <col min="11576" max="11576" width="16" bestFit="1" customWidth="1"/>
    <col min="11577" max="11600" width="14.88671875" bestFit="1" customWidth="1"/>
    <col min="11601" max="11601" width="16" bestFit="1" customWidth="1"/>
    <col min="11602" max="11609" width="14.88671875" bestFit="1" customWidth="1"/>
    <col min="11610" max="11610" width="16" bestFit="1" customWidth="1"/>
    <col min="11611" max="11612" width="14.88671875" bestFit="1" customWidth="1"/>
    <col min="11613" max="11613" width="16" bestFit="1" customWidth="1"/>
    <col min="11614" max="11654" width="14.88671875" bestFit="1" customWidth="1"/>
    <col min="11655" max="11655" width="16" bestFit="1" customWidth="1"/>
    <col min="11656" max="11677" width="14.88671875" bestFit="1" customWidth="1"/>
    <col min="11678" max="11678" width="16" bestFit="1" customWidth="1"/>
    <col min="11679" max="11699" width="14.88671875" bestFit="1" customWidth="1"/>
    <col min="11700" max="11700" width="14.77734375" customWidth="1"/>
    <col min="11701" max="11701" width="14.88671875" bestFit="1" customWidth="1"/>
    <col min="11704" max="11704" width="16" bestFit="1" customWidth="1"/>
    <col min="11778" max="11778" width="11.109375" customWidth="1"/>
    <col min="11779" max="11779" width="20.33203125" customWidth="1"/>
    <col min="11780" max="11780" width="10.5546875" customWidth="1"/>
    <col min="11781" max="11781" width="17.21875" customWidth="1"/>
    <col min="11782" max="11782" width="14.6640625" customWidth="1"/>
    <col min="11783" max="11783" width="11.109375" customWidth="1"/>
    <col min="11784" max="11784" width="12.109375" customWidth="1"/>
    <col min="11785" max="11785" width="11.33203125" customWidth="1"/>
    <col min="11786" max="11786" width="12.6640625" customWidth="1"/>
    <col min="11787" max="11787" width="14" customWidth="1"/>
    <col min="11788" max="11788" width="14.109375" customWidth="1"/>
    <col min="11789" max="11789" width="16" customWidth="1"/>
    <col min="11790" max="11790" width="13.6640625" customWidth="1"/>
    <col min="11791" max="11792" width="16" bestFit="1" customWidth="1"/>
    <col min="11793" max="11793" width="13.44140625" customWidth="1"/>
    <col min="11794" max="11794" width="14.5546875" customWidth="1"/>
    <col min="11795" max="11795" width="13" customWidth="1"/>
    <col min="11796" max="11796" width="11.6640625" customWidth="1"/>
    <col min="11797" max="11803" width="14.88671875" bestFit="1" customWidth="1"/>
    <col min="11804" max="11805" width="16" bestFit="1" customWidth="1"/>
    <col min="11806" max="11818" width="14.88671875" bestFit="1" customWidth="1"/>
    <col min="11819" max="11819" width="16" bestFit="1" customWidth="1"/>
    <col min="11820" max="11820" width="14.88671875" bestFit="1" customWidth="1"/>
    <col min="11821" max="11822" width="16" bestFit="1" customWidth="1"/>
    <col min="11823" max="11831" width="14.88671875" bestFit="1" customWidth="1"/>
    <col min="11832" max="11832" width="16" bestFit="1" customWidth="1"/>
    <col min="11833" max="11856" width="14.88671875" bestFit="1" customWidth="1"/>
    <col min="11857" max="11857" width="16" bestFit="1" customWidth="1"/>
    <col min="11858" max="11865" width="14.88671875" bestFit="1" customWidth="1"/>
    <col min="11866" max="11866" width="16" bestFit="1" customWidth="1"/>
    <col min="11867" max="11868" width="14.88671875" bestFit="1" customWidth="1"/>
    <col min="11869" max="11869" width="16" bestFit="1" customWidth="1"/>
    <col min="11870" max="11910" width="14.88671875" bestFit="1" customWidth="1"/>
    <col min="11911" max="11911" width="16" bestFit="1" customWidth="1"/>
    <col min="11912" max="11933" width="14.88671875" bestFit="1" customWidth="1"/>
    <col min="11934" max="11934" width="16" bestFit="1" customWidth="1"/>
    <col min="11935" max="11955" width="14.88671875" bestFit="1" customWidth="1"/>
    <col min="11956" max="11956" width="14.77734375" customWidth="1"/>
    <col min="11957" max="11957" width="14.88671875" bestFit="1" customWidth="1"/>
    <col min="11960" max="11960" width="16" bestFit="1" customWidth="1"/>
    <col min="12034" max="12034" width="11.109375" customWidth="1"/>
    <col min="12035" max="12035" width="20.33203125" customWidth="1"/>
    <col min="12036" max="12036" width="10.5546875" customWidth="1"/>
    <col min="12037" max="12037" width="17.21875" customWidth="1"/>
    <col min="12038" max="12038" width="14.6640625" customWidth="1"/>
    <col min="12039" max="12039" width="11.109375" customWidth="1"/>
    <col min="12040" max="12040" width="12.109375" customWidth="1"/>
    <col min="12041" max="12041" width="11.33203125" customWidth="1"/>
    <col min="12042" max="12042" width="12.6640625" customWidth="1"/>
    <col min="12043" max="12043" width="14" customWidth="1"/>
    <col min="12044" max="12044" width="14.109375" customWidth="1"/>
    <col min="12045" max="12045" width="16" customWidth="1"/>
    <col min="12046" max="12046" width="13.6640625" customWidth="1"/>
    <col min="12047" max="12048" width="16" bestFit="1" customWidth="1"/>
    <col min="12049" max="12049" width="13.44140625" customWidth="1"/>
    <col min="12050" max="12050" width="14.5546875" customWidth="1"/>
    <col min="12051" max="12051" width="13" customWidth="1"/>
    <col min="12052" max="12052" width="11.6640625" customWidth="1"/>
    <col min="12053" max="12059" width="14.88671875" bestFit="1" customWidth="1"/>
    <col min="12060" max="12061" width="16" bestFit="1" customWidth="1"/>
    <col min="12062" max="12074" width="14.88671875" bestFit="1" customWidth="1"/>
    <col min="12075" max="12075" width="16" bestFit="1" customWidth="1"/>
    <col min="12076" max="12076" width="14.88671875" bestFit="1" customWidth="1"/>
    <col min="12077" max="12078" width="16" bestFit="1" customWidth="1"/>
    <col min="12079" max="12087" width="14.88671875" bestFit="1" customWidth="1"/>
    <col min="12088" max="12088" width="16" bestFit="1" customWidth="1"/>
    <col min="12089" max="12112" width="14.88671875" bestFit="1" customWidth="1"/>
    <col min="12113" max="12113" width="16" bestFit="1" customWidth="1"/>
    <col min="12114" max="12121" width="14.88671875" bestFit="1" customWidth="1"/>
    <col min="12122" max="12122" width="16" bestFit="1" customWidth="1"/>
    <col min="12123" max="12124" width="14.88671875" bestFit="1" customWidth="1"/>
    <col min="12125" max="12125" width="16" bestFit="1" customWidth="1"/>
    <col min="12126" max="12166" width="14.88671875" bestFit="1" customWidth="1"/>
    <col min="12167" max="12167" width="16" bestFit="1" customWidth="1"/>
    <col min="12168" max="12189" width="14.88671875" bestFit="1" customWidth="1"/>
    <col min="12190" max="12190" width="16" bestFit="1" customWidth="1"/>
    <col min="12191" max="12211" width="14.88671875" bestFit="1" customWidth="1"/>
    <col min="12212" max="12212" width="14.77734375" customWidth="1"/>
    <col min="12213" max="12213" width="14.88671875" bestFit="1" customWidth="1"/>
    <col min="12216" max="12216" width="16" bestFit="1" customWidth="1"/>
    <col min="12290" max="12290" width="11.109375" customWidth="1"/>
    <col min="12291" max="12291" width="20.33203125" customWidth="1"/>
    <col min="12292" max="12292" width="10.5546875" customWidth="1"/>
    <col min="12293" max="12293" width="17.21875" customWidth="1"/>
    <col min="12294" max="12294" width="14.6640625" customWidth="1"/>
    <col min="12295" max="12295" width="11.109375" customWidth="1"/>
    <col min="12296" max="12296" width="12.109375" customWidth="1"/>
    <col min="12297" max="12297" width="11.33203125" customWidth="1"/>
    <col min="12298" max="12298" width="12.6640625" customWidth="1"/>
    <col min="12299" max="12299" width="14" customWidth="1"/>
    <col min="12300" max="12300" width="14.109375" customWidth="1"/>
    <col min="12301" max="12301" width="16" customWidth="1"/>
    <col min="12302" max="12302" width="13.6640625" customWidth="1"/>
    <col min="12303" max="12304" width="16" bestFit="1" customWidth="1"/>
    <col min="12305" max="12305" width="13.44140625" customWidth="1"/>
    <col min="12306" max="12306" width="14.5546875" customWidth="1"/>
    <col min="12307" max="12307" width="13" customWidth="1"/>
    <col min="12308" max="12308" width="11.6640625" customWidth="1"/>
    <col min="12309" max="12315" width="14.88671875" bestFit="1" customWidth="1"/>
    <col min="12316" max="12317" width="16" bestFit="1" customWidth="1"/>
    <col min="12318" max="12330" width="14.88671875" bestFit="1" customWidth="1"/>
    <col min="12331" max="12331" width="16" bestFit="1" customWidth="1"/>
    <col min="12332" max="12332" width="14.88671875" bestFit="1" customWidth="1"/>
    <col min="12333" max="12334" width="16" bestFit="1" customWidth="1"/>
    <col min="12335" max="12343" width="14.88671875" bestFit="1" customWidth="1"/>
    <col min="12344" max="12344" width="16" bestFit="1" customWidth="1"/>
    <col min="12345" max="12368" width="14.88671875" bestFit="1" customWidth="1"/>
    <col min="12369" max="12369" width="16" bestFit="1" customWidth="1"/>
    <col min="12370" max="12377" width="14.88671875" bestFit="1" customWidth="1"/>
    <col min="12378" max="12378" width="16" bestFit="1" customWidth="1"/>
    <col min="12379" max="12380" width="14.88671875" bestFit="1" customWidth="1"/>
    <col min="12381" max="12381" width="16" bestFit="1" customWidth="1"/>
    <col min="12382" max="12422" width="14.88671875" bestFit="1" customWidth="1"/>
    <col min="12423" max="12423" width="16" bestFit="1" customWidth="1"/>
    <col min="12424" max="12445" width="14.88671875" bestFit="1" customWidth="1"/>
    <col min="12446" max="12446" width="16" bestFit="1" customWidth="1"/>
    <col min="12447" max="12467" width="14.88671875" bestFit="1" customWidth="1"/>
    <col min="12468" max="12468" width="14.77734375" customWidth="1"/>
    <col min="12469" max="12469" width="14.88671875" bestFit="1" customWidth="1"/>
    <col min="12472" max="12472" width="16" bestFit="1" customWidth="1"/>
    <col min="12546" max="12546" width="11.109375" customWidth="1"/>
    <col min="12547" max="12547" width="20.33203125" customWidth="1"/>
    <col min="12548" max="12548" width="10.5546875" customWidth="1"/>
    <col min="12549" max="12549" width="17.21875" customWidth="1"/>
    <col min="12550" max="12550" width="14.6640625" customWidth="1"/>
    <col min="12551" max="12551" width="11.109375" customWidth="1"/>
    <col min="12552" max="12552" width="12.109375" customWidth="1"/>
    <col min="12553" max="12553" width="11.33203125" customWidth="1"/>
    <col min="12554" max="12554" width="12.6640625" customWidth="1"/>
    <col min="12555" max="12555" width="14" customWidth="1"/>
    <col min="12556" max="12556" width="14.109375" customWidth="1"/>
    <col min="12557" max="12557" width="16" customWidth="1"/>
    <col min="12558" max="12558" width="13.6640625" customWidth="1"/>
    <col min="12559" max="12560" width="16" bestFit="1" customWidth="1"/>
    <col min="12561" max="12561" width="13.44140625" customWidth="1"/>
    <col min="12562" max="12562" width="14.5546875" customWidth="1"/>
    <col min="12563" max="12563" width="13" customWidth="1"/>
    <col min="12564" max="12564" width="11.6640625" customWidth="1"/>
    <col min="12565" max="12571" width="14.88671875" bestFit="1" customWidth="1"/>
    <col min="12572" max="12573" width="16" bestFit="1" customWidth="1"/>
    <col min="12574" max="12586" width="14.88671875" bestFit="1" customWidth="1"/>
    <col min="12587" max="12587" width="16" bestFit="1" customWidth="1"/>
    <col min="12588" max="12588" width="14.88671875" bestFit="1" customWidth="1"/>
    <col min="12589" max="12590" width="16" bestFit="1" customWidth="1"/>
    <col min="12591" max="12599" width="14.88671875" bestFit="1" customWidth="1"/>
    <col min="12600" max="12600" width="16" bestFit="1" customWidth="1"/>
    <col min="12601" max="12624" width="14.88671875" bestFit="1" customWidth="1"/>
    <col min="12625" max="12625" width="16" bestFit="1" customWidth="1"/>
    <col min="12626" max="12633" width="14.88671875" bestFit="1" customWidth="1"/>
    <col min="12634" max="12634" width="16" bestFit="1" customWidth="1"/>
    <col min="12635" max="12636" width="14.88671875" bestFit="1" customWidth="1"/>
    <col min="12637" max="12637" width="16" bestFit="1" customWidth="1"/>
    <col min="12638" max="12678" width="14.88671875" bestFit="1" customWidth="1"/>
    <col min="12679" max="12679" width="16" bestFit="1" customWidth="1"/>
    <col min="12680" max="12701" width="14.88671875" bestFit="1" customWidth="1"/>
    <col min="12702" max="12702" width="16" bestFit="1" customWidth="1"/>
    <col min="12703" max="12723" width="14.88671875" bestFit="1" customWidth="1"/>
    <col min="12724" max="12724" width="14.77734375" customWidth="1"/>
    <col min="12725" max="12725" width="14.88671875" bestFit="1" customWidth="1"/>
    <col min="12728" max="12728" width="16" bestFit="1" customWidth="1"/>
    <col min="12802" max="12802" width="11.109375" customWidth="1"/>
    <col min="12803" max="12803" width="20.33203125" customWidth="1"/>
    <col min="12804" max="12804" width="10.5546875" customWidth="1"/>
    <col min="12805" max="12805" width="17.21875" customWidth="1"/>
    <col min="12806" max="12806" width="14.6640625" customWidth="1"/>
    <col min="12807" max="12807" width="11.109375" customWidth="1"/>
    <col min="12808" max="12808" width="12.109375" customWidth="1"/>
    <col min="12809" max="12809" width="11.33203125" customWidth="1"/>
    <col min="12810" max="12810" width="12.6640625" customWidth="1"/>
    <col min="12811" max="12811" width="14" customWidth="1"/>
    <col min="12812" max="12812" width="14.109375" customWidth="1"/>
    <col min="12813" max="12813" width="16" customWidth="1"/>
    <col min="12814" max="12814" width="13.6640625" customWidth="1"/>
    <col min="12815" max="12816" width="16" bestFit="1" customWidth="1"/>
    <col min="12817" max="12817" width="13.44140625" customWidth="1"/>
    <col min="12818" max="12818" width="14.5546875" customWidth="1"/>
    <col min="12819" max="12819" width="13" customWidth="1"/>
    <col min="12820" max="12820" width="11.6640625" customWidth="1"/>
    <col min="12821" max="12827" width="14.88671875" bestFit="1" customWidth="1"/>
    <col min="12828" max="12829" width="16" bestFit="1" customWidth="1"/>
    <col min="12830" max="12842" width="14.88671875" bestFit="1" customWidth="1"/>
    <col min="12843" max="12843" width="16" bestFit="1" customWidth="1"/>
    <col min="12844" max="12844" width="14.88671875" bestFit="1" customWidth="1"/>
    <col min="12845" max="12846" width="16" bestFit="1" customWidth="1"/>
    <col min="12847" max="12855" width="14.88671875" bestFit="1" customWidth="1"/>
    <col min="12856" max="12856" width="16" bestFit="1" customWidth="1"/>
    <col min="12857" max="12880" width="14.88671875" bestFit="1" customWidth="1"/>
    <col min="12881" max="12881" width="16" bestFit="1" customWidth="1"/>
    <col min="12882" max="12889" width="14.88671875" bestFit="1" customWidth="1"/>
    <col min="12890" max="12890" width="16" bestFit="1" customWidth="1"/>
    <col min="12891" max="12892" width="14.88671875" bestFit="1" customWidth="1"/>
    <col min="12893" max="12893" width="16" bestFit="1" customWidth="1"/>
    <col min="12894" max="12934" width="14.88671875" bestFit="1" customWidth="1"/>
    <col min="12935" max="12935" width="16" bestFit="1" customWidth="1"/>
    <col min="12936" max="12957" width="14.88671875" bestFit="1" customWidth="1"/>
    <col min="12958" max="12958" width="16" bestFit="1" customWidth="1"/>
    <col min="12959" max="12979" width="14.88671875" bestFit="1" customWidth="1"/>
    <col min="12980" max="12980" width="14.77734375" customWidth="1"/>
    <col min="12981" max="12981" width="14.88671875" bestFit="1" customWidth="1"/>
    <col min="12984" max="12984" width="16" bestFit="1" customWidth="1"/>
    <col min="13058" max="13058" width="11.109375" customWidth="1"/>
    <col min="13059" max="13059" width="20.33203125" customWidth="1"/>
    <col min="13060" max="13060" width="10.5546875" customWidth="1"/>
    <col min="13061" max="13061" width="17.21875" customWidth="1"/>
    <col min="13062" max="13062" width="14.6640625" customWidth="1"/>
    <col min="13063" max="13063" width="11.109375" customWidth="1"/>
    <col min="13064" max="13064" width="12.109375" customWidth="1"/>
    <col min="13065" max="13065" width="11.33203125" customWidth="1"/>
    <col min="13066" max="13066" width="12.6640625" customWidth="1"/>
    <col min="13067" max="13067" width="14" customWidth="1"/>
    <col min="13068" max="13068" width="14.109375" customWidth="1"/>
    <col min="13069" max="13069" width="16" customWidth="1"/>
    <col min="13070" max="13070" width="13.6640625" customWidth="1"/>
    <col min="13071" max="13072" width="16" bestFit="1" customWidth="1"/>
    <col min="13073" max="13073" width="13.44140625" customWidth="1"/>
    <col min="13074" max="13074" width="14.5546875" customWidth="1"/>
    <col min="13075" max="13075" width="13" customWidth="1"/>
    <col min="13076" max="13076" width="11.6640625" customWidth="1"/>
    <col min="13077" max="13083" width="14.88671875" bestFit="1" customWidth="1"/>
    <col min="13084" max="13085" width="16" bestFit="1" customWidth="1"/>
    <col min="13086" max="13098" width="14.88671875" bestFit="1" customWidth="1"/>
    <col min="13099" max="13099" width="16" bestFit="1" customWidth="1"/>
    <col min="13100" max="13100" width="14.88671875" bestFit="1" customWidth="1"/>
    <col min="13101" max="13102" width="16" bestFit="1" customWidth="1"/>
    <col min="13103" max="13111" width="14.88671875" bestFit="1" customWidth="1"/>
    <col min="13112" max="13112" width="16" bestFit="1" customWidth="1"/>
    <col min="13113" max="13136" width="14.88671875" bestFit="1" customWidth="1"/>
    <col min="13137" max="13137" width="16" bestFit="1" customWidth="1"/>
    <col min="13138" max="13145" width="14.88671875" bestFit="1" customWidth="1"/>
    <col min="13146" max="13146" width="16" bestFit="1" customWidth="1"/>
    <col min="13147" max="13148" width="14.88671875" bestFit="1" customWidth="1"/>
    <col min="13149" max="13149" width="16" bestFit="1" customWidth="1"/>
    <col min="13150" max="13190" width="14.88671875" bestFit="1" customWidth="1"/>
    <col min="13191" max="13191" width="16" bestFit="1" customWidth="1"/>
    <col min="13192" max="13213" width="14.88671875" bestFit="1" customWidth="1"/>
    <col min="13214" max="13214" width="16" bestFit="1" customWidth="1"/>
    <col min="13215" max="13235" width="14.88671875" bestFit="1" customWidth="1"/>
    <col min="13236" max="13236" width="14.77734375" customWidth="1"/>
    <col min="13237" max="13237" width="14.88671875" bestFit="1" customWidth="1"/>
    <col min="13240" max="13240" width="16" bestFit="1" customWidth="1"/>
    <col min="13314" max="13314" width="11.109375" customWidth="1"/>
    <col min="13315" max="13315" width="20.33203125" customWidth="1"/>
    <col min="13316" max="13316" width="10.5546875" customWidth="1"/>
    <col min="13317" max="13317" width="17.21875" customWidth="1"/>
    <col min="13318" max="13318" width="14.6640625" customWidth="1"/>
    <col min="13319" max="13319" width="11.109375" customWidth="1"/>
    <col min="13320" max="13320" width="12.109375" customWidth="1"/>
    <col min="13321" max="13321" width="11.33203125" customWidth="1"/>
    <col min="13322" max="13322" width="12.6640625" customWidth="1"/>
    <col min="13323" max="13323" width="14" customWidth="1"/>
    <col min="13324" max="13324" width="14.109375" customWidth="1"/>
    <col min="13325" max="13325" width="16" customWidth="1"/>
    <col min="13326" max="13326" width="13.6640625" customWidth="1"/>
    <col min="13327" max="13328" width="16" bestFit="1" customWidth="1"/>
    <col min="13329" max="13329" width="13.44140625" customWidth="1"/>
    <col min="13330" max="13330" width="14.5546875" customWidth="1"/>
    <col min="13331" max="13331" width="13" customWidth="1"/>
    <col min="13332" max="13332" width="11.6640625" customWidth="1"/>
    <col min="13333" max="13339" width="14.88671875" bestFit="1" customWidth="1"/>
    <col min="13340" max="13341" width="16" bestFit="1" customWidth="1"/>
    <col min="13342" max="13354" width="14.88671875" bestFit="1" customWidth="1"/>
    <col min="13355" max="13355" width="16" bestFit="1" customWidth="1"/>
    <col min="13356" max="13356" width="14.88671875" bestFit="1" customWidth="1"/>
    <col min="13357" max="13358" width="16" bestFit="1" customWidth="1"/>
    <col min="13359" max="13367" width="14.88671875" bestFit="1" customWidth="1"/>
    <col min="13368" max="13368" width="16" bestFit="1" customWidth="1"/>
    <col min="13369" max="13392" width="14.88671875" bestFit="1" customWidth="1"/>
    <col min="13393" max="13393" width="16" bestFit="1" customWidth="1"/>
    <col min="13394" max="13401" width="14.88671875" bestFit="1" customWidth="1"/>
    <col min="13402" max="13402" width="16" bestFit="1" customWidth="1"/>
    <col min="13403" max="13404" width="14.88671875" bestFit="1" customWidth="1"/>
    <col min="13405" max="13405" width="16" bestFit="1" customWidth="1"/>
    <col min="13406" max="13446" width="14.88671875" bestFit="1" customWidth="1"/>
    <col min="13447" max="13447" width="16" bestFit="1" customWidth="1"/>
    <col min="13448" max="13469" width="14.88671875" bestFit="1" customWidth="1"/>
    <col min="13470" max="13470" width="16" bestFit="1" customWidth="1"/>
    <col min="13471" max="13491" width="14.88671875" bestFit="1" customWidth="1"/>
    <col min="13492" max="13492" width="14.77734375" customWidth="1"/>
    <col min="13493" max="13493" width="14.88671875" bestFit="1" customWidth="1"/>
    <col min="13496" max="13496" width="16" bestFit="1" customWidth="1"/>
    <col min="13570" max="13570" width="11.109375" customWidth="1"/>
    <col min="13571" max="13571" width="20.33203125" customWidth="1"/>
    <col min="13572" max="13572" width="10.5546875" customWidth="1"/>
    <col min="13573" max="13573" width="17.21875" customWidth="1"/>
    <col min="13574" max="13574" width="14.6640625" customWidth="1"/>
    <col min="13575" max="13575" width="11.109375" customWidth="1"/>
    <col min="13576" max="13576" width="12.109375" customWidth="1"/>
    <col min="13577" max="13577" width="11.33203125" customWidth="1"/>
    <col min="13578" max="13578" width="12.6640625" customWidth="1"/>
    <col min="13579" max="13579" width="14" customWidth="1"/>
    <col min="13580" max="13580" width="14.109375" customWidth="1"/>
    <col min="13581" max="13581" width="16" customWidth="1"/>
    <col min="13582" max="13582" width="13.6640625" customWidth="1"/>
    <col min="13583" max="13584" width="16" bestFit="1" customWidth="1"/>
    <col min="13585" max="13585" width="13.44140625" customWidth="1"/>
    <col min="13586" max="13586" width="14.5546875" customWidth="1"/>
    <col min="13587" max="13587" width="13" customWidth="1"/>
    <col min="13588" max="13588" width="11.6640625" customWidth="1"/>
    <col min="13589" max="13595" width="14.88671875" bestFit="1" customWidth="1"/>
    <col min="13596" max="13597" width="16" bestFit="1" customWidth="1"/>
    <col min="13598" max="13610" width="14.88671875" bestFit="1" customWidth="1"/>
    <col min="13611" max="13611" width="16" bestFit="1" customWidth="1"/>
    <col min="13612" max="13612" width="14.88671875" bestFit="1" customWidth="1"/>
    <col min="13613" max="13614" width="16" bestFit="1" customWidth="1"/>
    <col min="13615" max="13623" width="14.88671875" bestFit="1" customWidth="1"/>
    <col min="13624" max="13624" width="16" bestFit="1" customWidth="1"/>
    <col min="13625" max="13648" width="14.88671875" bestFit="1" customWidth="1"/>
    <col min="13649" max="13649" width="16" bestFit="1" customWidth="1"/>
    <col min="13650" max="13657" width="14.88671875" bestFit="1" customWidth="1"/>
    <col min="13658" max="13658" width="16" bestFit="1" customWidth="1"/>
    <col min="13659" max="13660" width="14.88671875" bestFit="1" customWidth="1"/>
    <col min="13661" max="13661" width="16" bestFit="1" customWidth="1"/>
    <col min="13662" max="13702" width="14.88671875" bestFit="1" customWidth="1"/>
    <col min="13703" max="13703" width="16" bestFit="1" customWidth="1"/>
    <col min="13704" max="13725" width="14.88671875" bestFit="1" customWidth="1"/>
    <col min="13726" max="13726" width="16" bestFit="1" customWidth="1"/>
    <col min="13727" max="13747" width="14.88671875" bestFit="1" customWidth="1"/>
    <col min="13748" max="13748" width="14.77734375" customWidth="1"/>
    <col min="13749" max="13749" width="14.88671875" bestFit="1" customWidth="1"/>
    <col min="13752" max="13752" width="16" bestFit="1" customWidth="1"/>
    <col min="13826" max="13826" width="11.109375" customWidth="1"/>
    <col min="13827" max="13827" width="20.33203125" customWidth="1"/>
    <col min="13828" max="13828" width="10.5546875" customWidth="1"/>
    <col min="13829" max="13829" width="17.21875" customWidth="1"/>
    <col min="13830" max="13830" width="14.6640625" customWidth="1"/>
    <col min="13831" max="13831" width="11.109375" customWidth="1"/>
    <col min="13832" max="13832" width="12.109375" customWidth="1"/>
    <col min="13833" max="13833" width="11.33203125" customWidth="1"/>
    <col min="13834" max="13834" width="12.6640625" customWidth="1"/>
    <col min="13835" max="13835" width="14" customWidth="1"/>
    <col min="13836" max="13836" width="14.109375" customWidth="1"/>
    <col min="13837" max="13837" width="16" customWidth="1"/>
    <col min="13838" max="13838" width="13.6640625" customWidth="1"/>
    <col min="13839" max="13840" width="16" bestFit="1" customWidth="1"/>
    <col min="13841" max="13841" width="13.44140625" customWidth="1"/>
    <col min="13842" max="13842" width="14.5546875" customWidth="1"/>
    <col min="13843" max="13843" width="13" customWidth="1"/>
    <col min="13844" max="13844" width="11.6640625" customWidth="1"/>
    <col min="13845" max="13851" width="14.88671875" bestFit="1" customWidth="1"/>
    <col min="13852" max="13853" width="16" bestFit="1" customWidth="1"/>
    <col min="13854" max="13866" width="14.88671875" bestFit="1" customWidth="1"/>
    <col min="13867" max="13867" width="16" bestFit="1" customWidth="1"/>
    <col min="13868" max="13868" width="14.88671875" bestFit="1" customWidth="1"/>
    <col min="13869" max="13870" width="16" bestFit="1" customWidth="1"/>
    <col min="13871" max="13879" width="14.88671875" bestFit="1" customWidth="1"/>
    <col min="13880" max="13880" width="16" bestFit="1" customWidth="1"/>
    <col min="13881" max="13904" width="14.88671875" bestFit="1" customWidth="1"/>
    <col min="13905" max="13905" width="16" bestFit="1" customWidth="1"/>
    <col min="13906" max="13913" width="14.88671875" bestFit="1" customWidth="1"/>
    <col min="13914" max="13914" width="16" bestFit="1" customWidth="1"/>
    <col min="13915" max="13916" width="14.88671875" bestFit="1" customWidth="1"/>
    <col min="13917" max="13917" width="16" bestFit="1" customWidth="1"/>
    <col min="13918" max="13958" width="14.88671875" bestFit="1" customWidth="1"/>
    <col min="13959" max="13959" width="16" bestFit="1" customWidth="1"/>
    <col min="13960" max="13981" width="14.88671875" bestFit="1" customWidth="1"/>
    <col min="13982" max="13982" width="16" bestFit="1" customWidth="1"/>
    <col min="13983" max="14003" width="14.88671875" bestFit="1" customWidth="1"/>
    <col min="14004" max="14004" width="14.77734375" customWidth="1"/>
    <col min="14005" max="14005" width="14.88671875" bestFit="1" customWidth="1"/>
    <col min="14008" max="14008" width="16" bestFit="1" customWidth="1"/>
    <col min="14082" max="14082" width="11.109375" customWidth="1"/>
    <col min="14083" max="14083" width="20.33203125" customWidth="1"/>
    <col min="14084" max="14084" width="10.5546875" customWidth="1"/>
    <col min="14085" max="14085" width="17.21875" customWidth="1"/>
    <col min="14086" max="14086" width="14.6640625" customWidth="1"/>
    <col min="14087" max="14087" width="11.109375" customWidth="1"/>
    <col min="14088" max="14088" width="12.109375" customWidth="1"/>
    <col min="14089" max="14089" width="11.33203125" customWidth="1"/>
    <col min="14090" max="14090" width="12.6640625" customWidth="1"/>
    <col min="14091" max="14091" width="14" customWidth="1"/>
    <col min="14092" max="14092" width="14.109375" customWidth="1"/>
    <col min="14093" max="14093" width="16" customWidth="1"/>
    <col min="14094" max="14094" width="13.6640625" customWidth="1"/>
    <col min="14095" max="14096" width="16" bestFit="1" customWidth="1"/>
    <col min="14097" max="14097" width="13.44140625" customWidth="1"/>
    <col min="14098" max="14098" width="14.5546875" customWidth="1"/>
    <col min="14099" max="14099" width="13" customWidth="1"/>
    <col min="14100" max="14100" width="11.6640625" customWidth="1"/>
    <col min="14101" max="14107" width="14.88671875" bestFit="1" customWidth="1"/>
    <col min="14108" max="14109" width="16" bestFit="1" customWidth="1"/>
    <col min="14110" max="14122" width="14.88671875" bestFit="1" customWidth="1"/>
    <col min="14123" max="14123" width="16" bestFit="1" customWidth="1"/>
    <col min="14124" max="14124" width="14.88671875" bestFit="1" customWidth="1"/>
    <col min="14125" max="14126" width="16" bestFit="1" customWidth="1"/>
    <col min="14127" max="14135" width="14.88671875" bestFit="1" customWidth="1"/>
    <col min="14136" max="14136" width="16" bestFit="1" customWidth="1"/>
    <col min="14137" max="14160" width="14.88671875" bestFit="1" customWidth="1"/>
    <col min="14161" max="14161" width="16" bestFit="1" customWidth="1"/>
    <col min="14162" max="14169" width="14.88671875" bestFit="1" customWidth="1"/>
    <col min="14170" max="14170" width="16" bestFit="1" customWidth="1"/>
    <col min="14171" max="14172" width="14.88671875" bestFit="1" customWidth="1"/>
    <col min="14173" max="14173" width="16" bestFit="1" customWidth="1"/>
    <col min="14174" max="14214" width="14.88671875" bestFit="1" customWidth="1"/>
    <col min="14215" max="14215" width="16" bestFit="1" customWidth="1"/>
    <col min="14216" max="14237" width="14.88671875" bestFit="1" customWidth="1"/>
    <col min="14238" max="14238" width="16" bestFit="1" customWidth="1"/>
    <col min="14239" max="14259" width="14.88671875" bestFit="1" customWidth="1"/>
    <col min="14260" max="14260" width="14.77734375" customWidth="1"/>
    <col min="14261" max="14261" width="14.88671875" bestFit="1" customWidth="1"/>
    <col min="14264" max="14264" width="16" bestFit="1" customWidth="1"/>
    <col min="14338" max="14338" width="11.109375" customWidth="1"/>
    <col min="14339" max="14339" width="20.33203125" customWidth="1"/>
    <col min="14340" max="14340" width="10.5546875" customWidth="1"/>
    <col min="14341" max="14341" width="17.21875" customWidth="1"/>
    <col min="14342" max="14342" width="14.6640625" customWidth="1"/>
    <col min="14343" max="14343" width="11.109375" customWidth="1"/>
    <col min="14344" max="14344" width="12.109375" customWidth="1"/>
    <col min="14345" max="14345" width="11.33203125" customWidth="1"/>
    <col min="14346" max="14346" width="12.6640625" customWidth="1"/>
    <col min="14347" max="14347" width="14" customWidth="1"/>
    <col min="14348" max="14348" width="14.109375" customWidth="1"/>
    <col min="14349" max="14349" width="16" customWidth="1"/>
    <col min="14350" max="14350" width="13.6640625" customWidth="1"/>
    <col min="14351" max="14352" width="16" bestFit="1" customWidth="1"/>
    <col min="14353" max="14353" width="13.44140625" customWidth="1"/>
    <col min="14354" max="14354" width="14.5546875" customWidth="1"/>
    <col min="14355" max="14355" width="13" customWidth="1"/>
    <col min="14356" max="14356" width="11.6640625" customWidth="1"/>
    <col min="14357" max="14363" width="14.88671875" bestFit="1" customWidth="1"/>
    <col min="14364" max="14365" width="16" bestFit="1" customWidth="1"/>
    <col min="14366" max="14378" width="14.88671875" bestFit="1" customWidth="1"/>
    <col min="14379" max="14379" width="16" bestFit="1" customWidth="1"/>
    <col min="14380" max="14380" width="14.88671875" bestFit="1" customWidth="1"/>
    <col min="14381" max="14382" width="16" bestFit="1" customWidth="1"/>
    <col min="14383" max="14391" width="14.88671875" bestFit="1" customWidth="1"/>
    <col min="14392" max="14392" width="16" bestFit="1" customWidth="1"/>
    <col min="14393" max="14416" width="14.88671875" bestFit="1" customWidth="1"/>
    <col min="14417" max="14417" width="16" bestFit="1" customWidth="1"/>
    <col min="14418" max="14425" width="14.88671875" bestFit="1" customWidth="1"/>
    <col min="14426" max="14426" width="16" bestFit="1" customWidth="1"/>
    <col min="14427" max="14428" width="14.88671875" bestFit="1" customWidth="1"/>
    <col min="14429" max="14429" width="16" bestFit="1" customWidth="1"/>
    <col min="14430" max="14470" width="14.88671875" bestFit="1" customWidth="1"/>
    <col min="14471" max="14471" width="16" bestFit="1" customWidth="1"/>
    <col min="14472" max="14493" width="14.88671875" bestFit="1" customWidth="1"/>
    <col min="14494" max="14494" width="16" bestFit="1" customWidth="1"/>
    <col min="14495" max="14515" width="14.88671875" bestFit="1" customWidth="1"/>
    <col min="14516" max="14516" width="14.77734375" customWidth="1"/>
    <col min="14517" max="14517" width="14.88671875" bestFit="1" customWidth="1"/>
    <col min="14520" max="14520" width="16" bestFit="1" customWidth="1"/>
    <col min="14594" max="14594" width="11.109375" customWidth="1"/>
    <col min="14595" max="14595" width="20.33203125" customWidth="1"/>
    <col min="14596" max="14596" width="10.5546875" customWidth="1"/>
    <col min="14597" max="14597" width="17.21875" customWidth="1"/>
    <col min="14598" max="14598" width="14.6640625" customWidth="1"/>
    <col min="14599" max="14599" width="11.109375" customWidth="1"/>
    <col min="14600" max="14600" width="12.109375" customWidth="1"/>
    <col min="14601" max="14601" width="11.33203125" customWidth="1"/>
    <col min="14602" max="14602" width="12.6640625" customWidth="1"/>
    <col min="14603" max="14603" width="14" customWidth="1"/>
    <col min="14604" max="14604" width="14.109375" customWidth="1"/>
    <col min="14605" max="14605" width="16" customWidth="1"/>
    <col min="14606" max="14606" width="13.6640625" customWidth="1"/>
    <col min="14607" max="14608" width="16" bestFit="1" customWidth="1"/>
    <col min="14609" max="14609" width="13.44140625" customWidth="1"/>
    <col min="14610" max="14610" width="14.5546875" customWidth="1"/>
    <col min="14611" max="14611" width="13" customWidth="1"/>
    <col min="14612" max="14612" width="11.6640625" customWidth="1"/>
    <col min="14613" max="14619" width="14.88671875" bestFit="1" customWidth="1"/>
    <col min="14620" max="14621" width="16" bestFit="1" customWidth="1"/>
    <col min="14622" max="14634" width="14.88671875" bestFit="1" customWidth="1"/>
    <col min="14635" max="14635" width="16" bestFit="1" customWidth="1"/>
    <col min="14636" max="14636" width="14.88671875" bestFit="1" customWidth="1"/>
    <col min="14637" max="14638" width="16" bestFit="1" customWidth="1"/>
    <col min="14639" max="14647" width="14.88671875" bestFit="1" customWidth="1"/>
    <col min="14648" max="14648" width="16" bestFit="1" customWidth="1"/>
    <col min="14649" max="14672" width="14.88671875" bestFit="1" customWidth="1"/>
    <col min="14673" max="14673" width="16" bestFit="1" customWidth="1"/>
    <col min="14674" max="14681" width="14.88671875" bestFit="1" customWidth="1"/>
    <col min="14682" max="14682" width="16" bestFit="1" customWidth="1"/>
    <col min="14683" max="14684" width="14.88671875" bestFit="1" customWidth="1"/>
    <col min="14685" max="14685" width="16" bestFit="1" customWidth="1"/>
    <col min="14686" max="14726" width="14.88671875" bestFit="1" customWidth="1"/>
    <col min="14727" max="14727" width="16" bestFit="1" customWidth="1"/>
    <col min="14728" max="14749" width="14.88671875" bestFit="1" customWidth="1"/>
    <col min="14750" max="14750" width="16" bestFit="1" customWidth="1"/>
    <col min="14751" max="14771" width="14.88671875" bestFit="1" customWidth="1"/>
    <col min="14772" max="14772" width="14.77734375" customWidth="1"/>
    <col min="14773" max="14773" width="14.88671875" bestFit="1" customWidth="1"/>
    <col min="14776" max="14776" width="16" bestFit="1" customWidth="1"/>
    <col min="14850" max="14850" width="11.109375" customWidth="1"/>
    <col min="14851" max="14851" width="20.33203125" customWidth="1"/>
    <col min="14852" max="14852" width="10.5546875" customWidth="1"/>
    <col min="14853" max="14853" width="17.21875" customWidth="1"/>
    <col min="14854" max="14854" width="14.6640625" customWidth="1"/>
    <col min="14855" max="14855" width="11.109375" customWidth="1"/>
    <col min="14856" max="14856" width="12.109375" customWidth="1"/>
    <col min="14857" max="14857" width="11.33203125" customWidth="1"/>
    <col min="14858" max="14858" width="12.6640625" customWidth="1"/>
    <col min="14859" max="14859" width="14" customWidth="1"/>
    <col min="14860" max="14860" width="14.109375" customWidth="1"/>
    <col min="14861" max="14861" width="16" customWidth="1"/>
    <col min="14862" max="14862" width="13.6640625" customWidth="1"/>
    <col min="14863" max="14864" width="16" bestFit="1" customWidth="1"/>
    <col min="14865" max="14865" width="13.44140625" customWidth="1"/>
    <col min="14866" max="14866" width="14.5546875" customWidth="1"/>
    <col min="14867" max="14867" width="13" customWidth="1"/>
    <col min="14868" max="14868" width="11.6640625" customWidth="1"/>
    <col min="14869" max="14875" width="14.88671875" bestFit="1" customWidth="1"/>
    <col min="14876" max="14877" width="16" bestFit="1" customWidth="1"/>
    <col min="14878" max="14890" width="14.88671875" bestFit="1" customWidth="1"/>
    <col min="14891" max="14891" width="16" bestFit="1" customWidth="1"/>
    <col min="14892" max="14892" width="14.88671875" bestFit="1" customWidth="1"/>
    <col min="14893" max="14894" width="16" bestFit="1" customWidth="1"/>
    <col min="14895" max="14903" width="14.88671875" bestFit="1" customWidth="1"/>
    <col min="14904" max="14904" width="16" bestFit="1" customWidth="1"/>
    <col min="14905" max="14928" width="14.88671875" bestFit="1" customWidth="1"/>
    <col min="14929" max="14929" width="16" bestFit="1" customWidth="1"/>
    <col min="14930" max="14937" width="14.88671875" bestFit="1" customWidth="1"/>
    <col min="14938" max="14938" width="16" bestFit="1" customWidth="1"/>
    <col min="14939" max="14940" width="14.88671875" bestFit="1" customWidth="1"/>
    <col min="14941" max="14941" width="16" bestFit="1" customWidth="1"/>
    <col min="14942" max="14982" width="14.88671875" bestFit="1" customWidth="1"/>
    <col min="14983" max="14983" width="16" bestFit="1" customWidth="1"/>
    <col min="14984" max="15005" width="14.88671875" bestFit="1" customWidth="1"/>
    <col min="15006" max="15006" width="16" bestFit="1" customWidth="1"/>
    <col min="15007" max="15027" width="14.88671875" bestFit="1" customWidth="1"/>
    <col min="15028" max="15028" width="14.77734375" customWidth="1"/>
    <col min="15029" max="15029" width="14.88671875" bestFit="1" customWidth="1"/>
    <col min="15032" max="15032" width="16" bestFit="1" customWidth="1"/>
    <col min="15106" max="15106" width="11.109375" customWidth="1"/>
    <col min="15107" max="15107" width="20.33203125" customWidth="1"/>
    <col min="15108" max="15108" width="10.5546875" customWidth="1"/>
    <col min="15109" max="15109" width="17.21875" customWidth="1"/>
    <col min="15110" max="15110" width="14.6640625" customWidth="1"/>
    <col min="15111" max="15111" width="11.109375" customWidth="1"/>
    <col min="15112" max="15112" width="12.109375" customWidth="1"/>
    <col min="15113" max="15113" width="11.33203125" customWidth="1"/>
    <col min="15114" max="15114" width="12.6640625" customWidth="1"/>
    <col min="15115" max="15115" width="14" customWidth="1"/>
    <col min="15116" max="15116" width="14.109375" customWidth="1"/>
    <col min="15117" max="15117" width="16" customWidth="1"/>
    <col min="15118" max="15118" width="13.6640625" customWidth="1"/>
    <col min="15119" max="15120" width="16" bestFit="1" customWidth="1"/>
    <col min="15121" max="15121" width="13.44140625" customWidth="1"/>
    <col min="15122" max="15122" width="14.5546875" customWidth="1"/>
    <col min="15123" max="15123" width="13" customWidth="1"/>
    <col min="15124" max="15124" width="11.6640625" customWidth="1"/>
    <col min="15125" max="15131" width="14.88671875" bestFit="1" customWidth="1"/>
    <col min="15132" max="15133" width="16" bestFit="1" customWidth="1"/>
    <col min="15134" max="15146" width="14.88671875" bestFit="1" customWidth="1"/>
    <col min="15147" max="15147" width="16" bestFit="1" customWidth="1"/>
    <col min="15148" max="15148" width="14.88671875" bestFit="1" customWidth="1"/>
    <col min="15149" max="15150" width="16" bestFit="1" customWidth="1"/>
    <col min="15151" max="15159" width="14.88671875" bestFit="1" customWidth="1"/>
    <col min="15160" max="15160" width="16" bestFit="1" customWidth="1"/>
    <col min="15161" max="15184" width="14.88671875" bestFit="1" customWidth="1"/>
    <col min="15185" max="15185" width="16" bestFit="1" customWidth="1"/>
    <col min="15186" max="15193" width="14.88671875" bestFit="1" customWidth="1"/>
    <col min="15194" max="15194" width="16" bestFit="1" customWidth="1"/>
    <col min="15195" max="15196" width="14.88671875" bestFit="1" customWidth="1"/>
    <col min="15197" max="15197" width="16" bestFit="1" customWidth="1"/>
    <col min="15198" max="15238" width="14.88671875" bestFit="1" customWidth="1"/>
    <col min="15239" max="15239" width="16" bestFit="1" customWidth="1"/>
    <col min="15240" max="15261" width="14.88671875" bestFit="1" customWidth="1"/>
    <col min="15262" max="15262" width="16" bestFit="1" customWidth="1"/>
    <col min="15263" max="15283" width="14.88671875" bestFit="1" customWidth="1"/>
    <col min="15284" max="15284" width="14.77734375" customWidth="1"/>
    <col min="15285" max="15285" width="14.88671875" bestFit="1" customWidth="1"/>
    <col min="15288" max="15288" width="16" bestFit="1" customWidth="1"/>
    <col min="15362" max="15362" width="11.109375" customWidth="1"/>
    <col min="15363" max="15363" width="20.33203125" customWidth="1"/>
    <col min="15364" max="15364" width="10.5546875" customWidth="1"/>
    <col min="15365" max="15365" width="17.21875" customWidth="1"/>
    <col min="15366" max="15366" width="14.6640625" customWidth="1"/>
    <col min="15367" max="15367" width="11.109375" customWidth="1"/>
    <col min="15368" max="15368" width="12.109375" customWidth="1"/>
    <col min="15369" max="15369" width="11.33203125" customWidth="1"/>
    <col min="15370" max="15370" width="12.6640625" customWidth="1"/>
    <col min="15371" max="15371" width="14" customWidth="1"/>
    <col min="15372" max="15372" width="14.109375" customWidth="1"/>
    <col min="15373" max="15373" width="16" customWidth="1"/>
    <col min="15374" max="15374" width="13.6640625" customWidth="1"/>
    <col min="15375" max="15376" width="16" bestFit="1" customWidth="1"/>
    <col min="15377" max="15377" width="13.44140625" customWidth="1"/>
    <col min="15378" max="15378" width="14.5546875" customWidth="1"/>
    <col min="15379" max="15379" width="13" customWidth="1"/>
    <col min="15380" max="15380" width="11.6640625" customWidth="1"/>
    <col min="15381" max="15387" width="14.88671875" bestFit="1" customWidth="1"/>
    <col min="15388" max="15389" width="16" bestFit="1" customWidth="1"/>
    <col min="15390" max="15402" width="14.88671875" bestFit="1" customWidth="1"/>
    <col min="15403" max="15403" width="16" bestFit="1" customWidth="1"/>
    <col min="15404" max="15404" width="14.88671875" bestFit="1" customWidth="1"/>
    <col min="15405" max="15406" width="16" bestFit="1" customWidth="1"/>
    <col min="15407" max="15415" width="14.88671875" bestFit="1" customWidth="1"/>
    <col min="15416" max="15416" width="16" bestFit="1" customWidth="1"/>
    <col min="15417" max="15440" width="14.88671875" bestFit="1" customWidth="1"/>
    <col min="15441" max="15441" width="16" bestFit="1" customWidth="1"/>
    <col min="15442" max="15449" width="14.88671875" bestFit="1" customWidth="1"/>
    <col min="15450" max="15450" width="16" bestFit="1" customWidth="1"/>
    <col min="15451" max="15452" width="14.88671875" bestFit="1" customWidth="1"/>
    <col min="15453" max="15453" width="16" bestFit="1" customWidth="1"/>
    <col min="15454" max="15494" width="14.88671875" bestFit="1" customWidth="1"/>
    <col min="15495" max="15495" width="16" bestFit="1" customWidth="1"/>
    <col min="15496" max="15517" width="14.88671875" bestFit="1" customWidth="1"/>
    <col min="15518" max="15518" width="16" bestFit="1" customWidth="1"/>
    <col min="15519" max="15539" width="14.88671875" bestFit="1" customWidth="1"/>
    <col min="15540" max="15540" width="14.77734375" customWidth="1"/>
    <col min="15541" max="15541" width="14.88671875" bestFit="1" customWidth="1"/>
    <col min="15544" max="15544" width="16" bestFit="1" customWidth="1"/>
    <col min="15618" max="15618" width="11.109375" customWidth="1"/>
    <col min="15619" max="15619" width="20.33203125" customWidth="1"/>
    <col min="15620" max="15620" width="10.5546875" customWidth="1"/>
    <col min="15621" max="15621" width="17.21875" customWidth="1"/>
    <col min="15622" max="15622" width="14.6640625" customWidth="1"/>
    <col min="15623" max="15623" width="11.109375" customWidth="1"/>
    <col min="15624" max="15624" width="12.109375" customWidth="1"/>
    <col min="15625" max="15625" width="11.33203125" customWidth="1"/>
    <col min="15626" max="15626" width="12.6640625" customWidth="1"/>
    <col min="15627" max="15627" width="14" customWidth="1"/>
    <col min="15628" max="15628" width="14.109375" customWidth="1"/>
    <col min="15629" max="15629" width="16" customWidth="1"/>
    <col min="15630" max="15630" width="13.6640625" customWidth="1"/>
    <col min="15631" max="15632" width="16" bestFit="1" customWidth="1"/>
    <col min="15633" max="15633" width="13.44140625" customWidth="1"/>
    <col min="15634" max="15634" width="14.5546875" customWidth="1"/>
    <col min="15635" max="15635" width="13" customWidth="1"/>
    <col min="15636" max="15636" width="11.6640625" customWidth="1"/>
    <col min="15637" max="15643" width="14.88671875" bestFit="1" customWidth="1"/>
    <col min="15644" max="15645" width="16" bestFit="1" customWidth="1"/>
    <col min="15646" max="15658" width="14.88671875" bestFit="1" customWidth="1"/>
    <col min="15659" max="15659" width="16" bestFit="1" customWidth="1"/>
    <col min="15660" max="15660" width="14.88671875" bestFit="1" customWidth="1"/>
    <col min="15661" max="15662" width="16" bestFit="1" customWidth="1"/>
    <col min="15663" max="15671" width="14.88671875" bestFit="1" customWidth="1"/>
    <col min="15672" max="15672" width="16" bestFit="1" customWidth="1"/>
    <col min="15673" max="15696" width="14.88671875" bestFit="1" customWidth="1"/>
    <col min="15697" max="15697" width="16" bestFit="1" customWidth="1"/>
    <col min="15698" max="15705" width="14.88671875" bestFit="1" customWidth="1"/>
    <col min="15706" max="15706" width="16" bestFit="1" customWidth="1"/>
    <col min="15707" max="15708" width="14.88671875" bestFit="1" customWidth="1"/>
    <col min="15709" max="15709" width="16" bestFit="1" customWidth="1"/>
    <col min="15710" max="15750" width="14.88671875" bestFit="1" customWidth="1"/>
    <col min="15751" max="15751" width="16" bestFit="1" customWidth="1"/>
    <col min="15752" max="15773" width="14.88671875" bestFit="1" customWidth="1"/>
    <col min="15774" max="15774" width="16" bestFit="1" customWidth="1"/>
    <col min="15775" max="15795" width="14.88671875" bestFit="1" customWidth="1"/>
    <col min="15796" max="15796" width="14.77734375" customWidth="1"/>
    <col min="15797" max="15797" width="14.88671875" bestFit="1" customWidth="1"/>
    <col min="15800" max="15800" width="16" bestFit="1" customWidth="1"/>
    <col min="15874" max="15874" width="11.109375" customWidth="1"/>
    <col min="15875" max="15875" width="20.33203125" customWidth="1"/>
    <col min="15876" max="15876" width="10.5546875" customWidth="1"/>
    <col min="15877" max="15877" width="17.21875" customWidth="1"/>
    <col min="15878" max="15878" width="14.6640625" customWidth="1"/>
    <col min="15879" max="15879" width="11.109375" customWidth="1"/>
    <col min="15880" max="15880" width="12.109375" customWidth="1"/>
    <col min="15881" max="15881" width="11.33203125" customWidth="1"/>
    <col min="15882" max="15882" width="12.6640625" customWidth="1"/>
    <col min="15883" max="15883" width="14" customWidth="1"/>
    <col min="15884" max="15884" width="14.109375" customWidth="1"/>
    <col min="15885" max="15885" width="16" customWidth="1"/>
    <col min="15886" max="15886" width="13.6640625" customWidth="1"/>
    <col min="15887" max="15888" width="16" bestFit="1" customWidth="1"/>
    <col min="15889" max="15889" width="13.44140625" customWidth="1"/>
    <col min="15890" max="15890" width="14.5546875" customWidth="1"/>
    <col min="15891" max="15891" width="13" customWidth="1"/>
    <col min="15892" max="15892" width="11.6640625" customWidth="1"/>
    <col min="15893" max="15899" width="14.88671875" bestFit="1" customWidth="1"/>
    <col min="15900" max="15901" width="16" bestFit="1" customWidth="1"/>
    <col min="15902" max="15914" width="14.88671875" bestFit="1" customWidth="1"/>
    <col min="15915" max="15915" width="16" bestFit="1" customWidth="1"/>
    <col min="15916" max="15916" width="14.88671875" bestFit="1" customWidth="1"/>
    <col min="15917" max="15918" width="16" bestFit="1" customWidth="1"/>
    <col min="15919" max="15927" width="14.88671875" bestFit="1" customWidth="1"/>
    <col min="15928" max="15928" width="16" bestFit="1" customWidth="1"/>
    <col min="15929" max="15952" width="14.88671875" bestFit="1" customWidth="1"/>
    <col min="15953" max="15953" width="16" bestFit="1" customWidth="1"/>
    <col min="15954" max="15961" width="14.88671875" bestFit="1" customWidth="1"/>
    <col min="15962" max="15962" width="16" bestFit="1" customWidth="1"/>
    <col min="15963" max="15964" width="14.88671875" bestFit="1" customWidth="1"/>
    <col min="15965" max="15965" width="16" bestFit="1" customWidth="1"/>
    <col min="15966" max="16006" width="14.88671875" bestFit="1" customWidth="1"/>
    <col min="16007" max="16007" width="16" bestFit="1" customWidth="1"/>
    <col min="16008" max="16029" width="14.88671875" bestFit="1" customWidth="1"/>
    <col min="16030" max="16030" width="16" bestFit="1" customWidth="1"/>
    <col min="16031" max="16051" width="14.88671875" bestFit="1" customWidth="1"/>
    <col min="16052" max="16052" width="14.77734375" customWidth="1"/>
    <col min="16053" max="16053" width="14.88671875" bestFit="1" customWidth="1"/>
    <col min="16056" max="16056" width="16" bestFit="1" customWidth="1"/>
    <col min="16130" max="16130" width="11.109375" customWidth="1"/>
    <col min="16131" max="16131" width="20.33203125" customWidth="1"/>
    <col min="16132" max="16132" width="10.5546875" customWidth="1"/>
    <col min="16133" max="16133" width="17.21875" customWidth="1"/>
    <col min="16134" max="16134" width="14.6640625" customWidth="1"/>
    <col min="16135" max="16135" width="11.109375" customWidth="1"/>
    <col min="16136" max="16136" width="12.109375" customWidth="1"/>
    <col min="16137" max="16137" width="11.33203125" customWidth="1"/>
    <col min="16138" max="16138" width="12.6640625" customWidth="1"/>
    <col min="16139" max="16139" width="14" customWidth="1"/>
    <col min="16140" max="16140" width="14.109375" customWidth="1"/>
    <col min="16141" max="16141" width="16" customWidth="1"/>
    <col min="16142" max="16142" width="13.6640625" customWidth="1"/>
    <col min="16143" max="16144" width="16" bestFit="1" customWidth="1"/>
    <col min="16145" max="16145" width="13.44140625" customWidth="1"/>
    <col min="16146" max="16146" width="14.5546875" customWidth="1"/>
    <col min="16147" max="16147" width="13" customWidth="1"/>
    <col min="16148" max="16148" width="11.6640625" customWidth="1"/>
    <col min="16149" max="16155" width="14.88671875" bestFit="1" customWidth="1"/>
    <col min="16156" max="16157" width="16" bestFit="1" customWidth="1"/>
    <col min="16158" max="16170" width="14.88671875" bestFit="1" customWidth="1"/>
    <col min="16171" max="16171" width="16" bestFit="1" customWidth="1"/>
    <col min="16172" max="16172" width="14.88671875" bestFit="1" customWidth="1"/>
    <col min="16173" max="16174" width="16" bestFit="1" customWidth="1"/>
    <col min="16175" max="16183" width="14.88671875" bestFit="1" customWidth="1"/>
    <col min="16184" max="16184" width="16" bestFit="1" customWidth="1"/>
    <col min="16185" max="16208" width="14.88671875" bestFit="1" customWidth="1"/>
    <col min="16209" max="16209" width="16" bestFit="1" customWidth="1"/>
    <col min="16210" max="16217" width="14.88671875" bestFit="1" customWidth="1"/>
    <col min="16218" max="16218" width="16" bestFit="1" customWidth="1"/>
    <col min="16219" max="16220" width="14.88671875" bestFit="1" customWidth="1"/>
    <col min="16221" max="16221" width="16" bestFit="1" customWidth="1"/>
    <col min="16222" max="16262" width="14.88671875" bestFit="1" customWidth="1"/>
    <col min="16263" max="16263" width="16" bestFit="1" customWidth="1"/>
    <col min="16264" max="16285" width="14.88671875" bestFit="1" customWidth="1"/>
    <col min="16286" max="16286" width="16" bestFit="1" customWidth="1"/>
    <col min="16287" max="16307" width="14.88671875" bestFit="1" customWidth="1"/>
    <col min="16308" max="16308" width="14.77734375" customWidth="1"/>
    <col min="16309" max="16309" width="14.88671875" bestFit="1" customWidth="1"/>
    <col min="16312" max="16312" width="16" bestFit="1" customWidth="1"/>
  </cols>
  <sheetData>
    <row r="1" spans="1:192" x14ac:dyDescent="0.2">
      <c r="A1" s="76"/>
      <c r="B1" s="76"/>
      <c r="C1" s="76"/>
      <c r="D1" s="282" t="s">
        <v>1</v>
      </c>
      <c r="E1" s="282" t="s">
        <v>1</v>
      </c>
      <c r="F1" s="282" t="s">
        <v>1</v>
      </c>
      <c r="G1" s="282" t="s">
        <v>1</v>
      </c>
      <c r="H1" s="282" t="s">
        <v>1</v>
      </c>
      <c r="I1" s="283" t="s">
        <v>1</v>
      </c>
      <c r="J1" s="283" t="s">
        <v>1</v>
      </c>
      <c r="K1" s="282" t="s">
        <v>2</v>
      </c>
      <c r="L1" s="284" t="s">
        <v>2</v>
      </c>
      <c r="M1" s="283" t="s">
        <v>3</v>
      </c>
      <c r="N1" s="283" t="s">
        <v>3</v>
      </c>
      <c r="O1" s="283" t="s">
        <v>3</v>
      </c>
      <c r="P1" s="283" t="s">
        <v>3</v>
      </c>
      <c r="Q1" s="282" t="s">
        <v>3</v>
      </c>
      <c r="R1" s="282" t="s">
        <v>3</v>
      </c>
      <c r="S1" s="282" t="s">
        <v>3</v>
      </c>
      <c r="T1" s="282" t="s">
        <v>4</v>
      </c>
      <c r="U1" s="282" t="s">
        <v>5</v>
      </c>
      <c r="V1" s="282" t="s">
        <v>5</v>
      </c>
      <c r="W1" s="282" t="s">
        <v>5</v>
      </c>
      <c r="X1" s="282" t="s">
        <v>5</v>
      </c>
      <c r="Y1" s="282" t="s">
        <v>5</v>
      </c>
      <c r="Z1" s="282" t="s">
        <v>6</v>
      </c>
      <c r="AA1" s="282" t="s">
        <v>6</v>
      </c>
      <c r="AB1" s="282" t="s">
        <v>7</v>
      </c>
      <c r="AC1" s="282" t="s">
        <v>7</v>
      </c>
      <c r="AD1" s="282" t="s">
        <v>8</v>
      </c>
      <c r="AE1" s="282" t="s">
        <v>8</v>
      </c>
      <c r="AF1" s="282" t="s">
        <v>9</v>
      </c>
      <c r="AG1" s="282" t="s">
        <v>9</v>
      </c>
      <c r="AH1" s="282" t="s">
        <v>10</v>
      </c>
      <c r="AI1" s="282" t="s">
        <v>11</v>
      </c>
      <c r="AJ1" s="282" t="s">
        <v>11</v>
      </c>
      <c r="AK1" s="282" t="s">
        <v>11</v>
      </c>
      <c r="AL1" s="282" t="s">
        <v>12</v>
      </c>
      <c r="AM1" s="282" t="s">
        <v>12</v>
      </c>
      <c r="AN1" s="282" t="s">
        <v>13</v>
      </c>
      <c r="AO1" s="282" t="s">
        <v>14</v>
      </c>
      <c r="AP1" s="282" t="s">
        <v>15</v>
      </c>
      <c r="AQ1" s="282" t="s">
        <v>16</v>
      </c>
      <c r="AR1" s="282" t="s">
        <v>17</v>
      </c>
      <c r="AS1" s="282" t="s">
        <v>18</v>
      </c>
      <c r="AT1" s="282" t="s">
        <v>19</v>
      </c>
      <c r="AU1" s="282" t="s">
        <v>20</v>
      </c>
      <c r="AV1" s="282" t="s">
        <v>20</v>
      </c>
      <c r="AW1" s="282" t="s">
        <v>20</v>
      </c>
      <c r="AX1" s="282" t="s">
        <v>20</v>
      </c>
      <c r="AY1" s="282" t="s">
        <v>20</v>
      </c>
      <c r="AZ1" s="282" t="s">
        <v>21</v>
      </c>
      <c r="BA1" s="282" t="s">
        <v>21</v>
      </c>
      <c r="BB1" s="282" t="s">
        <v>21</v>
      </c>
      <c r="BC1" s="282" t="s">
        <v>21</v>
      </c>
      <c r="BD1" s="282" t="s">
        <v>21</v>
      </c>
      <c r="BE1" s="282" t="s">
        <v>21</v>
      </c>
      <c r="BF1" s="282" t="s">
        <v>21</v>
      </c>
      <c r="BG1" s="282" t="s">
        <v>21</v>
      </c>
      <c r="BH1" s="282" t="s">
        <v>21</v>
      </c>
      <c r="BI1" s="282" t="s">
        <v>21</v>
      </c>
      <c r="BJ1" s="282" t="s">
        <v>21</v>
      </c>
      <c r="BK1" s="282" t="s">
        <v>21</v>
      </c>
      <c r="BL1" s="282" t="s">
        <v>21</v>
      </c>
      <c r="BM1" s="282" t="s">
        <v>21</v>
      </c>
      <c r="BN1" s="282" t="s">
        <v>21</v>
      </c>
      <c r="BO1" s="282" t="s">
        <v>22</v>
      </c>
      <c r="BP1" s="282" t="s">
        <v>22</v>
      </c>
      <c r="BQ1" s="282" t="s">
        <v>22</v>
      </c>
      <c r="BR1" s="282" t="s">
        <v>23</v>
      </c>
      <c r="BS1" s="282" t="s">
        <v>23</v>
      </c>
      <c r="BT1" s="282" t="s">
        <v>23</v>
      </c>
      <c r="BU1" s="282" t="s">
        <v>24</v>
      </c>
      <c r="BV1" s="282" t="s">
        <v>25</v>
      </c>
      <c r="BW1" s="282" t="s">
        <v>25</v>
      </c>
      <c r="BX1" s="282" t="s">
        <v>26</v>
      </c>
      <c r="BY1" s="282" t="s">
        <v>27</v>
      </c>
      <c r="BZ1" s="282" t="s">
        <v>28</v>
      </c>
      <c r="CA1" s="282" t="s">
        <v>28</v>
      </c>
      <c r="CB1" s="282" t="s">
        <v>29</v>
      </c>
      <c r="CC1" s="282" t="s">
        <v>30</v>
      </c>
      <c r="CD1" s="282" t="s">
        <v>31</v>
      </c>
      <c r="CE1" s="282" t="s">
        <v>31</v>
      </c>
      <c r="CF1" s="282" t="s">
        <v>32</v>
      </c>
      <c r="CG1" s="282" t="s">
        <v>32</v>
      </c>
      <c r="CH1" s="282" t="s">
        <v>32</v>
      </c>
      <c r="CI1" s="282" t="s">
        <v>32</v>
      </c>
      <c r="CJ1" s="282" t="s">
        <v>32</v>
      </c>
      <c r="CK1" s="282" t="s">
        <v>33</v>
      </c>
      <c r="CL1" s="282" t="s">
        <v>34</v>
      </c>
      <c r="CM1" s="282" t="s">
        <v>34</v>
      </c>
      <c r="CN1" s="282" t="s">
        <v>34</v>
      </c>
      <c r="CO1" s="282" t="s">
        <v>35</v>
      </c>
      <c r="CP1" s="282" t="s">
        <v>35</v>
      </c>
      <c r="CQ1" s="282" t="s">
        <v>35</v>
      </c>
      <c r="CR1" s="282" t="s">
        <v>36</v>
      </c>
      <c r="CS1" s="282" t="s">
        <v>36</v>
      </c>
      <c r="CT1" s="282" t="s">
        <v>36</v>
      </c>
      <c r="CU1" s="282" t="s">
        <v>36</v>
      </c>
      <c r="CV1" s="282" t="s">
        <v>36</v>
      </c>
      <c r="CW1" s="282" t="s">
        <v>36</v>
      </c>
      <c r="CX1" s="282" t="s">
        <v>37</v>
      </c>
      <c r="CY1" s="282" t="s">
        <v>37</v>
      </c>
      <c r="CZ1" s="282" t="s">
        <v>37</v>
      </c>
      <c r="DA1" s="282" t="s">
        <v>38</v>
      </c>
      <c r="DB1" s="282" t="s">
        <v>38</v>
      </c>
      <c r="DC1" s="282" t="s">
        <v>38</v>
      </c>
      <c r="DD1" s="282" t="s">
        <v>38</v>
      </c>
      <c r="DE1" s="282" t="s">
        <v>39</v>
      </c>
      <c r="DF1" s="282" t="s">
        <v>39</v>
      </c>
      <c r="DG1" s="282" t="s">
        <v>39</v>
      </c>
      <c r="DH1" s="282" t="s">
        <v>40</v>
      </c>
      <c r="DI1" s="282" t="s">
        <v>41</v>
      </c>
      <c r="DJ1" s="282" t="s">
        <v>42</v>
      </c>
      <c r="DK1" s="282" t="s">
        <v>42</v>
      </c>
      <c r="DL1" s="282" t="s">
        <v>42</v>
      </c>
      <c r="DM1" s="282" t="s">
        <v>43</v>
      </c>
      <c r="DN1" s="282" t="s">
        <v>43</v>
      </c>
      <c r="DO1" s="282" t="s">
        <v>44</v>
      </c>
      <c r="DP1" s="282" t="s">
        <v>44</v>
      </c>
      <c r="DQ1" s="282" t="s">
        <v>44</v>
      </c>
      <c r="DR1" s="282" t="s">
        <v>44</v>
      </c>
      <c r="DS1" s="282" t="s">
        <v>45</v>
      </c>
      <c r="DT1" s="282" t="s">
        <v>45</v>
      </c>
      <c r="DU1" s="282" t="s">
        <v>45</v>
      </c>
      <c r="DV1" s="282" t="s">
        <v>45</v>
      </c>
      <c r="DW1" s="282" t="s">
        <v>45</v>
      </c>
      <c r="DX1" s="282" t="s">
        <v>45</v>
      </c>
      <c r="DY1" s="282" t="s">
        <v>46</v>
      </c>
      <c r="DZ1" s="282" t="s">
        <v>46</v>
      </c>
      <c r="EA1" s="282" t="s">
        <v>47</v>
      </c>
      <c r="EB1" s="282" t="s">
        <v>47</v>
      </c>
      <c r="EC1" s="282" t="s">
        <v>48</v>
      </c>
      <c r="ED1" s="282" t="s">
        <v>48</v>
      </c>
      <c r="EE1" s="282" t="s">
        <v>49</v>
      </c>
      <c r="EF1" s="282" t="s">
        <v>50</v>
      </c>
      <c r="EG1" s="282" t="s">
        <v>50</v>
      </c>
      <c r="EH1" s="282" t="s">
        <v>50</v>
      </c>
      <c r="EI1" s="282" t="s">
        <v>50</v>
      </c>
      <c r="EJ1" s="282" t="s">
        <v>51</v>
      </c>
      <c r="EK1" s="282" t="s">
        <v>51</v>
      </c>
      <c r="EL1" s="282" t="s">
        <v>52</v>
      </c>
      <c r="EM1" s="282" t="s">
        <v>52</v>
      </c>
      <c r="EN1" s="282" t="s">
        <v>53</v>
      </c>
      <c r="EO1" s="282" t="s">
        <v>53</v>
      </c>
      <c r="EP1" s="282" t="s">
        <v>53</v>
      </c>
      <c r="EQ1" s="282" t="s">
        <v>54</v>
      </c>
      <c r="ER1" s="282" t="s">
        <v>54</v>
      </c>
      <c r="ES1" s="282" t="s">
        <v>54</v>
      </c>
      <c r="ET1" s="282" t="s">
        <v>55</v>
      </c>
      <c r="EU1" s="282" t="s">
        <v>55</v>
      </c>
      <c r="EV1" s="282" t="s">
        <v>55</v>
      </c>
      <c r="EW1" s="282" t="s">
        <v>56</v>
      </c>
      <c r="EX1" s="282" t="s">
        <v>57</v>
      </c>
      <c r="EY1" s="282" t="s">
        <v>57</v>
      </c>
      <c r="EZ1" s="282" t="s">
        <v>58</v>
      </c>
      <c r="FA1" s="282" t="s">
        <v>58</v>
      </c>
      <c r="FB1" s="282" t="s">
        <v>59</v>
      </c>
      <c r="FC1" s="282" t="s">
        <v>60</v>
      </c>
      <c r="FD1" s="282" t="s">
        <v>60</v>
      </c>
      <c r="FE1" s="282" t="s">
        <v>61</v>
      </c>
      <c r="FF1" s="282" t="s">
        <v>61</v>
      </c>
      <c r="FG1" s="282" t="s">
        <v>61</v>
      </c>
      <c r="FH1" s="282" t="s">
        <v>61</v>
      </c>
      <c r="FI1" s="282" t="s">
        <v>61</v>
      </c>
      <c r="FJ1" s="282" t="s">
        <v>62</v>
      </c>
      <c r="FK1" s="282" t="s">
        <v>62</v>
      </c>
      <c r="FL1" s="282" t="s">
        <v>62</v>
      </c>
      <c r="FM1" s="282" t="s">
        <v>62</v>
      </c>
      <c r="FN1" s="282" t="s">
        <v>62</v>
      </c>
      <c r="FO1" s="282" t="s">
        <v>62</v>
      </c>
      <c r="FP1" s="282" t="s">
        <v>62</v>
      </c>
      <c r="FQ1" s="282" t="s">
        <v>62</v>
      </c>
      <c r="FR1" s="282" t="s">
        <v>62</v>
      </c>
      <c r="FS1" s="282" t="s">
        <v>62</v>
      </c>
      <c r="FT1" s="282" t="s">
        <v>62</v>
      </c>
      <c r="FU1" s="282" t="s">
        <v>62</v>
      </c>
      <c r="FV1" s="282" t="s">
        <v>63</v>
      </c>
      <c r="FW1" s="282" t="s">
        <v>63</v>
      </c>
      <c r="FX1" s="282" t="s">
        <v>63</v>
      </c>
      <c r="FY1" s="282" t="s">
        <v>63</v>
      </c>
      <c r="FZ1" s="282" t="s">
        <v>788</v>
      </c>
    </row>
    <row r="2" spans="1:192" x14ac:dyDescent="0.2">
      <c r="A2" s="76"/>
      <c r="B2" s="76"/>
      <c r="C2" s="76"/>
      <c r="D2" s="282" t="s">
        <v>789</v>
      </c>
      <c r="E2" s="282" t="s">
        <v>790</v>
      </c>
      <c r="F2" s="282" t="s">
        <v>791</v>
      </c>
      <c r="G2" s="282" t="s">
        <v>792</v>
      </c>
      <c r="H2" s="282" t="s">
        <v>793</v>
      </c>
      <c r="I2" s="283" t="s">
        <v>794</v>
      </c>
      <c r="J2" s="283" t="s">
        <v>795</v>
      </c>
      <c r="K2" s="282" t="s">
        <v>2</v>
      </c>
      <c r="L2" s="284" t="s">
        <v>796</v>
      </c>
      <c r="M2" s="283" t="s">
        <v>797</v>
      </c>
      <c r="N2" s="283" t="s">
        <v>798</v>
      </c>
      <c r="O2" s="283" t="s">
        <v>799</v>
      </c>
      <c r="P2" s="283" t="s">
        <v>800</v>
      </c>
      <c r="Q2" s="282" t="s">
        <v>801</v>
      </c>
      <c r="R2" s="282" t="s">
        <v>802</v>
      </c>
      <c r="S2" s="282" t="s">
        <v>803</v>
      </c>
      <c r="T2" s="282" t="s">
        <v>4</v>
      </c>
      <c r="U2" s="282" t="s">
        <v>804</v>
      </c>
      <c r="V2" s="282" t="s">
        <v>805</v>
      </c>
      <c r="W2" s="282" t="s">
        <v>806</v>
      </c>
      <c r="X2" s="282" t="s">
        <v>807</v>
      </c>
      <c r="Y2" s="282" t="s">
        <v>808</v>
      </c>
      <c r="Z2" s="282" t="s">
        <v>36</v>
      </c>
      <c r="AA2" s="282" t="s">
        <v>809</v>
      </c>
      <c r="AB2" s="282" t="s">
        <v>810</v>
      </c>
      <c r="AC2" s="282" t="s">
        <v>7</v>
      </c>
      <c r="AD2" s="282" t="s">
        <v>811</v>
      </c>
      <c r="AE2" s="282" t="s">
        <v>812</v>
      </c>
      <c r="AF2" s="282" t="s">
        <v>32</v>
      </c>
      <c r="AG2" s="282" t="s">
        <v>813</v>
      </c>
      <c r="AH2" s="282" t="s">
        <v>10</v>
      </c>
      <c r="AI2" s="282" t="s">
        <v>814</v>
      </c>
      <c r="AJ2" s="282" t="s">
        <v>815</v>
      </c>
      <c r="AK2" s="282" t="s">
        <v>816</v>
      </c>
      <c r="AL2" s="282" t="s">
        <v>817</v>
      </c>
      <c r="AM2" s="282" t="s">
        <v>818</v>
      </c>
      <c r="AN2" s="282" t="s">
        <v>13</v>
      </c>
      <c r="AO2" s="282" t="s">
        <v>819</v>
      </c>
      <c r="AP2" s="282" t="s">
        <v>15</v>
      </c>
      <c r="AQ2" s="282" t="s">
        <v>16</v>
      </c>
      <c r="AR2" s="282" t="s">
        <v>17</v>
      </c>
      <c r="AS2" s="282" t="s">
        <v>18</v>
      </c>
      <c r="AT2" s="282" t="s">
        <v>19</v>
      </c>
      <c r="AU2" s="282" t="s">
        <v>820</v>
      </c>
      <c r="AV2" s="282" t="s">
        <v>31</v>
      </c>
      <c r="AW2" s="282" t="s">
        <v>821</v>
      </c>
      <c r="AX2" s="282" t="s">
        <v>20</v>
      </c>
      <c r="AY2" s="282" t="s">
        <v>822</v>
      </c>
      <c r="AZ2" s="282" t="s">
        <v>823</v>
      </c>
      <c r="BA2" s="282" t="s">
        <v>824</v>
      </c>
      <c r="BB2" s="282" t="s">
        <v>825</v>
      </c>
      <c r="BC2" s="282" t="s">
        <v>826</v>
      </c>
      <c r="BD2" s="282" t="s">
        <v>827</v>
      </c>
      <c r="BE2" s="282" t="s">
        <v>828</v>
      </c>
      <c r="BF2" s="282" t="s">
        <v>829</v>
      </c>
      <c r="BG2" s="282" t="s">
        <v>830</v>
      </c>
      <c r="BH2" s="282" t="s">
        <v>831</v>
      </c>
      <c r="BI2" s="282" t="s">
        <v>832</v>
      </c>
      <c r="BJ2" s="282" t="s">
        <v>833</v>
      </c>
      <c r="BK2" s="282" t="s">
        <v>834</v>
      </c>
      <c r="BL2" s="282" t="s">
        <v>835</v>
      </c>
      <c r="BM2" s="282" t="s">
        <v>836</v>
      </c>
      <c r="BN2" s="282" t="s">
        <v>837</v>
      </c>
      <c r="BO2" s="282" t="s">
        <v>838</v>
      </c>
      <c r="BP2" s="282" t="s">
        <v>839</v>
      </c>
      <c r="BQ2" s="282" t="s">
        <v>840</v>
      </c>
      <c r="BR2" s="282" t="s">
        <v>841</v>
      </c>
      <c r="BS2" s="282" t="s">
        <v>842</v>
      </c>
      <c r="BT2" s="282" t="s">
        <v>843</v>
      </c>
      <c r="BU2" s="282" t="s">
        <v>24</v>
      </c>
      <c r="BV2" s="282" t="s">
        <v>844</v>
      </c>
      <c r="BW2" s="282" t="s">
        <v>845</v>
      </c>
      <c r="BX2" s="282" t="s">
        <v>26</v>
      </c>
      <c r="BY2" s="282" t="s">
        <v>27</v>
      </c>
      <c r="BZ2" s="282" t="s">
        <v>28</v>
      </c>
      <c r="CA2" s="282" t="s">
        <v>846</v>
      </c>
      <c r="CB2" s="282" t="s">
        <v>847</v>
      </c>
      <c r="CC2" s="282" t="s">
        <v>30</v>
      </c>
      <c r="CD2" s="282" t="s">
        <v>848</v>
      </c>
      <c r="CE2" s="282" t="s">
        <v>849</v>
      </c>
      <c r="CF2" s="282" t="s">
        <v>850</v>
      </c>
      <c r="CG2" s="282" t="s">
        <v>851</v>
      </c>
      <c r="CH2" s="282" t="s">
        <v>852</v>
      </c>
      <c r="CI2" s="282" t="s">
        <v>853</v>
      </c>
      <c r="CJ2" s="282" t="s">
        <v>854</v>
      </c>
      <c r="CK2" s="282" t="s">
        <v>33</v>
      </c>
      <c r="CL2" s="282" t="s">
        <v>855</v>
      </c>
      <c r="CM2" s="282" t="s">
        <v>856</v>
      </c>
      <c r="CN2" s="282" t="s">
        <v>857</v>
      </c>
      <c r="CO2" s="282" t="s">
        <v>858</v>
      </c>
      <c r="CP2" s="282" t="s">
        <v>859</v>
      </c>
      <c r="CQ2" s="282" t="s">
        <v>860</v>
      </c>
      <c r="CR2" s="282" t="s">
        <v>861</v>
      </c>
      <c r="CS2" s="282" t="s">
        <v>862</v>
      </c>
      <c r="CT2" s="282" t="s">
        <v>863</v>
      </c>
      <c r="CU2" s="282" t="s">
        <v>864</v>
      </c>
      <c r="CV2" s="282" t="s">
        <v>865</v>
      </c>
      <c r="CW2" s="282" t="s">
        <v>866</v>
      </c>
      <c r="CX2" s="282" t="s">
        <v>867</v>
      </c>
      <c r="CY2" s="282" t="s">
        <v>868</v>
      </c>
      <c r="CZ2" s="282" t="s">
        <v>869</v>
      </c>
      <c r="DA2" s="282" t="s">
        <v>870</v>
      </c>
      <c r="DB2" s="282" t="s">
        <v>871</v>
      </c>
      <c r="DC2" s="282" t="s">
        <v>872</v>
      </c>
      <c r="DD2" s="282" t="s">
        <v>873</v>
      </c>
      <c r="DE2" s="282" t="s">
        <v>874</v>
      </c>
      <c r="DF2" s="282" t="s">
        <v>873</v>
      </c>
      <c r="DG2" s="282" t="s">
        <v>875</v>
      </c>
      <c r="DH2" s="282" t="s">
        <v>876</v>
      </c>
      <c r="DI2" s="282" t="s">
        <v>41</v>
      </c>
      <c r="DJ2" s="282" t="s">
        <v>42</v>
      </c>
      <c r="DK2" s="282" t="s">
        <v>17</v>
      </c>
      <c r="DL2" s="282" t="s">
        <v>877</v>
      </c>
      <c r="DM2" s="282" t="s">
        <v>43</v>
      </c>
      <c r="DN2" s="282" t="s">
        <v>878</v>
      </c>
      <c r="DO2" s="282" t="s">
        <v>879</v>
      </c>
      <c r="DP2" s="282" t="s">
        <v>880</v>
      </c>
      <c r="DQ2" s="282" t="s">
        <v>881</v>
      </c>
      <c r="DR2" s="282" t="s">
        <v>882</v>
      </c>
      <c r="DS2" s="282" t="s">
        <v>883</v>
      </c>
      <c r="DT2" s="282" t="s">
        <v>884</v>
      </c>
      <c r="DU2" s="282" t="s">
        <v>885</v>
      </c>
      <c r="DV2" s="282" t="s">
        <v>886</v>
      </c>
      <c r="DW2" s="282" t="s">
        <v>887</v>
      </c>
      <c r="DX2" s="282" t="s">
        <v>888</v>
      </c>
      <c r="DY2" s="282" t="s">
        <v>46</v>
      </c>
      <c r="DZ2" s="282" t="s">
        <v>889</v>
      </c>
      <c r="EA2" s="282" t="s">
        <v>890</v>
      </c>
      <c r="EB2" s="282" t="s">
        <v>47</v>
      </c>
      <c r="EC2" s="282" t="s">
        <v>891</v>
      </c>
      <c r="ED2" s="282" t="s">
        <v>892</v>
      </c>
      <c r="EE2" s="282" t="s">
        <v>893</v>
      </c>
      <c r="EF2" s="282" t="s">
        <v>894</v>
      </c>
      <c r="EG2" s="282" t="s">
        <v>895</v>
      </c>
      <c r="EH2" s="282" t="s">
        <v>896</v>
      </c>
      <c r="EI2" s="282" t="s">
        <v>897</v>
      </c>
      <c r="EJ2" s="282" t="s">
        <v>898</v>
      </c>
      <c r="EK2" s="282" t="s">
        <v>899</v>
      </c>
      <c r="EL2" s="282" t="s">
        <v>900</v>
      </c>
      <c r="EM2" s="282" t="s">
        <v>901</v>
      </c>
      <c r="EN2" s="282" t="s">
        <v>902</v>
      </c>
      <c r="EO2" s="282" t="s">
        <v>903</v>
      </c>
      <c r="EP2" s="282" t="s">
        <v>904</v>
      </c>
      <c r="EQ2" s="282" t="s">
        <v>905</v>
      </c>
      <c r="ER2" s="282" t="s">
        <v>906</v>
      </c>
      <c r="ES2" s="282" t="s">
        <v>907</v>
      </c>
      <c r="ET2" s="282" t="s">
        <v>908</v>
      </c>
      <c r="EU2" s="282" t="s">
        <v>41</v>
      </c>
      <c r="EV2" s="282" t="s">
        <v>909</v>
      </c>
      <c r="EW2" s="282" t="s">
        <v>910</v>
      </c>
      <c r="EX2" s="282" t="s">
        <v>911</v>
      </c>
      <c r="EY2" s="282" t="s">
        <v>912</v>
      </c>
      <c r="EZ2" s="282" t="s">
        <v>913</v>
      </c>
      <c r="FA2" s="282" t="s">
        <v>914</v>
      </c>
      <c r="FB2" s="282" t="s">
        <v>59</v>
      </c>
      <c r="FC2" s="282" t="s">
        <v>915</v>
      </c>
      <c r="FD2" s="282" t="s">
        <v>916</v>
      </c>
      <c r="FE2" s="282" t="s">
        <v>917</v>
      </c>
      <c r="FF2" s="282" t="s">
        <v>918</v>
      </c>
      <c r="FG2" s="282" t="s">
        <v>919</v>
      </c>
      <c r="FH2" s="282" t="s">
        <v>920</v>
      </c>
      <c r="FI2" s="282" t="s">
        <v>921</v>
      </c>
      <c r="FJ2" s="282" t="s">
        <v>922</v>
      </c>
      <c r="FK2" s="282" t="s">
        <v>923</v>
      </c>
      <c r="FL2" s="282" t="s">
        <v>924</v>
      </c>
      <c r="FM2" s="282" t="s">
        <v>925</v>
      </c>
      <c r="FN2" s="282" t="s">
        <v>926</v>
      </c>
      <c r="FO2" s="282" t="s">
        <v>927</v>
      </c>
      <c r="FP2" s="282" t="s">
        <v>914</v>
      </c>
      <c r="FQ2" s="282" t="s">
        <v>928</v>
      </c>
      <c r="FR2" s="282" t="s">
        <v>929</v>
      </c>
      <c r="FS2" s="282" t="s">
        <v>930</v>
      </c>
      <c r="FT2" s="282" t="s">
        <v>931</v>
      </c>
      <c r="FU2" s="282" t="s">
        <v>932</v>
      </c>
      <c r="FV2" s="282" t="s">
        <v>237</v>
      </c>
      <c r="FW2" s="282" t="s">
        <v>238</v>
      </c>
      <c r="FX2" s="282" t="s">
        <v>239</v>
      </c>
      <c r="FY2" s="282" t="s">
        <v>240</v>
      </c>
      <c r="FZ2" s="282" t="s">
        <v>933</v>
      </c>
    </row>
    <row r="3" spans="1:192" ht="15.75" x14ac:dyDescent="0.25">
      <c r="A3" s="285" t="s">
        <v>934</v>
      </c>
      <c r="B3" s="285"/>
      <c r="C3" s="76"/>
      <c r="D3" s="76"/>
      <c r="E3" s="76"/>
      <c r="F3" s="76"/>
      <c r="G3" s="76"/>
      <c r="H3" s="76"/>
      <c r="I3" s="244"/>
      <c r="J3" s="244"/>
      <c r="K3" s="76"/>
      <c r="L3" s="220"/>
      <c r="M3" s="244"/>
      <c r="N3" s="244"/>
      <c r="O3" s="244"/>
      <c r="P3" s="244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</row>
    <row r="4" spans="1:192" x14ac:dyDescent="0.2">
      <c r="A4" s="286" t="s">
        <v>386</v>
      </c>
      <c r="B4" s="282"/>
      <c r="C4" s="287" t="s">
        <v>722</v>
      </c>
      <c r="D4" s="204">
        <f>Worksheet!C97</f>
        <v>8443.4</v>
      </c>
      <c r="E4" s="204">
        <f>Worksheet!D97</f>
        <v>37290.9</v>
      </c>
      <c r="F4" s="204">
        <f>Worksheet!E97</f>
        <v>7033.8</v>
      </c>
      <c r="G4" s="204">
        <f>Worksheet!F97</f>
        <v>17913.599999999999</v>
      </c>
      <c r="H4" s="204">
        <f>Worksheet!G97</f>
        <v>1031.8</v>
      </c>
      <c r="I4" s="204">
        <f>Worksheet!H97</f>
        <v>976.9</v>
      </c>
      <c r="J4" s="204">
        <f>Worksheet!I97</f>
        <v>9329.7999999999993</v>
      </c>
      <c r="K4" s="204">
        <f>Worksheet!J97</f>
        <v>2367.6999999999998</v>
      </c>
      <c r="L4" s="204">
        <f>Worksheet!K97</f>
        <v>296.40000000000003</v>
      </c>
      <c r="M4" s="204">
        <f>Worksheet!L97</f>
        <v>2590.4</v>
      </c>
      <c r="N4" s="204">
        <f>Worksheet!M97</f>
        <v>1347.5</v>
      </c>
      <c r="O4" s="204">
        <f>Worksheet!N97</f>
        <v>52869.7</v>
      </c>
      <c r="P4" s="204">
        <f>Worksheet!O97</f>
        <v>14642.699999999999</v>
      </c>
      <c r="Q4" s="204">
        <f>Worksheet!P97</f>
        <v>180</v>
      </c>
      <c r="R4" s="204">
        <f>Worksheet!Q97</f>
        <v>38579.699999999997</v>
      </c>
      <c r="S4" s="204">
        <f>Worksheet!R97</f>
        <v>2765.5</v>
      </c>
      <c r="T4" s="204">
        <f>Worksheet!S97</f>
        <v>1652.5</v>
      </c>
      <c r="U4" s="204">
        <f>Worksheet!T97</f>
        <v>150.6</v>
      </c>
      <c r="V4" s="204">
        <f>Worksheet!U97</f>
        <v>51.5</v>
      </c>
      <c r="W4" s="204">
        <f>Worksheet!V97</f>
        <v>291.7</v>
      </c>
      <c r="X4" s="204">
        <f>Worksheet!W97</f>
        <v>50</v>
      </c>
      <c r="Y4" s="204">
        <f>Worksheet!X97</f>
        <v>50</v>
      </c>
      <c r="Z4" s="204">
        <f>Worksheet!Y97</f>
        <v>2292.5</v>
      </c>
      <c r="AA4" s="204">
        <f>Worksheet!Z97</f>
        <v>244.5</v>
      </c>
      <c r="AB4" s="204">
        <f>Worksheet!AA97</f>
        <v>30188.5</v>
      </c>
      <c r="AC4" s="204">
        <f>Worksheet!AB97</f>
        <v>29794.2</v>
      </c>
      <c r="AD4" s="204">
        <f>Worksheet!AC97</f>
        <v>1002.5</v>
      </c>
      <c r="AE4" s="204">
        <f>Worksheet!AD97</f>
        <v>1206.2</v>
      </c>
      <c r="AF4" s="204">
        <f>Worksheet!AE97</f>
        <v>105</v>
      </c>
      <c r="AG4" s="204">
        <f>Worksheet!AF97</f>
        <v>168.4</v>
      </c>
      <c r="AH4" s="204">
        <f>Worksheet!AG97</f>
        <v>765.69999999999993</v>
      </c>
      <c r="AI4" s="204">
        <f>Worksheet!AH97</f>
        <v>1037.8</v>
      </c>
      <c r="AJ4" s="204">
        <f>Worksheet!AI97</f>
        <v>359.8</v>
      </c>
      <c r="AK4" s="204">
        <f>Worksheet!AJ97</f>
        <v>193.79999999999998</v>
      </c>
      <c r="AL4" s="204">
        <f>Worksheet!AK97</f>
        <v>216.9</v>
      </c>
      <c r="AM4" s="204">
        <f>Worksheet!AL97</f>
        <v>278</v>
      </c>
      <c r="AN4" s="204">
        <f>Worksheet!AM97</f>
        <v>445.59999999999997</v>
      </c>
      <c r="AO4" s="204">
        <f>Worksheet!AN97</f>
        <v>360.1</v>
      </c>
      <c r="AP4" s="204">
        <f>Worksheet!AO97</f>
        <v>4680.7000000000007</v>
      </c>
      <c r="AQ4" s="204">
        <f>Worksheet!AP97</f>
        <v>87643.7</v>
      </c>
      <c r="AR4" s="204">
        <f>Worksheet!AQ97</f>
        <v>237.4</v>
      </c>
      <c r="AS4" s="204">
        <f>Worksheet!AR97</f>
        <v>63925.8</v>
      </c>
      <c r="AT4" s="204">
        <f>Worksheet!AS97</f>
        <v>6590</v>
      </c>
      <c r="AU4" s="204">
        <f>Worksheet!AT97</f>
        <v>2283.7000000000003</v>
      </c>
      <c r="AV4" s="204">
        <f>Worksheet!AU97</f>
        <v>248.8</v>
      </c>
      <c r="AW4" s="204">
        <f>Worksheet!AV97</f>
        <v>299.60000000000002</v>
      </c>
      <c r="AX4" s="204">
        <f>Worksheet!AW97</f>
        <v>223.4</v>
      </c>
      <c r="AY4" s="204">
        <f>Worksheet!AX97</f>
        <v>50</v>
      </c>
      <c r="AZ4" s="204">
        <f>Worksheet!AY97</f>
        <v>443.3</v>
      </c>
      <c r="BA4" s="204">
        <f>Worksheet!AZ97</f>
        <v>11449.3</v>
      </c>
      <c r="BB4" s="204">
        <f>Worksheet!BA97</f>
        <v>9017.5</v>
      </c>
      <c r="BC4" s="204">
        <f>Worksheet!BB97</f>
        <v>7807</v>
      </c>
      <c r="BD4" s="204">
        <f>Worksheet!BC97</f>
        <v>26240.399999999998</v>
      </c>
      <c r="BE4" s="204">
        <f>Worksheet!BD97</f>
        <v>4995.3</v>
      </c>
      <c r="BF4" s="204">
        <f>Worksheet!BE97</f>
        <v>1431.5</v>
      </c>
      <c r="BG4" s="204">
        <f>Worksheet!BF97</f>
        <v>24667.200000000001</v>
      </c>
      <c r="BH4" s="204">
        <f>Worksheet!BG97</f>
        <v>1032.4000000000001</v>
      </c>
      <c r="BI4" s="204">
        <f>Worksheet!BH97</f>
        <v>624.80000000000007</v>
      </c>
      <c r="BJ4" s="204">
        <f>Worksheet!BI97</f>
        <v>243.70000000000002</v>
      </c>
      <c r="BK4" s="204">
        <f>Worksheet!BJ97</f>
        <v>6464</v>
      </c>
      <c r="BL4" s="204">
        <f>Worksheet!BK97</f>
        <v>23664.1</v>
      </c>
      <c r="BM4" s="204">
        <f>Worksheet!BL97</f>
        <v>195.2</v>
      </c>
      <c r="BN4" s="204">
        <f>Worksheet!BM97</f>
        <v>283</v>
      </c>
      <c r="BO4" s="204">
        <f>Worksheet!BN97</f>
        <v>3649.2999999999997</v>
      </c>
      <c r="BP4" s="204">
        <f>Worksheet!BO97</f>
        <v>1336.3</v>
      </c>
      <c r="BQ4" s="204">
        <f>Worksheet!BP97</f>
        <v>205.3</v>
      </c>
      <c r="BR4" s="204">
        <f>Worksheet!BQ97</f>
        <v>5524.1</v>
      </c>
      <c r="BS4" s="204">
        <f>Worksheet!BR97</f>
        <v>4740.8</v>
      </c>
      <c r="BT4" s="204">
        <f>Worksheet!BS97</f>
        <v>1163.4000000000001</v>
      </c>
      <c r="BU4" s="204">
        <f>Worksheet!BT97</f>
        <v>441.6</v>
      </c>
      <c r="BV4" s="204">
        <f>Worksheet!BU97</f>
        <v>420.8</v>
      </c>
      <c r="BW4" s="204">
        <f>Worksheet!BV97</f>
        <v>1285.3</v>
      </c>
      <c r="BX4" s="204">
        <f>Worksheet!BW97</f>
        <v>1987.7</v>
      </c>
      <c r="BY4" s="204">
        <f>Worksheet!BX97</f>
        <v>87.3</v>
      </c>
      <c r="BZ4" s="204">
        <f>Worksheet!BY97</f>
        <v>517</v>
      </c>
      <c r="CA4" s="204">
        <f>Worksheet!BZ97</f>
        <v>212.70000000000002</v>
      </c>
      <c r="CB4" s="204">
        <f>Worksheet!CA97</f>
        <v>169.8</v>
      </c>
      <c r="CC4" s="204">
        <f>Worksheet!CB97</f>
        <v>80657.2</v>
      </c>
      <c r="CD4" s="204">
        <f>Worksheet!CC97</f>
        <v>175.5</v>
      </c>
      <c r="CE4" s="204">
        <f>Worksheet!CD97</f>
        <v>56.3</v>
      </c>
      <c r="CF4" s="204">
        <f>Worksheet!CE97</f>
        <v>161.1</v>
      </c>
      <c r="CG4" s="204">
        <f>Worksheet!CF97</f>
        <v>115.6</v>
      </c>
      <c r="CH4" s="204">
        <f>Worksheet!CG97</f>
        <v>215.9</v>
      </c>
      <c r="CI4" s="204">
        <f>Worksheet!CH97</f>
        <v>105.39999999999999</v>
      </c>
      <c r="CJ4" s="204">
        <f>Worksheet!CI97</f>
        <v>720.19999999999993</v>
      </c>
      <c r="CK4" s="204">
        <f>Worksheet!CJ97</f>
        <v>978</v>
      </c>
      <c r="CL4" s="204">
        <f>Worksheet!CK97</f>
        <v>5173.3</v>
      </c>
      <c r="CM4" s="204">
        <f>Worksheet!CL97</f>
        <v>1358.6</v>
      </c>
      <c r="CN4" s="204">
        <f>Worksheet!CM97</f>
        <v>835.8</v>
      </c>
      <c r="CO4" s="204">
        <f>Worksheet!CN97</f>
        <v>28801</v>
      </c>
      <c r="CP4" s="204">
        <f>Worksheet!CO97</f>
        <v>15194.5</v>
      </c>
      <c r="CQ4" s="204">
        <f>Worksheet!CP97</f>
        <v>1064.3</v>
      </c>
      <c r="CR4" s="204">
        <f>Worksheet!CQ97</f>
        <v>1025.3</v>
      </c>
      <c r="CS4" s="204">
        <f>Worksheet!CR97</f>
        <v>180.7</v>
      </c>
      <c r="CT4" s="204">
        <f>Worksheet!CS97</f>
        <v>367</v>
      </c>
      <c r="CU4" s="204">
        <f>Worksheet!CT97</f>
        <v>110.7</v>
      </c>
      <c r="CV4" s="204">
        <f>Worksheet!CU97</f>
        <v>458.9</v>
      </c>
      <c r="CW4" s="204">
        <f>Worksheet!CV97</f>
        <v>50</v>
      </c>
      <c r="CX4" s="204">
        <f>Worksheet!CW97</f>
        <v>184.9</v>
      </c>
      <c r="CY4" s="204">
        <f>Worksheet!CX97</f>
        <v>482.1</v>
      </c>
      <c r="CZ4" s="204">
        <f>Worksheet!CY97</f>
        <v>50</v>
      </c>
      <c r="DA4" s="204">
        <f>Worksheet!CZ97</f>
        <v>2120.6</v>
      </c>
      <c r="DB4" s="204">
        <f>Worksheet!DA97</f>
        <v>182.3</v>
      </c>
      <c r="DC4" s="204">
        <f>Worksheet!DB97</f>
        <v>303.09999999999997</v>
      </c>
      <c r="DD4" s="204">
        <f>Worksheet!DC97</f>
        <v>154.79999999999998</v>
      </c>
      <c r="DE4" s="204">
        <f>Worksheet!DD97</f>
        <v>162.5</v>
      </c>
      <c r="DF4" s="204">
        <f>Worksheet!DE97</f>
        <v>437.7</v>
      </c>
      <c r="DG4" s="204">
        <f>Worksheet!DF97</f>
        <v>21079.8</v>
      </c>
      <c r="DH4" s="204">
        <f>Worksheet!DG97</f>
        <v>93</v>
      </c>
      <c r="DI4" s="204">
        <f>Worksheet!DH97</f>
        <v>2106.1</v>
      </c>
      <c r="DJ4" s="204">
        <f>Worksheet!DI97</f>
        <v>2698.5</v>
      </c>
      <c r="DK4" s="204">
        <f>Worksheet!DJ97</f>
        <v>686.30000000000007</v>
      </c>
      <c r="DL4" s="204">
        <f>Worksheet!DK97</f>
        <v>457.5</v>
      </c>
      <c r="DM4" s="204">
        <f>Worksheet!DL97</f>
        <v>5868.1</v>
      </c>
      <c r="DN4" s="204">
        <f>Worksheet!DM97</f>
        <v>267.89999999999998</v>
      </c>
      <c r="DO4" s="204">
        <f>Worksheet!DN97</f>
        <v>1453.5</v>
      </c>
      <c r="DP4" s="204">
        <f>Worksheet!DO97</f>
        <v>3180</v>
      </c>
      <c r="DQ4" s="204">
        <f>Worksheet!DP97</f>
        <v>209.3</v>
      </c>
      <c r="DR4" s="204">
        <f>Worksheet!DQ97</f>
        <v>637.70000000000005</v>
      </c>
      <c r="DS4" s="204">
        <f>Worksheet!DR97</f>
        <v>1418.7</v>
      </c>
      <c r="DT4" s="204">
        <f>Worksheet!DS97</f>
        <v>789.8</v>
      </c>
      <c r="DU4" s="204">
        <f>Worksheet!DT97</f>
        <v>137.30000000000001</v>
      </c>
      <c r="DV4" s="204">
        <f>Worksheet!DU97</f>
        <v>389</v>
      </c>
      <c r="DW4" s="204">
        <f>Worksheet!DV97</f>
        <v>209.5</v>
      </c>
      <c r="DX4" s="204">
        <f>Worksheet!DW97</f>
        <v>353.7</v>
      </c>
      <c r="DY4" s="204">
        <f>Worksheet!DX97</f>
        <v>167.70000000000002</v>
      </c>
      <c r="DZ4" s="204">
        <f>Worksheet!DY97</f>
        <v>331.8</v>
      </c>
      <c r="EA4" s="204">
        <f>Worksheet!DZ97</f>
        <v>902.7</v>
      </c>
      <c r="EB4" s="204">
        <f>Worksheet!EA97</f>
        <v>647.70000000000005</v>
      </c>
      <c r="EC4" s="204">
        <f>Worksheet!EB97</f>
        <v>585.4</v>
      </c>
      <c r="ED4" s="204">
        <f>Worksheet!EC97</f>
        <v>322.10000000000002</v>
      </c>
      <c r="EE4" s="204">
        <f>Worksheet!ED97</f>
        <v>1652.4</v>
      </c>
      <c r="EF4" s="204">
        <f>Worksheet!EE97</f>
        <v>195.3</v>
      </c>
      <c r="EG4" s="204">
        <f>Worksheet!EF97</f>
        <v>1487.4</v>
      </c>
      <c r="EH4" s="204">
        <f>Worksheet!EG97</f>
        <v>286.3</v>
      </c>
      <c r="EI4" s="204">
        <f>Worksheet!EH97</f>
        <v>233.20000000000002</v>
      </c>
      <c r="EJ4" s="204">
        <f>Worksheet!EI97</f>
        <v>16415.8</v>
      </c>
      <c r="EK4" s="204">
        <f>Worksheet!EJ97</f>
        <v>9578.6</v>
      </c>
      <c r="EL4" s="204">
        <f>Worksheet!EK97</f>
        <v>700.7</v>
      </c>
      <c r="EM4" s="204">
        <f>Worksheet!EL97</f>
        <v>483.7</v>
      </c>
      <c r="EN4" s="204">
        <f>Worksheet!EM97</f>
        <v>432.1</v>
      </c>
      <c r="EO4" s="204">
        <f>Worksheet!EN97</f>
        <v>1103.2</v>
      </c>
      <c r="EP4" s="204">
        <f>Worksheet!EO97</f>
        <v>387.5</v>
      </c>
      <c r="EQ4" s="204">
        <f>Worksheet!EP97</f>
        <v>398.2</v>
      </c>
      <c r="ER4" s="204">
        <f>Worksheet!EQ97</f>
        <v>2602</v>
      </c>
      <c r="ES4" s="204">
        <f>Worksheet!ER97</f>
        <v>330.5</v>
      </c>
      <c r="ET4" s="204">
        <f>Worksheet!ES97</f>
        <v>131.19999999999999</v>
      </c>
      <c r="EU4" s="204">
        <f>Worksheet!ET97</f>
        <v>220</v>
      </c>
      <c r="EV4" s="204">
        <f>Worksheet!EU97</f>
        <v>652</v>
      </c>
      <c r="EW4" s="204">
        <f>Worksheet!EV97</f>
        <v>66.099999999999994</v>
      </c>
      <c r="EX4" s="204">
        <f>Worksheet!EW97</f>
        <v>910.4</v>
      </c>
      <c r="EY4" s="204">
        <f>Worksheet!EX97</f>
        <v>230.8</v>
      </c>
      <c r="EZ4" s="204">
        <f>Worksheet!EY97</f>
        <v>516.29999999999995</v>
      </c>
      <c r="FA4" s="204">
        <f>Worksheet!EZ97</f>
        <v>139.4</v>
      </c>
      <c r="FB4" s="204">
        <f>Worksheet!FA97</f>
        <v>3397.5</v>
      </c>
      <c r="FC4" s="204">
        <f>Worksheet!FB97</f>
        <v>357.9</v>
      </c>
      <c r="FD4" s="204">
        <f>Worksheet!FC97</f>
        <v>2301</v>
      </c>
      <c r="FE4" s="204">
        <f>Worksheet!FD97</f>
        <v>362.9</v>
      </c>
      <c r="FF4" s="204">
        <f>Worksheet!FE97</f>
        <v>105.6</v>
      </c>
      <c r="FG4" s="204">
        <f>Worksheet!FF97</f>
        <v>226.3</v>
      </c>
      <c r="FH4" s="204">
        <f>Worksheet!FG97</f>
        <v>117.6</v>
      </c>
      <c r="FI4" s="204">
        <f>Worksheet!FH97</f>
        <v>93.5</v>
      </c>
      <c r="FJ4" s="204">
        <f>Worksheet!FI97</f>
        <v>1857.6999999999998</v>
      </c>
      <c r="FK4" s="204">
        <f>Worksheet!FJ97</f>
        <v>1911.4</v>
      </c>
      <c r="FL4" s="204">
        <f>Worksheet!FK97</f>
        <v>2347</v>
      </c>
      <c r="FM4" s="204">
        <f>Worksheet!FL97</f>
        <v>6430</v>
      </c>
      <c r="FN4" s="204">
        <f>Worksheet!FM97</f>
        <v>3789.9</v>
      </c>
      <c r="FO4" s="204">
        <f>Worksheet!FN97</f>
        <v>21751.4</v>
      </c>
      <c r="FP4" s="204">
        <f>Worksheet!FO97</f>
        <v>1118.3000000000002</v>
      </c>
      <c r="FQ4" s="204">
        <f>Worksheet!FP97</f>
        <v>2325.5</v>
      </c>
      <c r="FR4" s="204">
        <f>Worksheet!FQ97</f>
        <v>924.4</v>
      </c>
      <c r="FS4" s="204">
        <f>Worksheet!FR97</f>
        <v>167.5</v>
      </c>
      <c r="FT4" s="204">
        <f>Worksheet!FS97</f>
        <v>194.20000000000002</v>
      </c>
      <c r="FU4" s="204">
        <f>Worksheet!FT97</f>
        <v>78.7</v>
      </c>
      <c r="FV4" s="204">
        <f>Worksheet!FU97</f>
        <v>797.2</v>
      </c>
      <c r="FW4" s="204">
        <f>Worksheet!FV97</f>
        <v>677.6</v>
      </c>
      <c r="FX4" s="204">
        <f>Worksheet!FW97</f>
        <v>198.8</v>
      </c>
      <c r="FY4" s="204">
        <f>Worksheet!FX97</f>
        <v>63.3</v>
      </c>
      <c r="FZ4" s="204">
        <f>Worksheet!FY97</f>
        <v>0</v>
      </c>
      <c r="GA4" s="204"/>
      <c r="GB4" s="204">
        <f>SUM(D4:FZ4)</f>
        <v>852673.50000000035</v>
      </c>
      <c r="GC4" s="204"/>
      <c r="GD4" s="204"/>
      <c r="GE4" s="204"/>
      <c r="GF4" s="204"/>
      <c r="GG4" s="204"/>
      <c r="GH4" s="204"/>
      <c r="GI4" s="204"/>
      <c r="GJ4" s="204"/>
    </row>
    <row r="5" spans="1:192" x14ac:dyDescent="0.2">
      <c r="A5" s="282" t="s">
        <v>400</v>
      </c>
      <c r="B5" s="282"/>
      <c r="C5" s="76" t="s">
        <v>935</v>
      </c>
      <c r="D5" s="204">
        <f>Worksheet!C98</f>
        <v>0</v>
      </c>
      <c r="E5" s="204">
        <f>Worksheet!D98</f>
        <v>4597.3999999999996</v>
      </c>
      <c r="F5" s="204">
        <f>Worksheet!E98</f>
        <v>832.7</v>
      </c>
      <c r="G5" s="204">
        <f>Worksheet!F98</f>
        <v>677.8</v>
      </c>
      <c r="H5" s="204">
        <f>Worksheet!G98</f>
        <v>0</v>
      </c>
      <c r="I5" s="204">
        <f>Worksheet!H98</f>
        <v>0</v>
      </c>
      <c r="J5" s="204">
        <f>Worksheet!I98</f>
        <v>1064.5</v>
      </c>
      <c r="K5" s="204">
        <f>Worksheet!J98</f>
        <v>0</v>
      </c>
      <c r="L5" s="204">
        <f>Worksheet!K98</f>
        <v>0</v>
      </c>
      <c r="M5" s="204">
        <f>Worksheet!L98</f>
        <v>0</v>
      </c>
      <c r="N5" s="204">
        <f>Worksheet!M98</f>
        <v>0</v>
      </c>
      <c r="O5" s="204">
        <f>Worksheet!N98</f>
        <v>0</v>
      </c>
      <c r="P5" s="204">
        <f>Worksheet!O98</f>
        <v>0</v>
      </c>
      <c r="Q5" s="204">
        <f>Worksheet!P98</f>
        <v>0</v>
      </c>
      <c r="R5" s="204">
        <f>Worksheet!Q98</f>
        <v>1073.8</v>
      </c>
      <c r="S5" s="204">
        <f>Worksheet!R98</f>
        <v>0</v>
      </c>
      <c r="T5" s="204">
        <f>Worksheet!S98</f>
        <v>0</v>
      </c>
      <c r="U5" s="204">
        <f>Worksheet!T98</f>
        <v>0</v>
      </c>
      <c r="V5" s="204">
        <f>Worksheet!U98</f>
        <v>0</v>
      </c>
      <c r="W5" s="204">
        <f>Worksheet!V98</f>
        <v>0</v>
      </c>
      <c r="X5" s="204">
        <f>Worksheet!W98</f>
        <v>0</v>
      </c>
      <c r="Y5" s="204">
        <f>Worksheet!X98</f>
        <v>0</v>
      </c>
      <c r="Z5" s="204">
        <f>Worksheet!Y98</f>
        <v>0</v>
      </c>
      <c r="AA5" s="204">
        <f>Worksheet!Z98</f>
        <v>0</v>
      </c>
      <c r="AB5" s="204">
        <f>Worksheet!AA98</f>
        <v>0</v>
      </c>
      <c r="AC5" s="204">
        <f>Worksheet!AB98</f>
        <v>0</v>
      </c>
      <c r="AD5" s="204">
        <f>Worksheet!AC98</f>
        <v>0</v>
      </c>
      <c r="AE5" s="204">
        <f>Worksheet!AD98</f>
        <v>82.8</v>
      </c>
      <c r="AF5" s="204">
        <f>Worksheet!AE98</f>
        <v>0</v>
      </c>
      <c r="AG5" s="204">
        <f>Worksheet!AF98</f>
        <v>0</v>
      </c>
      <c r="AH5" s="204">
        <f>Worksheet!AG98</f>
        <v>0</v>
      </c>
      <c r="AI5" s="204">
        <f>Worksheet!AH98</f>
        <v>0</v>
      </c>
      <c r="AJ5" s="204">
        <f>Worksheet!AI98</f>
        <v>0</v>
      </c>
      <c r="AK5" s="204">
        <f>Worksheet!AJ98</f>
        <v>0</v>
      </c>
      <c r="AL5" s="204">
        <f>Worksheet!AK98</f>
        <v>0</v>
      </c>
      <c r="AM5" s="204">
        <f>Worksheet!AL98</f>
        <v>0</v>
      </c>
      <c r="AN5" s="204">
        <f>Worksheet!AM98</f>
        <v>0</v>
      </c>
      <c r="AO5" s="204">
        <f>Worksheet!AN98</f>
        <v>0</v>
      </c>
      <c r="AP5" s="204">
        <f>Worksheet!AO98</f>
        <v>0</v>
      </c>
      <c r="AQ5" s="204">
        <f>Worksheet!AP98</f>
        <v>0</v>
      </c>
      <c r="AR5" s="204">
        <f>Worksheet!AQ98</f>
        <v>0</v>
      </c>
      <c r="AS5" s="204">
        <f>Worksheet!AR98</f>
        <v>588</v>
      </c>
      <c r="AT5" s="204">
        <f>Worksheet!AS98</f>
        <v>312</v>
      </c>
      <c r="AU5" s="204">
        <f>Worksheet!AT98</f>
        <v>0</v>
      </c>
      <c r="AV5" s="204">
        <f>Worksheet!AU98</f>
        <v>0</v>
      </c>
      <c r="AW5" s="204">
        <f>Worksheet!AV98</f>
        <v>0</v>
      </c>
      <c r="AX5" s="204">
        <f>Worksheet!AW98</f>
        <v>0</v>
      </c>
      <c r="AY5" s="204">
        <f>Worksheet!AX98</f>
        <v>0</v>
      </c>
      <c r="AZ5" s="204">
        <f>Worksheet!AY98</f>
        <v>15.4</v>
      </c>
      <c r="BA5" s="204">
        <f>Worksheet!AZ98</f>
        <v>0</v>
      </c>
      <c r="BB5" s="204">
        <f>Worksheet!BA98</f>
        <v>0</v>
      </c>
      <c r="BC5" s="204">
        <f>Worksheet!BB98</f>
        <v>0</v>
      </c>
      <c r="BD5" s="204">
        <f>Worksheet!BC98</f>
        <v>3769</v>
      </c>
      <c r="BE5" s="204">
        <f>Worksheet!BD98</f>
        <v>0</v>
      </c>
      <c r="BF5" s="204">
        <f>Worksheet!BE98</f>
        <v>0</v>
      </c>
      <c r="BG5" s="204">
        <f>Worksheet!BF98</f>
        <v>0</v>
      </c>
      <c r="BH5" s="204">
        <f>Worksheet!BG98</f>
        <v>0</v>
      </c>
      <c r="BI5" s="204">
        <f>Worksheet!BH98</f>
        <v>0</v>
      </c>
      <c r="BJ5" s="204">
        <f>Worksheet!BI98</f>
        <v>0</v>
      </c>
      <c r="BK5" s="204">
        <f>Worksheet!BJ98</f>
        <v>0</v>
      </c>
      <c r="BL5" s="204">
        <f>Worksheet!BK98</f>
        <v>0</v>
      </c>
      <c r="BM5" s="204">
        <f>Worksheet!BL98</f>
        <v>0</v>
      </c>
      <c r="BN5" s="204">
        <f>Worksheet!BM98</f>
        <v>0</v>
      </c>
      <c r="BO5" s="204">
        <f>Worksheet!BN98</f>
        <v>0</v>
      </c>
      <c r="BP5" s="204">
        <f>Worksheet!BO98</f>
        <v>0</v>
      </c>
      <c r="BQ5" s="204">
        <f>Worksheet!BP98</f>
        <v>0</v>
      </c>
      <c r="BR5" s="204">
        <f>Worksheet!BQ98</f>
        <v>609.20000000000005</v>
      </c>
      <c r="BS5" s="204">
        <f>Worksheet!BR98</f>
        <v>0</v>
      </c>
      <c r="BT5" s="204">
        <f>Worksheet!BS98</f>
        <v>0</v>
      </c>
      <c r="BU5" s="204">
        <f>Worksheet!BT98</f>
        <v>0</v>
      </c>
      <c r="BV5" s="204">
        <f>Worksheet!BU98</f>
        <v>0</v>
      </c>
      <c r="BW5" s="204">
        <f>Worksheet!BV98</f>
        <v>17.2</v>
      </c>
      <c r="BX5" s="204">
        <f>Worksheet!BW98</f>
        <v>0</v>
      </c>
      <c r="BY5" s="204">
        <f>Worksheet!BX98</f>
        <v>0</v>
      </c>
      <c r="BZ5" s="204">
        <f>Worksheet!BY98</f>
        <v>0</v>
      </c>
      <c r="CA5" s="204">
        <f>Worksheet!BZ98</f>
        <v>0</v>
      </c>
      <c r="CB5" s="204">
        <f>Worksheet!CA98</f>
        <v>0</v>
      </c>
      <c r="CC5" s="204">
        <f>Worksheet!CB98</f>
        <v>637.5</v>
      </c>
      <c r="CD5" s="204">
        <f>Worksheet!CC98</f>
        <v>0</v>
      </c>
      <c r="CE5" s="204">
        <f>Worksheet!CD98</f>
        <v>0</v>
      </c>
      <c r="CF5" s="204">
        <f>Worksheet!CE98</f>
        <v>0</v>
      </c>
      <c r="CG5" s="204">
        <f>Worksheet!CF98</f>
        <v>0</v>
      </c>
      <c r="CH5" s="204">
        <f>Worksheet!CG98</f>
        <v>0</v>
      </c>
      <c r="CI5" s="204">
        <f>Worksheet!CH98</f>
        <v>0</v>
      </c>
      <c r="CJ5" s="204">
        <f>Worksheet!CI98</f>
        <v>0</v>
      </c>
      <c r="CK5" s="204">
        <f>Worksheet!CJ98</f>
        <v>0</v>
      </c>
      <c r="CL5" s="204">
        <f>Worksheet!CK98</f>
        <v>498</v>
      </c>
      <c r="CM5" s="204">
        <f>Worksheet!CL98</f>
        <v>0</v>
      </c>
      <c r="CN5" s="204">
        <f>Worksheet!CM98</f>
        <v>0</v>
      </c>
      <c r="CO5" s="204">
        <f>Worksheet!CN98</f>
        <v>1668.5</v>
      </c>
      <c r="CP5" s="204">
        <f>Worksheet!CO98</f>
        <v>0</v>
      </c>
      <c r="CQ5" s="204">
        <f>Worksheet!CP98</f>
        <v>0</v>
      </c>
      <c r="CR5" s="204">
        <f>Worksheet!CQ98</f>
        <v>0</v>
      </c>
      <c r="CS5" s="204">
        <f>Worksheet!CR98</f>
        <v>0</v>
      </c>
      <c r="CT5" s="204">
        <f>Worksheet!CS98</f>
        <v>0</v>
      </c>
      <c r="CU5" s="204">
        <f>Worksheet!CT98</f>
        <v>0</v>
      </c>
      <c r="CV5" s="204">
        <f>Worksheet!CU98</f>
        <v>0</v>
      </c>
      <c r="CW5" s="204">
        <f>Worksheet!CV98</f>
        <v>0</v>
      </c>
      <c r="CX5" s="204">
        <f>Worksheet!CW98</f>
        <v>0</v>
      </c>
      <c r="CY5" s="204">
        <f>Worksheet!CX98</f>
        <v>0</v>
      </c>
      <c r="CZ5" s="204">
        <f>Worksheet!CY98</f>
        <v>0</v>
      </c>
      <c r="DA5" s="204">
        <f>Worksheet!CZ98</f>
        <v>0</v>
      </c>
      <c r="DB5" s="204">
        <f>Worksheet!DA98</f>
        <v>0</v>
      </c>
      <c r="DC5" s="204">
        <f>Worksheet!DB98</f>
        <v>0</v>
      </c>
      <c r="DD5" s="204">
        <f>Worksheet!DC98</f>
        <v>0</v>
      </c>
      <c r="DE5" s="204">
        <f>Worksheet!DD98</f>
        <v>0</v>
      </c>
      <c r="DF5" s="204">
        <f>Worksheet!DE98</f>
        <v>0</v>
      </c>
      <c r="DG5" s="204">
        <f>Worksheet!DF98</f>
        <v>837.2</v>
      </c>
      <c r="DH5" s="204">
        <f>Worksheet!DG98</f>
        <v>0</v>
      </c>
      <c r="DI5" s="204">
        <f>Worksheet!DH98</f>
        <v>0</v>
      </c>
      <c r="DJ5" s="204">
        <f>Worksheet!DI98</f>
        <v>0</v>
      </c>
      <c r="DK5" s="204">
        <f>Worksheet!DJ98</f>
        <v>0</v>
      </c>
      <c r="DL5" s="204">
        <f>Worksheet!DK98</f>
        <v>0</v>
      </c>
      <c r="DM5" s="204">
        <f>Worksheet!DL98</f>
        <v>0</v>
      </c>
      <c r="DN5" s="204">
        <f>Worksheet!DM98</f>
        <v>0</v>
      </c>
      <c r="DO5" s="204">
        <f>Worksheet!DN98</f>
        <v>0</v>
      </c>
      <c r="DP5" s="204">
        <f>Worksheet!DO98</f>
        <v>0</v>
      </c>
      <c r="DQ5" s="204">
        <f>Worksheet!DP98</f>
        <v>0</v>
      </c>
      <c r="DR5" s="204">
        <f>Worksheet!DQ98</f>
        <v>0</v>
      </c>
      <c r="DS5" s="204">
        <f>Worksheet!DR98</f>
        <v>0</v>
      </c>
      <c r="DT5" s="204">
        <f>Worksheet!DS98</f>
        <v>0</v>
      </c>
      <c r="DU5" s="204">
        <f>Worksheet!DT98</f>
        <v>0</v>
      </c>
      <c r="DV5" s="204">
        <f>Worksheet!DU98</f>
        <v>0</v>
      </c>
      <c r="DW5" s="204">
        <f>Worksheet!DV98</f>
        <v>0</v>
      </c>
      <c r="DX5" s="204">
        <f>Worksheet!DW98</f>
        <v>0</v>
      </c>
      <c r="DY5" s="204">
        <f>Worksheet!DX98</f>
        <v>0</v>
      </c>
      <c r="DZ5" s="204">
        <f>Worksheet!DY98</f>
        <v>0</v>
      </c>
      <c r="EA5" s="204">
        <f>Worksheet!DZ98</f>
        <v>0</v>
      </c>
      <c r="EB5" s="204">
        <f>Worksheet!EA98</f>
        <v>0</v>
      </c>
      <c r="EC5" s="204">
        <f>Worksheet!EB98</f>
        <v>0</v>
      </c>
      <c r="ED5" s="204">
        <f>Worksheet!EC98</f>
        <v>0</v>
      </c>
      <c r="EE5" s="204">
        <f>Worksheet!ED98</f>
        <v>0</v>
      </c>
      <c r="EF5" s="204">
        <f>Worksheet!EE98</f>
        <v>0</v>
      </c>
      <c r="EG5" s="204">
        <f>Worksheet!EF98</f>
        <v>0</v>
      </c>
      <c r="EH5" s="204">
        <f>Worksheet!EG98</f>
        <v>0</v>
      </c>
      <c r="EI5" s="204">
        <f>Worksheet!EH98</f>
        <v>0</v>
      </c>
      <c r="EJ5" s="204">
        <f>Worksheet!EI98</f>
        <v>0</v>
      </c>
      <c r="EK5" s="204">
        <f>Worksheet!EJ98</f>
        <v>0</v>
      </c>
      <c r="EL5" s="204">
        <f>Worksheet!EK98</f>
        <v>0</v>
      </c>
      <c r="EM5" s="204">
        <f>Worksheet!EL98</f>
        <v>0</v>
      </c>
      <c r="EN5" s="204">
        <f>Worksheet!EM98</f>
        <v>0</v>
      </c>
      <c r="EO5" s="204">
        <f>Worksheet!EN98</f>
        <v>0</v>
      </c>
      <c r="EP5" s="204">
        <f>Worksheet!EO98</f>
        <v>0</v>
      </c>
      <c r="EQ5" s="204">
        <f>Worksheet!EP98</f>
        <v>0</v>
      </c>
      <c r="ER5" s="204">
        <f>Worksheet!EQ98</f>
        <v>123.8</v>
      </c>
      <c r="ES5" s="204">
        <f>Worksheet!ER98</f>
        <v>0</v>
      </c>
      <c r="ET5" s="204">
        <f>Worksheet!ES98</f>
        <v>0</v>
      </c>
      <c r="EU5" s="204">
        <f>Worksheet!ET98</f>
        <v>0</v>
      </c>
      <c r="EV5" s="204">
        <f>Worksheet!EU98</f>
        <v>0</v>
      </c>
      <c r="EW5" s="204">
        <f>Worksheet!EV98</f>
        <v>0</v>
      </c>
      <c r="EX5" s="204">
        <f>Worksheet!EW98</f>
        <v>0</v>
      </c>
      <c r="EY5" s="204">
        <f>Worksheet!EX98</f>
        <v>0</v>
      </c>
      <c r="EZ5" s="204">
        <f>Worksheet!EY98</f>
        <v>0</v>
      </c>
      <c r="FA5" s="204">
        <f>Worksheet!EZ98</f>
        <v>0</v>
      </c>
      <c r="FB5" s="204">
        <f>Worksheet!FA98</f>
        <v>0</v>
      </c>
      <c r="FC5" s="204">
        <f>Worksheet!FB98</f>
        <v>0</v>
      </c>
      <c r="FD5" s="204">
        <f>Worksheet!FC98</f>
        <v>0</v>
      </c>
      <c r="FE5" s="204">
        <f>Worksheet!FD98</f>
        <v>0</v>
      </c>
      <c r="FF5" s="204">
        <f>Worksheet!FE98</f>
        <v>0</v>
      </c>
      <c r="FG5" s="204">
        <f>Worksheet!FF98</f>
        <v>0</v>
      </c>
      <c r="FH5" s="204">
        <f>Worksheet!FG98</f>
        <v>0</v>
      </c>
      <c r="FI5" s="204">
        <f>Worksheet!FH98</f>
        <v>0</v>
      </c>
      <c r="FJ5" s="204">
        <f>Worksheet!FI98</f>
        <v>0</v>
      </c>
      <c r="FK5" s="204">
        <f>Worksheet!FJ98</f>
        <v>0</v>
      </c>
      <c r="FL5" s="204">
        <f>Worksheet!FK98</f>
        <v>0</v>
      </c>
      <c r="FM5" s="204">
        <f>Worksheet!FL98</f>
        <v>0</v>
      </c>
      <c r="FN5" s="204">
        <f>Worksheet!FM98</f>
        <v>0</v>
      </c>
      <c r="FO5" s="204">
        <f>Worksheet!FN98</f>
        <v>0</v>
      </c>
      <c r="FP5" s="204">
        <f>Worksheet!FO98</f>
        <v>0</v>
      </c>
      <c r="FQ5" s="204">
        <f>Worksheet!FP98</f>
        <v>0</v>
      </c>
      <c r="FR5" s="204">
        <f>Worksheet!FQ98</f>
        <v>0</v>
      </c>
      <c r="FS5" s="204">
        <f>Worksheet!FR98</f>
        <v>0</v>
      </c>
      <c r="FT5" s="204">
        <f>Worksheet!FS98</f>
        <v>0</v>
      </c>
      <c r="FU5" s="204">
        <f>Worksheet!FT98</f>
        <v>0</v>
      </c>
      <c r="FV5" s="204">
        <f>Worksheet!FU98</f>
        <v>0</v>
      </c>
      <c r="FW5" s="204">
        <f>Worksheet!FV98</f>
        <v>0</v>
      </c>
      <c r="FX5" s="204">
        <f>Worksheet!FW98</f>
        <v>0</v>
      </c>
      <c r="FY5" s="204">
        <f>Worksheet!FX98</f>
        <v>0</v>
      </c>
      <c r="FZ5" s="204">
        <f>Worksheet!FY98</f>
        <v>0</v>
      </c>
      <c r="GA5" s="204"/>
      <c r="GB5" s="204">
        <f t="shared" ref="GB5:GB23" si="0">SUM(D5:FZ5)</f>
        <v>17404.8</v>
      </c>
      <c r="GC5" s="204">
        <f>GB4+GB5</f>
        <v>870078.3000000004</v>
      </c>
      <c r="GD5" s="204"/>
      <c r="GE5" s="204"/>
      <c r="GF5" s="204"/>
      <c r="GG5" s="204"/>
      <c r="GH5" s="204"/>
      <c r="GI5" s="204"/>
      <c r="GJ5" s="204"/>
    </row>
    <row r="6" spans="1:192" x14ac:dyDescent="0.2">
      <c r="A6" s="286" t="s">
        <v>936</v>
      </c>
      <c r="B6" s="282"/>
      <c r="C6" s="76" t="s">
        <v>937</v>
      </c>
      <c r="D6" s="204">
        <f>Worksheet!C7</f>
        <v>2227.5</v>
      </c>
      <c r="E6" s="204">
        <f>Worksheet!D7</f>
        <v>0</v>
      </c>
      <c r="F6" s="204">
        <f>Worksheet!E7</f>
        <v>0</v>
      </c>
      <c r="G6" s="204">
        <f>Worksheet!F7</f>
        <v>0</v>
      </c>
      <c r="H6" s="204">
        <f>Worksheet!G7</f>
        <v>0</v>
      </c>
      <c r="I6" s="204">
        <f>Worksheet!H7</f>
        <v>0</v>
      </c>
      <c r="J6" s="204">
        <f>Worksheet!I7</f>
        <v>0</v>
      </c>
      <c r="K6" s="204">
        <f>Worksheet!J7</f>
        <v>0</v>
      </c>
      <c r="L6" s="204">
        <f>Worksheet!K7</f>
        <v>0</v>
      </c>
      <c r="M6" s="204">
        <f>Worksheet!L7</f>
        <v>0</v>
      </c>
      <c r="N6" s="204">
        <f>Worksheet!M7</f>
        <v>0</v>
      </c>
      <c r="O6" s="204">
        <f>Worksheet!N7</f>
        <v>0</v>
      </c>
      <c r="P6" s="204">
        <f>Worksheet!O7</f>
        <v>0</v>
      </c>
      <c r="Q6" s="204">
        <f>Worksheet!P7</f>
        <v>0</v>
      </c>
      <c r="R6" s="204">
        <f>Worksheet!Q7</f>
        <v>0</v>
      </c>
      <c r="S6" s="204">
        <f>Worksheet!R7</f>
        <v>2266</v>
      </c>
      <c r="T6" s="204">
        <f>Worksheet!S7</f>
        <v>1</v>
      </c>
      <c r="U6" s="204">
        <f>Worksheet!T7</f>
        <v>0</v>
      </c>
      <c r="V6" s="204">
        <f>Worksheet!U7</f>
        <v>0</v>
      </c>
      <c r="W6" s="204">
        <f>Worksheet!V7</f>
        <v>0</v>
      </c>
      <c r="X6" s="204">
        <f>Worksheet!W7</f>
        <v>0</v>
      </c>
      <c r="Y6" s="204">
        <f>Worksheet!X7</f>
        <v>0</v>
      </c>
      <c r="Z6" s="204">
        <f>Worksheet!Y7</f>
        <v>1803</v>
      </c>
      <c r="AA6" s="204">
        <f>Worksheet!Z7</f>
        <v>0</v>
      </c>
      <c r="AB6" s="204">
        <f>Worksheet!AA7</f>
        <v>0</v>
      </c>
      <c r="AC6" s="204">
        <f>Worksheet!AB7</f>
        <v>56.5</v>
      </c>
      <c r="AD6" s="204">
        <f>Worksheet!AC7</f>
        <v>0</v>
      </c>
      <c r="AE6" s="204">
        <f>Worksheet!AD7</f>
        <v>0</v>
      </c>
      <c r="AF6" s="204">
        <f>Worksheet!AE7</f>
        <v>0</v>
      </c>
      <c r="AG6" s="204">
        <f>Worksheet!AF7</f>
        <v>0</v>
      </c>
      <c r="AH6" s="204">
        <f>Worksheet!AG7</f>
        <v>0</v>
      </c>
      <c r="AI6" s="204">
        <f>Worksheet!AH7</f>
        <v>0</v>
      </c>
      <c r="AJ6" s="204">
        <f>Worksheet!AI7</f>
        <v>0</v>
      </c>
      <c r="AK6" s="204">
        <f>Worksheet!AJ7</f>
        <v>0</v>
      </c>
      <c r="AL6" s="204">
        <f>Worksheet!AK7</f>
        <v>0</v>
      </c>
      <c r="AM6" s="204">
        <f>Worksheet!AL7</f>
        <v>0</v>
      </c>
      <c r="AN6" s="204">
        <f>Worksheet!AM7</f>
        <v>0</v>
      </c>
      <c r="AO6" s="204">
        <f>Worksheet!AN7</f>
        <v>0</v>
      </c>
      <c r="AP6" s="204">
        <f>Worksheet!AO7</f>
        <v>0</v>
      </c>
      <c r="AQ6" s="204">
        <f>Worksheet!AP7</f>
        <v>257.5</v>
      </c>
      <c r="AR6" s="204">
        <f>Worksheet!AQ7</f>
        <v>0</v>
      </c>
      <c r="AS6" s="204">
        <f>Worksheet!AR7</f>
        <v>2001</v>
      </c>
      <c r="AT6" s="204">
        <f>Worksheet!AS7</f>
        <v>0</v>
      </c>
      <c r="AU6" s="204">
        <f>Worksheet!AT7</f>
        <v>0</v>
      </c>
      <c r="AV6" s="204">
        <f>Worksheet!AU7</f>
        <v>0</v>
      </c>
      <c r="AW6" s="204">
        <f>Worksheet!AV7</f>
        <v>0</v>
      </c>
      <c r="AX6" s="204">
        <f>Worksheet!AW7</f>
        <v>0</v>
      </c>
      <c r="AY6" s="204">
        <f>Worksheet!AX7</f>
        <v>0</v>
      </c>
      <c r="AZ6" s="204">
        <f>Worksheet!AY7</f>
        <v>0</v>
      </c>
      <c r="BA6" s="204">
        <f>Worksheet!AZ7</f>
        <v>0</v>
      </c>
      <c r="BB6" s="204">
        <f>Worksheet!BA7</f>
        <v>0.5</v>
      </c>
      <c r="BC6" s="204">
        <f>Worksheet!BB7</f>
        <v>0</v>
      </c>
      <c r="BD6" s="204">
        <f>Worksheet!BC7</f>
        <v>247</v>
      </c>
      <c r="BE6" s="204">
        <f>Worksheet!BD7</f>
        <v>0</v>
      </c>
      <c r="BF6" s="204">
        <f>Worksheet!BE7</f>
        <v>0</v>
      </c>
      <c r="BG6" s="204">
        <f>Worksheet!BF7</f>
        <v>751</v>
      </c>
      <c r="BH6" s="204">
        <f>Worksheet!BG7</f>
        <v>0</v>
      </c>
      <c r="BI6" s="204">
        <f>Worksheet!BH7</f>
        <v>31</v>
      </c>
      <c r="BJ6" s="204">
        <f>Worksheet!BI7</f>
        <v>2</v>
      </c>
      <c r="BK6" s="204">
        <f>Worksheet!BJ7</f>
        <v>0</v>
      </c>
      <c r="BL6" s="204">
        <f>Worksheet!BK7</f>
        <v>7111.5</v>
      </c>
      <c r="BM6" s="204">
        <f>Worksheet!BL7</f>
        <v>0</v>
      </c>
      <c r="BN6" s="204">
        <f>Worksheet!BM7</f>
        <v>0</v>
      </c>
      <c r="BO6" s="204">
        <f>Worksheet!BN7</f>
        <v>0</v>
      </c>
      <c r="BP6" s="204">
        <f>Worksheet!BO7</f>
        <v>0</v>
      </c>
      <c r="BQ6" s="204">
        <f>Worksheet!BP7</f>
        <v>0</v>
      </c>
      <c r="BR6" s="204">
        <f>Worksheet!BQ7</f>
        <v>0</v>
      </c>
      <c r="BS6" s="204">
        <f>Worksheet!BR7</f>
        <v>0</v>
      </c>
      <c r="BT6" s="204">
        <f>Worksheet!BS7</f>
        <v>0</v>
      </c>
      <c r="BU6" s="204">
        <f>Worksheet!BT7</f>
        <v>0</v>
      </c>
      <c r="BV6" s="204">
        <f>Worksheet!BU7</f>
        <v>0</v>
      </c>
      <c r="BW6" s="204">
        <f>Worksheet!BV7</f>
        <v>0</v>
      </c>
      <c r="BX6" s="204">
        <f>Worksheet!BW7</f>
        <v>0</v>
      </c>
      <c r="BY6" s="204">
        <f>Worksheet!BX7</f>
        <v>0</v>
      </c>
      <c r="BZ6" s="204">
        <f>Worksheet!BY7</f>
        <v>0</v>
      </c>
      <c r="CA6" s="204">
        <f>Worksheet!BZ7</f>
        <v>0</v>
      </c>
      <c r="CB6" s="204">
        <f>Worksheet!CA7</f>
        <v>0</v>
      </c>
      <c r="CC6" s="204">
        <f>Worksheet!CB7</f>
        <v>269</v>
      </c>
      <c r="CD6" s="204">
        <f>Worksheet!CC7</f>
        <v>0</v>
      </c>
      <c r="CE6" s="204">
        <f>Worksheet!CD7</f>
        <v>0</v>
      </c>
      <c r="CF6" s="204">
        <f>Worksheet!CE7</f>
        <v>0</v>
      </c>
      <c r="CG6" s="204">
        <f>Worksheet!CF7</f>
        <v>0</v>
      </c>
      <c r="CH6" s="204">
        <f>Worksheet!CG7</f>
        <v>0</v>
      </c>
      <c r="CI6" s="204">
        <f>Worksheet!CH7</f>
        <v>0</v>
      </c>
      <c r="CJ6" s="204">
        <f>Worksheet!CI7</f>
        <v>0</v>
      </c>
      <c r="CK6" s="204">
        <f>Worksheet!CJ7</f>
        <v>0</v>
      </c>
      <c r="CL6" s="204">
        <f>Worksheet!CK7</f>
        <v>713</v>
      </c>
      <c r="CM6" s="204">
        <f>Worksheet!CL7</f>
        <v>11.5</v>
      </c>
      <c r="CN6" s="204">
        <f>Worksheet!CM7</f>
        <v>27</v>
      </c>
      <c r="CO6" s="204">
        <f>Worksheet!CN7</f>
        <v>217.5</v>
      </c>
      <c r="CP6" s="204">
        <f>Worksheet!CO7</f>
        <v>5.5</v>
      </c>
      <c r="CQ6" s="204">
        <f>Worksheet!CP7</f>
        <v>0</v>
      </c>
      <c r="CR6" s="204">
        <f>Worksheet!CQ7</f>
        <v>0</v>
      </c>
      <c r="CS6" s="204">
        <f>Worksheet!CR7</f>
        <v>0</v>
      </c>
      <c r="CT6" s="204">
        <f>Worksheet!CS7</f>
        <v>0</v>
      </c>
      <c r="CU6" s="204">
        <f>Worksheet!CT7</f>
        <v>0</v>
      </c>
      <c r="CV6" s="204">
        <f>Worksheet!CU7</f>
        <v>385</v>
      </c>
      <c r="CW6" s="204">
        <f>Worksheet!CV7</f>
        <v>0</v>
      </c>
      <c r="CX6" s="204">
        <f>Worksheet!CW7</f>
        <v>0</v>
      </c>
      <c r="CY6" s="204">
        <f>Worksheet!CX7</f>
        <v>0</v>
      </c>
      <c r="CZ6" s="204">
        <f>Worksheet!CY7</f>
        <v>0</v>
      </c>
      <c r="DA6" s="204">
        <f>Worksheet!CZ7</f>
        <v>0</v>
      </c>
      <c r="DB6" s="204">
        <f>Worksheet!DA7</f>
        <v>0</v>
      </c>
      <c r="DC6" s="204">
        <f>Worksheet!DB7</f>
        <v>0</v>
      </c>
      <c r="DD6" s="204">
        <f>Worksheet!DC7</f>
        <v>0</v>
      </c>
      <c r="DE6" s="204">
        <f>Worksheet!DD7</f>
        <v>0</v>
      </c>
      <c r="DF6" s="204">
        <f>Worksheet!DE7</f>
        <v>0</v>
      </c>
      <c r="DG6" s="204">
        <f>Worksheet!DF7</f>
        <v>0</v>
      </c>
      <c r="DH6" s="204">
        <f>Worksheet!DG7</f>
        <v>0</v>
      </c>
      <c r="DI6" s="204">
        <f>Worksheet!DH7</f>
        <v>0</v>
      </c>
      <c r="DJ6" s="204">
        <f>Worksheet!DI7</f>
        <v>3</v>
      </c>
      <c r="DK6" s="204">
        <f>Worksheet!DJ7</f>
        <v>4</v>
      </c>
      <c r="DL6" s="204">
        <f>Worksheet!DK7</f>
        <v>0</v>
      </c>
      <c r="DM6" s="204">
        <f>Worksheet!DL7</f>
        <v>0</v>
      </c>
      <c r="DN6" s="204">
        <f>Worksheet!DM7</f>
        <v>0</v>
      </c>
      <c r="DO6" s="204">
        <f>Worksheet!DN7</f>
        <v>0</v>
      </c>
      <c r="DP6" s="204">
        <f>Worksheet!DO7</f>
        <v>0</v>
      </c>
      <c r="DQ6" s="204">
        <f>Worksheet!DP7</f>
        <v>0</v>
      </c>
      <c r="DR6" s="204">
        <f>Worksheet!DQ7</f>
        <v>0</v>
      </c>
      <c r="DS6" s="204">
        <f>Worksheet!DR7</f>
        <v>0</v>
      </c>
      <c r="DT6" s="204">
        <f>Worksheet!DS7</f>
        <v>0</v>
      </c>
      <c r="DU6" s="204">
        <f>Worksheet!DT7</f>
        <v>0</v>
      </c>
      <c r="DV6" s="204">
        <f>Worksheet!DU7</f>
        <v>0</v>
      </c>
      <c r="DW6" s="204">
        <f>Worksheet!DV7</f>
        <v>0</v>
      </c>
      <c r="DX6" s="204">
        <f>Worksheet!DW7</f>
        <v>0</v>
      </c>
      <c r="DY6" s="204">
        <f>Worksheet!DX7</f>
        <v>0</v>
      </c>
      <c r="DZ6" s="204">
        <f>Worksheet!DY7</f>
        <v>0</v>
      </c>
      <c r="EA6" s="204">
        <f>Worksheet!DZ7</f>
        <v>0</v>
      </c>
      <c r="EB6" s="204">
        <f>Worksheet!EA7</f>
        <v>0</v>
      </c>
      <c r="EC6" s="204">
        <f>Worksheet!EB7</f>
        <v>0</v>
      </c>
      <c r="ED6" s="204">
        <f>Worksheet!EC7</f>
        <v>0</v>
      </c>
      <c r="EE6" s="204">
        <f>Worksheet!ED7</f>
        <v>0</v>
      </c>
      <c r="EF6" s="204">
        <f>Worksheet!EE7</f>
        <v>0</v>
      </c>
      <c r="EG6" s="204">
        <f>Worksheet!EF7</f>
        <v>0</v>
      </c>
      <c r="EH6" s="204">
        <f>Worksheet!EG7</f>
        <v>0</v>
      </c>
      <c r="EI6" s="204">
        <f>Worksheet!EH7</f>
        <v>0</v>
      </c>
      <c r="EJ6" s="204">
        <f>Worksheet!EI7</f>
        <v>0</v>
      </c>
      <c r="EK6" s="204">
        <f>Worksheet!EJ7</f>
        <v>191.5</v>
      </c>
      <c r="EL6" s="204">
        <f>Worksheet!EK7</f>
        <v>0</v>
      </c>
      <c r="EM6" s="204">
        <f>Worksheet!EL7</f>
        <v>0</v>
      </c>
      <c r="EN6" s="204">
        <f>Worksheet!EM7</f>
        <v>0</v>
      </c>
      <c r="EO6" s="204">
        <f>Worksheet!EN7</f>
        <v>116</v>
      </c>
      <c r="EP6" s="204">
        <f>Worksheet!EO7</f>
        <v>0</v>
      </c>
      <c r="EQ6" s="204">
        <f>Worksheet!EP7</f>
        <v>0</v>
      </c>
      <c r="ER6" s="204">
        <f>Worksheet!EQ7</f>
        <v>0</v>
      </c>
      <c r="ES6" s="204">
        <f>Worksheet!ER7</f>
        <v>0</v>
      </c>
      <c r="ET6" s="204">
        <f>Worksheet!ES7</f>
        <v>0</v>
      </c>
      <c r="EU6" s="204">
        <f>Worksheet!ET7</f>
        <v>0</v>
      </c>
      <c r="EV6" s="204">
        <f>Worksheet!EU7</f>
        <v>0</v>
      </c>
      <c r="EW6" s="204">
        <f>Worksheet!EV7</f>
        <v>0</v>
      </c>
      <c r="EX6" s="204">
        <f>Worksheet!EW7</f>
        <v>0</v>
      </c>
      <c r="EY6" s="204">
        <f>Worksheet!EX7</f>
        <v>0</v>
      </c>
      <c r="EZ6" s="204">
        <f>Worksheet!EY7</f>
        <v>264</v>
      </c>
      <c r="FA6" s="204">
        <f>Worksheet!EZ7</f>
        <v>0</v>
      </c>
      <c r="FB6" s="204">
        <f>Worksheet!FA7</f>
        <v>0</v>
      </c>
      <c r="FC6" s="204">
        <f>Worksheet!FB7</f>
        <v>0</v>
      </c>
      <c r="FD6" s="204">
        <f>Worksheet!FC7</f>
        <v>0</v>
      </c>
      <c r="FE6" s="204">
        <f>Worksheet!FD7</f>
        <v>0</v>
      </c>
      <c r="FF6" s="204">
        <f>Worksheet!FE7</f>
        <v>0</v>
      </c>
      <c r="FG6" s="204">
        <f>Worksheet!FF7</f>
        <v>0</v>
      </c>
      <c r="FH6" s="204">
        <f>Worksheet!FG7</f>
        <v>0</v>
      </c>
      <c r="FI6" s="204">
        <f>Worksheet!FH7</f>
        <v>0</v>
      </c>
      <c r="FJ6" s="204">
        <f>Worksheet!FI7</f>
        <v>0</v>
      </c>
      <c r="FK6" s="204">
        <f>Worksheet!FJ7</f>
        <v>0</v>
      </c>
      <c r="FL6" s="204">
        <f>Worksheet!FK7</f>
        <v>0</v>
      </c>
      <c r="FM6" s="204">
        <f>Worksheet!FL7</f>
        <v>0</v>
      </c>
      <c r="FN6" s="204">
        <f>Worksheet!FM7</f>
        <v>0</v>
      </c>
      <c r="FO6" s="204">
        <f>Worksheet!FN7</f>
        <v>0</v>
      </c>
      <c r="FP6" s="204">
        <f>Worksheet!FO7</f>
        <v>0</v>
      </c>
      <c r="FQ6" s="204">
        <f>Worksheet!FP7</f>
        <v>0</v>
      </c>
      <c r="FR6" s="204">
        <f>Worksheet!FQ7</f>
        <v>0</v>
      </c>
      <c r="FS6" s="204">
        <f>Worksheet!FR7</f>
        <v>0</v>
      </c>
      <c r="FT6" s="204">
        <f>Worksheet!FS7</f>
        <v>0</v>
      </c>
      <c r="FU6" s="204">
        <f>Worksheet!FT7</f>
        <v>0</v>
      </c>
      <c r="FV6" s="204">
        <f>Worksheet!FU7</f>
        <v>0</v>
      </c>
      <c r="FW6" s="204">
        <f>Worksheet!FV7</f>
        <v>0</v>
      </c>
      <c r="FX6" s="204">
        <f>Worksheet!FW7</f>
        <v>0</v>
      </c>
      <c r="FY6" s="204">
        <f>Worksheet!FX7</f>
        <v>0</v>
      </c>
      <c r="FZ6" s="204">
        <f>Worksheet!FY7</f>
        <v>0</v>
      </c>
      <c r="GA6" s="204"/>
      <c r="GB6" s="204">
        <f t="shared" si="0"/>
        <v>18962.5</v>
      </c>
      <c r="GC6" s="204"/>
      <c r="GD6" s="204"/>
      <c r="GE6" s="204"/>
      <c r="GF6" s="204"/>
      <c r="GG6" s="204"/>
      <c r="GH6" s="204"/>
      <c r="GI6" s="204"/>
      <c r="GJ6" s="204"/>
    </row>
    <row r="7" spans="1:192" x14ac:dyDescent="0.2">
      <c r="A7" s="286" t="s">
        <v>938</v>
      </c>
      <c r="B7" s="282"/>
      <c r="C7" s="287" t="s">
        <v>939</v>
      </c>
      <c r="D7" s="204">
        <f>Worksheet!C8</f>
        <v>2</v>
      </c>
      <c r="E7" s="204">
        <f>Worksheet!D8</f>
        <v>0</v>
      </c>
      <c r="F7" s="204">
        <f>Worksheet!E8</f>
        <v>0</v>
      </c>
      <c r="G7" s="204">
        <f>Worksheet!F8</f>
        <v>0</v>
      </c>
      <c r="H7" s="204">
        <f>Worksheet!G8</f>
        <v>1</v>
      </c>
      <c r="I7" s="204">
        <f>Worksheet!H8</f>
        <v>0</v>
      </c>
      <c r="J7" s="204">
        <f>Worksheet!I8</f>
        <v>6.5</v>
      </c>
      <c r="K7" s="204">
        <f>Worksheet!J8</f>
        <v>1.5</v>
      </c>
      <c r="L7" s="204">
        <f>Worksheet!K8</f>
        <v>0</v>
      </c>
      <c r="M7" s="204">
        <f>Worksheet!L8</f>
        <v>0</v>
      </c>
      <c r="N7" s="204">
        <f>Worksheet!M8</f>
        <v>0</v>
      </c>
      <c r="O7" s="204">
        <f>Worksheet!N8</f>
        <v>16.5</v>
      </c>
      <c r="P7" s="204">
        <f>Worksheet!O8</f>
        <v>0</v>
      </c>
      <c r="Q7" s="204">
        <f>Worksheet!P8</f>
        <v>0</v>
      </c>
      <c r="R7" s="204">
        <f>Worksheet!Q8</f>
        <v>142.5</v>
      </c>
      <c r="S7" s="204">
        <f>Worksheet!R8</f>
        <v>1</v>
      </c>
      <c r="T7" s="204">
        <f>Worksheet!S8</f>
        <v>0</v>
      </c>
      <c r="U7" s="204">
        <f>Worksheet!T8</f>
        <v>0</v>
      </c>
      <c r="V7" s="204">
        <f>Worksheet!U8</f>
        <v>0</v>
      </c>
      <c r="W7" s="204">
        <f>Worksheet!V8</f>
        <v>0</v>
      </c>
      <c r="X7" s="204">
        <f>Worksheet!W8</f>
        <v>0</v>
      </c>
      <c r="Y7" s="204">
        <f>Worksheet!X8</f>
        <v>0</v>
      </c>
      <c r="Z7" s="204">
        <f>Worksheet!Y8</f>
        <v>1</v>
      </c>
      <c r="AA7" s="204">
        <f>Worksheet!Z8</f>
        <v>1</v>
      </c>
      <c r="AB7" s="204">
        <f>Worksheet!AA8</f>
        <v>0</v>
      </c>
      <c r="AC7" s="204">
        <f>Worksheet!AB8</f>
        <v>1.5</v>
      </c>
      <c r="AD7" s="204">
        <f>Worksheet!AC8</f>
        <v>0</v>
      </c>
      <c r="AE7" s="204">
        <f>Worksheet!AD8</f>
        <v>0</v>
      </c>
      <c r="AF7" s="204">
        <f>Worksheet!AE8</f>
        <v>0</v>
      </c>
      <c r="AG7" s="204">
        <f>Worksheet!AF8</f>
        <v>1</v>
      </c>
      <c r="AH7" s="204">
        <f>Worksheet!AG8</f>
        <v>0</v>
      </c>
      <c r="AI7" s="204">
        <f>Worksheet!AH8</f>
        <v>0</v>
      </c>
      <c r="AJ7" s="204">
        <f>Worksheet!AI8</f>
        <v>0</v>
      </c>
      <c r="AK7" s="204">
        <f>Worksheet!AJ8</f>
        <v>0</v>
      </c>
      <c r="AL7" s="204">
        <f>Worksheet!AK8</f>
        <v>0</v>
      </c>
      <c r="AM7" s="204">
        <f>Worksheet!AL8</f>
        <v>0</v>
      </c>
      <c r="AN7" s="204">
        <f>Worksheet!AM8</f>
        <v>0</v>
      </c>
      <c r="AO7" s="204">
        <f>Worksheet!AN8</f>
        <v>0</v>
      </c>
      <c r="AP7" s="204">
        <f>Worksheet!AO8</f>
        <v>1.5</v>
      </c>
      <c r="AQ7" s="204">
        <f>Worksheet!AP8</f>
        <v>68</v>
      </c>
      <c r="AR7" s="204">
        <f>Worksheet!AQ8</f>
        <v>0</v>
      </c>
      <c r="AS7" s="204">
        <f>Worksheet!AR8</f>
        <v>2</v>
      </c>
      <c r="AT7" s="204">
        <f>Worksheet!AS8</f>
        <v>0</v>
      </c>
      <c r="AU7" s="204">
        <f>Worksheet!AT8</f>
        <v>2</v>
      </c>
      <c r="AV7" s="204">
        <f>Worksheet!AU8</f>
        <v>0</v>
      </c>
      <c r="AW7" s="204">
        <f>Worksheet!AV8</f>
        <v>0</v>
      </c>
      <c r="AX7" s="204">
        <f>Worksheet!AW8</f>
        <v>0</v>
      </c>
      <c r="AY7" s="204">
        <f>Worksheet!AX8</f>
        <v>0</v>
      </c>
      <c r="AZ7" s="204">
        <f>Worksheet!AY8</f>
        <v>0</v>
      </c>
      <c r="BA7" s="204">
        <f>Worksheet!AZ8</f>
        <v>0</v>
      </c>
      <c r="BB7" s="204">
        <f>Worksheet!BA8</f>
        <v>7.5</v>
      </c>
      <c r="BC7" s="204">
        <f>Worksheet!BB8</f>
        <v>1</v>
      </c>
      <c r="BD7" s="204">
        <f>Worksheet!BC8</f>
        <v>4</v>
      </c>
      <c r="BE7" s="204">
        <f>Worksheet!BD8</f>
        <v>0</v>
      </c>
      <c r="BF7" s="204">
        <f>Worksheet!BE8</f>
        <v>0</v>
      </c>
      <c r="BG7" s="204">
        <f>Worksheet!BF8</f>
        <v>22</v>
      </c>
      <c r="BH7" s="204">
        <f>Worksheet!BG8</f>
        <v>0</v>
      </c>
      <c r="BI7" s="204">
        <f>Worksheet!BH8</f>
        <v>1</v>
      </c>
      <c r="BJ7" s="204">
        <f>Worksheet!BI8</f>
        <v>0</v>
      </c>
      <c r="BK7" s="204">
        <f>Worksheet!BJ8</f>
        <v>2.5</v>
      </c>
      <c r="BL7" s="204">
        <f>Worksheet!BK8</f>
        <v>30</v>
      </c>
      <c r="BM7" s="204">
        <f>Worksheet!BL8</f>
        <v>8.5</v>
      </c>
      <c r="BN7" s="204">
        <f>Worksheet!BM8</f>
        <v>1.5</v>
      </c>
      <c r="BO7" s="204">
        <f>Worksheet!BN8</f>
        <v>0</v>
      </c>
      <c r="BP7" s="204">
        <f>Worksheet!BO8</f>
        <v>0</v>
      </c>
      <c r="BQ7" s="204">
        <f>Worksheet!BP8</f>
        <v>0</v>
      </c>
      <c r="BR7" s="204">
        <f>Worksheet!BQ8</f>
        <v>1</v>
      </c>
      <c r="BS7" s="204">
        <f>Worksheet!BR8</f>
        <v>0</v>
      </c>
      <c r="BT7" s="204">
        <f>Worksheet!BS8</f>
        <v>0</v>
      </c>
      <c r="BU7" s="204">
        <f>Worksheet!BT8</f>
        <v>0</v>
      </c>
      <c r="BV7" s="204">
        <f>Worksheet!BU8</f>
        <v>0</v>
      </c>
      <c r="BW7" s="204">
        <f>Worksheet!BV8</f>
        <v>0</v>
      </c>
      <c r="BX7" s="204">
        <f>Worksheet!BW8</f>
        <v>0</v>
      </c>
      <c r="BY7" s="204">
        <f>Worksheet!BX8</f>
        <v>0</v>
      </c>
      <c r="BZ7" s="204">
        <f>Worksheet!BY8</f>
        <v>0</v>
      </c>
      <c r="CA7" s="204">
        <f>Worksheet!BZ8</f>
        <v>0</v>
      </c>
      <c r="CB7" s="204">
        <f>Worksheet!CA8</f>
        <v>0</v>
      </c>
      <c r="CC7" s="204">
        <f>Worksheet!CB8</f>
        <v>28</v>
      </c>
      <c r="CD7" s="204">
        <f>Worksheet!CC8</f>
        <v>0</v>
      </c>
      <c r="CE7" s="204">
        <f>Worksheet!CD8</f>
        <v>0</v>
      </c>
      <c r="CF7" s="204">
        <f>Worksheet!CE8</f>
        <v>0</v>
      </c>
      <c r="CG7" s="204">
        <f>Worksheet!CF8</f>
        <v>0</v>
      </c>
      <c r="CH7" s="204">
        <f>Worksheet!CG8</f>
        <v>0</v>
      </c>
      <c r="CI7" s="204">
        <f>Worksheet!CH8</f>
        <v>0</v>
      </c>
      <c r="CJ7" s="204">
        <f>Worksheet!CI8</f>
        <v>0</v>
      </c>
      <c r="CK7" s="204">
        <f>Worksheet!CJ8</f>
        <v>0</v>
      </c>
      <c r="CL7" s="204">
        <f>Worksheet!CK8</f>
        <v>0</v>
      </c>
      <c r="CM7" s="204">
        <f>Worksheet!CL8</f>
        <v>0</v>
      </c>
      <c r="CN7" s="204">
        <f>Worksheet!CM8</f>
        <v>0</v>
      </c>
      <c r="CO7" s="204">
        <f>Worksheet!CN8</f>
        <v>57.5</v>
      </c>
      <c r="CP7" s="204">
        <f>Worksheet!CO8</f>
        <v>23.5</v>
      </c>
      <c r="CQ7" s="204">
        <f>Worksheet!CP8</f>
        <v>0</v>
      </c>
      <c r="CR7" s="204">
        <f>Worksheet!CQ8</f>
        <v>0</v>
      </c>
      <c r="CS7" s="204">
        <f>Worksheet!CR8</f>
        <v>0</v>
      </c>
      <c r="CT7" s="204">
        <f>Worksheet!CS8</f>
        <v>0</v>
      </c>
      <c r="CU7" s="204">
        <f>Worksheet!CT8</f>
        <v>0</v>
      </c>
      <c r="CV7" s="204">
        <f>Worksheet!CU8</f>
        <v>0</v>
      </c>
      <c r="CW7" s="204">
        <f>Worksheet!CV8</f>
        <v>0</v>
      </c>
      <c r="CX7" s="204">
        <f>Worksheet!CW8</f>
        <v>0</v>
      </c>
      <c r="CY7" s="204">
        <f>Worksheet!CX8</f>
        <v>0</v>
      </c>
      <c r="CZ7" s="204">
        <f>Worksheet!CY8</f>
        <v>0</v>
      </c>
      <c r="DA7" s="204">
        <f>Worksheet!CZ8</f>
        <v>0</v>
      </c>
      <c r="DB7" s="204">
        <f>Worksheet!DA8</f>
        <v>0</v>
      </c>
      <c r="DC7" s="204">
        <f>Worksheet!DB8</f>
        <v>0</v>
      </c>
      <c r="DD7" s="204">
        <f>Worksheet!DC8</f>
        <v>0</v>
      </c>
      <c r="DE7" s="204">
        <f>Worksheet!DD8</f>
        <v>0</v>
      </c>
      <c r="DF7" s="204">
        <f>Worksheet!DE8</f>
        <v>0</v>
      </c>
      <c r="DG7" s="204">
        <f>Worksheet!DF8</f>
        <v>20</v>
      </c>
      <c r="DH7" s="204">
        <f>Worksheet!DG8</f>
        <v>0</v>
      </c>
      <c r="DI7" s="204">
        <f>Worksheet!DH8</f>
        <v>0</v>
      </c>
      <c r="DJ7" s="204">
        <f>Worksheet!DI8</f>
        <v>2.5</v>
      </c>
      <c r="DK7" s="204">
        <f>Worksheet!DJ8</f>
        <v>0</v>
      </c>
      <c r="DL7" s="204">
        <f>Worksheet!DK8</f>
        <v>0</v>
      </c>
      <c r="DM7" s="204">
        <f>Worksheet!DL8</f>
        <v>0</v>
      </c>
      <c r="DN7" s="204">
        <f>Worksheet!DM8</f>
        <v>0</v>
      </c>
      <c r="DO7" s="204">
        <f>Worksheet!DN8</f>
        <v>0</v>
      </c>
      <c r="DP7" s="204">
        <f>Worksheet!DO8</f>
        <v>0</v>
      </c>
      <c r="DQ7" s="204">
        <f>Worksheet!DP8</f>
        <v>0</v>
      </c>
      <c r="DR7" s="204">
        <f>Worksheet!DQ8</f>
        <v>0</v>
      </c>
      <c r="DS7" s="204">
        <f>Worksheet!DR8</f>
        <v>0</v>
      </c>
      <c r="DT7" s="204">
        <f>Worksheet!DS8</f>
        <v>0</v>
      </c>
      <c r="DU7" s="204">
        <f>Worksheet!DT8</f>
        <v>0</v>
      </c>
      <c r="DV7" s="204">
        <f>Worksheet!DU8</f>
        <v>0</v>
      </c>
      <c r="DW7" s="204">
        <f>Worksheet!DV8</f>
        <v>0</v>
      </c>
      <c r="DX7" s="204">
        <f>Worksheet!DW8</f>
        <v>0</v>
      </c>
      <c r="DY7" s="204">
        <f>Worksheet!DX8</f>
        <v>0</v>
      </c>
      <c r="DZ7" s="204">
        <f>Worksheet!DY8</f>
        <v>0</v>
      </c>
      <c r="EA7" s="204">
        <f>Worksheet!DZ8</f>
        <v>1</v>
      </c>
      <c r="EB7" s="204">
        <f>Worksheet!EA8</f>
        <v>0</v>
      </c>
      <c r="EC7" s="204">
        <f>Worksheet!EB8</f>
        <v>0</v>
      </c>
      <c r="ED7" s="204">
        <f>Worksheet!EC8</f>
        <v>0</v>
      </c>
      <c r="EE7" s="204">
        <f>Worksheet!ED8</f>
        <v>0</v>
      </c>
      <c r="EF7" s="204">
        <f>Worksheet!EE8</f>
        <v>4</v>
      </c>
      <c r="EG7" s="204">
        <f>Worksheet!EF8</f>
        <v>4</v>
      </c>
      <c r="EH7" s="204">
        <f>Worksheet!EG8</f>
        <v>0</v>
      </c>
      <c r="EI7" s="204">
        <f>Worksheet!EH8</f>
        <v>2</v>
      </c>
      <c r="EJ7" s="204">
        <f>Worksheet!EI8</f>
        <v>4</v>
      </c>
      <c r="EK7" s="204">
        <f>Worksheet!EJ8</f>
        <v>12</v>
      </c>
      <c r="EL7" s="204">
        <f>Worksheet!EK8</f>
        <v>0</v>
      </c>
      <c r="EM7" s="204">
        <f>Worksheet!EL8</f>
        <v>0</v>
      </c>
      <c r="EN7" s="204">
        <f>Worksheet!EM8</f>
        <v>0</v>
      </c>
      <c r="EO7" s="204">
        <f>Worksheet!EN8</f>
        <v>0</v>
      </c>
      <c r="EP7" s="204">
        <f>Worksheet!EO8</f>
        <v>0</v>
      </c>
      <c r="EQ7" s="204">
        <f>Worksheet!EP8</f>
        <v>0</v>
      </c>
      <c r="ER7" s="204">
        <f>Worksheet!EQ8</f>
        <v>0</v>
      </c>
      <c r="ES7" s="204">
        <f>Worksheet!ER8</f>
        <v>1.5</v>
      </c>
      <c r="ET7" s="204">
        <f>Worksheet!ES8</f>
        <v>0</v>
      </c>
      <c r="EU7" s="204">
        <f>Worksheet!ET8</f>
        <v>1</v>
      </c>
      <c r="EV7" s="204">
        <f>Worksheet!EU8</f>
        <v>0</v>
      </c>
      <c r="EW7" s="204">
        <f>Worksheet!EV8</f>
        <v>0</v>
      </c>
      <c r="EX7" s="204">
        <f>Worksheet!EW8</f>
        <v>0</v>
      </c>
      <c r="EY7" s="204">
        <f>Worksheet!EX8</f>
        <v>0</v>
      </c>
      <c r="EZ7" s="204">
        <f>Worksheet!EY8</f>
        <v>0</v>
      </c>
      <c r="FA7" s="204">
        <f>Worksheet!EZ8</f>
        <v>0</v>
      </c>
      <c r="FB7" s="204">
        <f>Worksheet!FA8</f>
        <v>1</v>
      </c>
      <c r="FC7" s="204">
        <f>Worksheet!FB8</f>
        <v>0</v>
      </c>
      <c r="FD7" s="204">
        <f>Worksheet!FC8</f>
        <v>1</v>
      </c>
      <c r="FE7" s="204">
        <f>Worksheet!FD8</f>
        <v>0</v>
      </c>
      <c r="FF7" s="204">
        <f>Worksheet!FE8</f>
        <v>0</v>
      </c>
      <c r="FG7" s="204">
        <f>Worksheet!FF8</f>
        <v>0</v>
      </c>
      <c r="FH7" s="204">
        <f>Worksheet!FG8</f>
        <v>0</v>
      </c>
      <c r="FI7" s="204">
        <f>Worksheet!FH8</f>
        <v>0</v>
      </c>
      <c r="FJ7" s="204">
        <f>Worksheet!FI8</f>
        <v>0</v>
      </c>
      <c r="FK7" s="204">
        <f>Worksheet!FJ8</f>
        <v>0</v>
      </c>
      <c r="FL7" s="204">
        <f>Worksheet!FK8</f>
        <v>0</v>
      </c>
      <c r="FM7" s="204">
        <f>Worksheet!FL8</f>
        <v>0</v>
      </c>
      <c r="FN7" s="204">
        <f>Worksheet!FM8</f>
        <v>0</v>
      </c>
      <c r="FO7" s="204">
        <f>Worksheet!FN8</f>
        <v>4</v>
      </c>
      <c r="FP7" s="204">
        <f>Worksheet!FO8</f>
        <v>0</v>
      </c>
      <c r="FQ7" s="204">
        <f>Worksheet!FP8</f>
        <v>0</v>
      </c>
      <c r="FR7" s="204">
        <f>Worksheet!FQ8</f>
        <v>0</v>
      </c>
      <c r="FS7" s="204">
        <f>Worksheet!FR8</f>
        <v>0</v>
      </c>
      <c r="FT7" s="204">
        <f>Worksheet!FS8</f>
        <v>0</v>
      </c>
      <c r="FU7" s="204">
        <f>Worksheet!FT8</f>
        <v>0</v>
      </c>
      <c r="FV7" s="204">
        <f>Worksheet!FU8</f>
        <v>0</v>
      </c>
      <c r="FW7" s="204">
        <f>Worksheet!FV8</f>
        <v>0</v>
      </c>
      <c r="FX7" s="204">
        <f>Worksheet!FW8</f>
        <v>0</v>
      </c>
      <c r="FY7" s="204">
        <f>Worksheet!FX8</f>
        <v>0</v>
      </c>
      <c r="FZ7" s="204">
        <f>Worksheet!FY8</f>
        <v>5</v>
      </c>
      <c r="GA7" s="204"/>
      <c r="GB7" s="204">
        <f t="shared" si="0"/>
        <v>500</v>
      </c>
      <c r="GC7" s="204"/>
      <c r="GD7" s="204"/>
      <c r="GE7" s="204"/>
      <c r="GF7" s="204"/>
      <c r="GG7" s="204"/>
      <c r="GH7" s="204"/>
      <c r="GI7" s="204"/>
      <c r="GJ7" s="204"/>
    </row>
    <row r="8" spans="1:192" x14ac:dyDescent="0.2">
      <c r="A8" s="282" t="s">
        <v>448</v>
      </c>
      <c r="B8" s="282"/>
      <c r="C8" s="76" t="s">
        <v>729</v>
      </c>
      <c r="D8" s="204">
        <f>Worksheet!C131</f>
        <v>4052</v>
      </c>
      <c r="E8" s="204">
        <f>Worksheet!D131</f>
        <v>13124.4</v>
      </c>
      <c r="F8" s="204">
        <f>Worksheet!E131</f>
        <v>5096.1000000000004</v>
      </c>
      <c r="G8" s="204">
        <f>Worksheet!F131</f>
        <v>5316.9</v>
      </c>
      <c r="H8" s="204">
        <f>Worksheet!G131</f>
        <v>245.2</v>
      </c>
      <c r="I8" s="204">
        <f>Worksheet!H131</f>
        <v>189.9</v>
      </c>
      <c r="J8" s="204">
        <f>Worksheet!I131</f>
        <v>6217.1</v>
      </c>
      <c r="K8" s="204">
        <f>Worksheet!J131</f>
        <v>1411.5</v>
      </c>
      <c r="L8" s="204">
        <f>Worksheet!K131</f>
        <v>140.5</v>
      </c>
      <c r="M8" s="204">
        <f>Worksheet!L131</f>
        <v>1294.3</v>
      </c>
      <c r="N8" s="204">
        <f>Worksheet!M131</f>
        <v>1031.3</v>
      </c>
      <c r="O8" s="204">
        <f>Worksheet!N131</f>
        <v>11997.2</v>
      </c>
      <c r="P8" s="204">
        <f>Worksheet!O131</f>
        <v>2087.9</v>
      </c>
      <c r="Q8" s="204">
        <f>Worksheet!P131</f>
        <v>62.5</v>
      </c>
      <c r="R8" s="204">
        <f>Worksheet!Q131</f>
        <v>23355.4</v>
      </c>
      <c r="S8" s="204">
        <f>Worksheet!R131</f>
        <v>822.3</v>
      </c>
      <c r="T8" s="204">
        <f>Worksheet!S131</f>
        <v>720</v>
      </c>
      <c r="U8" s="204">
        <f>Worksheet!T131</f>
        <v>67</v>
      </c>
      <c r="V8" s="204">
        <f>Worksheet!U131</f>
        <v>32.1</v>
      </c>
      <c r="W8" s="204">
        <f>Worksheet!V131</f>
        <v>130.69999999999999</v>
      </c>
      <c r="X8" s="204">
        <f>Worksheet!W131</f>
        <v>25.6</v>
      </c>
      <c r="Y8" s="204">
        <f>Worksheet!X131</f>
        <v>20.2</v>
      </c>
      <c r="Z8" s="204">
        <f>Worksheet!Y131</f>
        <v>1661.5</v>
      </c>
      <c r="AA8" s="204">
        <f>Worksheet!Z131</f>
        <v>98.5</v>
      </c>
      <c r="AB8" s="204">
        <f>Worksheet!AA131</f>
        <v>6530.7</v>
      </c>
      <c r="AC8" s="204">
        <f>Worksheet!AB131</f>
        <v>5437.9</v>
      </c>
      <c r="AD8" s="204">
        <f>Worksheet!AC131</f>
        <v>247.4</v>
      </c>
      <c r="AE8" s="204">
        <f>Worksheet!AD131</f>
        <v>342.7</v>
      </c>
      <c r="AF8" s="204">
        <f>Worksheet!AE131</f>
        <v>35.6</v>
      </c>
      <c r="AG8" s="204">
        <f>Worksheet!AF131</f>
        <v>65</v>
      </c>
      <c r="AH8" s="204">
        <f>Worksheet!AG131</f>
        <v>133.9</v>
      </c>
      <c r="AI8" s="204">
        <f>Worksheet!AH131</f>
        <v>504.9</v>
      </c>
      <c r="AJ8" s="204">
        <f>Worksheet!AI131</f>
        <v>156.69999999999999</v>
      </c>
      <c r="AK8" s="204">
        <f>Worksheet!AJ131</f>
        <v>80.7</v>
      </c>
      <c r="AL8" s="204">
        <f>Worksheet!AK131</f>
        <v>150.19999999999999</v>
      </c>
      <c r="AM8" s="204">
        <f>Worksheet!AL131</f>
        <v>199.6</v>
      </c>
      <c r="AN8" s="204">
        <f>Worksheet!AM131</f>
        <v>245.2</v>
      </c>
      <c r="AO8" s="204">
        <f>Worksheet!AN131</f>
        <v>139.1</v>
      </c>
      <c r="AP8" s="204">
        <f>Worksheet!AO131</f>
        <v>2005.8</v>
      </c>
      <c r="AQ8" s="204">
        <f>Worksheet!AP131</f>
        <v>47704.7</v>
      </c>
      <c r="AR8" s="204">
        <f>Worksheet!AQ131</f>
        <v>89.4</v>
      </c>
      <c r="AS8" s="204">
        <f>Worksheet!AR131</f>
        <v>6192.9</v>
      </c>
      <c r="AT8" s="204">
        <f>Worksheet!AS131</f>
        <v>1963.1</v>
      </c>
      <c r="AU8" s="204">
        <f>Worksheet!AT131</f>
        <v>372.3</v>
      </c>
      <c r="AV8" s="204">
        <f>Worksheet!AU131</f>
        <v>63.5</v>
      </c>
      <c r="AW8" s="204">
        <f>Worksheet!AV131</f>
        <v>101.6</v>
      </c>
      <c r="AX8" s="204">
        <f>Worksheet!AW131</f>
        <v>48.1</v>
      </c>
      <c r="AY8" s="204">
        <f>Worksheet!AX131</f>
        <v>29.5</v>
      </c>
      <c r="AZ8" s="204">
        <f>Worksheet!AY131</f>
        <v>187.9</v>
      </c>
      <c r="BA8" s="204">
        <f>Worksheet!AZ131</f>
        <v>7111.1</v>
      </c>
      <c r="BB8" s="204">
        <f>Worksheet!BA131</f>
        <v>3094.2</v>
      </c>
      <c r="BC8" s="204">
        <f>Worksheet!BB131</f>
        <v>2614</v>
      </c>
      <c r="BD8" s="204">
        <f>Worksheet!BC131</f>
        <v>13905.6</v>
      </c>
      <c r="BE8" s="204">
        <f>Worksheet!BD131</f>
        <v>592.6</v>
      </c>
      <c r="BF8" s="204">
        <f>Worksheet!BE131</f>
        <v>398.7</v>
      </c>
      <c r="BG8" s="204">
        <f>Worksheet!BF131</f>
        <v>2416.5</v>
      </c>
      <c r="BH8" s="204">
        <f>Worksheet!BG131</f>
        <v>450.5</v>
      </c>
      <c r="BI8" s="204">
        <f>Worksheet!BH131</f>
        <v>112.2</v>
      </c>
      <c r="BJ8" s="204">
        <f>Worksheet!BI131</f>
        <v>110.3</v>
      </c>
      <c r="BK8" s="204">
        <f>Worksheet!BJ131</f>
        <v>518.79999999999995</v>
      </c>
      <c r="BL8" s="204">
        <f>Worksheet!BK131</f>
        <v>5941.5</v>
      </c>
      <c r="BM8" s="204">
        <f>Worksheet!BL131</f>
        <v>97.5</v>
      </c>
      <c r="BN8" s="204">
        <f>Worksheet!BM131</f>
        <v>120.6</v>
      </c>
      <c r="BO8" s="204">
        <f>Worksheet!BN131</f>
        <v>1633</v>
      </c>
      <c r="BP8" s="204">
        <f>Worksheet!BO131</f>
        <v>611</v>
      </c>
      <c r="BQ8" s="204">
        <f>Worksheet!BP131</f>
        <v>90.8</v>
      </c>
      <c r="BR8" s="204">
        <f>Worksheet!BQ131</f>
        <v>1801.8</v>
      </c>
      <c r="BS8" s="204">
        <f>Worksheet!BR131</f>
        <v>1661.2</v>
      </c>
      <c r="BT8" s="204">
        <f>Worksheet!BS131</f>
        <v>479.9</v>
      </c>
      <c r="BU8" s="204">
        <f>Worksheet!BT131</f>
        <v>107.7</v>
      </c>
      <c r="BV8" s="204">
        <f>Worksheet!BU131</f>
        <v>105</v>
      </c>
      <c r="BW8" s="204">
        <f>Worksheet!BV131</f>
        <v>337.7</v>
      </c>
      <c r="BX8" s="204">
        <f>Worksheet!BW131</f>
        <v>394.8</v>
      </c>
      <c r="BY8" s="204">
        <f>Worksheet!BX131</f>
        <v>10.5</v>
      </c>
      <c r="BZ8" s="204">
        <f>Worksheet!BY131</f>
        <v>364.1</v>
      </c>
      <c r="CA8" s="204">
        <f>Worksheet!BZ131</f>
        <v>101.4</v>
      </c>
      <c r="CB8" s="204">
        <f>Worksheet!CA131</f>
        <v>49.7</v>
      </c>
      <c r="CC8" s="204">
        <f>Worksheet!CB131</f>
        <v>20149.2</v>
      </c>
      <c r="CD8" s="204">
        <f>Worksheet!CC131</f>
        <v>47.2</v>
      </c>
      <c r="CE8" s="204">
        <f>Worksheet!CD131</f>
        <v>24.7</v>
      </c>
      <c r="CF8" s="204">
        <f>Worksheet!CE131</f>
        <v>49.5</v>
      </c>
      <c r="CG8" s="204">
        <f>Worksheet!CF131</f>
        <v>41.1</v>
      </c>
      <c r="CH8" s="204">
        <f>Worksheet!CG131</f>
        <v>72</v>
      </c>
      <c r="CI8" s="204">
        <f>Worksheet!CH131</f>
        <v>54.5</v>
      </c>
      <c r="CJ8" s="204">
        <f>Worksheet!CI131</f>
        <v>397.4</v>
      </c>
      <c r="CK8" s="204">
        <f>Worksheet!CJ131</f>
        <v>403</v>
      </c>
      <c r="CL8" s="204">
        <f>Worksheet!CK131</f>
        <v>1339.4</v>
      </c>
      <c r="CM8" s="204">
        <f>Worksheet!CL131</f>
        <v>304.8</v>
      </c>
      <c r="CN8" s="204">
        <f>Worksheet!CM131</f>
        <v>439.1</v>
      </c>
      <c r="CO8" s="204">
        <f>Worksheet!CN131</f>
        <v>7468.7</v>
      </c>
      <c r="CP8" s="204">
        <f>Worksheet!CO131</f>
        <v>4546.5</v>
      </c>
      <c r="CQ8" s="204">
        <f>Worksheet!CP131</f>
        <v>263.7</v>
      </c>
      <c r="CR8" s="204">
        <f>Worksheet!CQ131</f>
        <v>590.4</v>
      </c>
      <c r="CS8" s="204">
        <f>Worksheet!CR131</f>
        <v>75.599999999999994</v>
      </c>
      <c r="CT8" s="204">
        <f>Worksheet!CS131</f>
        <v>101.6</v>
      </c>
      <c r="CU8" s="204">
        <f>Worksheet!CT131</f>
        <v>56</v>
      </c>
      <c r="CV8" s="204">
        <f>Worksheet!CU131</f>
        <v>74.2</v>
      </c>
      <c r="CW8" s="204">
        <f>Worksheet!CV131</f>
        <v>19.399999999999999</v>
      </c>
      <c r="CX8" s="204">
        <f>Worksheet!CW131</f>
        <v>65.400000000000006</v>
      </c>
      <c r="CY8" s="204">
        <f>Worksheet!CX131</f>
        <v>201.1</v>
      </c>
      <c r="CZ8" s="204">
        <f>Worksheet!CY131</f>
        <v>27.5</v>
      </c>
      <c r="DA8" s="204">
        <f>Worksheet!CZ131</f>
        <v>909.2</v>
      </c>
      <c r="DB8" s="204">
        <f>Worksheet!DA131</f>
        <v>53</v>
      </c>
      <c r="DC8" s="204">
        <f>Worksheet!DB131</f>
        <v>75</v>
      </c>
      <c r="DD8" s="204">
        <f>Worksheet!DC131</f>
        <v>41.6</v>
      </c>
      <c r="DE8" s="204">
        <f>Worksheet!DD131</f>
        <v>40.6</v>
      </c>
      <c r="DF8" s="204">
        <f>Worksheet!DE131</f>
        <v>138.80000000000001</v>
      </c>
      <c r="DG8" s="204">
        <f>Worksheet!DF131</f>
        <v>8748.2999999999993</v>
      </c>
      <c r="DH8" s="204">
        <f>Worksheet!DG131</f>
        <v>27.7</v>
      </c>
      <c r="DI8" s="204">
        <f>Worksheet!DH131</f>
        <v>598.20000000000005</v>
      </c>
      <c r="DJ8" s="204">
        <f>Worksheet!DI131</f>
        <v>1444.7</v>
      </c>
      <c r="DK8" s="204">
        <f>Worksheet!DJ131</f>
        <v>266.2</v>
      </c>
      <c r="DL8" s="204">
        <f>Worksheet!DK131</f>
        <v>201.3</v>
      </c>
      <c r="DM8" s="204">
        <f>Worksheet!DL131</f>
        <v>2755</v>
      </c>
      <c r="DN8" s="204">
        <f>Worksheet!DM131</f>
        <v>129.1</v>
      </c>
      <c r="DO8" s="204">
        <f>Worksheet!DN131</f>
        <v>697.7</v>
      </c>
      <c r="DP8" s="204">
        <f>Worksheet!DO131</f>
        <v>1847.7</v>
      </c>
      <c r="DQ8" s="204">
        <f>Worksheet!DP131</f>
        <v>48.9</v>
      </c>
      <c r="DR8" s="204">
        <f>Worksheet!DQ131</f>
        <v>175.5</v>
      </c>
      <c r="DS8" s="204">
        <f>Worksheet!DR131</f>
        <v>941</v>
      </c>
      <c r="DT8" s="204">
        <f>Worksheet!DS131</f>
        <v>532.79999999999995</v>
      </c>
      <c r="DU8" s="204">
        <f>Worksheet!DT131</f>
        <v>85.8</v>
      </c>
      <c r="DV8" s="204">
        <f>Worksheet!DU131</f>
        <v>179.2</v>
      </c>
      <c r="DW8" s="204">
        <f>Worksheet!DV131</f>
        <v>66.5</v>
      </c>
      <c r="DX8" s="204">
        <f>Worksheet!DW131</f>
        <v>112.5</v>
      </c>
      <c r="DY8" s="204">
        <f>Worksheet!DX131</f>
        <v>39.799999999999997</v>
      </c>
      <c r="DZ8" s="204">
        <f>Worksheet!DY131</f>
        <v>53.6</v>
      </c>
      <c r="EA8" s="204">
        <f>Worksheet!DZ131</f>
        <v>179.1</v>
      </c>
      <c r="EB8" s="204">
        <f>Worksheet!EA131</f>
        <v>187.3</v>
      </c>
      <c r="EC8" s="204">
        <f>Worksheet!EB131</f>
        <v>229.8</v>
      </c>
      <c r="ED8" s="204">
        <f>Worksheet!EC131</f>
        <v>82.8</v>
      </c>
      <c r="EE8" s="204">
        <f>Worksheet!ED131</f>
        <v>46.7</v>
      </c>
      <c r="EF8" s="204">
        <f>Worksheet!EE131</f>
        <v>114.3</v>
      </c>
      <c r="EG8" s="204">
        <f>Worksheet!EF131</f>
        <v>822.2</v>
      </c>
      <c r="EH8" s="204">
        <f>Worksheet!EG131</f>
        <v>149.5</v>
      </c>
      <c r="EI8" s="204">
        <f>Worksheet!EH131</f>
        <v>59.9</v>
      </c>
      <c r="EJ8" s="204">
        <f>Worksheet!EI131</f>
        <v>11779.4</v>
      </c>
      <c r="EK8" s="204">
        <f>Worksheet!EJ131</f>
        <v>3089.5</v>
      </c>
      <c r="EL8" s="204">
        <f>Worksheet!EK131</f>
        <v>212.7</v>
      </c>
      <c r="EM8" s="204">
        <f>Worksheet!EL131</f>
        <v>114.1</v>
      </c>
      <c r="EN8" s="204">
        <f>Worksheet!EM131</f>
        <v>199</v>
      </c>
      <c r="EO8" s="204">
        <f>Worksheet!EN131</f>
        <v>618.79999999999995</v>
      </c>
      <c r="EP8" s="204">
        <f>Worksheet!EO131</f>
        <v>107</v>
      </c>
      <c r="EQ8" s="204">
        <f>Worksheet!EP131</f>
        <v>94</v>
      </c>
      <c r="ER8" s="204">
        <f>Worksheet!EQ131</f>
        <v>350.5</v>
      </c>
      <c r="ES8" s="204">
        <f>Worksheet!ER131</f>
        <v>114.5</v>
      </c>
      <c r="ET8" s="204">
        <f>Worksheet!ES131</f>
        <v>75.7</v>
      </c>
      <c r="EU8" s="204">
        <f>Worksheet!ET131</f>
        <v>151.5</v>
      </c>
      <c r="EV8" s="204">
        <f>Worksheet!EU131</f>
        <v>466.3</v>
      </c>
      <c r="EW8" s="204">
        <f>Worksheet!EV131</f>
        <v>30</v>
      </c>
      <c r="EX8" s="204">
        <f>Worksheet!EW131</f>
        <v>141.4</v>
      </c>
      <c r="EY8" s="204">
        <f>Worksheet!EX131</f>
        <v>40.299999999999997</v>
      </c>
      <c r="EZ8" s="204">
        <f>Worksheet!EY131</f>
        <v>222.9</v>
      </c>
      <c r="FA8" s="204">
        <f>Worksheet!EZ131</f>
        <v>52.5</v>
      </c>
      <c r="FB8" s="204">
        <f>Worksheet!FA131</f>
        <v>821.6</v>
      </c>
      <c r="FC8" s="204">
        <f>Worksheet!FB131</f>
        <v>185.2</v>
      </c>
      <c r="FD8" s="204">
        <f>Worksheet!FC131</f>
        <v>531.5</v>
      </c>
      <c r="FE8" s="204">
        <f>Worksheet!FD131</f>
        <v>158.6</v>
      </c>
      <c r="FF8" s="204">
        <f>Worksheet!FE131</f>
        <v>51.6</v>
      </c>
      <c r="FG8" s="204">
        <f>Worksheet!FF131</f>
        <v>84.5</v>
      </c>
      <c r="FH8" s="204">
        <f>Worksheet!FG131</f>
        <v>36.9</v>
      </c>
      <c r="FI8" s="204">
        <f>Worksheet!FH131</f>
        <v>48</v>
      </c>
      <c r="FJ8" s="204">
        <f>Worksheet!FI131</f>
        <v>693.7</v>
      </c>
      <c r="FK8" s="204">
        <f>Worksheet!FJ131</f>
        <v>454.3</v>
      </c>
      <c r="FL8" s="204">
        <f>Worksheet!FK131</f>
        <v>619.6</v>
      </c>
      <c r="FM8" s="204">
        <f>Worksheet!FL131</f>
        <v>777.8</v>
      </c>
      <c r="FN8" s="204">
        <f>Worksheet!FM131</f>
        <v>836.1</v>
      </c>
      <c r="FO8" s="204">
        <f>Worksheet!FN131</f>
        <v>11718.6</v>
      </c>
      <c r="FP8" s="204">
        <f>Worksheet!FO131</f>
        <v>424.4</v>
      </c>
      <c r="FQ8" s="204">
        <f>Worksheet!FP131</f>
        <v>1296.9000000000001</v>
      </c>
      <c r="FR8" s="204">
        <f>Worksheet!FQ131</f>
        <v>322.8</v>
      </c>
      <c r="FS8" s="204">
        <f>Worksheet!FR131</f>
        <v>40</v>
      </c>
      <c r="FT8" s="204">
        <f>Worksheet!FS131</f>
        <v>34</v>
      </c>
      <c r="FU8" s="204">
        <f>Worksheet!FT131</f>
        <v>36.6</v>
      </c>
      <c r="FV8" s="204">
        <f>Worksheet!FU131</f>
        <v>419.9</v>
      </c>
      <c r="FW8" s="204">
        <f>Worksheet!FV131</f>
        <v>271.39999999999998</v>
      </c>
      <c r="FX8" s="204">
        <f>Worksheet!FW131</f>
        <v>71.900000000000006</v>
      </c>
      <c r="FY8" s="204">
        <f>Worksheet!FX131</f>
        <v>10.6</v>
      </c>
      <c r="FZ8" s="204">
        <f>Worksheet!FY131</f>
        <v>0</v>
      </c>
      <c r="GB8" s="204">
        <f t="shared" si="0"/>
        <v>294161.10000000009</v>
      </c>
    </row>
    <row r="9" spans="1:192" x14ac:dyDescent="0.2">
      <c r="A9" s="282" t="s">
        <v>596</v>
      </c>
      <c r="B9" s="282"/>
      <c r="C9" s="76" t="s">
        <v>940</v>
      </c>
      <c r="D9" s="244">
        <f>Worksheet!C234</f>
        <v>74636882.719999999</v>
      </c>
      <c r="E9" s="244">
        <f>Worksheet!D234</f>
        <v>364338782.17000002</v>
      </c>
      <c r="F9" s="244">
        <f>Worksheet!E234</f>
        <v>72698665.680000007</v>
      </c>
      <c r="G9" s="244">
        <f>Worksheet!F234</f>
        <v>159534322.72</v>
      </c>
      <c r="H9" s="244">
        <f>Worksheet!G234</f>
        <v>9519297.0800000001</v>
      </c>
      <c r="I9" s="244">
        <f>Worksheet!H234</f>
        <v>8978681.9399999995</v>
      </c>
      <c r="J9" s="244">
        <f>Worksheet!I234</f>
        <v>94798397.439999998</v>
      </c>
      <c r="K9" s="244">
        <f>Worksheet!J234</f>
        <v>20024028.559999999</v>
      </c>
      <c r="L9" s="244">
        <f>Worksheet!K234</f>
        <v>3481266.46</v>
      </c>
      <c r="M9" s="244">
        <f>Worksheet!L234</f>
        <v>23855635.950000003</v>
      </c>
      <c r="N9" s="244">
        <f>Worksheet!M234</f>
        <v>13935838.68</v>
      </c>
      <c r="O9" s="244">
        <f>Worksheet!N234</f>
        <v>468612594.66000003</v>
      </c>
      <c r="P9" s="244">
        <f>Worksheet!O234</f>
        <v>125450156.66</v>
      </c>
      <c r="Q9" s="244">
        <f>Worksheet!P234</f>
        <v>2838193.37</v>
      </c>
      <c r="R9" s="244">
        <f>Worksheet!Q234</f>
        <v>367863476.31</v>
      </c>
      <c r="S9" s="244">
        <f>Worksheet!R234</f>
        <v>23521857</v>
      </c>
      <c r="T9" s="244">
        <f>Worksheet!S234</f>
        <v>14820099.369999999</v>
      </c>
      <c r="U9" s="244">
        <f>Worksheet!T234</f>
        <v>2311127.27</v>
      </c>
      <c r="V9" s="244">
        <f>Worksheet!U234</f>
        <v>938558.98</v>
      </c>
      <c r="W9" s="244">
        <f>Worksheet!V234</f>
        <v>3369674.6300000004</v>
      </c>
      <c r="X9" s="244">
        <f>Worksheet!W234</f>
        <v>910860.01</v>
      </c>
      <c r="Y9" s="244">
        <f>Worksheet!X234</f>
        <v>886299.82</v>
      </c>
      <c r="Z9" s="244">
        <f>Worksheet!Y234</f>
        <v>20693512.939999998</v>
      </c>
      <c r="AA9" s="244">
        <f>Worksheet!Z234</f>
        <v>3007950.13</v>
      </c>
      <c r="AB9" s="244">
        <f>Worksheet!AA234</f>
        <v>261780157.72</v>
      </c>
      <c r="AC9" s="244">
        <f>Worksheet!AB234</f>
        <v>262571538.28999999</v>
      </c>
      <c r="AD9" s="244">
        <f>Worksheet!AC234</f>
        <v>9036791.7799999993</v>
      </c>
      <c r="AE9" s="244">
        <f>Worksheet!AD234</f>
        <v>11293714.279999999</v>
      </c>
      <c r="AF9" s="244">
        <f>Worksheet!AE234</f>
        <v>1671921.24</v>
      </c>
      <c r="AG9" s="244">
        <f>Worksheet!AF234</f>
        <v>2545050.1799999997</v>
      </c>
      <c r="AH9" s="244">
        <f>Worksheet!AG234</f>
        <v>7330007.8700000001</v>
      </c>
      <c r="AI9" s="244">
        <f>Worksheet!AH234</f>
        <v>9164538.6500000004</v>
      </c>
      <c r="AJ9" s="244">
        <f>Worksheet!AI234</f>
        <v>3847080.52</v>
      </c>
      <c r="AK9" s="244">
        <f>Worksheet!AJ234</f>
        <v>2770217.9</v>
      </c>
      <c r="AL9" s="244">
        <f>Worksheet!AK234</f>
        <v>3016303.29</v>
      </c>
      <c r="AM9" s="244">
        <f>Worksheet!AL234</f>
        <v>3413878.2600000002</v>
      </c>
      <c r="AN9" s="244">
        <f>Worksheet!AM234</f>
        <v>4383126.3899999997</v>
      </c>
      <c r="AO9" s="244">
        <f>Worksheet!AN234</f>
        <v>4007450.47</v>
      </c>
      <c r="AP9" s="244">
        <f>Worksheet!AO234</f>
        <v>40255240.900000006</v>
      </c>
      <c r="AQ9" s="244">
        <f>Worksheet!AP234</f>
        <v>806801264.25999999</v>
      </c>
      <c r="AR9" s="244">
        <f>Worksheet!AQ234</f>
        <v>2819219.6</v>
      </c>
      <c r="AS9" s="244">
        <f>Worksheet!AR234</f>
        <v>554568375.36000001</v>
      </c>
      <c r="AT9" s="244">
        <f>Worksheet!AS234</f>
        <v>63748944.93</v>
      </c>
      <c r="AU9" s="244">
        <f>Worksheet!AT234</f>
        <v>20071207.670000002</v>
      </c>
      <c r="AV9" s="244">
        <f>Worksheet!AU234</f>
        <v>3263371.75</v>
      </c>
      <c r="AW9" s="244">
        <f>Worksheet!AV234</f>
        <v>3696776.42</v>
      </c>
      <c r="AX9" s="244">
        <f>Worksheet!AW234</f>
        <v>3149591.81</v>
      </c>
      <c r="AY9" s="244">
        <f>Worksheet!AX234</f>
        <v>944202.85</v>
      </c>
      <c r="AZ9" s="244">
        <f>Worksheet!AY234</f>
        <v>4687778.2699999996</v>
      </c>
      <c r="BA9" s="244">
        <f>Worksheet!AZ234</f>
        <v>103764537.84</v>
      </c>
      <c r="BB9" s="244">
        <f>Worksheet!BA234</f>
        <v>76215752.280000001</v>
      </c>
      <c r="BC9" s="244">
        <f>Worksheet!BB234</f>
        <v>65986347.439999998</v>
      </c>
      <c r="BD9" s="244">
        <f>Worksheet!BC234</f>
        <v>263323939.22</v>
      </c>
      <c r="BE9" s="244">
        <f>Worksheet!BD234</f>
        <v>42221474.469999999</v>
      </c>
      <c r="BF9" s="244">
        <f>Worksheet!BE234</f>
        <v>12911110.789999999</v>
      </c>
      <c r="BG9" s="244">
        <f>Worksheet!BF234</f>
        <v>208268739.00999999</v>
      </c>
      <c r="BH9" s="244">
        <f>Worksheet!BG234</f>
        <v>9620968.9299999997</v>
      </c>
      <c r="BI9" s="244">
        <f>Worksheet!BH234</f>
        <v>6040312.2400000002</v>
      </c>
      <c r="BJ9" s="244">
        <f>Worksheet!BI234</f>
        <v>3249990.01</v>
      </c>
      <c r="BK9" s="244">
        <f>Worksheet!BJ234</f>
        <v>54639907.100000001</v>
      </c>
      <c r="BL9" s="244">
        <f>Worksheet!BK234</f>
        <v>200272203.63</v>
      </c>
      <c r="BM9" s="244">
        <f>Worksheet!BL234</f>
        <v>2878579.29</v>
      </c>
      <c r="BN9" s="244">
        <f>Worksheet!BM234</f>
        <v>3497953.27</v>
      </c>
      <c r="BO9" s="244">
        <f>Worksheet!BN234</f>
        <v>30844759.43</v>
      </c>
      <c r="BP9" s="244">
        <f>Worksheet!BO234</f>
        <v>11812485.460000001</v>
      </c>
      <c r="BQ9" s="244">
        <f>Worksheet!BP234</f>
        <v>2919182.6999999997</v>
      </c>
      <c r="BR9" s="244">
        <f>Worksheet!BQ234</f>
        <v>56319401.120000005</v>
      </c>
      <c r="BS9" s="244">
        <f>Worksheet!BR234</f>
        <v>40693858.769999996</v>
      </c>
      <c r="BT9" s="244">
        <f>Worksheet!BS234</f>
        <v>10892898.810000001</v>
      </c>
      <c r="BU9" s="244">
        <f>Worksheet!BT234</f>
        <v>4655577.1899999995</v>
      </c>
      <c r="BV9" s="244">
        <f>Worksheet!BU234</f>
        <v>4560924.76</v>
      </c>
      <c r="BW9" s="244">
        <f>Worksheet!BV234</f>
        <v>11618765.300000001</v>
      </c>
      <c r="BX9" s="244">
        <f>Worksheet!BW234</f>
        <v>17502426.640000001</v>
      </c>
      <c r="BY9" s="244">
        <f>Worksheet!BX234</f>
        <v>1582272.36</v>
      </c>
      <c r="BZ9" s="244">
        <f>Worksheet!BY234</f>
        <v>5076331.58</v>
      </c>
      <c r="CA9" s="244">
        <f>Worksheet!BZ234</f>
        <v>2856532.77</v>
      </c>
      <c r="CB9" s="244">
        <f>Worksheet!CA234</f>
        <v>2597888.31</v>
      </c>
      <c r="CC9" s="244">
        <f>Worksheet!CB234</f>
        <v>706409258.67999995</v>
      </c>
      <c r="CD9" s="244">
        <f>Worksheet!CC234</f>
        <v>2480816.77</v>
      </c>
      <c r="CE9" s="244">
        <f>Worksheet!CD234</f>
        <v>972833.96</v>
      </c>
      <c r="CF9" s="244">
        <f>Worksheet!CE234</f>
        <v>2361221.84</v>
      </c>
      <c r="CG9" s="244">
        <f>Worksheet!CF234</f>
        <v>1804061.6199999999</v>
      </c>
      <c r="CH9" s="244">
        <f>Worksheet!CG234</f>
        <v>2856439.78</v>
      </c>
      <c r="CI9" s="244">
        <f>Worksheet!CH234</f>
        <v>1748804.53</v>
      </c>
      <c r="CJ9" s="244">
        <f>Worksheet!CI234</f>
        <v>6607516.8499999996</v>
      </c>
      <c r="CK9" s="244">
        <f>Worksheet!CJ234</f>
        <v>9102064.2100000009</v>
      </c>
      <c r="CL9" s="244">
        <f>Worksheet!CK234</f>
        <v>49534884.780000001</v>
      </c>
      <c r="CM9" s="244">
        <f>Worksheet!CL234</f>
        <v>12510678.449999999</v>
      </c>
      <c r="CN9" s="244">
        <f>Worksheet!CM234</f>
        <v>8412117.3399999999</v>
      </c>
      <c r="CO9" s="244">
        <f>Worksheet!CN234</f>
        <v>257455710.68000001</v>
      </c>
      <c r="CP9" s="244">
        <f>Worksheet!CO234</f>
        <v>128419143.72</v>
      </c>
      <c r="CQ9" s="244">
        <f>Worksheet!CP234</f>
        <v>9874528.0099999998</v>
      </c>
      <c r="CR9" s="244">
        <f>Worksheet!CQ234</f>
        <v>9676769.5</v>
      </c>
      <c r="CS9" s="244">
        <f>Worksheet!CR234</f>
        <v>2669206.73</v>
      </c>
      <c r="CT9" s="244">
        <f>Worksheet!CS234</f>
        <v>3932540.97</v>
      </c>
      <c r="CU9" s="244">
        <f>Worksheet!CT234</f>
        <v>1823700.92</v>
      </c>
      <c r="CV9" s="244">
        <f>Worksheet!CU234</f>
        <v>3844657.87</v>
      </c>
      <c r="CW9" s="244">
        <f>Worksheet!CV234</f>
        <v>844826.97</v>
      </c>
      <c r="CX9" s="244">
        <f>Worksheet!CW234</f>
        <v>2688625.92</v>
      </c>
      <c r="CY9" s="244">
        <f>Worksheet!CX234</f>
        <v>4721327.43</v>
      </c>
      <c r="CZ9" s="244">
        <f>Worksheet!CY234</f>
        <v>907453.3</v>
      </c>
      <c r="DA9" s="244">
        <f>Worksheet!CZ234</f>
        <v>18225827.620000001</v>
      </c>
      <c r="DB9" s="244">
        <f>Worksheet!DA234</f>
        <v>2642090.88</v>
      </c>
      <c r="DC9" s="244">
        <f>Worksheet!DB234</f>
        <v>3559433.93</v>
      </c>
      <c r="DD9" s="244">
        <f>Worksheet!DC234</f>
        <v>2357428.31</v>
      </c>
      <c r="DE9" s="244">
        <f>Worksheet!DD234</f>
        <v>2461829.9</v>
      </c>
      <c r="DF9" s="244">
        <f>Worksheet!DE234</f>
        <v>4384712.43</v>
      </c>
      <c r="DG9" s="244">
        <f>Worksheet!DF234</f>
        <v>185241939.28</v>
      </c>
      <c r="DH9" s="244">
        <f>Worksheet!DG234</f>
        <v>1635358.3</v>
      </c>
      <c r="DI9" s="244">
        <f>Worksheet!DH234</f>
        <v>17801262.66</v>
      </c>
      <c r="DJ9" s="244">
        <f>Worksheet!DI234</f>
        <v>23254021.18</v>
      </c>
      <c r="DK9" s="244">
        <f>Worksheet!DJ234</f>
        <v>6493345.54</v>
      </c>
      <c r="DL9" s="244">
        <f>Worksheet!DK234</f>
        <v>4536214.2300000004</v>
      </c>
      <c r="DM9" s="244">
        <f>Worksheet!DL234</f>
        <v>51625212.689999998</v>
      </c>
      <c r="DN9" s="244">
        <f>Worksheet!DM234</f>
        <v>3757708.2399999998</v>
      </c>
      <c r="DO9" s="244">
        <f>Worksheet!DN234</f>
        <v>13312857.939999999</v>
      </c>
      <c r="DP9" s="244">
        <f>Worksheet!DO234</f>
        <v>28498195.829999998</v>
      </c>
      <c r="DQ9" s="244">
        <f>Worksheet!DP234</f>
        <v>2963885.55</v>
      </c>
      <c r="DR9" s="244">
        <f>Worksheet!DQ234</f>
        <v>6119529.6500000004</v>
      </c>
      <c r="DS9" s="244">
        <f>Worksheet!DR234</f>
        <v>13211393.800000001</v>
      </c>
      <c r="DT9" s="244">
        <f>Worksheet!DS234</f>
        <v>7769999.2000000002</v>
      </c>
      <c r="DU9" s="244">
        <f>Worksheet!DT234</f>
        <v>2283177.27</v>
      </c>
      <c r="DV9" s="244">
        <f>Worksheet!DU234</f>
        <v>4129487.53</v>
      </c>
      <c r="DW9" s="244">
        <f>Worksheet!DV234</f>
        <v>2902449.1999999997</v>
      </c>
      <c r="DX9" s="244">
        <f>Worksheet!DW234</f>
        <v>3870094.1</v>
      </c>
      <c r="DY9" s="244">
        <f>Worksheet!DX234</f>
        <v>2830997.4</v>
      </c>
      <c r="DZ9" s="244">
        <f>Worksheet!DY234</f>
        <v>4098449.84</v>
      </c>
      <c r="EA9" s="244">
        <f>Worksheet!DZ234</f>
        <v>8580320.4499999993</v>
      </c>
      <c r="EB9" s="244">
        <f>Worksheet!EA234</f>
        <v>6404904.4500000002</v>
      </c>
      <c r="EC9" s="244">
        <f>Worksheet!EB234</f>
        <v>5496175.9100000001</v>
      </c>
      <c r="ED9" s="244">
        <f>Worksheet!EC234</f>
        <v>3499379.79</v>
      </c>
      <c r="EE9" s="244">
        <f>Worksheet!ED234</f>
        <v>19031472.560000002</v>
      </c>
      <c r="EF9" s="244">
        <f>Worksheet!EE234</f>
        <v>2742113.16</v>
      </c>
      <c r="EG9" s="244">
        <f>Worksheet!EF234</f>
        <v>13274342.49</v>
      </c>
      <c r="EH9" s="244">
        <f>Worksheet!EG234</f>
        <v>3255126.6</v>
      </c>
      <c r="EI9" s="244">
        <f>Worksheet!EH234</f>
        <v>2931031.17</v>
      </c>
      <c r="EJ9" s="244">
        <f>Worksheet!EI234</f>
        <v>150458378.31</v>
      </c>
      <c r="EK9" s="244">
        <f>Worksheet!EJ234</f>
        <v>80901562.219999999</v>
      </c>
      <c r="EL9" s="244">
        <f>Worksheet!EK234</f>
        <v>6456223.8200000003</v>
      </c>
      <c r="EM9" s="244">
        <f>Worksheet!EL234</f>
        <v>4512632.4000000004</v>
      </c>
      <c r="EN9" s="244">
        <f>Worksheet!EM234</f>
        <v>4338308.63</v>
      </c>
      <c r="EO9" s="244">
        <f>Worksheet!EN234</f>
        <v>9920456.0299999993</v>
      </c>
      <c r="EP9" s="244">
        <f>Worksheet!EO234</f>
        <v>3935856.51</v>
      </c>
      <c r="EQ9" s="244">
        <f>Worksheet!EP234</f>
        <v>4460747.92</v>
      </c>
      <c r="ER9" s="244">
        <f>Worksheet!EQ234</f>
        <v>24207069.390000001</v>
      </c>
      <c r="ES9" s="244">
        <f>Worksheet!ER234</f>
        <v>4046343.16</v>
      </c>
      <c r="ET9" s="244">
        <f>Worksheet!ES234</f>
        <v>2114271.1100000003</v>
      </c>
      <c r="EU9" s="244">
        <f>Worksheet!ET234</f>
        <v>3409018.6799999997</v>
      </c>
      <c r="EV9" s="244">
        <f>Worksheet!EU234</f>
        <v>6499864.6099999994</v>
      </c>
      <c r="EW9" s="244">
        <f>Worksheet!EV234</f>
        <v>1246711.06</v>
      </c>
      <c r="EX9" s="244">
        <f>Worksheet!EW234</f>
        <v>10774374.9</v>
      </c>
      <c r="EY9" s="244">
        <f>Worksheet!EX234</f>
        <v>3205772.32</v>
      </c>
      <c r="EZ9" s="244">
        <f>Worksheet!EY234</f>
        <v>4605933.05</v>
      </c>
      <c r="FA9" s="244">
        <f>Worksheet!EZ234</f>
        <v>2199486.7199999997</v>
      </c>
      <c r="FB9" s="244">
        <f>Worksheet!FA234</f>
        <v>31280978.079999998</v>
      </c>
      <c r="FC9" s="244">
        <f>Worksheet!FB234</f>
        <v>4047552.4899999998</v>
      </c>
      <c r="FD9" s="244">
        <f>Worksheet!FC234</f>
        <v>19666262.68</v>
      </c>
      <c r="FE9" s="244">
        <f>Worksheet!FD234</f>
        <v>4045665.0500000003</v>
      </c>
      <c r="FF9" s="244">
        <f>Worksheet!FE234</f>
        <v>1807155.21</v>
      </c>
      <c r="FG9" s="244">
        <f>Worksheet!FF234</f>
        <v>3048200.98</v>
      </c>
      <c r="FH9" s="244">
        <f>Worksheet!FG234</f>
        <v>1968134.24</v>
      </c>
      <c r="FI9" s="244">
        <f>Worksheet!FH234</f>
        <v>1627240.23</v>
      </c>
      <c r="FJ9" s="244">
        <f>Worksheet!FI234</f>
        <v>16286430.67</v>
      </c>
      <c r="FK9" s="244">
        <f>Worksheet!FJ234</f>
        <v>16332887.74</v>
      </c>
      <c r="FL9" s="244">
        <f>Worksheet!FK234</f>
        <v>20006938.68</v>
      </c>
      <c r="FM9" s="244">
        <f>Worksheet!FL234</f>
        <v>54264042.850000001</v>
      </c>
      <c r="FN9" s="244">
        <f>Worksheet!FM234</f>
        <v>32033144.379999999</v>
      </c>
      <c r="FO9" s="244">
        <f>Worksheet!FN234</f>
        <v>190056889.82000002</v>
      </c>
      <c r="FP9" s="244">
        <f>Worksheet!FO234</f>
        <v>10015448.449999999</v>
      </c>
      <c r="FQ9" s="244">
        <f>Worksheet!FP234</f>
        <v>21125241.030000001</v>
      </c>
      <c r="FR9" s="244">
        <f>Worksheet!FQ234</f>
        <v>8487219.4000000004</v>
      </c>
      <c r="FS9" s="244">
        <f>Worksheet!FR234</f>
        <v>2548848.9099999997</v>
      </c>
      <c r="FT9" s="244">
        <f>Worksheet!FS234</f>
        <v>2753139.68</v>
      </c>
      <c r="FU9" s="244">
        <f>Worksheet!FT234</f>
        <v>1416505.76</v>
      </c>
      <c r="FV9" s="244">
        <f>Worksheet!FU234</f>
        <v>7875578.0700000003</v>
      </c>
      <c r="FW9" s="244">
        <f>Worksheet!FV234</f>
        <v>6436398.3100000005</v>
      </c>
      <c r="FX9" s="244">
        <f>Worksheet!FW234</f>
        <v>2862173.1</v>
      </c>
      <c r="FY9" s="244">
        <f>Worksheet!FX234</f>
        <v>1182214.8500000001</v>
      </c>
      <c r="FZ9" s="244">
        <f>Worksheet!FY234</f>
        <v>0</v>
      </c>
      <c r="GB9" s="204">
        <f t="shared" si="0"/>
        <v>7733997293.3400049</v>
      </c>
    </row>
    <row r="10" spans="1:192" x14ac:dyDescent="0.2">
      <c r="A10" s="282" t="s">
        <v>598</v>
      </c>
      <c r="B10" s="282"/>
      <c r="C10" s="76" t="s">
        <v>941</v>
      </c>
      <c r="D10" s="244">
        <f>Worksheet!C235</f>
        <v>0</v>
      </c>
      <c r="E10" s="244">
        <f>Worksheet!D235</f>
        <v>0</v>
      </c>
      <c r="F10" s="244">
        <f>Worksheet!E235</f>
        <v>0</v>
      </c>
      <c r="G10" s="244">
        <f>Worksheet!F235</f>
        <v>152256.14000000001</v>
      </c>
      <c r="H10" s="244">
        <f>Worksheet!G235</f>
        <v>0</v>
      </c>
      <c r="I10" s="244">
        <f>Worksheet!H235</f>
        <v>13384.74</v>
      </c>
      <c r="J10" s="244">
        <f>Worksheet!I235</f>
        <v>0</v>
      </c>
      <c r="K10" s="244">
        <f>Worksheet!J235</f>
        <v>507457.96</v>
      </c>
      <c r="L10" s="244">
        <f>Worksheet!K235</f>
        <v>13632.16</v>
      </c>
      <c r="M10" s="244">
        <f>Worksheet!L235</f>
        <v>0</v>
      </c>
      <c r="N10" s="244">
        <f>Worksheet!M235</f>
        <v>167837.57</v>
      </c>
      <c r="O10" s="244">
        <f>Worksheet!N235</f>
        <v>0</v>
      </c>
      <c r="P10" s="244">
        <f>Worksheet!O235</f>
        <v>0</v>
      </c>
      <c r="Q10" s="244">
        <f>Worksheet!P235</f>
        <v>0</v>
      </c>
      <c r="R10" s="244">
        <f>Worksheet!Q235</f>
        <v>212258.27</v>
      </c>
      <c r="S10" s="244">
        <f>Worksheet!R235</f>
        <v>0</v>
      </c>
      <c r="T10" s="244">
        <f>Worksheet!S235</f>
        <v>42082.67</v>
      </c>
      <c r="U10" s="244">
        <f>Worksheet!T235</f>
        <v>0</v>
      </c>
      <c r="V10" s="244">
        <f>Worksheet!U235</f>
        <v>9218.0499999999993</v>
      </c>
      <c r="W10" s="244">
        <f>Worksheet!V235</f>
        <v>0</v>
      </c>
      <c r="X10" s="244">
        <f>Worksheet!W235</f>
        <v>0</v>
      </c>
      <c r="Y10" s="244">
        <f>Worksheet!X235</f>
        <v>13438.75</v>
      </c>
      <c r="Z10" s="244">
        <f>Worksheet!Y235</f>
        <v>0</v>
      </c>
      <c r="AA10" s="244">
        <f>Worksheet!Z235</f>
        <v>0</v>
      </c>
      <c r="AB10" s="244">
        <f>Worksheet!AA235</f>
        <v>0</v>
      </c>
      <c r="AC10" s="244">
        <f>Worksheet!AB235</f>
        <v>489994.34</v>
      </c>
      <c r="AD10" s="244">
        <f>Worksheet!AC235</f>
        <v>0</v>
      </c>
      <c r="AE10" s="244">
        <f>Worksheet!AD235</f>
        <v>0</v>
      </c>
      <c r="AF10" s="244">
        <f>Worksheet!AE235</f>
        <v>32841.519999999997</v>
      </c>
      <c r="AG10" s="244">
        <f>Worksheet!AF235</f>
        <v>0</v>
      </c>
      <c r="AH10" s="244">
        <f>Worksheet!AG235</f>
        <v>0</v>
      </c>
      <c r="AI10" s="244">
        <f>Worksheet!AH235</f>
        <v>4867.2299999999996</v>
      </c>
      <c r="AJ10" s="244">
        <f>Worksheet!AI235</f>
        <v>51325.22</v>
      </c>
      <c r="AK10" s="244">
        <f>Worksheet!AJ235</f>
        <v>20049.57</v>
      </c>
      <c r="AL10" s="244">
        <f>Worksheet!AK235</f>
        <v>0</v>
      </c>
      <c r="AM10" s="244">
        <f>Worksheet!AL235</f>
        <v>0</v>
      </c>
      <c r="AN10" s="244">
        <f>Worksheet!AM235</f>
        <v>42470.93</v>
      </c>
      <c r="AO10" s="244">
        <f>Worksheet!AN235</f>
        <v>0</v>
      </c>
      <c r="AP10" s="244">
        <f>Worksheet!AO235</f>
        <v>0</v>
      </c>
      <c r="AQ10" s="244">
        <f>Worksheet!AP235</f>
        <v>751718.69</v>
      </c>
      <c r="AR10" s="244">
        <f>Worksheet!AQ235</f>
        <v>405405.83</v>
      </c>
      <c r="AS10" s="244">
        <f>Worksheet!AR235</f>
        <v>0</v>
      </c>
      <c r="AT10" s="244">
        <f>Worksheet!AS235</f>
        <v>30282.6</v>
      </c>
      <c r="AU10" s="244">
        <f>Worksheet!AT235</f>
        <v>61839.93</v>
      </c>
      <c r="AV10" s="244">
        <f>Worksheet!AU235</f>
        <v>93951.88</v>
      </c>
      <c r="AW10" s="244">
        <f>Worksheet!AV235</f>
        <v>0</v>
      </c>
      <c r="AX10" s="244">
        <f>Worksheet!AW235</f>
        <v>0</v>
      </c>
      <c r="AY10" s="244">
        <f>Worksheet!AX235</f>
        <v>42691.09</v>
      </c>
      <c r="AZ10" s="244">
        <f>Worksheet!AY235</f>
        <v>20890.12</v>
      </c>
      <c r="BA10" s="244">
        <f>Worksheet!AZ235</f>
        <v>0</v>
      </c>
      <c r="BB10" s="244">
        <f>Worksheet!BA235</f>
        <v>0</v>
      </c>
      <c r="BC10" s="244">
        <f>Worksheet!BB235</f>
        <v>0</v>
      </c>
      <c r="BD10" s="244">
        <f>Worksheet!BC235</f>
        <v>0</v>
      </c>
      <c r="BE10" s="244">
        <f>Worksheet!BD235</f>
        <v>0</v>
      </c>
      <c r="BF10" s="244">
        <f>Worksheet!BE235</f>
        <v>50142.53</v>
      </c>
      <c r="BG10" s="244">
        <f>Worksheet!BF235</f>
        <v>0</v>
      </c>
      <c r="BH10" s="244">
        <f>Worksheet!BG235</f>
        <v>0</v>
      </c>
      <c r="BI10" s="244">
        <f>Worksheet!BH235</f>
        <v>0</v>
      </c>
      <c r="BJ10" s="244">
        <f>Worksheet!BI235</f>
        <v>56539.12</v>
      </c>
      <c r="BK10" s="244">
        <f>Worksheet!BJ235</f>
        <v>13178.36</v>
      </c>
      <c r="BL10" s="244">
        <f>Worksheet!BK235</f>
        <v>507856.72</v>
      </c>
      <c r="BM10" s="244">
        <f>Worksheet!BL235</f>
        <v>0</v>
      </c>
      <c r="BN10" s="244">
        <f>Worksheet!BM235</f>
        <v>33.9</v>
      </c>
      <c r="BO10" s="244">
        <f>Worksheet!BN235</f>
        <v>0</v>
      </c>
      <c r="BP10" s="244">
        <f>Worksheet!BO235</f>
        <v>0</v>
      </c>
      <c r="BQ10" s="244">
        <f>Worksheet!BP235</f>
        <v>0</v>
      </c>
      <c r="BR10" s="244">
        <f>Worksheet!BQ235</f>
        <v>0</v>
      </c>
      <c r="BS10" s="244">
        <f>Worksheet!BR235</f>
        <v>0</v>
      </c>
      <c r="BT10" s="244">
        <f>Worksheet!BS235</f>
        <v>0</v>
      </c>
      <c r="BU10" s="244">
        <f>Worksheet!BT235</f>
        <v>0</v>
      </c>
      <c r="BV10" s="244">
        <f>Worksheet!BU235</f>
        <v>5618.38</v>
      </c>
      <c r="BW10" s="244">
        <f>Worksheet!BV235</f>
        <v>60530.11</v>
      </c>
      <c r="BX10" s="244">
        <f>Worksheet!BW235</f>
        <v>0</v>
      </c>
      <c r="BY10" s="244">
        <f>Worksheet!BX235</f>
        <v>4953.6099999999997</v>
      </c>
      <c r="BZ10" s="244">
        <f>Worksheet!BY235</f>
        <v>0</v>
      </c>
      <c r="CA10" s="244">
        <f>Worksheet!BZ235</f>
        <v>3629.94</v>
      </c>
      <c r="CB10" s="244">
        <f>Worksheet!CA235</f>
        <v>22571.919999999998</v>
      </c>
      <c r="CC10" s="244">
        <f>Worksheet!CB235</f>
        <v>0</v>
      </c>
      <c r="CD10" s="244">
        <f>Worksheet!CC235</f>
        <v>0</v>
      </c>
      <c r="CE10" s="244">
        <f>Worksheet!CD235</f>
        <v>12198.62</v>
      </c>
      <c r="CF10" s="244">
        <f>Worksheet!CE235</f>
        <v>10337.41</v>
      </c>
      <c r="CG10" s="244">
        <f>Worksheet!CF235</f>
        <v>0</v>
      </c>
      <c r="CH10" s="244">
        <f>Worksheet!CG235</f>
        <v>0</v>
      </c>
      <c r="CI10" s="244">
        <f>Worksheet!CH235</f>
        <v>8371.07</v>
      </c>
      <c r="CJ10" s="244">
        <f>Worksheet!CI235</f>
        <v>37535.14</v>
      </c>
      <c r="CK10" s="244">
        <f>Worksheet!CJ235</f>
        <v>4410.2</v>
      </c>
      <c r="CL10" s="244">
        <f>Worksheet!CK235</f>
        <v>0</v>
      </c>
      <c r="CM10" s="244">
        <f>Worksheet!CL235</f>
        <v>0</v>
      </c>
      <c r="CN10" s="244">
        <f>Worksheet!CM235</f>
        <v>0</v>
      </c>
      <c r="CO10" s="244">
        <f>Worksheet!CN235</f>
        <v>0</v>
      </c>
      <c r="CP10" s="244">
        <f>Worksheet!CO235</f>
        <v>0</v>
      </c>
      <c r="CQ10" s="244">
        <f>Worksheet!CP235</f>
        <v>0</v>
      </c>
      <c r="CR10" s="244">
        <f>Worksheet!CQ235</f>
        <v>0</v>
      </c>
      <c r="CS10" s="244">
        <f>Worksheet!CR235</f>
        <v>0</v>
      </c>
      <c r="CT10" s="244">
        <f>Worksheet!CS235</f>
        <v>0</v>
      </c>
      <c r="CU10" s="244">
        <f>Worksheet!CT235</f>
        <v>0</v>
      </c>
      <c r="CV10" s="244">
        <f>Worksheet!CU235</f>
        <v>0</v>
      </c>
      <c r="CW10" s="244">
        <f>Worksheet!CV235</f>
        <v>12572.72</v>
      </c>
      <c r="CX10" s="244">
        <f>Worksheet!CW235</f>
        <v>0</v>
      </c>
      <c r="CY10" s="244">
        <f>Worksheet!CX235</f>
        <v>16831.87</v>
      </c>
      <c r="CZ10" s="244">
        <f>Worksheet!CY235</f>
        <v>14227.67</v>
      </c>
      <c r="DA10" s="244">
        <f>Worksheet!CZ235</f>
        <v>71619.759999999995</v>
      </c>
      <c r="DB10" s="244">
        <f>Worksheet!DA235</f>
        <v>18804.27</v>
      </c>
      <c r="DC10" s="244">
        <f>Worksheet!DB235</f>
        <v>0</v>
      </c>
      <c r="DD10" s="244">
        <f>Worksheet!DC235</f>
        <v>37794.550000000003</v>
      </c>
      <c r="DE10" s="244">
        <f>Worksheet!DD235</f>
        <v>0</v>
      </c>
      <c r="DF10" s="244">
        <f>Worksheet!DE235</f>
        <v>2554.38</v>
      </c>
      <c r="DG10" s="244">
        <f>Worksheet!DF235</f>
        <v>0</v>
      </c>
      <c r="DH10" s="244">
        <f>Worksheet!DG235</f>
        <v>0</v>
      </c>
      <c r="DI10" s="244">
        <f>Worksheet!DH235</f>
        <v>0</v>
      </c>
      <c r="DJ10" s="244">
        <f>Worksheet!DI235</f>
        <v>0</v>
      </c>
      <c r="DK10" s="244">
        <f>Worksheet!DJ235</f>
        <v>67689.02</v>
      </c>
      <c r="DL10" s="244">
        <f>Worksheet!DK235</f>
        <v>446.96</v>
      </c>
      <c r="DM10" s="244">
        <f>Worksheet!DL235</f>
        <v>448868.72</v>
      </c>
      <c r="DN10" s="244">
        <f>Worksheet!DM235</f>
        <v>0</v>
      </c>
      <c r="DO10" s="244">
        <f>Worksheet!DN235</f>
        <v>47351.43</v>
      </c>
      <c r="DP10" s="244">
        <f>Worksheet!DO235</f>
        <v>0</v>
      </c>
      <c r="DQ10" s="244">
        <f>Worksheet!DP235</f>
        <v>21235.18</v>
      </c>
      <c r="DR10" s="244">
        <f>Worksheet!DQ235</f>
        <v>0</v>
      </c>
      <c r="DS10" s="244">
        <f>Worksheet!DR235</f>
        <v>3637.1</v>
      </c>
      <c r="DT10" s="244">
        <f>Worksheet!DS235</f>
        <v>11250.24</v>
      </c>
      <c r="DU10" s="244">
        <f>Worksheet!DT235</f>
        <v>0</v>
      </c>
      <c r="DV10" s="244">
        <f>Worksheet!DU235</f>
        <v>18740.310000000001</v>
      </c>
      <c r="DW10" s="244">
        <f>Worksheet!DV235</f>
        <v>0</v>
      </c>
      <c r="DX10" s="244">
        <f>Worksheet!DW235</f>
        <v>27730.86</v>
      </c>
      <c r="DY10" s="244">
        <f>Worksheet!DX235</f>
        <v>15683.54</v>
      </c>
      <c r="DZ10" s="244">
        <f>Worksheet!DY235</f>
        <v>0</v>
      </c>
      <c r="EA10" s="244">
        <f>Worksheet!DZ235</f>
        <v>21078.66</v>
      </c>
      <c r="EB10" s="244">
        <f>Worksheet!EA235</f>
        <v>0</v>
      </c>
      <c r="EC10" s="244">
        <f>Worksheet!EB235</f>
        <v>28630.32</v>
      </c>
      <c r="ED10" s="244">
        <f>Worksheet!EC235</f>
        <v>0</v>
      </c>
      <c r="EE10" s="244">
        <f>Worksheet!ED235</f>
        <v>0</v>
      </c>
      <c r="EF10" s="244">
        <f>Worksheet!EE235</f>
        <v>8283.24</v>
      </c>
      <c r="EG10" s="244">
        <f>Worksheet!EF235</f>
        <v>21086.81</v>
      </c>
      <c r="EH10" s="244">
        <f>Worksheet!EG235</f>
        <v>0</v>
      </c>
      <c r="EI10" s="244">
        <f>Worksheet!EH235</f>
        <v>0</v>
      </c>
      <c r="EJ10" s="244">
        <f>Worksheet!EI235</f>
        <v>159279.24</v>
      </c>
      <c r="EK10" s="244">
        <f>Worksheet!EJ235</f>
        <v>0</v>
      </c>
      <c r="EL10" s="244">
        <f>Worksheet!EK235</f>
        <v>0</v>
      </c>
      <c r="EM10" s="244">
        <f>Worksheet!EL235</f>
        <v>0</v>
      </c>
      <c r="EN10" s="244">
        <f>Worksheet!EM235</f>
        <v>21836.35</v>
      </c>
      <c r="EO10" s="244">
        <f>Worksheet!EN235</f>
        <v>33086.01</v>
      </c>
      <c r="EP10" s="244">
        <f>Worksheet!EO235</f>
        <v>86859.36</v>
      </c>
      <c r="EQ10" s="244">
        <f>Worksheet!EP235</f>
        <v>11969.62</v>
      </c>
      <c r="ER10" s="244">
        <f>Worksheet!EQ235</f>
        <v>0</v>
      </c>
      <c r="ES10" s="244">
        <f>Worksheet!ER235</f>
        <v>20419.91</v>
      </c>
      <c r="ET10" s="244">
        <f>Worksheet!ES235</f>
        <v>0</v>
      </c>
      <c r="EU10" s="244">
        <f>Worksheet!ET235</f>
        <v>0</v>
      </c>
      <c r="EV10" s="244">
        <f>Worksheet!EU235</f>
        <v>0</v>
      </c>
      <c r="EW10" s="244">
        <f>Worksheet!EV235</f>
        <v>12855.24</v>
      </c>
      <c r="EX10" s="244">
        <f>Worksheet!EW235</f>
        <v>0</v>
      </c>
      <c r="EY10" s="244">
        <f>Worksheet!EX235</f>
        <v>43239.69</v>
      </c>
      <c r="EZ10" s="244">
        <f>Worksheet!EY235</f>
        <v>0</v>
      </c>
      <c r="FA10" s="244">
        <f>Worksheet!EZ235</f>
        <v>0</v>
      </c>
      <c r="FB10" s="244">
        <f>Worksheet!FA235</f>
        <v>93871.16</v>
      </c>
      <c r="FC10" s="244">
        <f>Worksheet!FB235</f>
        <v>0</v>
      </c>
      <c r="FD10" s="244">
        <f>Worksheet!FC235</f>
        <v>0</v>
      </c>
      <c r="FE10" s="244">
        <f>Worksheet!FD235</f>
        <v>0</v>
      </c>
      <c r="FF10" s="244">
        <f>Worksheet!FE235</f>
        <v>270.14</v>
      </c>
      <c r="FG10" s="244">
        <f>Worksheet!FF235</f>
        <v>23748.52</v>
      </c>
      <c r="FH10" s="244">
        <f>Worksheet!FG235</f>
        <v>3940.81</v>
      </c>
      <c r="FI10" s="244">
        <f>Worksheet!FH235</f>
        <v>0</v>
      </c>
      <c r="FJ10" s="244">
        <f>Worksheet!FI235</f>
        <v>0</v>
      </c>
      <c r="FK10" s="244">
        <f>Worksheet!FJ235</f>
        <v>0</v>
      </c>
      <c r="FL10" s="244">
        <f>Worksheet!FK235</f>
        <v>0</v>
      </c>
      <c r="FM10" s="244">
        <f>Worksheet!FL235</f>
        <v>83860.350000000006</v>
      </c>
      <c r="FN10" s="244">
        <f>Worksheet!FM235</f>
        <v>0</v>
      </c>
      <c r="FO10" s="244">
        <f>Worksheet!FN235</f>
        <v>0</v>
      </c>
      <c r="FP10" s="244">
        <f>Worksheet!FO235</f>
        <v>137738.75</v>
      </c>
      <c r="FQ10" s="244">
        <f>Worksheet!FP235</f>
        <v>0</v>
      </c>
      <c r="FR10" s="244">
        <f>Worksheet!FQ235</f>
        <v>0</v>
      </c>
      <c r="FS10" s="244">
        <f>Worksheet!FR235</f>
        <v>0</v>
      </c>
      <c r="FT10" s="244">
        <f>Worksheet!FS235</f>
        <v>23895.55</v>
      </c>
      <c r="FU10" s="244">
        <f>Worksheet!FT235</f>
        <v>18720.75</v>
      </c>
      <c r="FV10" s="244">
        <f>Worksheet!FU235</f>
        <v>0</v>
      </c>
      <c r="FW10" s="244">
        <f>Worksheet!FV235</f>
        <v>0</v>
      </c>
      <c r="FX10" s="244">
        <f>Worksheet!FW235</f>
        <v>18064.41</v>
      </c>
      <c r="FY10" s="244">
        <f>Worksheet!FX235</f>
        <v>2215.29</v>
      </c>
      <c r="FZ10" s="244">
        <f>Worksheet!FY235</f>
        <v>0</v>
      </c>
      <c r="GB10" s="204">
        <f t="shared" si="0"/>
        <v>5689791.049999998</v>
      </c>
    </row>
    <row r="11" spans="1:192" x14ac:dyDescent="0.2">
      <c r="A11" s="282" t="s">
        <v>942</v>
      </c>
      <c r="B11" s="282"/>
      <c r="C11" s="76" t="s">
        <v>736</v>
      </c>
      <c r="D11" s="244">
        <f>Worksheet!C162</f>
        <v>18180855</v>
      </c>
      <c r="E11" s="244">
        <f>Worksheet!D162</f>
        <v>0</v>
      </c>
      <c r="F11" s="244">
        <f>Worksheet!E162</f>
        <v>0</v>
      </c>
      <c r="G11" s="244">
        <f>Worksheet!F162</f>
        <v>0</v>
      </c>
      <c r="H11" s="244">
        <f>Worksheet!G162</f>
        <v>0</v>
      </c>
      <c r="I11" s="244">
        <f>Worksheet!H162</f>
        <v>0</v>
      </c>
      <c r="J11" s="244">
        <f>Worksheet!I162</f>
        <v>0</v>
      </c>
      <c r="K11" s="244">
        <f>Worksheet!J162</f>
        <v>0</v>
      </c>
      <c r="L11" s="244">
        <f>Worksheet!K162</f>
        <v>0</v>
      </c>
      <c r="M11" s="244">
        <f>Worksheet!L162</f>
        <v>0</v>
      </c>
      <c r="N11" s="244">
        <f>Worksheet!M162</f>
        <v>0</v>
      </c>
      <c r="O11" s="244">
        <f>Worksheet!N162</f>
        <v>0</v>
      </c>
      <c r="P11" s="244">
        <f>Worksheet!O162</f>
        <v>0</v>
      </c>
      <c r="Q11" s="244">
        <f>Worksheet!P162</f>
        <v>0</v>
      </c>
      <c r="R11" s="244">
        <f>Worksheet!Q162</f>
        <v>0</v>
      </c>
      <c r="S11" s="244">
        <f>Worksheet!R162</f>
        <v>18495092</v>
      </c>
      <c r="T11" s="244">
        <f>Worksheet!S162</f>
        <v>8162</v>
      </c>
      <c r="U11" s="244">
        <f>Worksheet!T162</f>
        <v>0</v>
      </c>
      <c r="V11" s="244">
        <f>Worksheet!U162</f>
        <v>0</v>
      </c>
      <c r="W11" s="244">
        <f>Worksheet!V162</f>
        <v>0</v>
      </c>
      <c r="X11" s="244">
        <f>Worksheet!W162</f>
        <v>0</v>
      </c>
      <c r="Y11" s="244">
        <f>Worksheet!X162</f>
        <v>0</v>
      </c>
      <c r="Z11" s="244">
        <f>Worksheet!Y162</f>
        <v>14716086</v>
      </c>
      <c r="AA11" s="244">
        <f>Worksheet!Z162</f>
        <v>0</v>
      </c>
      <c r="AB11" s="244">
        <f>Worksheet!AA162</f>
        <v>0</v>
      </c>
      <c r="AC11" s="244">
        <f>Worksheet!AB162</f>
        <v>461153</v>
      </c>
      <c r="AD11" s="244">
        <f>Worksheet!AC162</f>
        <v>0</v>
      </c>
      <c r="AE11" s="244">
        <f>Worksheet!AD162</f>
        <v>0</v>
      </c>
      <c r="AF11" s="244">
        <f>Worksheet!AE162</f>
        <v>0</v>
      </c>
      <c r="AG11" s="244">
        <f>Worksheet!AF162</f>
        <v>0</v>
      </c>
      <c r="AH11" s="244">
        <f>Worksheet!AG162</f>
        <v>0</v>
      </c>
      <c r="AI11" s="244">
        <f>Worksheet!AH162</f>
        <v>0</v>
      </c>
      <c r="AJ11" s="244">
        <f>Worksheet!AI162</f>
        <v>0</v>
      </c>
      <c r="AK11" s="244">
        <f>Worksheet!AJ162</f>
        <v>0</v>
      </c>
      <c r="AL11" s="244">
        <f>Worksheet!AK162</f>
        <v>0</v>
      </c>
      <c r="AM11" s="244">
        <f>Worksheet!AL162</f>
        <v>0</v>
      </c>
      <c r="AN11" s="244">
        <f>Worksheet!AM162</f>
        <v>0</v>
      </c>
      <c r="AO11" s="244">
        <f>Worksheet!AN162</f>
        <v>0</v>
      </c>
      <c r="AP11" s="244">
        <f>Worksheet!AO162</f>
        <v>0</v>
      </c>
      <c r="AQ11" s="244">
        <f>Worksheet!AP162</f>
        <v>2101715</v>
      </c>
      <c r="AR11" s="244">
        <f>Worksheet!AQ162</f>
        <v>0</v>
      </c>
      <c r="AS11" s="244">
        <f>Worksheet!AR162</f>
        <v>16332162</v>
      </c>
      <c r="AT11" s="244">
        <f>Worksheet!AS162</f>
        <v>0</v>
      </c>
      <c r="AU11" s="244">
        <f>Worksheet!AT162</f>
        <v>0</v>
      </c>
      <c r="AV11" s="244">
        <f>Worksheet!AU162</f>
        <v>0</v>
      </c>
      <c r="AW11" s="244">
        <f>Worksheet!AV162</f>
        <v>0</v>
      </c>
      <c r="AX11" s="244">
        <f>Worksheet!AW162</f>
        <v>0</v>
      </c>
      <c r="AY11" s="244">
        <f>Worksheet!AX162</f>
        <v>0</v>
      </c>
      <c r="AZ11" s="244">
        <f>Worksheet!AY162</f>
        <v>0</v>
      </c>
      <c r="BA11" s="244">
        <f>Worksheet!AZ162</f>
        <v>0</v>
      </c>
      <c r="BB11" s="244">
        <f>Worksheet!BA162</f>
        <v>4081</v>
      </c>
      <c r="BC11" s="244">
        <f>Worksheet!BB162</f>
        <v>0</v>
      </c>
      <c r="BD11" s="244">
        <f>Worksheet!BC162</f>
        <v>2016014</v>
      </c>
      <c r="BE11" s="244">
        <f>Worksheet!BD162</f>
        <v>0</v>
      </c>
      <c r="BF11" s="244">
        <f>Worksheet!BE162</f>
        <v>0</v>
      </c>
      <c r="BG11" s="244">
        <f>Worksheet!BF162</f>
        <v>6129662</v>
      </c>
      <c r="BH11" s="244">
        <f>Worksheet!BG162</f>
        <v>0</v>
      </c>
      <c r="BI11" s="244">
        <f>Worksheet!BH162</f>
        <v>253022</v>
      </c>
      <c r="BJ11" s="244">
        <f>Worksheet!BI162</f>
        <v>16324</v>
      </c>
      <c r="BK11" s="244">
        <f>Worksheet!BJ162</f>
        <v>0</v>
      </c>
      <c r="BL11" s="244">
        <f>Worksheet!BK162</f>
        <v>58044063</v>
      </c>
      <c r="BM11" s="244">
        <f>Worksheet!BL162</f>
        <v>0</v>
      </c>
      <c r="BN11" s="244">
        <f>Worksheet!BM162</f>
        <v>0</v>
      </c>
      <c r="BO11" s="244">
        <f>Worksheet!BN162</f>
        <v>0</v>
      </c>
      <c r="BP11" s="244">
        <f>Worksheet!BO162</f>
        <v>0</v>
      </c>
      <c r="BQ11" s="244">
        <f>Worksheet!BP162</f>
        <v>0</v>
      </c>
      <c r="BR11" s="244">
        <f>Worksheet!BQ162</f>
        <v>0</v>
      </c>
      <c r="BS11" s="244">
        <f>Worksheet!BR162</f>
        <v>0</v>
      </c>
      <c r="BT11" s="244">
        <f>Worksheet!BS162</f>
        <v>0</v>
      </c>
      <c r="BU11" s="244">
        <f>Worksheet!BT162</f>
        <v>0</v>
      </c>
      <c r="BV11" s="244">
        <f>Worksheet!BU162</f>
        <v>0</v>
      </c>
      <c r="BW11" s="244">
        <f>Worksheet!BV162</f>
        <v>0</v>
      </c>
      <c r="BX11" s="244">
        <f>Worksheet!BW162</f>
        <v>0</v>
      </c>
      <c r="BY11" s="244">
        <f>Worksheet!BX162</f>
        <v>0</v>
      </c>
      <c r="BZ11" s="244">
        <f>Worksheet!BY162</f>
        <v>0</v>
      </c>
      <c r="CA11" s="244">
        <f>Worksheet!BZ162</f>
        <v>0</v>
      </c>
      <c r="CB11" s="244">
        <f>Worksheet!CA162</f>
        <v>0</v>
      </c>
      <c r="CC11" s="244">
        <f>Worksheet!CB162</f>
        <v>2195578</v>
      </c>
      <c r="CD11" s="244">
        <f>Worksheet!CC162</f>
        <v>0</v>
      </c>
      <c r="CE11" s="244">
        <f>Worksheet!CD162</f>
        <v>0</v>
      </c>
      <c r="CF11" s="244">
        <f>Worksheet!CE162</f>
        <v>0</v>
      </c>
      <c r="CG11" s="244">
        <f>Worksheet!CF162</f>
        <v>0</v>
      </c>
      <c r="CH11" s="244">
        <f>Worksheet!CG162</f>
        <v>0</v>
      </c>
      <c r="CI11" s="244">
        <f>Worksheet!CH162</f>
        <v>0</v>
      </c>
      <c r="CJ11" s="244">
        <f>Worksheet!CI162</f>
        <v>0</v>
      </c>
      <c r="CK11" s="244">
        <f>Worksheet!CJ162</f>
        <v>0</v>
      </c>
      <c r="CL11" s="244">
        <f>Worksheet!CK162</f>
        <v>5819506</v>
      </c>
      <c r="CM11" s="244">
        <f>Worksheet!CL162</f>
        <v>93863</v>
      </c>
      <c r="CN11" s="244">
        <f>Worksheet!CM162</f>
        <v>220374</v>
      </c>
      <c r="CO11" s="244">
        <f>Worksheet!CN162</f>
        <v>1775235</v>
      </c>
      <c r="CP11" s="244">
        <f>Worksheet!CO162</f>
        <v>44891</v>
      </c>
      <c r="CQ11" s="244">
        <f>Worksheet!CP162</f>
        <v>0</v>
      </c>
      <c r="CR11" s="244">
        <f>Worksheet!CQ162</f>
        <v>0</v>
      </c>
      <c r="CS11" s="244">
        <f>Worksheet!CR162</f>
        <v>0</v>
      </c>
      <c r="CT11" s="244">
        <f>Worksheet!CS162</f>
        <v>0</v>
      </c>
      <c r="CU11" s="244">
        <f>Worksheet!CT162</f>
        <v>0</v>
      </c>
      <c r="CV11" s="244">
        <f>Worksheet!CU162</f>
        <v>3142370</v>
      </c>
      <c r="CW11" s="244">
        <f>Worksheet!CV162</f>
        <v>0</v>
      </c>
      <c r="CX11" s="244">
        <f>Worksheet!CW162</f>
        <v>0</v>
      </c>
      <c r="CY11" s="244">
        <f>Worksheet!CX162</f>
        <v>0</v>
      </c>
      <c r="CZ11" s="244">
        <f>Worksheet!CY162</f>
        <v>0</v>
      </c>
      <c r="DA11" s="244">
        <f>Worksheet!CZ162</f>
        <v>0</v>
      </c>
      <c r="DB11" s="244">
        <f>Worksheet!DA162</f>
        <v>0</v>
      </c>
      <c r="DC11" s="244">
        <f>Worksheet!DB162</f>
        <v>0</v>
      </c>
      <c r="DD11" s="244">
        <f>Worksheet!DC162</f>
        <v>0</v>
      </c>
      <c r="DE11" s="244">
        <f>Worksheet!DD162</f>
        <v>0</v>
      </c>
      <c r="DF11" s="244">
        <f>Worksheet!DE162</f>
        <v>0</v>
      </c>
      <c r="DG11" s="244">
        <f>Worksheet!DF162</f>
        <v>0</v>
      </c>
      <c r="DH11" s="244">
        <f>Worksheet!DG162</f>
        <v>0</v>
      </c>
      <c r="DI11" s="244">
        <f>Worksheet!DH162</f>
        <v>0</v>
      </c>
      <c r="DJ11" s="244">
        <f>Worksheet!DI162</f>
        <v>24486</v>
      </c>
      <c r="DK11" s="244">
        <f>Worksheet!DJ162</f>
        <v>32648</v>
      </c>
      <c r="DL11" s="244">
        <f>Worksheet!DK162</f>
        <v>0</v>
      </c>
      <c r="DM11" s="244">
        <f>Worksheet!DL162</f>
        <v>0</v>
      </c>
      <c r="DN11" s="244">
        <f>Worksheet!DM162</f>
        <v>0</v>
      </c>
      <c r="DO11" s="244">
        <f>Worksheet!DN162</f>
        <v>0</v>
      </c>
      <c r="DP11" s="244">
        <f>Worksheet!DO162</f>
        <v>0</v>
      </c>
      <c r="DQ11" s="244">
        <f>Worksheet!DP162</f>
        <v>0</v>
      </c>
      <c r="DR11" s="244">
        <f>Worksheet!DQ162</f>
        <v>0</v>
      </c>
      <c r="DS11" s="244">
        <f>Worksheet!DR162</f>
        <v>0</v>
      </c>
      <c r="DT11" s="244">
        <f>Worksheet!DS162</f>
        <v>0</v>
      </c>
      <c r="DU11" s="244">
        <f>Worksheet!DT162</f>
        <v>0</v>
      </c>
      <c r="DV11" s="244">
        <f>Worksheet!DU162</f>
        <v>0</v>
      </c>
      <c r="DW11" s="244">
        <f>Worksheet!DV162</f>
        <v>0</v>
      </c>
      <c r="DX11" s="244">
        <f>Worksheet!DW162</f>
        <v>0</v>
      </c>
      <c r="DY11" s="244">
        <f>Worksheet!DX162</f>
        <v>0</v>
      </c>
      <c r="DZ11" s="244">
        <f>Worksheet!DY162</f>
        <v>0</v>
      </c>
      <c r="EA11" s="244">
        <f>Worksheet!DZ162</f>
        <v>0</v>
      </c>
      <c r="EB11" s="244">
        <f>Worksheet!EA162</f>
        <v>0</v>
      </c>
      <c r="EC11" s="244">
        <f>Worksheet!EB162</f>
        <v>0</v>
      </c>
      <c r="ED11" s="244">
        <f>Worksheet!EC162</f>
        <v>0</v>
      </c>
      <c r="EE11" s="244">
        <f>Worksheet!ED162</f>
        <v>0</v>
      </c>
      <c r="EF11" s="244">
        <f>Worksheet!EE162</f>
        <v>0</v>
      </c>
      <c r="EG11" s="244">
        <f>Worksheet!EF162</f>
        <v>0</v>
      </c>
      <c r="EH11" s="244">
        <f>Worksheet!EG162</f>
        <v>0</v>
      </c>
      <c r="EI11" s="244">
        <f>Worksheet!EH162</f>
        <v>0</v>
      </c>
      <c r="EJ11" s="244">
        <f>Worksheet!EI162</f>
        <v>0</v>
      </c>
      <c r="EK11" s="244">
        <f>Worksheet!EJ162</f>
        <v>1563023</v>
      </c>
      <c r="EL11" s="244">
        <f>Worksheet!EK162</f>
        <v>0</v>
      </c>
      <c r="EM11" s="244">
        <f>Worksheet!EL162</f>
        <v>0</v>
      </c>
      <c r="EN11" s="244">
        <f>Worksheet!EM162</f>
        <v>0</v>
      </c>
      <c r="EO11" s="244">
        <f>Worksheet!EN162</f>
        <v>946792</v>
      </c>
      <c r="EP11" s="244">
        <f>Worksheet!EO162</f>
        <v>0</v>
      </c>
      <c r="EQ11" s="244">
        <f>Worksheet!EP162</f>
        <v>0</v>
      </c>
      <c r="ER11" s="244">
        <f>Worksheet!EQ162</f>
        <v>0</v>
      </c>
      <c r="ES11" s="244">
        <f>Worksheet!ER162</f>
        <v>0</v>
      </c>
      <c r="ET11" s="244">
        <f>Worksheet!ES162</f>
        <v>0</v>
      </c>
      <c r="EU11" s="244">
        <f>Worksheet!ET162</f>
        <v>0</v>
      </c>
      <c r="EV11" s="244">
        <f>Worksheet!EU162</f>
        <v>0</v>
      </c>
      <c r="EW11" s="244">
        <f>Worksheet!EV162</f>
        <v>0</v>
      </c>
      <c r="EX11" s="244">
        <f>Worksheet!EW162</f>
        <v>0</v>
      </c>
      <c r="EY11" s="244">
        <f>Worksheet!EX162</f>
        <v>0</v>
      </c>
      <c r="EZ11" s="244">
        <f>Worksheet!EY162</f>
        <v>2154768</v>
      </c>
      <c r="FA11" s="244">
        <f>Worksheet!EZ162</f>
        <v>0</v>
      </c>
      <c r="FB11" s="244">
        <f>Worksheet!FA162</f>
        <v>0</v>
      </c>
      <c r="FC11" s="244">
        <f>Worksheet!FB162</f>
        <v>0</v>
      </c>
      <c r="FD11" s="244">
        <f>Worksheet!FC162</f>
        <v>0</v>
      </c>
      <c r="FE11" s="244">
        <f>Worksheet!FD162</f>
        <v>0</v>
      </c>
      <c r="FF11" s="244">
        <f>Worksheet!FE162</f>
        <v>0</v>
      </c>
      <c r="FG11" s="244">
        <f>Worksheet!FF162</f>
        <v>0</v>
      </c>
      <c r="FH11" s="244">
        <f>Worksheet!FG162</f>
        <v>0</v>
      </c>
      <c r="FI11" s="244">
        <f>Worksheet!FH162</f>
        <v>0</v>
      </c>
      <c r="FJ11" s="244">
        <f>Worksheet!FI162</f>
        <v>0</v>
      </c>
      <c r="FK11" s="244">
        <f>Worksheet!FJ162</f>
        <v>0</v>
      </c>
      <c r="FL11" s="244">
        <f>Worksheet!FK162</f>
        <v>0</v>
      </c>
      <c r="FM11" s="244">
        <f>Worksheet!FL162</f>
        <v>0</v>
      </c>
      <c r="FN11" s="244">
        <f>Worksheet!FM162</f>
        <v>0</v>
      </c>
      <c r="FO11" s="244">
        <f>Worksheet!FN162</f>
        <v>0</v>
      </c>
      <c r="FP11" s="244">
        <f>Worksheet!FO162</f>
        <v>0</v>
      </c>
      <c r="FQ11" s="244">
        <f>Worksheet!FP162</f>
        <v>0</v>
      </c>
      <c r="FR11" s="244">
        <f>Worksheet!FQ162</f>
        <v>0</v>
      </c>
      <c r="FS11" s="244">
        <f>Worksheet!FR162</f>
        <v>0</v>
      </c>
      <c r="FT11" s="244">
        <f>Worksheet!FS162</f>
        <v>0</v>
      </c>
      <c r="FU11" s="244">
        <f>Worksheet!FT162</f>
        <v>0</v>
      </c>
      <c r="FV11" s="244">
        <f>Worksheet!FU162</f>
        <v>0</v>
      </c>
      <c r="FW11" s="244">
        <f>Worksheet!FV162</f>
        <v>0</v>
      </c>
      <c r="FX11" s="244">
        <f>Worksheet!FW162</f>
        <v>0</v>
      </c>
      <c r="FY11" s="244">
        <f>Worksheet!FX162</f>
        <v>0</v>
      </c>
      <c r="FZ11" s="244">
        <f>Worksheet!FY162</f>
        <v>0</v>
      </c>
      <c r="GB11" s="204">
        <f t="shared" si="0"/>
        <v>154771925</v>
      </c>
    </row>
    <row r="12" spans="1:192" x14ac:dyDescent="0.2">
      <c r="A12" s="286" t="s">
        <v>943</v>
      </c>
      <c r="B12" s="282"/>
      <c r="C12" s="288" t="s">
        <v>944</v>
      </c>
      <c r="D12" s="244">
        <f>Worksheet!C165</f>
        <v>16324</v>
      </c>
      <c r="E12" s="244">
        <f>Worksheet!D165</f>
        <v>48972</v>
      </c>
      <c r="F12" s="244">
        <f>Worksheet!E165</f>
        <v>0</v>
      </c>
      <c r="G12" s="244">
        <f>Worksheet!F165</f>
        <v>0</v>
      </c>
      <c r="H12" s="244">
        <f>Worksheet!G165</f>
        <v>8162</v>
      </c>
      <c r="I12" s="244">
        <f>Worksheet!H165</f>
        <v>0</v>
      </c>
      <c r="J12" s="244">
        <f>Worksheet!I165</f>
        <v>53053</v>
      </c>
      <c r="K12" s="244">
        <f>Worksheet!J165</f>
        <v>12243</v>
      </c>
      <c r="L12" s="244">
        <f>Worksheet!K165</f>
        <v>0</v>
      </c>
      <c r="M12" s="244">
        <f>Worksheet!L165</f>
        <v>0</v>
      </c>
      <c r="N12" s="244">
        <f>Worksheet!M165</f>
        <v>0</v>
      </c>
      <c r="O12" s="244">
        <f>Worksheet!N165</f>
        <v>134673</v>
      </c>
      <c r="P12" s="244">
        <f>Worksheet!O165</f>
        <v>0</v>
      </c>
      <c r="Q12" s="244">
        <f>Worksheet!P165</f>
        <v>0</v>
      </c>
      <c r="R12" s="244">
        <f>Worksheet!Q165</f>
        <v>1163085</v>
      </c>
      <c r="S12" s="244">
        <f>Worksheet!R165</f>
        <v>8162</v>
      </c>
      <c r="T12" s="244">
        <f>Worksheet!S165</f>
        <v>0</v>
      </c>
      <c r="U12" s="244">
        <f>Worksheet!T165</f>
        <v>0</v>
      </c>
      <c r="V12" s="244">
        <f>Worksheet!U165</f>
        <v>0</v>
      </c>
      <c r="W12" s="244">
        <f>Worksheet!V165</f>
        <v>0</v>
      </c>
      <c r="X12" s="244">
        <f>Worksheet!W165</f>
        <v>0</v>
      </c>
      <c r="Y12" s="244">
        <f>Worksheet!X165</f>
        <v>0</v>
      </c>
      <c r="Z12" s="244">
        <f>Worksheet!Y165</f>
        <v>8162</v>
      </c>
      <c r="AA12" s="244">
        <f>Worksheet!Z165</f>
        <v>8162</v>
      </c>
      <c r="AB12" s="244">
        <f>Worksheet!AA165</f>
        <v>0</v>
      </c>
      <c r="AC12" s="244">
        <f>Worksheet!AB165</f>
        <v>12243</v>
      </c>
      <c r="AD12" s="244">
        <f>Worksheet!AC165</f>
        <v>0</v>
      </c>
      <c r="AE12" s="244">
        <f>Worksheet!AD165</f>
        <v>0</v>
      </c>
      <c r="AF12" s="244">
        <f>Worksheet!AE165</f>
        <v>0</v>
      </c>
      <c r="AG12" s="244">
        <f>Worksheet!AF165</f>
        <v>8162</v>
      </c>
      <c r="AH12" s="244">
        <f>Worksheet!AG165</f>
        <v>0</v>
      </c>
      <c r="AI12" s="244">
        <f>Worksheet!AH165</f>
        <v>0</v>
      </c>
      <c r="AJ12" s="244">
        <f>Worksheet!AI165</f>
        <v>0</v>
      </c>
      <c r="AK12" s="244">
        <f>Worksheet!AJ165</f>
        <v>0</v>
      </c>
      <c r="AL12" s="244">
        <f>Worksheet!AK165</f>
        <v>0</v>
      </c>
      <c r="AM12" s="244">
        <f>Worksheet!AL165</f>
        <v>0</v>
      </c>
      <c r="AN12" s="244">
        <f>Worksheet!AM165</f>
        <v>0</v>
      </c>
      <c r="AO12" s="244">
        <f>Worksheet!AN165</f>
        <v>0</v>
      </c>
      <c r="AP12" s="244">
        <f>Worksheet!AO165</f>
        <v>12243</v>
      </c>
      <c r="AQ12" s="244">
        <f>Worksheet!AP165</f>
        <v>555016</v>
      </c>
      <c r="AR12" s="244">
        <f>Worksheet!AQ165</f>
        <v>0</v>
      </c>
      <c r="AS12" s="244">
        <f>Worksheet!AR165</f>
        <v>16324</v>
      </c>
      <c r="AT12" s="244">
        <f>Worksheet!AS165</f>
        <v>0</v>
      </c>
      <c r="AU12" s="244">
        <f>Worksheet!AT165</f>
        <v>16324</v>
      </c>
      <c r="AV12" s="244">
        <f>Worksheet!AU165</f>
        <v>0</v>
      </c>
      <c r="AW12" s="244">
        <f>Worksheet!AV165</f>
        <v>0</v>
      </c>
      <c r="AX12" s="244">
        <f>Worksheet!AW165</f>
        <v>0</v>
      </c>
      <c r="AY12" s="244">
        <f>Worksheet!AX165</f>
        <v>0</v>
      </c>
      <c r="AZ12" s="244">
        <f>Worksheet!AY165</f>
        <v>0</v>
      </c>
      <c r="BA12" s="244">
        <f>Worksheet!AZ165</f>
        <v>0</v>
      </c>
      <c r="BB12" s="244">
        <f>Worksheet!BA165</f>
        <v>61215</v>
      </c>
      <c r="BC12" s="244">
        <f>Worksheet!BB165</f>
        <v>8162</v>
      </c>
      <c r="BD12" s="244">
        <f>Worksheet!BC165</f>
        <v>32648</v>
      </c>
      <c r="BE12" s="244">
        <f>Worksheet!BD165</f>
        <v>0</v>
      </c>
      <c r="BF12" s="244">
        <f>Worksheet!BE165</f>
        <v>0</v>
      </c>
      <c r="BG12" s="244">
        <f>Worksheet!BF165</f>
        <v>179564</v>
      </c>
      <c r="BH12" s="244">
        <f>Worksheet!BG165</f>
        <v>0</v>
      </c>
      <c r="BI12" s="244">
        <f>Worksheet!BH165</f>
        <v>8162</v>
      </c>
      <c r="BJ12" s="244">
        <f>Worksheet!BI165</f>
        <v>0</v>
      </c>
      <c r="BK12" s="244">
        <f>Worksheet!BJ165</f>
        <v>20405</v>
      </c>
      <c r="BL12" s="244">
        <f>Worksheet!BK165</f>
        <v>244860</v>
      </c>
      <c r="BM12" s="244">
        <f>Worksheet!BL165</f>
        <v>69377</v>
      </c>
      <c r="BN12" s="244">
        <f>Worksheet!BM165</f>
        <v>12243</v>
      </c>
      <c r="BO12" s="244">
        <f>Worksheet!BN165</f>
        <v>0</v>
      </c>
      <c r="BP12" s="244">
        <f>Worksheet!BO165</f>
        <v>0</v>
      </c>
      <c r="BQ12" s="244">
        <f>Worksheet!BP165</f>
        <v>0</v>
      </c>
      <c r="BR12" s="244">
        <f>Worksheet!BQ165</f>
        <v>8162</v>
      </c>
      <c r="BS12" s="244">
        <f>Worksheet!BR165</f>
        <v>0</v>
      </c>
      <c r="BT12" s="244">
        <f>Worksheet!BS165</f>
        <v>0</v>
      </c>
      <c r="BU12" s="244">
        <f>Worksheet!BT165</f>
        <v>0</v>
      </c>
      <c r="BV12" s="244">
        <f>Worksheet!BU165</f>
        <v>0</v>
      </c>
      <c r="BW12" s="244">
        <f>Worksheet!BV165</f>
        <v>0</v>
      </c>
      <c r="BX12" s="244">
        <f>Worksheet!BW165</f>
        <v>0</v>
      </c>
      <c r="BY12" s="244">
        <f>Worksheet!BX165</f>
        <v>0</v>
      </c>
      <c r="BZ12" s="244">
        <f>Worksheet!BY165</f>
        <v>0</v>
      </c>
      <c r="CA12" s="244">
        <f>Worksheet!BZ165</f>
        <v>0</v>
      </c>
      <c r="CB12" s="244">
        <f>Worksheet!CA165</f>
        <v>0</v>
      </c>
      <c r="CC12" s="244">
        <f>Worksheet!CB165</f>
        <v>228536</v>
      </c>
      <c r="CD12" s="244">
        <f>Worksheet!CC165</f>
        <v>0</v>
      </c>
      <c r="CE12" s="244">
        <f>Worksheet!CD165</f>
        <v>0</v>
      </c>
      <c r="CF12" s="244">
        <f>Worksheet!CE165</f>
        <v>0</v>
      </c>
      <c r="CG12" s="244">
        <f>Worksheet!CF165</f>
        <v>0</v>
      </c>
      <c r="CH12" s="244">
        <f>Worksheet!CG165</f>
        <v>0</v>
      </c>
      <c r="CI12" s="244">
        <f>Worksheet!CH165</f>
        <v>0</v>
      </c>
      <c r="CJ12" s="244">
        <f>Worksheet!CI165</f>
        <v>0</v>
      </c>
      <c r="CK12" s="244">
        <f>Worksheet!CJ165</f>
        <v>0</v>
      </c>
      <c r="CL12" s="244">
        <f>Worksheet!CK165</f>
        <v>0</v>
      </c>
      <c r="CM12" s="244">
        <f>Worksheet!CL165</f>
        <v>0</v>
      </c>
      <c r="CN12" s="244">
        <f>Worksheet!CM165</f>
        <v>0</v>
      </c>
      <c r="CO12" s="244">
        <f>Worksheet!CN165</f>
        <v>469315</v>
      </c>
      <c r="CP12" s="244">
        <f>Worksheet!CO165</f>
        <v>191807</v>
      </c>
      <c r="CQ12" s="244">
        <f>Worksheet!CP165</f>
        <v>0</v>
      </c>
      <c r="CR12" s="244">
        <f>Worksheet!CQ165</f>
        <v>0</v>
      </c>
      <c r="CS12" s="244">
        <f>Worksheet!CR165</f>
        <v>0</v>
      </c>
      <c r="CT12" s="244">
        <f>Worksheet!CS165</f>
        <v>0</v>
      </c>
      <c r="CU12" s="244">
        <f>Worksheet!CT165</f>
        <v>0</v>
      </c>
      <c r="CV12" s="244">
        <f>Worksheet!CU165</f>
        <v>0</v>
      </c>
      <c r="CW12" s="244">
        <f>Worksheet!CV165</f>
        <v>0</v>
      </c>
      <c r="CX12" s="244">
        <f>Worksheet!CW165</f>
        <v>0</v>
      </c>
      <c r="CY12" s="244">
        <f>Worksheet!CX165</f>
        <v>0</v>
      </c>
      <c r="CZ12" s="244">
        <f>Worksheet!CY165</f>
        <v>0</v>
      </c>
      <c r="DA12" s="244">
        <f>Worksheet!CZ165</f>
        <v>0</v>
      </c>
      <c r="DB12" s="244">
        <f>Worksheet!DA165</f>
        <v>0</v>
      </c>
      <c r="DC12" s="244">
        <f>Worksheet!DB165</f>
        <v>0</v>
      </c>
      <c r="DD12" s="244">
        <f>Worksheet!DC165</f>
        <v>0</v>
      </c>
      <c r="DE12" s="244">
        <f>Worksheet!DD165</f>
        <v>0</v>
      </c>
      <c r="DF12" s="244">
        <f>Worksheet!DE165</f>
        <v>0</v>
      </c>
      <c r="DG12" s="244">
        <f>Worksheet!DF165</f>
        <v>163240</v>
      </c>
      <c r="DH12" s="244">
        <f>Worksheet!DG165</f>
        <v>0</v>
      </c>
      <c r="DI12" s="244">
        <f>Worksheet!DH165</f>
        <v>0</v>
      </c>
      <c r="DJ12" s="244">
        <f>Worksheet!DI165</f>
        <v>20405</v>
      </c>
      <c r="DK12" s="244">
        <f>Worksheet!DJ165</f>
        <v>0</v>
      </c>
      <c r="DL12" s="244">
        <f>Worksheet!DK165</f>
        <v>0</v>
      </c>
      <c r="DM12" s="244">
        <f>Worksheet!DL165</f>
        <v>0</v>
      </c>
      <c r="DN12" s="244">
        <f>Worksheet!DM165</f>
        <v>0</v>
      </c>
      <c r="DO12" s="244">
        <f>Worksheet!DN165</f>
        <v>0</v>
      </c>
      <c r="DP12" s="244">
        <f>Worksheet!DO165</f>
        <v>0</v>
      </c>
      <c r="DQ12" s="244">
        <f>Worksheet!DP165</f>
        <v>0</v>
      </c>
      <c r="DR12" s="244">
        <f>Worksheet!DQ165</f>
        <v>0</v>
      </c>
      <c r="DS12" s="244">
        <f>Worksheet!DR165</f>
        <v>0</v>
      </c>
      <c r="DT12" s="244">
        <f>Worksheet!DS165</f>
        <v>0</v>
      </c>
      <c r="DU12" s="244">
        <f>Worksheet!DT165</f>
        <v>0</v>
      </c>
      <c r="DV12" s="244">
        <f>Worksheet!DU165</f>
        <v>0</v>
      </c>
      <c r="DW12" s="244">
        <f>Worksheet!DV165</f>
        <v>0</v>
      </c>
      <c r="DX12" s="244">
        <f>Worksheet!DW165</f>
        <v>0</v>
      </c>
      <c r="DY12" s="244">
        <f>Worksheet!DX165</f>
        <v>0</v>
      </c>
      <c r="DZ12" s="244">
        <f>Worksheet!DY165</f>
        <v>0</v>
      </c>
      <c r="EA12" s="244">
        <f>Worksheet!DZ165</f>
        <v>8162</v>
      </c>
      <c r="EB12" s="244">
        <f>Worksheet!EA165</f>
        <v>0</v>
      </c>
      <c r="EC12" s="244">
        <f>Worksheet!EB165</f>
        <v>0</v>
      </c>
      <c r="ED12" s="244">
        <f>Worksheet!EC165</f>
        <v>0</v>
      </c>
      <c r="EE12" s="244">
        <f>Worksheet!ED165</f>
        <v>0</v>
      </c>
      <c r="EF12" s="244">
        <f>Worksheet!EE165</f>
        <v>32648</v>
      </c>
      <c r="EG12" s="244">
        <f>Worksheet!EF165</f>
        <v>32648</v>
      </c>
      <c r="EH12" s="244">
        <f>Worksheet!EG165</f>
        <v>0</v>
      </c>
      <c r="EI12" s="244">
        <f>Worksheet!EH165</f>
        <v>16324</v>
      </c>
      <c r="EJ12" s="244">
        <f>Worksheet!EI165</f>
        <v>32648</v>
      </c>
      <c r="EK12" s="244">
        <f>Worksheet!EJ165</f>
        <v>97944</v>
      </c>
      <c r="EL12" s="244">
        <f>Worksheet!EK165</f>
        <v>0</v>
      </c>
      <c r="EM12" s="244">
        <f>Worksheet!EL165</f>
        <v>0</v>
      </c>
      <c r="EN12" s="244">
        <f>Worksheet!EM165</f>
        <v>0</v>
      </c>
      <c r="EO12" s="244">
        <f>Worksheet!EN165</f>
        <v>0</v>
      </c>
      <c r="EP12" s="244">
        <f>Worksheet!EO165</f>
        <v>0</v>
      </c>
      <c r="EQ12" s="244">
        <f>Worksheet!EP165</f>
        <v>0</v>
      </c>
      <c r="ER12" s="244">
        <f>Worksheet!EQ165</f>
        <v>0</v>
      </c>
      <c r="ES12" s="244">
        <f>Worksheet!ER165</f>
        <v>12243</v>
      </c>
      <c r="ET12" s="244">
        <f>Worksheet!ES165</f>
        <v>0</v>
      </c>
      <c r="EU12" s="244">
        <f>Worksheet!ET165</f>
        <v>8162</v>
      </c>
      <c r="EV12" s="244">
        <f>Worksheet!EU165</f>
        <v>0</v>
      </c>
      <c r="EW12" s="244">
        <f>Worksheet!EV165</f>
        <v>0</v>
      </c>
      <c r="EX12" s="244">
        <f>Worksheet!EW165</f>
        <v>0</v>
      </c>
      <c r="EY12" s="244">
        <f>Worksheet!EX165</f>
        <v>0</v>
      </c>
      <c r="EZ12" s="244">
        <f>Worksheet!EY165</f>
        <v>0</v>
      </c>
      <c r="FA12" s="244">
        <f>Worksheet!EZ165</f>
        <v>0</v>
      </c>
      <c r="FB12" s="244">
        <f>Worksheet!FA165</f>
        <v>8162</v>
      </c>
      <c r="FC12" s="244">
        <f>Worksheet!FB165</f>
        <v>0</v>
      </c>
      <c r="FD12" s="244">
        <f>Worksheet!FC165</f>
        <v>8162</v>
      </c>
      <c r="FE12" s="244">
        <f>Worksheet!FD165</f>
        <v>0</v>
      </c>
      <c r="FF12" s="244">
        <f>Worksheet!FE165</f>
        <v>0</v>
      </c>
      <c r="FG12" s="244">
        <f>Worksheet!FF165</f>
        <v>0</v>
      </c>
      <c r="FH12" s="244">
        <f>Worksheet!FG165</f>
        <v>0</v>
      </c>
      <c r="FI12" s="244">
        <f>Worksheet!FH165</f>
        <v>0</v>
      </c>
      <c r="FJ12" s="244">
        <f>Worksheet!FI165</f>
        <v>0</v>
      </c>
      <c r="FK12" s="244">
        <f>Worksheet!FJ165</f>
        <v>0</v>
      </c>
      <c r="FL12" s="244">
        <f>Worksheet!FK165</f>
        <v>0</v>
      </c>
      <c r="FM12" s="244">
        <f>Worksheet!FL165</f>
        <v>0</v>
      </c>
      <c r="FN12" s="244">
        <f>Worksheet!FM165</f>
        <v>0</v>
      </c>
      <c r="FO12" s="244">
        <f>Worksheet!FN165</f>
        <v>32648</v>
      </c>
      <c r="FP12" s="244">
        <f>Worksheet!FO165</f>
        <v>0</v>
      </c>
      <c r="FQ12" s="244">
        <f>Worksheet!FP165</f>
        <v>0</v>
      </c>
      <c r="FR12" s="244">
        <f>Worksheet!FQ165</f>
        <v>0</v>
      </c>
      <c r="FS12" s="244">
        <f>Worksheet!FR165</f>
        <v>0</v>
      </c>
      <c r="FT12" s="244">
        <f>Worksheet!FS165</f>
        <v>0</v>
      </c>
      <c r="FU12" s="244">
        <f>Worksheet!FT165</f>
        <v>0</v>
      </c>
      <c r="FV12" s="244">
        <f>Worksheet!FU165</f>
        <v>0</v>
      </c>
      <c r="FW12" s="244">
        <f>Worksheet!FV165</f>
        <v>0</v>
      </c>
      <c r="FX12" s="244">
        <f>Worksheet!FW165</f>
        <v>0</v>
      </c>
      <c r="FY12" s="244">
        <f>Worksheet!FX165</f>
        <v>0</v>
      </c>
      <c r="FZ12" s="244">
        <f>Worksheet!FY165</f>
        <v>0</v>
      </c>
      <c r="GB12" s="204">
        <f t="shared" si="0"/>
        <v>4089162</v>
      </c>
    </row>
    <row r="13" spans="1:192" x14ac:dyDescent="0.2">
      <c r="A13" s="282" t="s">
        <v>671</v>
      </c>
      <c r="B13" s="282"/>
      <c r="C13" s="76" t="s">
        <v>945</v>
      </c>
      <c r="D13" s="244">
        <f>Worksheet!C290</f>
        <v>0</v>
      </c>
      <c r="E13" s="244">
        <f>Worksheet!D290</f>
        <v>-36504328.049999997</v>
      </c>
      <c r="F13" s="244">
        <f>Worksheet!E290</f>
        <v>-7025606.4780000001</v>
      </c>
      <c r="G13" s="244">
        <f>Worksheet!F290</f>
        <v>-5315063.5920000002</v>
      </c>
      <c r="H13" s="244">
        <f>Worksheet!G290</f>
        <v>0</v>
      </c>
      <c r="I13" s="244">
        <f>Worksheet!H290</f>
        <v>0</v>
      </c>
      <c r="J13" s="244">
        <f>Worksheet!I290</f>
        <v>-8864016.9849999994</v>
      </c>
      <c r="K13" s="244">
        <f>Worksheet!J290</f>
        <v>0</v>
      </c>
      <c r="L13" s="244">
        <f>Worksheet!K290</f>
        <v>0</v>
      </c>
      <c r="M13" s="244">
        <f>Worksheet!L290</f>
        <v>0</v>
      </c>
      <c r="N13" s="244">
        <f>Worksheet!M290</f>
        <v>0</v>
      </c>
      <c r="O13" s="244">
        <f>Worksheet!N290</f>
        <v>0</v>
      </c>
      <c r="P13" s="244">
        <f>Worksheet!O290</f>
        <v>0</v>
      </c>
      <c r="Q13" s="244">
        <f>Worksheet!P290</f>
        <v>0</v>
      </c>
      <c r="R13" s="244">
        <f>Worksheet!Q290</f>
        <v>-9103708.6140000001</v>
      </c>
      <c r="S13" s="244">
        <f>Worksheet!R290</f>
        <v>0</v>
      </c>
      <c r="T13" s="244">
        <f>Worksheet!S290</f>
        <v>0</v>
      </c>
      <c r="U13" s="244">
        <f>Worksheet!T290</f>
        <v>0</v>
      </c>
      <c r="V13" s="244">
        <f>Worksheet!U290</f>
        <v>0</v>
      </c>
      <c r="W13" s="244">
        <f>Worksheet!V290</f>
        <v>0</v>
      </c>
      <c r="X13" s="244">
        <f>Worksheet!W290</f>
        <v>0</v>
      </c>
      <c r="Y13" s="244">
        <f>Worksheet!X290</f>
        <v>0</v>
      </c>
      <c r="Z13" s="244">
        <f>Worksheet!Y290</f>
        <v>0</v>
      </c>
      <c r="AA13" s="244">
        <f>Worksheet!Z290</f>
        <v>0</v>
      </c>
      <c r="AB13" s="244">
        <f>Worksheet!AA290</f>
        <v>0</v>
      </c>
      <c r="AC13" s="244">
        <f>Worksheet!AB290</f>
        <v>0</v>
      </c>
      <c r="AD13" s="244">
        <f>Worksheet!AC290</f>
        <v>0</v>
      </c>
      <c r="AE13" s="244">
        <f>Worksheet!AD290</f>
        <v>-662315.54399999999</v>
      </c>
      <c r="AF13" s="244">
        <f>Worksheet!AE290</f>
        <v>0</v>
      </c>
      <c r="AG13" s="244">
        <f>Worksheet!AF290</f>
        <v>0</v>
      </c>
      <c r="AH13" s="244">
        <f>Worksheet!AG290</f>
        <v>0</v>
      </c>
      <c r="AI13" s="244">
        <f>Worksheet!AH290</f>
        <v>0</v>
      </c>
      <c r="AJ13" s="244">
        <f>Worksheet!AI290</f>
        <v>0</v>
      </c>
      <c r="AK13" s="244">
        <f>Worksheet!AJ290</f>
        <v>0</v>
      </c>
      <c r="AL13" s="244">
        <f>Worksheet!AK290</f>
        <v>0</v>
      </c>
      <c r="AM13" s="244">
        <f>Worksheet!AL290</f>
        <v>0</v>
      </c>
      <c r="AN13" s="244">
        <f>Worksheet!AM290</f>
        <v>0</v>
      </c>
      <c r="AO13" s="244">
        <f>Worksheet!AN290</f>
        <v>0</v>
      </c>
      <c r="AP13" s="244">
        <f>Worksheet!AO290</f>
        <v>0</v>
      </c>
      <c r="AQ13" s="244">
        <f>Worksheet!AP290</f>
        <v>0</v>
      </c>
      <c r="AR13" s="244">
        <f>Worksheet!AQ290</f>
        <v>0</v>
      </c>
      <c r="AS13" s="244">
        <f>Worksheet!AR290</f>
        <v>-4622026.92</v>
      </c>
      <c r="AT13" s="244">
        <f>Worksheet!AS290</f>
        <v>-2632141.2000000002</v>
      </c>
      <c r="AU13" s="244">
        <f>Worksheet!AT290</f>
        <v>0</v>
      </c>
      <c r="AV13" s="244">
        <f>Worksheet!AU290</f>
        <v>0</v>
      </c>
      <c r="AW13" s="244">
        <f>Worksheet!AV290</f>
        <v>0</v>
      </c>
      <c r="AX13" s="244">
        <f>Worksheet!AW290</f>
        <v>0</v>
      </c>
      <c r="AY13" s="244">
        <f>Worksheet!AX290</f>
        <v>0</v>
      </c>
      <c r="AZ13" s="244">
        <f>Worksheet!AY290</f>
        <v>-144324.64199999999</v>
      </c>
      <c r="BA13" s="244">
        <f>Worksheet!AZ290</f>
        <v>0</v>
      </c>
      <c r="BB13" s="244">
        <f>Worksheet!BA290</f>
        <v>0</v>
      </c>
      <c r="BC13" s="244">
        <f>Worksheet!BB290</f>
        <v>0</v>
      </c>
      <c r="BD13" s="244">
        <f>Worksheet!BC290</f>
        <v>-30211022.539999999</v>
      </c>
      <c r="BE13" s="244">
        <f>Worksheet!BD290</f>
        <v>0</v>
      </c>
      <c r="BF13" s="244">
        <f>Worksheet!BE290</f>
        <v>0</v>
      </c>
      <c r="BG13" s="244">
        <f>Worksheet!BF290</f>
        <v>0</v>
      </c>
      <c r="BH13" s="244">
        <f>Worksheet!BG290</f>
        <v>0</v>
      </c>
      <c r="BI13" s="244">
        <f>Worksheet!BH290</f>
        <v>0</v>
      </c>
      <c r="BJ13" s="244">
        <f>Worksheet!BI290</f>
        <v>0</v>
      </c>
      <c r="BK13" s="244">
        <f>Worksheet!BJ290</f>
        <v>0</v>
      </c>
      <c r="BL13" s="244">
        <f>Worksheet!BK290</f>
        <v>0</v>
      </c>
      <c r="BM13" s="244">
        <f>Worksheet!BL290</f>
        <v>0</v>
      </c>
      <c r="BN13" s="244">
        <f>Worksheet!BM290</f>
        <v>0</v>
      </c>
      <c r="BO13" s="244">
        <f>Worksheet!BN290</f>
        <v>0</v>
      </c>
      <c r="BP13" s="244">
        <f>Worksheet!BO290</f>
        <v>0</v>
      </c>
      <c r="BQ13" s="244">
        <f>Worksheet!BP290</f>
        <v>0</v>
      </c>
      <c r="BR13" s="244">
        <f>Worksheet!BQ290</f>
        <v>-5107191.648000001</v>
      </c>
      <c r="BS13" s="244">
        <f>Worksheet!BR290</f>
        <v>0</v>
      </c>
      <c r="BT13" s="244">
        <f>Worksheet!BS290</f>
        <v>0</v>
      </c>
      <c r="BU13" s="244">
        <f>Worksheet!BT290</f>
        <v>0</v>
      </c>
      <c r="BV13" s="244">
        <f>Worksheet!BU290</f>
        <v>0</v>
      </c>
      <c r="BW13" s="244">
        <f>Worksheet!BV290</f>
        <v>-140804.87599999999</v>
      </c>
      <c r="BX13" s="244">
        <f>Worksheet!BW290</f>
        <v>0</v>
      </c>
      <c r="BY13" s="244">
        <f>Worksheet!BX290</f>
        <v>0</v>
      </c>
      <c r="BZ13" s="244">
        <f>Worksheet!BY290</f>
        <v>0</v>
      </c>
      <c r="CA13" s="244">
        <f>Worksheet!BZ290</f>
        <v>0</v>
      </c>
      <c r="CB13" s="244">
        <f>Worksheet!CA290</f>
        <v>0</v>
      </c>
      <c r="CC13" s="244">
        <f>Worksheet!CB290</f>
        <v>-5058498.75</v>
      </c>
      <c r="CD13" s="244">
        <f>Worksheet!CC290</f>
        <v>0</v>
      </c>
      <c r="CE13" s="244">
        <f>Worksheet!CD290</f>
        <v>0</v>
      </c>
      <c r="CF13" s="244">
        <f>Worksheet!CE290</f>
        <v>0</v>
      </c>
      <c r="CG13" s="244">
        <f>Worksheet!CF290</f>
        <v>0</v>
      </c>
      <c r="CH13" s="244">
        <f>Worksheet!CG290</f>
        <v>0</v>
      </c>
      <c r="CI13" s="244">
        <f>Worksheet!CH290</f>
        <v>0</v>
      </c>
      <c r="CJ13" s="244">
        <f>Worksheet!CI290</f>
        <v>0</v>
      </c>
      <c r="CK13" s="244">
        <f>Worksheet!CJ290</f>
        <v>0</v>
      </c>
      <c r="CL13" s="244">
        <f>Worksheet!CK290</f>
        <v>-4008496.6199999996</v>
      </c>
      <c r="CM13" s="244">
        <f>Worksheet!CL290</f>
        <v>0</v>
      </c>
      <c r="CN13" s="244">
        <f>Worksheet!CM290</f>
        <v>0</v>
      </c>
      <c r="CO13" s="244">
        <f>Worksheet!CN290</f>
        <v>-12875046.99</v>
      </c>
      <c r="CP13" s="244">
        <f>Worksheet!CO290</f>
        <v>0</v>
      </c>
      <c r="CQ13" s="244">
        <f>Worksheet!CP290</f>
        <v>0</v>
      </c>
      <c r="CR13" s="244">
        <f>Worksheet!CQ290</f>
        <v>0</v>
      </c>
      <c r="CS13" s="244">
        <f>Worksheet!CR290</f>
        <v>0</v>
      </c>
      <c r="CT13" s="244">
        <f>Worksheet!CS290</f>
        <v>0</v>
      </c>
      <c r="CU13" s="244">
        <f>Worksheet!CT290</f>
        <v>0</v>
      </c>
      <c r="CV13" s="244">
        <f>Worksheet!CU290</f>
        <v>0</v>
      </c>
      <c r="CW13" s="244">
        <f>Worksheet!CV290</f>
        <v>0</v>
      </c>
      <c r="CX13" s="244">
        <f>Worksheet!CW290</f>
        <v>0</v>
      </c>
      <c r="CY13" s="244">
        <f>Worksheet!CX290</f>
        <v>0</v>
      </c>
      <c r="CZ13" s="244">
        <f>Worksheet!CY290</f>
        <v>0</v>
      </c>
      <c r="DA13" s="244">
        <f>Worksheet!CZ290</f>
        <v>0</v>
      </c>
      <c r="DB13" s="244">
        <f>Worksheet!DA290</f>
        <v>0</v>
      </c>
      <c r="DC13" s="244">
        <f>Worksheet!DB290</f>
        <v>0</v>
      </c>
      <c r="DD13" s="244">
        <f>Worksheet!DC290</f>
        <v>0</v>
      </c>
      <c r="DE13" s="244">
        <f>Worksheet!DD290</f>
        <v>0</v>
      </c>
      <c r="DF13" s="244">
        <f>Worksheet!DE290</f>
        <v>0</v>
      </c>
      <c r="DG13" s="244">
        <f>Worksheet!DF290</f>
        <v>-6460287.2880000006</v>
      </c>
      <c r="DH13" s="244">
        <f>Worksheet!DG290</f>
        <v>0</v>
      </c>
      <c r="DI13" s="244">
        <f>Worksheet!DH290</f>
        <v>0</v>
      </c>
      <c r="DJ13" s="244">
        <f>Worksheet!DI290</f>
        <v>0</v>
      </c>
      <c r="DK13" s="244">
        <f>Worksheet!DJ290</f>
        <v>0</v>
      </c>
      <c r="DL13" s="244">
        <f>Worksheet!DK290</f>
        <v>0</v>
      </c>
      <c r="DM13" s="244">
        <f>Worksheet!DL290</f>
        <v>0</v>
      </c>
      <c r="DN13" s="244">
        <f>Worksheet!DM290</f>
        <v>0</v>
      </c>
      <c r="DO13" s="244">
        <f>Worksheet!DN290</f>
        <v>0</v>
      </c>
      <c r="DP13" s="244">
        <f>Worksheet!DO290</f>
        <v>0</v>
      </c>
      <c r="DQ13" s="244">
        <f>Worksheet!DP290</f>
        <v>0</v>
      </c>
      <c r="DR13" s="244">
        <f>Worksheet!DQ290</f>
        <v>0</v>
      </c>
      <c r="DS13" s="244">
        <f>Worksheet!DR290</f>
        <v>0</v>
      </c>
      <c r="DT13" s="244">
        <f>Worksheet!DS290</f>
        <v>0</v>
      </c>
      <c r="DU13" s="244">
        <f>Worksheet!DT290</f>
        <v>0</v>
      </c>
      <c r="DV13" s="244">
        <f>Worksheet!DU290</f>
        <v>0</v>
      </c>
      <c r="DW13" s="244">
        <f>Worksheet!DV290</f>
        <v>0</v>
      </c>
      <c r="DX13" s="244">
        <f>Worksheet!DW290</f>
        <v>0</v>
      </c>
      <c r="DY13" s="244">
        <f>Worksheet!DX290</f>
        <v>0</v>
      </c>
      <c r="DZ13" s="244">
        <f>Worksheet!DY290</f>
        <v>0</v>
      </c>
      <c r="EA13" s="244">
        <f>Worksheet!DZ290</f>
        <v>0</v>
      </c>
      <c r="EB13" s="244">
        <f>Worksheet!EA290</f>
        <v>0</v>
      </c>
      <c r="EC13" s="244">
        <f>Worksheet!EB290</f>
        <v>0</v>
      </c>
      <c r="ED13" s="244">
        <f>Worksheet!EC290</f>
        <v>0</v>
      </c>
      <c r="EE13" s="244">
        <f>Worksheet!ED290</f>
        <v>0</v>
      </c>
      <c r="EF13" s="244">
        <f>Worksheet!EE290</f>
        <v>0</v>
      </c>
      <c r="EG13" s="244">
        <f>Worksheet!EF290</f>
        <v>0</v>
      </c>
      <c r="EH13" s="244">
        <f>Worksheet!EG290</f>
        <v>0</v>
      </c>
      <c r="EI13" s="244">
        <f>Worksheet!EH290</f>
        <v>0</v>
      </c>
      <c r="EJ13" s="244">
        <f>Worksheet!EI290</f>
        <v>0</v>
      </c>
      <c r="EK13" s="244">
        <f>Worksheet!EJ290</f>
        <v>0</v>
      </c>
      <c r="EL13" s="244">
        <f>Worksheet!EK290</f>
        <v>0</v>
      </c>
      <c r="EM13" s="244">
        <f>Worksheet!EL290</f>
        <v>0</v>
      </c>
      <c r="EN13" s="244">
        <f>Worksheet!EM290</f>
        <v>0</v>
      </c>
      <c r="EO13" s="244">
        <f>Worksheet!EN290</f>
        <v>0</v>
      </c>
      <c r="EP13" s="244">
        <f>Worksheet!EO290</f>
        <v>0</v>
      </c>
      <c r="EQ13" s="244">
        <f>Worksheet!EP290</f>
        <v>0</v>
      </c>
      <c r="ER13" s="244">
        <f>Worksheet!EQ290</f>
        <v>-1003735.736</v>
      </c>
      <c r="ES13" s="244">
        <f>Worksheet!ER290</f>
        <v>0</v>
      </c>
      <c r="ET13" s="244">
        <f>Worksheet!ES290</f>
        <v>0</v>
      </c>
      <c r="EU13" s="244">
        <f>Worksheet!ET290</f>
        <v>0</v>
      </c>
      <c r="EV13" s="244">
        <f>Worksheet!EU290</f>
        <v>0</v>
      </c>
      <c r="EW13" s="244">
        <f>Worksheet!EV290</f>
        <v>0</v>
      </c>
      <c r="EX13" s="244">
        <f>Worksheet!EW290</f>
        <v>0</v>
      </c>
      <c r="EY13" s="244">
        <f>Worksheet!EX290</f>
        <v>0</v>
      </c>
      <c r="EZ13" s="244">
        <f>Worksheet!EY290</f>
        <v>0</v>
      </c>
      <c r="FA13" s="244">
        <f>Worksheet!EZ290</f>
        <v>0</v>
      </c>
      <c r="FB13" s="244">
        <f>Worksheet!FA290</f>
        <v>0</v>
      </c>
      <c r="FC13" s="244">
        <f>Worksheet!FB290</f>
        <v>0</v>
      </c>
      <c r="FD13" s="244">
        <f>Worksheet!FC290</f>
        <v>0</v>
      </c>
      <c r="FE13" s="244">
        <f>Worksheet!FD290</f>
        <v>0</v>
      </c>
      <c r="FF13" s="244">
        <f>Worksheet!FE290</f>
        <v>0</v>
      </c>
      <c r="FG13" s="244">
        <f>Worksheet!FF290</f>
        <v>0</v>
      </c>
      <c r="FH13" s="244">
        <f>Worksheet!FG290</f>
        <v>0</v>
      </c>
      <c r="FI13" s="244">
        <f>Worksheet!FH290</f>
        <v>0</v>
      </c>
      <c r="FJ13" s="244">
        <f>Worksheet!FI290</f>
        <v>0</v>
      </c>
      <c r="FK13" s="244">
        <f>Worksheet!FJ290</f>
        <v>0</v>
      </c>
      <c r="FL13" s="244">
        <f>Worksheet!FK290</f>
        <v>0</v>
      </c>
      <c r="FM13" s="244">
        <f>Worksheet!FL290</f>
        <v>0</v>
      </c>
      <c r="FN13" s="244">
        <f>Worksheet!FM290</f>
        <v>0</v>
      </c>
      <c r="FO13" s="244">
        <f>Worksheet!FN290</f>
        <v>0</v>
      </c>
      <c r="FP13" s="244">
        <f>Worksheet!FO290</f>
        <v>0</v>
      </c>
      <c r="FQ13" s="244">
        <f>Worksheet!FP290</f>
        <v>0</v>
      </c>
      <c r="FR13" s="244">
        <f>Worksheet!FQ290</f>
        <v>0</v>
      </c>
      <c r="FS13" s="244">
        <f>Worksheet!FR290</f>
        <v>0</v>
      </c>
      <c r="FT13" s="244">
        <f>Worksheet!FS290</f>
        <v>0</v>
      </c>
      <c r="FU13" s="244">
        <f>Worksheet!FT290</f>
        <v>0</v>
      </c>
      <c r="FV13" s="244">
        <f>Worksheet!FU290</f>
        <v>0</v>
      </c>
      <c r="FW13" s="244">
        <f>Worksheet!FV290</f>
        <v>0</v>
      </c>
      <c r="FX13" s="244">
        <f>Worksheet!FW290</f>
        <v>0</v>
      </c>
      <c r="FY13" s="244">
        <f>Worksheet!FX290</f>
        <v>0</v>
      </c>
      <c r="FZ13" s="244">
        <f>Worksheet!FY290</f>
        <v>-139738616.47299999</v>
      </c>
      <c r="GB13" s="204">
        <f t="shared" si="0"/>
        <v>-279477232.94599998</v>
      </c>
    </row>
    <row r="14" spans="1:192" x14ac:dyDescent="0.2">
      <c r="A14" s="282" t="s">
        <v>638</v>
      </c>
      <c r="B14" s="282"/>
      <c r="C14" s="76" t="s">
        <v>595</v>
      </c>
      <c r="D14" s="244">
        <f>Worksheet!C265</f>
        <v>74636882.719999999</v>
      </c>
      <c r="E14" s="244">
        <f>Worksheet!D265</f>
        <v>364338782.17000002</v>
      </c>
      <c r="F14" s="244">
        <f>Worksheet!E265</f>
        <v>72698665.680000007</v>
      </c>
      <c r="G14" s="244">
        <f>Worksheet!F265</f>
        <v>159686578.85999998</v>
      </c>
      <c r="H14" s="244">
        <f>Worksheet!G265</f>
        <v>9519297.0800000001</v>
      </c>
      <c r="I14" s="244">
        <f>Worksheet!H265</f>
        <v>8992066.6799999997</v>
      </c>
      <c r="J14" s="244">
        <f>Worksheet!I265</f>
        <v>94798397.439999998</v>
      </c>
      <c r="K14" s="244">
        <f>Worksheet!J265</f>
        <v>20531486.52</v>
      </c>
      <c r="L14" s="244">
        <f>Worksheet!K265</f>
        <v>3494898.62</v>
      </c>
      <c r="M14" s="244">
        <f>Worksheet!L265</f>
        <v>23855635.950000003</v>
      </c>
      <c r="N14" s="244">
        <f>Worksheet!M265</f>
        <v>14103676.25</v>
      </c>
      <c r="O14" s="244">
        <f>Worksheet!N265</f>
        <v>468612594.66000003</v>
      </c>
      <c r="P14" s="244">
        <f>Worksheet!O265</f>
        <v>125450156.66</v>
      </c>
      <c r="Q14" s="244">
        <f>Worksheet!P265</f>
        <v>2838193.37</v>
      </c>
      <c r="R14" s="244">
        <f>Worksheet!Q265</f>
        <v>368075734.57999998</v>
      </c>
      <c r="S14" s="244">
        <f>Worksheet!R265</f>
        <v>23521857</v>
      </c>
      <c r="T14" s="244">
        <f>Worksheet!S265</f>
        <v>14862182.039999999</v>
      </c>
      <c r="U14" s="244">
        <f>Worksheet!T265</f>
        <v>2311127.27</v>
      </c>
      <c r="V14" s="244">
        <f>Worksheet!U265</f>
        <v>947777.03</v>
      </c>
      <c r="W14" s="244">
        <f>Worksheet!V265</f>
        <v>3369674.6300000004</v>
      </c>
      <c r="X14" s="244">
        <f>Worksheet!W265</f>
        <v>910860.01</v>
      </c>
      <c r="Y14" s="244">
        <f>Worksheet!X265</f>
        <v>899738.57</v>
      </c>
      <c r="Z14" s="244">
        <f>Worksheet!Y265</f>
        <v>20693512.939999998</v>
      </c>
      <c r="AA14" s="244">
        <f>Worksheet!Z265</f>
        <v>3007950.13</v>
      </c>
      <c r="AB14" s="244">
        <f>Worksheet!AA265</f>
        <v>261780157.72</v>
      </c>
      <c r="AC14" s="244">
        <f>Worksheet!AB265</f>
        <v>263061532.63</v>
      </c>
      <c r="AD14" s="244">
        <f>Worksheet!AC265</f>
        <v>9036791.7799999993</v>
      </c>
      <c r="AE14" s="244">
        <f>Worksheet!AD265</f>
        <v>11293714.279999999</v>
      </c>
      <c r="AF14" s="244">
        <f>Worksheet!AE265</f>
        <v>1704762.76</v>
      </c>
      <c r="AG14" s="244">
        <f>Worksheet!AF265</f>
        <v>2545050.1799999997</v>
      </c>
      <c r="AH14" s="244">
        <f>Worksheet!AG265</f>
        <v>7330007.8700000001</v>
      </c>
      <c r="AI14" s="244">
        <f>Worksheet!AH265</f>
        <v>9169405.8800000008</v>
      </c>
      <c r="AJ14" s="244">
        <f>Worksheet!AI265</f>
        <v>3898405.74</v>
      </c>
      <c r="AK14" s="244">
        <f>Worksheet!AJ265</f>
        <v>2790267.4699999997</v>
      </c>
      <c r="AL14" s="244">
        <f>Worksheet!AK265</f>
        <v>3016303.29</v>
      </c>
      <c r="AM14" s="244">
        <f>Worksheet!AL265</f>
        <v>3413878.2600000002</v>
      </c>
      <c r="AN14" s="244">
        <f>Worksheet!AM265</f>
        <v>4425597.3199999994</v>
      </c>
      <c r="AO14" s="244">
        <f>Worksheet!AN265</f>
        <v>4007450.47</v>
      </c>
      <c r="AP14" s="244">
        <f>Worksheet!AO265</f>
        <v>40255240.900000006</v>
      </c>
      <c r="AQ14" s="244">
        <f>Worksheet!AP265</f>
        <v>807552982.95000005</v>
      </c>
      <c r="AR14" s="244">
        <f>Worksheet!AQ265</f>
        <v>3224625.43</v>
      </c>
      <c r="AS14" s="244">
        <f>Worksheet!AR265</f>
        <v>554568375.36000001</v>
      </c>
      <c r="AT14" s="244">
        <f>Worksheet!AS265</f>
        <v>63779227.530000001</v>
      </c>
      <c r="AU14" s="244">
        <f>Worksheet!AT265</f>
        <v>20133047.600000001</v>
      </c>
      <c r="AV14" s="244">
        <f>Worksheet!AU265</f>
        <v>3357323.63</v>
      </c>
      <c r="AW14" s="244">
        <f>Worksheet!AV265</f>
        <v>3696776.42</v>
      </c>
      <c r="AX14" s="244">
        <f>Worksheet!AW265</f>
        <v>3149591.81</v>
      </c>
      <c r="AY14" s="244">
        <f>Worksheet!AX265</f>
        <v>986893.94</v>
      </c>
      <c r="AZ14" s="244">
        <f>Worksheet!AY265</f>
        <v>4708668.3899999997</v>
      </c>
      <c r="BA14" s="244">
        <f>Worksheet!AZ265</f>
        <v>103764537.84</v>
      </c>
      <c r="BB14" s="244">
        <f>Worksheet!BA265</f>
        <v>76215752.280000001</v>
      </c>
      <c r="BC14" s="244">
        <f>Worksheet!BB265</f>
        <v>65986347.439999998</v>
      </c>
      <c r="BD14" s="244">
        <f>Worksheet!BC265</f>
        <v>263323939.22</v>
      </c>
      <c r="BE14" s="244">
        <f>Worksheet!BD265</f>
        <v>42221474.469999999</v>
      </c>
      <c r="BF14" s="244">
        <f>Worksheet!BE265</f>
        <v>12961253.319999998</v>
      </c>
      <c r="BG14" s="244">
        <f>Worksheet!BF265</f>
        <v>208268739.00999999</v>
      </c>
      <c r="BH14" s="244">
        <f>Worksheet!BG265</f>
        <v>9620968.9299999997</v>
      </c>
      <c r="BI14" s="244">
        <f>Worksheet!BH265</f>
        <v>6040312.2400000002</v>
      </c>
      <c r="BJ14" s="244">
        <f>Worksheet!BI265</f>
        <v>3306529.13</v>
      </c>
      <c r="BK14" s="244">
        <f>Worksheet!BJ265</f>
        <v>54653085.460000001</v>
      </c>
      <c r="BL14" s="244">
        <f>Worksheet!BK265</f>
        <v>200780060.34999999</v>
      </c>
      <c r="BM14" s="244">
        <f>Worksheet!BL265</f>
        <v>2878579.29</v>
      </c>
      <c r="BN14" s="244">
        <f>Worksheet!BM265</f>
        <v>3497987.17</v>
      </c>
      <c r="BO14" s="244">
        <f>Worksheet!BN265</f>
        <v>30844759.43</v>
      </c>
      <c r="BP14" s="244">
        <f>Worksheet!BO265</f>
        <v>11812485.460000001</v>
      </c>
      <c r="BQ14" s="244">
        <f>Worksheet!BP265</f>
        <v>2919182.6999999997</v>
      </c>
      <c r="BR14" s="244">
        <f>Worksheet!BQ265</f>
        <v>56319401.120000005</v>
      </c>
      <c r="BS14" s="244">
        <f>Worksheet!BR265</f>
        <v>40693858.769999996</v>
      </c>
      <c r="BT14" s="244">
        <f>Worksheet!BS265</f>
        <v>10892898.810000001</v>
      </c>
      <c r="BU14" s="244">
        <f>Worksheet!BT265</f>
        <v>4655577.1899999995</v>
      </c>
      <c r="BV14" s="244">
        <f>Worksheet!BU265</f>
        <v>4566543.1399999997</v>
      </c>
      <c r="BW14" s="244">
        <f>Worksheet!BV265</f>
        <v>11679295.41</v>
      </c>
      <c r="BX14" s="244">
        <f>Worksheet!BW265</f>
        <v>17502426.640000001</v>
      </c>
      <c r="BY14" s="244">
        <f>Worksheet!BX265</f>
        <v>1587225.9700000002</v>
      </c>
      <c r="BZ14" s="244">
        <f>Worksheet!BY265</f>
        <v>5076331.58</v>
      </c>
      <c r="CA14" s="244">
        <f>Worksheet!BZ265</f>
        <v>2860162.71</v>
      </c>
      <c r="CB14" s="244">
        <f>Worksheet!CA265</f>
        <v>2620460.23</v>
      </c>
      <c r="CC14" s="244">
        <f>Worksheet!CB265</f>
        <v>706409258.67999995</v>
      </c>
      <c r="CD14" s="244">
        <f>Worksheet!CC265</f>
        <v>2480816.77</v>
      </c>
      <c r="CE14" s="244">
        <f>Worksheet!CD265</f>
        <v>985032.58</v>
      </c>
      <c r="CF14" s="244">
        <f>Worksheet!CE265</f>
        <v>2371559.25</v>
      </c>
      <c r="CG14" s="244">
        <f>Worksheet!CF265</f>
        <v>1804061.6199999999</v>
      </c>
      <c r="CH14" s="244">
        <f>Worksheet!CG265</f>
        <v>2856439.78</v>
      </c>
      <c r="CI14" s="244">
        <f>Worksheet!CH265</f>
        <v>1757175.6</v>
      </c>
      <c r="CJ14" s="244">
        <f>Worksheet!CI265</f>
        <v>6645051.9899999993</v>
      </c>
      <c r="CK14" s="244">
        <f>Worksheet!CJ265</f>
        <v>9106474.4100000001</v>
      </c>
      <c r="CL14" s="244">
        <f>Worksheet!CK265</f>
        <v>49534884.780000001</v>
      </c>
      <c r="CM14" s="244">
        <f>Worksheet!CL265</f>
        <v>12510678.449999999</v>
      </c>
      <c r="CN14" s="244">
        <f>Worksheet!CM265</f>
        <v>8412117.3399999999</v>
      </c>
      <c r="CO14" s="244">
        <f>Worksheet!CN265</f>
        <v>257455710.68000001</v>
      </c>
      <c r="CP14" s="244">
        <f>Worksheet!CO265</f>
        <v>128419143.72</v>
      </c>
      <c r="CQ14" s="244">
        <f>Worksheet!CP265</f>
        <v>9874528.0099999998</v>
      </c>
      <c r="CR14" s="244">
        <f>Worksheet!CQ265</f>
        <v>9676769.5</v>
      </c>
      <c r="CS14" s="244">
        <f>Worksheet!CR265</f>
        <v>2669206.73</v>
      </c>
      <c r="CT14" s="244">
        <f>Worksheet!CS265</f>
        <v>3932540.97</v>
      </c>
      <c r="CU14" s="244">
        <f>Worksheet!CT265</f>
        <v>1823700.92</v>
      </c>
      <c r="CV14" s="244">
        <f>Worksheet!CU265</f>
        <v>3844657.87</v>
      </c>
      <c r="CW14" s="244">
        <f>Worksheet!CV265</f>
        <v>857399.69</v>
      </c>
      <c r="CX14" s="244">
        <f>Worksheet!CW265</f>
        <v>2688625.92</v>
      </c>
      <c r="CY14" s="244">
        <f>Worksheet!CX265</f>
        <v>4738159.3</v>
      </c>
      <c r="CZ14" s="244">
        <f>Worksheet!CY265</f>
        <v>921680.97000000009</v>
      </c>
      <c r="DA14" s="244">
        <f>Worksheet!CZ265</f>
        <v>18297447.380000003</v>
      </c>
      <c r="DB14" s="244">
        <f>Worksheet!DA265</f>
        <v>2660895.15</v>
      </c>
      <c r="DC14" s="244">
        <f>Worksheet!DB265</f>
        <v>3559433.93</v>
      </c>
      <c r="DD14" s="244">
        <f>Worksheet!DC265</f>
        <v>2395222.86</v>
      </c>
      <c r="DE14" s="244">
        <f>Worksheet!DD265</f>
        <v>2461829.9</v>
      </c>
      <c r="DF14" s="244">
        <f>Worksheet!DE265</f>
        <v>4387266.8099999996</v>
      </c>
      <c r="DG14" s="244">
        <f>Worksheet!DF265</f>
        <v>185241939.28</v>
      </c>
      <c r="DH14" s="244">
        <f>Worksheet!DG265</f>
        <v>1635358.3</v>
      </c>
      <c r="DI14" s="244">
        <f>Worksheet!DH265</f>
        <v>17801262.66</v>
      </c>
      <c r="DJ14" s="244">
        <f>Worksheet!DI265</f>
        <v>23254021.18</v>
      </c>
      <c r="DK14" s="244">
        <f>Worksheet!DJ265</f>
        <v>6561034.5599999996</v>
      </c>
      <c r="DL14" s="244">
        <f>Worksheet!DK265</f>
        <v>4536661.1900000004</v>
      </c>
      <c r="DM14" s="244">
        <f>Worksheet!DL265</f>
        <v>52074081.409999996</v>
      </c>
      <c r="DN14" s="244">
        <f>Worksheet!DM265</f>
        <v>3757708.2399999998</v>
      </c>
      <c r="DO14" s="244">
        <f>Worksheet!DN265</f>
        <v>13360209.369999999</v>
      </c>
      <c r="DP14" s="244">
        <f>Worksheet!DO265</f>
        <v>28498195.829999998</v>
      </c>
      <c r="DQ14" s="244">
        <f>Worksheet!DP265</f>
        <v>2985120.73</v>
      </c>
      <c r="DR14" s="244">
        <f>Worksheet!DQ265</f>
        <v>6119529.6500000004</v>
      </c>
      <c r="DS14" s="244">
        <f>Worksheet!DR265</f>
        <v>13215030.9</v>
      </c>
      <c r="DT14" s="244">
        <f>Worksheet!DS265</f>
        <v>7781249.4400000004</v>
      </c>
      <c r="DU14" s="244">
        <f>Worksheet!DT265</f>
        <v>2283177.27</v>
      </c>
      <c r="DV14" s="244">
        <f>Worksheet!DU265</f>
        <v>4148227.84</v>
      </c>
      <c r="DW14" s="244">
        <f>Worksheet!DV265</f>
        <v>2902449.1999999997</v>
      </c>
      <c r="DX14" s="244">
        <f>Worksheet!DW265</f>
        <v>3897824.96</v>
      </c>
      <c r="DY14" s="244">
        <f>Worksheet!DX265</f>
        <v>2846680.94</v>
      </c>
      <c r="DZ14" s="244">
        <f>Worksheet!DY265</f>
        <v>4098449.84</v>
      </c>
      <c r="EA14" s="244">
        <f>Worksheet!DZ265</f>
        <v>8601399.1099999994</v>
      </c>
      <c r="EB14" s="244">
        <f>Worksheet!EA265</f>
        <v>6404904.4500000002</v>
      </c>
      <c r="EC14" s="244">
        <f>Worksheet!EB265</f>
        <v>5524806.2300000004</v>
      </c>
      <c r="ED14" s="244">
        <f>Worksheet!EC265</f>
        <v>3499379.79</v>
      </c>
      <c r="EE14" s="244">
        <f>Worksheet!ED265</f>
        <v>19031472.560000002</v>
      </c>
      <c r="EF14" s="244">
        <f>Worksheet!EE265</f>
        <v>2750396.4000000004</v>
      </c>
      <c r="EG14" s="244">
        <f>Worksheet!EF265</f>
        <v>13295429.300000001</v>
      </c>
      <c r="EH14" s="244">
        <f>Worksheet!EG265</f>
        <v>3255126.6</v>
      </c>
      <c r="EI14" s="244">
        <f>Worksheet!EH265</f>
        <v>2931031.17</v>
      </c>
      <c r="EJ14" s="244">
        <f>Worksheet!EI265</f>
        <v>150617657.55000001</v>
      </c>
      <c r="EK14" s="244">
        <f>Worksheet!EJ265</f>
        <v>80901562.219999999</v>
      </c>
      <c r="EL14" s="244">
        <f>Worksheet!EK265</f>
        <v>6456223.8200000003</v>
      </c>
      <c r="EM14" s="244">
        <f>Worksheet!EL265</f>
        <v>4512632.4000000004</v>
      </c>
      <c r="EN14" s="244">
        <f>Worksheet!EM265</f>
        <v>4360144.9799999995</v>
      </c>
      <c r="EO14" s="244">
        <f>Worksheet!EN265</f>
        <v>9953542.0399999991</v>
      </c>
      <c r="EP14" s="244">
        <f>Worksheet!EO265</f>
        <v>4022715.8699999996</v>
      </c>
      <c r="EQ14" s="244">
        <f>Worksheet!EP265</f>
        <v>4472717.54</v>
      </c>
      <c r="ER14" s="244">
        <f>Worksheet!EQ265</f>
        <v>24207069.390000001</v>
      </c>
      <c r="ES14" s="244">
        <f>Worksheet!ER265</f>
        <v>4066763.0700000003</v>
      </c>
      <c r="ET14" s="244">
        <f>Worksheet!ES265</f>
        <v>2114271.1100000003</v>
      </c>
      <c r="EU14" s="244">
        <f>Worksheet!ET265</f>
        <v>3409018.6799999997</v>
      </c>
      <c r="EV14" s="244">
        <f>Worksheet!EU265</f>
        <v>6499864.6099999994</v>
      </c>
      <c r="EW14" s="244">
        <f>Worksheet!EV265</f>
        <v>1259566.3</v>
      </c>
      <c r="EX14" s="244">
        <f>Worksheet!EW265</f>
        <v>10774374.9</v>
      </c>
      <c r="EY14" s="244">
        <f>Worksheet!EX265</f>
        <v>3249012.01</v>
      </c>
      <c r="EZ14" s="244">
        <f>Worksheet!EY265</f>
        <v>4605933.05</v>
      </c>
      <c r="FA14" s="244">
        <f>Worksheet!EZ265</f>
        <v>2199486.7199999997</v>
      </c>
      <c r="FB14" s="244">
        <f>Worksheet!FA265</f>
        <v>31374849.239999998</v>
      </c>
      <c r="FC14" s="244">
        <f>Worksheet!FB265</f>
        <v>4047552.4899999998</v>
      </c>
      <c r="FD14" s="244">
        <f>Worksheet!FC265</f>
        <v>19666262.68</v>
      </c>
      <c r="FE14" s="244">
        <f>Worksheet!FD265</f>
        <v>4045665.0500000003</v>
      </c>
      <c r="FF14" s="244">
        <f>Worksheet!FE265</f>
        <v>1807425.3499999999</v>
      </c>
      <c r="FG14" s="244">
        <f>Worksheet!FF265</f>
        <v>3071949.5</v>
      </c>
      <c r="FH14" s="244">
        <f>Worksheet!FG265</f>
        <v>1972075.05</v>
      </c>
      <c r="FI14" s="244">
        <f>Worksheet!FH265</f>
        <v>1627240.23</v>
      </c>
      <c r="FJ14" s="244">
        <f>Worksheet!FI265</f>
        <v>16286430.67</v>
      </c>
      <c r="FK14" s="244">
        <f>Worksheet!FJ265</f>
        <v>16332887.74</v>
      </c>
      <c r="FL14" s="244">
        <f>Worksheet!FK265</f>
        <v>20006938.68</v>
      </c>
      <c r="FM14" s="244">
        <f>Worksheet!FL265</f>
        <v>54347903.200000003</v>
      </c>
      <c r="FN14" s="244">
        <f>Worksheet!FM265</f>
        <v>32033144.379999999</v>
      </c>
      <c r="FO14" s="244">
        <f>Worksheet!FN265</f>
        <v>190056889.82000002</v>
      </c>
      <c r="FP14" s="244">
        <f>Worksheet!FO265</f>
        <v>10153187.199999999</v>
      </c>
      <c r="FQ14" s="244">
        <f>Worksheet!FP265</f>
        <v>21125241.030000001</v>
      </c>
      <c r="FR14" s="244">
        <f>Worksheet!FQ265</f>
        <v>8487219.4000000004</v>
      </c>
      <c r="FS14" s="244">
        <f>Worksheet!FR265</f>
        <v>2548848.9099999997</v>
      </c>
      <c r="FT14" s="244">
        <f>Worksheet!FS265</f>
        <v>2777035.23</v>
      </c>
      <c r="FU14" s="244">
        <f>Worksheet!FT265</f>
        <v>1435226.51</v>
      </c>
      <c r="FV14" s="244">
        <f>Worksheet!FU265</f>
        <v>7875578.0700000003</v>
      </c>
      <c r="FW14" s="244">
        <f>Worksheet!FV265</f>
        <v>6436398.3100000005</v>
      </c>
      <c r="FX14" s="244">
        <f>Worksheet!FW265</f>
        <v>2880237.5100000002</v>
      </c>
      <c r="FY14" s="244">
        <f>Worksheet!FX265</f>
        <v>1184430.1400000001</v>
      </c>
      <c r="FZ14" s="244">
        <f>Worksheet!FY265</f>
        <v>0</v>
      </c>
      <c r="GB14" s="204">
        <f t="shared" si="0"/>
        <v>7739687084.3899994</v>
      </c>
    </row>
    <row r="15" spans="1:192" x14ac:dyDescent="0.2">
      <c r="A15" s="286" t="s">
        <v>653</v>
      </c>
      <c r="B15" s="282"/>
      <c r="C15" s="76" t="s">
        <v>946</v>
      </c>
      <c r="D15" s="244">
        <f>Worksheet!C275</f>
        <v>-6496583.8880207408</v>
      </c>
      <c r="E15" s="244">
        <f>Worksheet!D275</f>
        <v>-31712973.207982883</v>
      </c>
      <c r="F15" s="244">
        <f>Worksheet!E275</f>
        <v>-6327876.5527909296</v>
      </c>
      <c r="G15" s="244">
        <f>Worksheet!F275</f>
        <v>-13899525.510020247</v>
      </c>
      <c r="H15" s="244">
        <f>Worksheet!G275</f>
        <v>-828583.80175407848</v>
      </c>
      <c r="I15" s="244">
        <f>Worksheet!H275</f>
        <v>-782692.32830167911</v>
      </c>
      <c r="J15" s="244">
        <f>Worksheet!I275</f>
        <v>-8251493.3498670999</v>
      </c>
      <c r="K15" s="244">
        <f>Worksheet!J275</f>
        <v>-1787112.7472370276</v>
      </c>
      <c r="L15" s="244">
        <f>Worksheet!K275</f>
        <v>-304204.85472491238</v>
      </c>
      <c r="M15" s="244">
        <f>Worksheet!L275</f>
        <v>-2076455.1586735721</v>
      </c>
      <c r="N15" s="244">
        <f>Worksheet!M275</f>
        <v>-1227619.8113919673</v>
      </c>
      <c r="O15" s="244">
        <f>Worksheet!N275</f>
        <v>-40789230.756229937</v>
      </c>
      <c r="P15" s="244">
        <f>Worksheet!O275</f>
        <v>-10919500.343610195</v>
      </c>
      <c r="Q15" s="244">
        <f>Worksheet!P275</f>
        <v>-247043.56139579794</v>
      </c>
      <c r="R15" s="244">
        <f>Worksheet!Q275</f>
        <v>-32038247.039530519</v>
      </c>
      <c r="S15" s="244">
        <f>Worksheet!R275</f>
        <v>-2047402.1908953581</v>
      </c>
      <c r="T15" s="244">
        <f>Worksheet!S275</f>
        <v>-1293642.0823484149</v>
      </c>
      <c r="U15" s="244">
        <f>Worksheet!T275</f>
        <v>-201166.38903280502</v>
      </c>
      <c r="V15" s="244">
        <f>Worksheet!U275</f>
        <v>-82496.920532349788</v>
      </c>
      <c r="W15" s="244">
        <f>Worksheet!V275</f>
        <v>-293305.04050196824</v>
      </c>
      <c r="X15" s="244">
        <f>Worksheet!W275</f>
        <v>-79283.569323330536</v>
      </c>
      <c r="Y15" s="244">
        <f>Worksheet!X275</f>
        <v>-78315.530931552566</v>
      </c>
      <c r="Z15" s="244">
        <f>Worksheet!Y275</f>
        <v>-1801215.9384642732</v>
      </c>
      <c r="AA15" s="244">
        <f>Worksheet!Z275</f>
        <v>-261819.62105568353</v>
      </c>
      <c r="AB15" s="244">
        <f>Worksheet!AA275</f>
        <v>-22786009.984197266</v>
      </c>
      <c r="AC15" s="244">
        <f>Worksheet!AB275</f>
        <v>-22897544.111715019</v>
      </c>
      <c r="AD15" s="244">
        <f>Worksheet!AC275</f>
        <v>-786585.31463043764</v>
      </c>
      <c r="AE15" s="244">
        <f>Worksheet!AD275</f>
        <v>-983033.58277444635</v>
      </c>
      <c r="AF15" s="244">
        <f>Worksheet!AE275</f>
        <v>-148386.88160466315</v>
      </c>
      <c r="AG15" s="244">
        <f>Worksheet!AF275</f>
        <v>-221527.63340371574</v>
      </c>
      <c r="AH15" s="244">
        <f>Worksheet!AG275</f>
        <v>-638022.50699501392</v>
      </c>
      <c r="AI15" s="244">
        <f>Worksheet!AH275</f>
        <v>-798128.38280246244</v>
      </c>
      <c r="AJ15" s="244">
        <f>Worksheet!AI275</f>
        <v>-339327.13956534298</v>
      </c>
      <c r="AK15" s="244">
        <f>Worksheet!AJ275</f>
        <v>-242871.96930336099</v>
      </c>
      <c r="AL15" s="244">
        <f>Worksheet!AK275</f>
        <v>-262546.70132340642</v>
      </c>
      <c r="AM15" s="244">
        <f>Worksheet!AL275</f>
        <v>-297152.6367571248</v>
      </c>
      <c r="AN15" s="244">
        <f>Worksheet!AM275</f>
        <v>-385215.23402631958</v>
      </c>
      <c r="AO15" s="244">
        <f>Worksheet!AN275</f>
        <v>-348818.66989424487</v>
      </c>
      <c r="AP15" s="244">
        <f>Worksheet!AO275</f>
        <v>-3503918.4369533593</v>
      </c>
      <c r="AQ15" s="244">
        <f>Worksheet!AP275</f>
        <v>-70291463.235913381</v>
      </c>
      <c r="AR15" s="244">
        <f>Worksheet!AQ275</f>
        <v>-280679.58963439352</v>
      </c>
      <c r="AS15" s="244">
        <f>Worksheet!AR275</f>
        <v>-48271040.280252673</v>
      </c>
      <c r="AT15" s="244">
        <f>Worksheet!AS275</f>
        <v>-5551505.9962542728</v>
      </c>
      <c r="AU15" s="244">
        <f>Worksheet!AT275</f>
        <v>-1752431.611400432</v>
      </c>
      <c r="AV15" s="244">
        <f>Worksheet!AU275</f>
        <v>-292229.97808407544</v>
      </c>
      <c r="AW15" s="244">
        <f>Worksheet!AV275</f>
        <v>-321776.8113103612</v>
      </c>
      <c r="AX15" s="244">
        <f>Worksheet!AW275</f>
        <v>-274148.47272560478</v>
      </c>
      <c r="AY15" s="244">
        <f>Worksheet!AX275</f>
        <v>-85901.755755821141</v>
      </c>
      <c r="AZ15" s="244">
        <f>Worksheet!AY275</f>
        <v>-409854.45910523634</v>
      </c>
      <c r="BA15" s="244">
        <f>Worksheet!AZ275</f>
        <v>-9031928.9888914935</v>
      </c>
      <c r="BB15" s="244">
        <f>Worksheet!BA275</f>
        <v>-6634012.7056639222</v>
      </c>
      <c r="BC15" s="244">
        <f>Worksheet!BB275</f>
        <v>-5743619.3204404861</v>
      </c>
      <c r="BD15" s="244">
        <f>Worksheet!BC275</f>
        <v>-22920384.647956327</v>
      </c>
      <c r="BE15" s="244">
        <f>Worksheet!BD275</f>
        <v>-3675064.4021307682</v>
      </c>
      <c r="BF15" s="244">
        <f>Worksheet!BE275</f>
        <v>-1128180.4172229143</v>
      </c>
      <c r="BG15" s="244">
        <f>Worksheet!BF275</f>
        <v>-18128240.153151494</v>
      </c>
      <c r="BH15" s="244">
        <f>Worksheet!BG275</f>
        <v>-837433.57787687285</v>
      </c>
      <c r="BI15" s="244">
        <f>Worksheet!BH275</f>
        <v>-525764.1228695527</v>
      </c>
      <c r="BJ15" s="244">
        <f>Worksheet!BI275</f>
        <v>-287808.69575991901</v>
      </c>
      <c r="BK15" s="244">
        <f>Worksheet!BJ275</f>
        <v>-4757143.405386541</v>
      </c>
      <c r="BL15" s="244">
        <f>Worksheet!BK275</f>
        <v>-17476406.537489459</v>
      </c>
      <c r="BM15" s="244">
        <f>Worksheet!BL275</f>
        <v>-250558.85447360744</v>
      </c>
      <c r="BN15" s="244">
        <f>Worksheet!BM275</f>
        <v>-304473.689963418</v>
      </c>
      <c r="BO15" s="244">
        <f>Worksheet!BN275</f>
        <v>-2684806.2223412995</v>
      </c>
      <c r="BP15" s="244">
        <f>Worksheet!BO275</f>
        <v>-1028188.7442272761</v>
      </c>
      <c r="BQ15" s="244">
        <f>Worksheet!BP275</f>
        <v>-254093.07843355337</v>
      </c>
      <c r="BR15" s="244">
        <f>Worksheet!BQ275</f>
        <v>-4902183.7537317947</v>
      </c>
      <c r="BS15" s="244">
        <f>Worksheet!BR275</f>
        <v>-3542096.8506731535</v>
      </c>
      <c r="BT15" s="244">
        <f>Worksheet!BS275</f>
        <v>-948145.58598819131</v>
      </c>
      <c r="BU15" s="244">
        <f>Worksheet!BT275</f>
        <v>-405233.26617828064</v>
      </c>
      <c r="BV15" s="244">
        <f>Worksheet!BU275</f>
        <v>-397483.51627399854</v>
      </c>
      <c r="BW15" s="244">
        <f>Worksheet!BV275</f>
        <v>-1016595.5439040421</v>
      </c>
      <c r="BX15" s="244">
        <f>Worksheet!BW275</f>
        <v>-1523455.6799117213</v>
      </c>
      <c r="BY15" s="244">
        <f>Worksheet!BX275</f>
        <v>-138156.18079916097</v>
      </c>
      <c r="BZ15" s="244">
        <f>Worksheet!BY275</f>
        <v>-441856.79721644829</v>
      </c>
      <c r="CA15" s="244">
        <f>Worksheet!BZ275</f>
        <v>-248955.82856282155</v>
      </c>
      <c r="CB15" s="244">
        <f>Worksheet!CA275</f>
        <v>-228091.51573603027</v>
      </c>
      <c r="CC15" s="244">
        <f>Worksheet!CB275</f>
        <v>-61487656.518369175</v>
      </c>
      <c r="CD15" s="244">
        <f>Worksheet!CC275</f>
        <v>-215936.59421141559</v>
      </c>
      <c r="CE15" s="244">
        <f>Worksheet!CD275</f>
        <v>-85739.738252609342</v>
      </c>
      <c r="CF15" s="244">
        <f>Worksheet!CE275</f>
        <v>-206426.54210031769</v>
      </c>
      <c r="CG15" s="244">
        <f>Worksheet!CF275</f>
        <v>-157030.1066492424</v>
      </c>
      <c r="CH15" s="244">
        <f>Worksheet!CG275</f>
        <v>-248631.77527746445</v>
      </c>
      <c r="CI15" s="244">
        <f>Worksheet!CH275</f>
        <v>-152949.02835383557</v>
      </c>
      <c r="CJ15" s="244">
        <f>Worksheet!CI275</f>
        <v>-578402.20705956838</v>
      </c>
      <c r="CK15" s="244">
        <f>Worksheet!CJ275</f>
        <v>-792650.66777535947</v>
      </c>
      <c r="CL15" s="244">
        <f>Worksheet!CK275</f>
        <v>-4311642.2153370427</v>
      </c>
      <c r="CM15" s="244">
        <f>Worksheet!CL275</f>
        <v>-1088961.2358461893</v>
      </c>
      <c r="CN15" s="244">
        <f>Worksheet!CM275</f>
        <v>-732212.06437845575</v>
      </c>
      <c r="CO15" s="244">
        <f>Worksheet!CN275</f>
        <v>-22409599.127515886</v>
      </c>
      <c r="CP15" s="244">
        <f>Worksheet!CO275</f>
        <v>-11177928.520066841</v>
      </c>
      <c r="CQ15" s="244">
        <f>Worksheet!CP275</f>
        <v>-859504.0043705554</v>
      </c>
      <c r="CR15" s="244">
        <f>Worksheet!CQ275</f>
        <v>-842290.60125182196</v>
      </c>
      <c r="CS15" s="244">
        <f>Worksheet!CR275</f>
        <v>-232334.53493721326</v>
      </c>
      <c r="CT15" s="244">
        <f>Worksheet!CS275</f>
        <v>-342298.3567055848</v>
      </c>
      <c r="CU15" s="244">
        <f>Worksheet!CT275</f>
        <v>-158739.56121516594</v>
      </c>
      <c r="CV15" s="244">
        <f>Worksheet!CU275</f>
        <v>-334648.78841330769</v>
      </c>
      <c r="CW15" s="244">
        <f>Worksheet!CV275</f>
        <v>-74630.247253820169</v>
      </c>
      <c r="CX15" s="244">
        <f>Worksheet!CW275</f>
        <v>-234024.8305695442</v>
      </c>
      <c r="CY15" s="244">
        <f>Worksheet!CX275</f>
        <v>-412421.42283371656</v>
      </c>
      <c r="CZ15" s="244">
        <f>Worksheet!CY275</f>
        <v>-80225.453172534762</v>
      </c>
      <c r="DA15" s="244">
        <f>Worksheet!CZ275</f>
        <v>-1592656.3048829238</v>
      </c>
      <c r="DB15" s="244">
        <f>Worksheet!DA275</f>
        <v>-231611.07389832495</v>
      </c>
      <c r="DC15" s="244">
        <f>Worksheet!DB275</f>
        <v>-309822.17206019384</v>
      </c>
      <c r="DD15" s="244">
        <f>Worksheet!DC275</f>
        <v>-208486.28283245856</v>
      </c>
      <c r="DE15" s="244">
        <f>Worksheet!DD275</f>
        <v>-214283.92881019981</v>
      </c>
      <c r="DF15" s="244">
        <f>Worksheet!DE275</f>
        <v>-381878.84905670874</v>
      </c>
      <c r="DG15" s="244">
        <f>Worksheet!DF275</f>
        <v>-16123929.004737036</v>
      </c>
      <c r="DH15" s="244">
        <f>Worksheet!DG275</f>
        <v>-142345.74108323627</v>
      </c>
      <c r="DI15" s="244">
        <f>Worksheet!DH275</f>
        <v>-1549467.1262897197</v>
      </c>
      <c r="DJ15" s="244">
        <f>Worksheet!DI275</f>
        <v>-2024089.0806818125</v>
      </c>
      <c r="DK15" s="244">
        <f>Worksheet!DJ275</f>
        <v>-571089.11650488141</v>
      </c>
      <c r="DL15" s="244">
        <f>Worksheet!DK275</f>
        <v>-394882.5154304757</v>
      </c>
      <c r="DM15" s="244">
        <f>Worksheet!DL275</f>
        <v>-4532660.3408777304</v>
      </c>
      <c r="DN15" s="244">
        <f>Worksheet!DM275</f>
        <v>-327080.47172132455</v>
      </c>
      <c r="DO15" s="244">
        <f>Worksheet!DN275</f>
        <v>-1162906.5653684863</v>
      </c>
      <c r="DP15" s="244">
        <f>Worksheet!DO275</f>
        <v>-2480555.3651187895</v>
      </c>
      <c r="DQ15" s="244">
        <f>Worksheet!DP275</f>
        <v>-259832.49208126511</v>
      </c>
      <c r="DR15" s="244">
        <f>Worksheet!DQ275</f>
        <v>-532659.40748891991</v>
      </c>
      <c r="DS15" s="244">
        <f>Worksheet!DR275</f>
        <v>-1150269.8625116996</v>
      </c>
      <c r="DT15" s="244">
        <f>Worksheet!DS275</f>
        <v>-677299.71963349998</v>
      </c>
      <c r="DU15" s="244">
        <f>Worksheet!DT275</f>
        <v>-198733.55002542879</v>
      </c>
      <c r="DV15" s="244">
        <f>Worksheet!DU275</f>
        <v>-361072.28982597415</v>
      </c>
      <c r="DW15" s="244">
        <f>Worksheet!DV275</f>
        <v>-252636.55208185641</v>
      </c>
      <c r="DX15" s="244">
        <f>Worksheet!DW275</f>
        <v>-339276.58699866303</v>
      </c>
      <c r="DY15" s="244">
        <f>Worksheet!DX275</f>
        <v>-247782.34105139135</v>
      </c>
      <c r="DZ15" s="244">
        <f>Worksheet!DY275</f>
        <v>-356739.48624425055</v>
      </c>
      <c r="EA15" s="244">
        <f>Worksheet!DZ275</f>
        <v>-748687.63051230949</v>
      </c>
      <c r="EB15" s="244">
        <f>Worksheet!EA275</f>
        <v>-557499.15507969586</v>
      </c>
      <c r="EC15" s="244">
        <f>Worksheet!EB275</f>
        <v>-480893.17010873434</v>
      </c>
      <c r="ED15" s="244">
        <f>Worksheet!EC275</f>
        <v>-304594.90714618907</v>
      </c>
      <c r="EE15" s="244">
        <f>Worksheet!ED275</f>
        <v>-1656547.7213516303</v>
      </c>
      <c r="EF15" s="244">
        <f>Worksheet!EE275</f>
        <v>-239401.49007753539</v>
      </c>
      <c r="EG15" s="244">
        <f>Worksheet!EF275</f>
        <v>-1157267.9435009889</v>
      </c>
      <c r="EH15" s="244">
        <f>Worksheet!EG275</f>
        <v>-283334.48895985371</v>
      </c>
      <c r="EI15" s="244">
        <f>Worksheet!EH275</f>
        <v>-255124.3993635615</v>
      </c>
      <c r="EJ15" s="244">
        <f>Worksheet!EI275</f>
        <v>-13110143.559473081</v>
      </c>
      <c r="EK15" s="244">
        <f>Worksheet!EJ275</f>
        <v>-7041877.5072089387</v>
      </c>
      <c r="EL15" s="244">
        <f>Worksheet!EK275</f>
        <v>-561966.12342209194</v>
      </c>
      <c r="EM15" s="244">
        <f>Worksheet!EL275</f>
        <v>-392790.98850338976</v>
      </c>
      <c r="EN15" s="244">
        <f>Worksheet!EM275</f>
        <v>-379518.09607011027</v>
      </c>
      <c r="EO15" s="244">
        <f>Worksheet!EN275</f>
        <v>-866381.58627803274</v>
      </c>
      <c r="EP15" s="244">
        <f>Worksheet!EO275</f>
        <v>-350147.40909221262</v>
      </c>
      <c r="EQ15" s="244">
        <f>Worksheet!EP275</f>
        <v>-389316.69768471498</v>
      </c>
      <c r="ER15" s="244">
        <f>Worksheet!EQ275</f>
        <v>-2107044.8181128707</v>
      </c>
      <c r="ES15" s="244">
        <f>Worksheet!ER275</f>
        <v>-353981.3892827566</v>
      </c>
      <c r="ET15" s="244">
        <f>Worksheet!ES275</f>
        <v>-184031.52875050475</v>
      </c>
      <c r="EU15" s="244">
        <f>Worksheet!ET275</f>
        <v>-296729.64656809199</v>
      </c>
      <c r="EV15" s="244">
        <f>Worksheet!EU275</f>
        <v>-565764.72865374538</v>
      </c>
      <c r="EW15" s="244">
        <f>Worksheet!EV275</f>
        <v>-109635.85069826587</v>
      </c>
      <c r="EX15" s="244">
        <f>Worksheet!EW275</f>
        <v>-937828.9637500965</v>
      </c>
      <c r="EY15" s="244">
        <f>Worksheet!EX275</f>
        <v>-282802.25951205002</v>
      </c>
      <c r="EZ15" s="244">
        <f>Worksheet!EY275</f>
        <v>-400912.11411103036</v>
      </c>
      <c r="FA15" s="244">
        <f>Worksheet!EZ275</f>
        <v>-191448.91193638515</v>
      </c>
      <c r="FB15" s="244">
        <f>Worksheet!FA275</f>
        <v>-2730946.5861044712</v>
      </c>
      <c r="FC15" s="244">
        <f>Worksheet!FB275</f>
        <v>-64435.689999999711</v>
      </c>
      <c r="FD15" s="244">
        <f>Worksheet!FC275</f>
        <v>-1711801.4660898421</v>
      </c>
      <c r="FE15" s="244">
        <f>Worksheet!FD275</f>
        <v>-352144.96402213391</v>
      </c>
      <c r="FF15" s="244">
        <f>Worksheet!FE275</f>
        <v>-157322.89425404673</v>
      </c>
      <c r="FG15" s="244">
        <f>Worksheet!FF275</f>
        <v>-267390.2888118017</v>
      </c>
      <c r="FH15" s="244">
        <f>Worksheet!FG275</f>
        <v>-171654.42243697311</v>
      </c>
      <c r="FI15" s="244">
        <f>Worksheet!FH275</f>
        <v>-141639.12364636289</v>
      </c>
      <c r="FJ15" s="244">
        <f>Worksheet!FI275</f>
        <v>-1417612.3014277043</v>
      </c>
      <c r="FK15" s="244">
        <f>Worksheet!FJ275</f>
        <v>-1421656.0428253575</v>
      </c>
      <c r="FL15" s="244">
        <f>Worksheet!FK275</f>
        <v>-1741454.7706221105</v>
      </c>
      <c r="FM15" s="244">
        <f>Worksheet!FL275</f>
        <v>-4730579.5661562281</v>
      </c>
      <c r="FN15" s="244">
        <f>Worksheet!FM275</f>
        <v>-2788246.2674983237</v>
      </c>
      <c r="FO15" s="244">
        <f>Worksheet!FN275</f>
        <v>-16543034.532189602</v>
      </c>
      <c r="FP15" s="244">
        <f>Worksheet!FO275</f>
        <v>-400.00999999861233</v>
      </c>
      <c r="FQ15" s="244">
        <f>Worksheet!FP275</f>
        <v>-1838794.6482292835</v>
      </c>
      <c r="FR15" s="244">
        <f>Worksheet!FQ275</f>
        <v>-738749.1384787173</v>
      </c>
      <c r="FS15" s="244">
        <f>Worksheet!FR275</f>
        <v>-221858.28451364383</v>
      </c>
      <c r="FT15" s="244">
        <f>Worksheet!FS275</f>
        <v>-241720.20151706535</v>
      </c>
      <c r="FU15" s="244">
        <f>Worksheet!FT275</f>
        <v>-11025.910000000062</v>
      </c>
      <c r="FV15" s="244">
        <f>Worksheet!FU275</f>
        <v>-685510.32323193853</v>
      </c>
      <c r="FW15" s="244">
        <f>Worksheet!FV275</f>
        <v>-560240.4606646992</v>
      </c>
      <c r="FX15" s="244">
        <f>Worksheet!FW275</f>
        <v>-250703.19015513916</v>
      </c>
      <c r="FY15" s="244">
        <f>Worksheet!FX275</f>
        <v>-103095.80844737284</v>
      </c>
      <c r="FZ15" s="244">
        <f>Worksheet!FY275</f>
        <v>0</v>
      </c>
      <c r="GB15" s="204">
        <f t="shared" si="0"/>
        <v>-672396894.00000024</v>
      </c>
    </row>
    <row r="16" spans="1:192" x14ac:dyDescent="0.2">
      <c r="A16" s="286" t="s">
        <v>673</v>
      </c>
      <c r="B16" s="282"/>
      <c r="C16" s="288" t="s">
        <v>947</v>
      </c>
      <c r="D16" s="244">
        <f>Worksheet!C293</f>
        <v>68140298.83197926</v>
      </c>
      <c r="E16" s="244">
        <f>Worksheet!D293</f>
        <v>296121480.91201711</v>
      </c>
      <c r="F16" s="244">
        <f>Worksheet!E293</f>
        <v>59345182.649209075</v>
      </c>
      <c r="G16" s="244">
        <f>Worksheet!F293</f>
        <v>140471989.75797972</v>
      </c>
      <c r="H16" s="244">
        <f>Worksheet!G293</f>
        <v>8690713.2782459222</v>
      </c>
      <c r="I16" s="244">
        <f>Worksheet!H293</f>
        <v>8209374.3516983204</v>
      </c>
      <c r="J16" s="244">
        <f>Worksheet!I293</f>
        <v>77682887.105132893</v>
      </c>
      <c r="K16" s="244">
        <f>Worksheet!J293</f>
        <v>18744373.772762973</v>
      </c>
      <c r="L16" s="244">
        <f>Worksheet!K293</f>
        <v>3190693.7652750877</v>
      </c>
      <c r="M16" s="244">
        <f>Worksheet!L293</f>
        <v>21779180.79132643</v>
      </c>
      <c r="N16" s="244">
        <f>Worksheet!M293</f>
        <v>12876056.438608032</v>
      </c>
      <c r="O16" s="244">
        <f>Worksheet!N293</f>
        <v>427823363.90377009</v>
      </c>
      <c r="P16" s="244">
        <f>Worksheet!O293</f>
        <v>114530656.3163898</v>
      </c>
      <c r="Q16" s="244">
        <f>Worksheet!P293</f>
        <v>2591149.8086042022</v>
      </c>
      <c r="R16" s="244">
        <f>Worksheet!Q293</f>
        <v>326933778.92646945</v>
      </c>
      <c r="S16" s="244">
        <f>Worksheet!R293</f>
        <v>21474454.809104644</v>
      </c>
      <c r="T16" s="244">
        <f>Worksheet!S293</f>
        <v>13568539.957651583</v>
      </c>
      <c r="U16" s="244">
        <f>Worksheet!T293</f>
        <v>2109960.8809671951</v>
      </c>
      <c r="V16" s="244">
        <f>Worksheet!U293</f>
        <v>865280.1094676503</v>
      </c>
      <c r="W16" s="244">
        <f>Worksheet!V293</f>
        <v>3076369.5894980319</v>
      </c>
      <c r="X16" s="244">
        <f>Worksheet!W293</f>
        <v>831576.44067666947</v>
      </c>
      <c r="Y16" s="244">
        <f>Worksheet!X293</f>
        <v>821423.03906844743</v>
      </c>
      <c r="Z16" s="244">
        <f>Worksheet!Y293</f>
        <v>18892297.001535725</v>
      </c>
      <c r="AA16" s="244">
        <f>Worksheet!Z293</f>
        <v>2746130.5089443163</v>
      </c>
      <c r="AB16" s="244">
        <f>Worksheet!AA293</f>
        <v>238994147.73580274</v>
      </c>
      <c r="AC16" s="244">
        <f>Worksheet!AB293</f>
        <v>240163988.51828498</v>
      </c>
      <c r="AD16" s="244">
        <f>Worksheet!AC293</f>
        <v>8250206.4653695617</v>
      </c>
      <c r="AE16" s="244">
        <f>Worksheet!AD293</f>
        <v>9648365.1532255523</v>
      </c>
      <c r="AF16" s="244">
        <f>Worksheet!AE293</f>
        <v>1556375.8783953369</v>
      </c>
      <c r="AG16" s="244">
        <f>Worksheet!AF293</f>
        <v>2323522.546596284</v>
      </c>
      <c r="AH16" s="244">
        <f>Worksheet!AG293</f>
        <v>6691985.3630049862</v>
      </c>
      <c r="AI16" s="244">
        <f>Worksheet!AH293</f>
        <v>8371277.4971975386</v>
      </c>
      <c r="AJ16" s="244">
        <f>Worksheet!AI293</f>
        <v>3559078.6004346572</v>
      </c>
      <c r="AK16" s="244">
        <f>Worksheet!AJ293</f>
        <v>2547395.5006966386</v>
      </c>
      <c r="AL16" s="244">
        <f>Worksheet!AK293</f>
        <v>2753756.5886765937</v>
      </c>
      <c r="AM16" s="244">
        <f>Worksheet!AL293</f>
        <v>3116725.6232428756</v>
      </c>
      <c r="AN16" s="244">
        <f>Worksheet!AM293</f>
        <v>4040382.08597368</v>
      </c>
      <c r="AO16" s="244">
        <f>Worksheet!AN293</f>
        <v>3658631.8001057552</v>
      </c>
      <c r="AP16" s="244">
        <f>Worksheet!AO293</f>
        <v>36751322.463046648</v>
      </c>
      <c r="AQ16" s="244">
        <f>Worksheet!AP293</f>
        <v>737261519.71408665</v>
      </c>
      <c r="AR16" s="244">
        <f>Worksheet!AQ293</f>
        <v>2943945.8403656068</v>
      </c>
      <c r="AS16" s="244">
        <f>Worksheet!AR293</f>
        <v>501675308.1597473</v>
      </c>
      <c r="AT16" s="244">
        <f>Worksheet!AS293</f>
        <v>55595580.333745725</v>
      </c>
      <c r="AU16" s="244">
        <f>Worksheet!AT293</f>
        <v>18380615.988599569</v>
      </c>
      <c r="AV16" s="244">
        <f>Worksheet!AU293</f>
        <v>3065093.6519159246</v>
      </c>
      <c r="AW16" s="244">
        <f>Worksheet!AV293</f>
        <v>3374999.6086896388</v>
      </c>
      <c r="AX16" s="244">
        <f>Worksheet!AW293</f>
        <v>2875443.3372743954</v>
      </c>
      <c r="AY16" s="244">
        <f>Worksheet!AX293</f>
        <v>900992.18424417882</v>
      </c>
      <c r="AZ16" s="244">
        <f>Worksheet!AY293</f>
        <v>4154489.2888947632</v>
      </c>
      <c r="BA16" s="244">
        <f>Worksheet!AZ293</f>
        <v>94732608.851108506</v>
      </c>
      <c r="BB16" s="244">
        <f>Worksheet!BA293</f>
        <v>69581739.574336082</v>
      </c>
      <c r="BC16" s="244">
        <f>Worksheet!BB293</f>
        <v>60242728.119559512</v>
      </c>
      <c r="BD16" s="244">
        <f>Worksheet!BC293</f>
        <v>210192532.03204367</v>
      </c>
      <c r="BE16" s="244">
        <f>Worksheet!BD293</f>
        <v>38546410.067869231</v>
      </c>
      <c r="BF16" s="244">
        <f>Worksheet!BE293</f>
        <v>11833072.902777083</v>
      </c>
      <c r="BG16" s="244">
        <f>Worksheet!BF293</f>
        <v>190140498.85684851</v>
      </c>
      <c r="BH16" s="244">
        <f>Worksheet!BG293</f>
        <v>8783535.3521231264</v>
      </c>
      <c r="BI16" s="244">
        <f>Worksheet!BH293</f>
        <v>5514548.1171304472</v>
      </c>
      <c r="BJ16" s="244">
        <f>Worksheet!BI293</f>
        <v>3018720.4342400809</v>
      </c>
      <c r="BK16" s="244">
        <f>Worksheet!BJ293</f>
        <v>49895942.054613456</v>
      </c>
      <c r="BL16" s="244">
        <f>Worksheet!BK293</f>
        <v>183303653.81251055</v>
      </c>
      <c r="BM16" s="244">
        <f>Worksheet!BL293</f>
        <v>2628020.4355263924</v>
      </c>
      <c r="BN16" s="244">
        <f>Worksheet!BM293</f>
        <v>3193513.4800365819</v>
      </c>
      <c r="BO16" s="244">
        <f>Worksheet!BN293</f>
        <v>28159953.207658701</v>
      </c>
      <c r="BP16" s="244">
        <f>Worksheet!BO293</f>
        <v>10784296.715772726</v>
      </c>
      <c r="BQ16" s="244">
        <f>Worksheet!BP293</f>
        <v>2665089.6215664465</v>
      </c>
      <c r="BR16" s="244">
        <f>Worksheet!BQ293</f>
        <v>46310025.718268208</v>
      </c>
      <c r="BS16" s="244">
        <f>Worksheet!BR293</f>
        <v>37151761.919326842</v>
      </c>
      <c r="BT16" s="244">
        <f>Worksheet!BS293</f>
        <v>9944753.2240118086</v>
      </c>
      <c r="BU16" s="244">
        <f>Worksheet!BT293</f>
        <v>4250343.9238217184</v>
      </c>
      <c r="BV16" s="244">
        <f>Worksheet!BU293</f>
        <v>4169059.623726001</v>
      </c>
      <c r="BW16" s="244">
        <f>Worksheet!BV293</f>
        <v>10521894.990095958</v>
      </c>
      <c r="BX16" s="244">
        <f>Worksheet!BW293</f>
        <v>15978970.960088279</v>
      </c>
      <c r="BY16" s="244">
        <f>Worksheet!BX293</f>
        <v>1449069.7892008391</v>
      </c>
      <c r="BZ16" s="244">
        <f>Worksheet!BY293</f>
        <v>4634474.7827835521</v>
      </c>
      <c r="CA16" s="244">
        <f>Worksheet!BZ293</f>
        <v>2611206.8814371782</v>
      </c>
      <c r="CB16" s="244">
        <f>Worksheet!CA293</f>
        <v>2392368.7142639696</v>
      </c>
      <c r="CC16" s="244">
        <f>Worksheet!CB293</f>
        <v>639863103.41163075</v>
      </c>
      <c r="CD16" s="244">
        <f>Worksheet!CC293</f>
        <v>2264880.1757885846</v>
      </c>
      <c r="CE16" s="244">
        <f>Worksheet!CD293</f>
        <v>899292.84174739057</v>
      </c>
      <c r="CF16" s="244">
        <f>Worksheet!CE293</f>
        <v>2165132.7078996822</v>
      </c>
      <c r="CG16" s="244">
        <f>Worksheet!CF293</f>
        <v>1647031.5133507575</v>
      </c>
      <c r="CH16" s="244">
        <f>Worksheet!CG293</f>
        <v>2607808.0047225351</v>
      </c>
      <c r="CI16" s="244">
        <f>Worksheet!CH293</f>
        <v>1604226.5716461646</v>
      </c>
      <c r="CJ16" s="244">
        <f>Worksheet!CI293</f>
        <v>6066649.7829404306</v>
      </c>
      <c r="CK16" s="244">
        <f>Worksheet!CJ293</f>
        <v>8313823.7422246411</v>
      </c>
      <c r="CL16" s="244">
        <f>Worksheet!CK293</f>
        <v>41214745.944662958</v>
      </c>
      <c r="CM16" s="244">
        <f>Worksheet!CL293</f>
        <v>11421717.214153809</v>
      </c>
      <c r="CN16" s="244">
        <f>Worksheet!CM293</f>
        <v>7679905.2756215446</v>
      </c>
      <c r="CO16" s="244">
        <f>Worksheet!CN293</f>
        <v>222171064.56248412</v>
      </c>
      <c r="CP16" s="244">
        <f>Worksheet!CO293</f>
        <v>117241215.19993316</v>
      </c>
      <c r="CQ16" s="244">
        <f>Worksheet!CP293</f>
        <v>9015024.0056294445</v>
      </c>
      <c r="CR16" s="244">
        <f>Worksheet!CQ293</f>
        <v>8834478.898748178</v>
      </c>
      <c r="CS16" s="244">
        <f>Worksheet!CR293</f>
        <v>2436872.1950627868</v>
      </c>
      <c r="CT16" s="244">
        <f>Worksheet!CS293</f>
        <v>3590242.6132944152</v>
      </c>
      <c r="CU16" s="244">
        <f>Worksheet!CT293</f>
        <v>1664961.3587848339</v>
      </c>
      <c r="CV16" s="244">
        <f>Worksheet!CU293</f>
        <v>3510009.0815866925</v>
      </c>
      <c r="CW16" s="244">
        <f>Worksheet!CV293</f>
        <v>782769.44274617976</v>
      </c>
      <c r="CX16" s="244">
        <f>Worksheet!CW293</f>
        <v>2454601.0894304556</v>
      </c>
      <c r="CY16" s="244">
        <f>Worksheet!CX293</f>
        <v>4325737.8771662833</v>
      </c>
      <c r="CZ16" s="244">
        <f>Worksheet!CY293</f>
        <v>841455.51682746527</v>
      </c>
      <c r="DA16" s="244">
        <f>Worksheet!CZ293</f>
        <v>16704791.07511708</v>
      </c>
      <c r="DB16" s="244">
        <f>Worksheet!DA293</f>
        <v>2429284.0761016752</v>
      </c>
      <c r="DC16" s="244">
        <f>Worksheet!DB293</f>
        <v>3249611.7579398062</v>
      </c>
      <c r="DD16" s="244">
        <f>Worksheet!DC293</f>
        <v>2186736.5771675413</v>
      </c>
      <c r="DE16" s="244">
        <f>Worksheet!DD293</f>
        <v>2247545.9711898002</v>
      </c>
      <c r="DF16" s="244">
        <f>Worksheet!DE293</f>
        <v>4005387.960943291</v>
      </c>
      <c r="DG16" s="244">
        <f>Worksheet!DF293</f>
        <v>162657722.98726296</v>
      </c>
      <c r="DH16" s="244">
        <f>Worksheet!DG293</f>
        <v>1493012.5589167639</v>
      </c>
      <c r="DI16" s="244">
        <f>Worksheet!DH293</f>
        <v>16251795.53371028</v>
      </c>
      <c r="DJ16" s="244">
        <f>Worksheet!DI293</f>
        <v>21229932.099318188</v>
      </c>
      <c r="DK16" s="244">
        <f>Worksheet!DJ293</f>
        <v>5989945.4434951181</v>
      </c>
      <c r="DL16" s="244">
        <f>Worksheet!DK293</f>
        <v>4141778.6745695248</v>
      </c>
      <c r="DM16" s="244">
        <f>Worksheet!DL293</f>
        <v>47541421.06912227</v>
      </c>
      <c r="DN16" s="244">
        <f>Worksheet!DM293</f>
        <v>3430627.7682786752</v>
      </c>
      <c r="DO16" s="244">
        <f>Worksheet!DN293</f>
        <v>12197302.804631513</v>
      </c>
      <c r="DP16" s="244">
        <f>Worksheet!DO293</f>
        <v>26017640.464881208</v>
      </c>
      <c r="DQ16" s="244">
        <f>Worksheet!DP293</f>
        <v>2725288.237918735</v>
      </c>
      <c r="DR16" s="244">
        <f>Worksheet!DQ293</f>
        <v>5586870.2425110806</v>
      </c>
      <c r="DS16" s="244">
        <f>Worksheet!DR293</f>
        <v>12064761.0374883</v>
      </c>
      <c r="DT16" s="244">
        <f>Worksheet!DS293</f>
        <v>7103949.7203665003</v>
      </c>
      <c r="DU16" s="244">
        <f>Worksheet!DT293</f>
        <v>2084443.7199745711</v>
      </c>
      <c r="DV16" s="244">
        <f>Worksheet!DU293</f>
        <v>3787155.5501740258</v>
      </c>
      <c r="DW16" s="244">
        <f>Worksheet!DV293</f>
        <v>2649812.6479181433</v>
      </c>
      <c r="DX16" s="244">
        <f>Worksheet!DW293</f>
        <v>3558548.3730013371</v>
      </c>
      <c r="DY16" s="244">
        <f>Worksheet!DX293</f>
        <v>2598898.5989486086</v>
      </c>
      <c r="DZ16" s="244">
        <f>Worksheet!DY293</f>
        <v>3741710.3537557493</v>
      </c>
      <c r="EA16" s="244">
        <f>Worksheet!DZ293</f>
        <v>7852711.4794876901</v>
      </c>
      <c r="EB16" s="244">
        <f>Worksheet!EA293</f>
        <v>5847405.2949203048</v>
      </c>
      <c r="EC16" s="244">
        <f>Worksheet!EB293</f>
        <v>5043913.0598912658</v>
      </c>
      <c r="ED16" s="244">
        <f>Worksheet!EC293</f>
        <v>3194784.8828538111</v>
      </c>
      <c r="EE16" s="244">
        <f>Worksheet!ED293</f>
        <v>17374924.838648371</v>
      </c>
      <c r="EF16" s="244">
        <f>Worksheet!EE293</f>
        <v>2510994.9099224648</v>
      </c>
      <c r="EG16" s="244">
        <f>Worksheet!EF293</f>
        <v>12138161.356499013</v>
      </c>
      <c r="EH16" s="244">
        <f>Worksheet!EG293</f>
        <v>2971792.1110401466</v>
      </c>
      <c r="EI16" s="244">
        <f>Worksheet!EH293</f>
        <v>2675906.7706364384</v>
      </c>
      <c r="EJ16" s="244">
        <f>Worksheet!EI293</f>
        <v>137507513.99052694</v>
      </c>
      <c r="EK16" s="244">
        <f>Worksheet!EJ293</f>
        <v>73859684.712791055</v>
      </c>
      <c r="EL16" s="244">
        <f>Worksheet!EK293</f>
        <v>5894257.6965779085</v>
      </c>
      <c r="EM16" s="244">
        <f>Worksheet!EL293</f>
        <v>4119841.4114966104</v>
      </c>
      <c r="EN16" s="244">
        <f>Worksheet!EM293</f>
        <v>3980626.8839298892</v>
      </c>
      <c r="EO16" s="244">
        <f>Worksheet!EN293</f>
        <v>9087160.4537219666</v>
      </c>
      <c r="EP16" s="244">
        <f>Worksheet!EO293</f>
        <v>3672568.4609077871</v>
      </c>
      <c r="EQ16" s="244">
        <f>Worksheet!EP293</f>
        <v>4083400.842315285</v>
      </c>
      <c r="ER16" s="244">
        <f>Worksheet!EQ293</f>
        <v>21096288.835887127</v>
      </c>
      <c r="ES16" s="244">
        <f>Worksheet!ER293</f>
        <v>3712781.6807172438</v>
      </c>
      <c r="ET16" s="244">
        <f>Worksheet!ES293</f>
        <v>1930239.5812494955</v>
      </c>
      <c r="EU16" s="244">
        <f>Worksheet!ET293</f>
        <v>3112289.0334319077</v>
      </c>
      <c r="EV16" s="244">
        <f>Worksheet!EU293</f>
        <v>5934099.8813462537</v>
      </c>
      <c r="EW16" s="244">
        <f>Worksheet!EV293</f>
        <v>1149930.4493017341</v>
      </c>
      <c r="EX16" s="244">
        <f>Worksheet!EW293</f>
        <v>9836545.9362499043</v>
      </c>
      <c r="EY16" s="244">
        <f>Worksheet!EX293</f>
        <v>2966209.7504879497</v>
      </c>
      <c r="EZ16" s="244">
        <f>Worksheet!EY293</f>
        <v>4205020.9358889693</v>
      </c>
      <c r="FA16" s="244">
        <f>Worksheet!EZ293</f>
        <v>2008037.8080636146</v>
      </c>
      <c r="FB16" s="244">
        <f>Worksheet!FA293</f>
        <v>28643902.653895527</v>
      </c>
      <c r="FC16" s="244">
        <f>Worksheet!FB293</f>
        <v>3983116.8</v>
      </c>
      <c r="FD16" s="244">
        <f>Worksheet!FC293</f>
        <v>17954461.213910159</v>
      </c>
      <c r="FE16" s="244">
        <f>Worksheet!FD293</f>
        <v>3693520.0859778663</v>
      </c>
      <c r="FF16" s="244">
        <f>Worksheet!FE293</f>
        <v>1650102.4557459531</v>
      </c>
      <c r="FG16" s="244">
        <f>Worksheet!FF293</f>
        <v>2804559.2111881981</v>
      </c>
      <c r="FH16" s="244">
        <f>Worksheet!FG293</f>
        <v>1800420.627563027</v>
      </c>
      <c r="FI16" s="244">
        <f>Worksheet!FH293</f>
        <v>1485601.1063536371</v>
      </c>
      <c r="FJ16" s="244">
        <f>Worksheet!FI293</f>
        <v>14868818.368572295</v>
      </c>
      <c r="FK16" s="244">
        <f>Worksheet!FJ293</f>
        <v>14911231.697174642</v>
      </c>
      <c r="FL16" s="244">
        <f>Worksheet!FK293</f>
        <v>18265483.909377888</v>
      </c>
      <c r="FM16" s="244">
        <f>Worksheet!FL293</f>
        <v>49617323.633843772</v>
      </c>
      <c r="FN16" s="244">
        <f>Worksheet!FM293</f>
        <v>29244898.112501673</v>
      </c>
      <c r="FO16" s="244">
        <f>Worksheet!FN293</f>
        <v>173513855.28781042</v>
      </c>
      <c r="FP16" s="244">
        <f>Worksheet!FO293</f>
        <v>10152787.190000001</v>
      </c>
      <c r="FQ16" s="244">
        <f>Worksheet!FP293</f>
        <v>19286446.381770719</v>
      </c>
      <c r="FR16" s="244">
        <f>Worksheet!FQ293</f>
        <v>7748470.2615212835</v>
      </c>
      <c r="FS16" s="244">
        <f>Worksheet!FR293</f>
        <v>2326990.6254863557</v>
      </c>
      <c r="FT16" s="244">
        <f>Worksheet!FS293</f>
        <v>2535315.0284829345</v>
      </c>
      <c r="FU16" s="244">
        <f>Worksheet!FT293</f>
        <v>1424200.5999999999</v>
      </c>
      <c r="FV16" s="244">
        <f>Worksheet!FU293</f>
        <v>7190067.746768062</v>
      </c>
      <c r="FW16" s="244">
        <f>Worksheet!FV293</f>
        <v>5876157.8493353017</v>
      </c>
      <c r="FX16" s="244">
        <f>Worksheet!FW293</f>
        <v>2629534.319844861</v>
      </c>
      <c r="FY16" s="244">
        <f>Worksheet!FX293</f>
        <v>1081334.3315526273</v>
      </c>
      <c r="FZ16" s="244">
        <f>Worksheet!FY293</f>
        <v>139738616.47299999</v>
      </c>
      <c r="GB16" s="204">
        <f t="shared" si="0"/>
        <v>7067290190.3900023</v>
      </c>
    </row>
    <row r="17" spans="1:256" x14ac:dyDescent="0.2">
      <c r="A17" s="286" t="s">
        <v>675</v>
      </c>
      <c r="B17" s="282"/>
      <c r="C17" s="76" t="s">
        <v>752</v>
      </c>
      <c r="D17" s="244">
        <f>Worksheet!C294</f>
        <v>17747486.16</v>
      </c>
      <c r="E17" s="244">
        <f>Worksheet!D294</f>
        <v>68305986.209999993</v>
      </c>
      <c r="F17" s="244">
        <f>Worksheet!E294</f>
        <v>18111796.949999999</v>
      </c>
      <c r="G17" s="244">
        <f>Worksheet!F294</f>
        <v>33909115.229999997</v>
      </c>
      <c r="H17" s="244">
        <f>Worksheet!G294</f>
        <v>3660428.69</v>
      </c>
      <c r="I17" s="244">
        <f>Worksheet!H294</f>
        <v>2608456.37</v>
      </c>
      <c r="J17" s="244">
        <f>Worksheet!I294</f>
        <v>18301374.09</v>
      </c>
      <c r="K17" s="244">
        <f>Worksheet!J294</f>
        <v>3609734.63</v>
      </c>
      <c r="L17" s="244">
        <f>Worksheet!K294</f>
        <v>1093544.6299999999</v>
      </c>
      <c r="M17" s="244">
        <f>Worksheet!L294</f>
        <v>12048253.67</v>
      </c>
      <c r="N17" s="244">
        <f>Worksheet!M294</f>
        <v>4201144.1500000004</v>
      </c>
      <c r="O17" s="244">
        <f>Worksheet!N294</f>
        <v>125116347.66</v>
      </c>
      <c r="P17" s="244">
        <f>Worksheet!O294</f>
        <v>43705673.869999997</v>
      </c>
      <c r="Q17" s="244">
        <f>Worksheet!P294</f>
        <v>981432.5</v>
      </c>
      <c r="R17" s="244">
        <f>Worksheet!Q294</f>
        <v>68685772.739999995</v>
      </c>
      <c r="S17" s="244">
        <f>Worksheet!R294</f>
        <v>1546898.34</v>
      </c>
      <c r="T17" s="244">
        <f>Worksheet!S294</f>
        <v>6012544.7999999998</v>
      </c>
      <c r="U17" s="244">
        <f>Worksheet!T294</f>
        <v>526746.94999999995</v>
      </c>
      <c r="V17" s="244">
        <f>Worksheet!U294</f>
        <v>323294.57</v>
      </c>
      <c r="W17" s="244">
        <f>Worksheet!V294</f>
        <v>763096.09</v>
      </c>
      <c r="X17" s="244">
        <f>Worksheet!W294</f>
        <v>179959.89</v>
      </c>
      <c r="Y17" s="244">
        <f>Worksheet!X294</f>
        <v>149096.75</v>
      </c>
      <c r="Z17" s="244">
        <f>Worksheet!Y294</f>
        <v>1205589.22</v>
      </c>
      <c r="AA17" s="244">
        <f>Worksheet!Z294</f>
        <v>430452.44</v>
      </c>
      <c r="AB17" s="244">
        <f>Worksheet!AA294</f>
        <v>85984070.620000005</v>
      </c>
      <c r="AC17" s="244">
        <f>Worksheet!AB294</f>
        <v>166276674.09999999</v>
      </c>
      <c r="AD17" s="244">
        <f>Worksheet!AC294</f>
        <v>3117598.99</v>
      </c>
      <c r="AE17" s="244">
        <f>Worksheet!AD294</f>
        <v>3400429.99</v>
      </c>
      <c r="AF17" s="244">
        <f>Worksheet!AE294</f>
        <v>320682.73</v>
      </c>
      <c r="AG17" s="244">
        <f>Worksheet!AF294</f>
        <v>530569.39</v>
      </c>
      <c r="AH17" s="244">
        <f>Worksheet!AG294</f>
        <v>4940438.5999999996</v>
      </c>
      <c r="AI17" s="244">
        <f>Worksheet!AH294</f>
        <v>549569.71</v>
      </c>
      <c r="AJ17" s="244">
        <f>Worksheet!AI294</f>
        <v>222154.92</v>
      </c>
      <c r="AK17" s="244">
        <f>Worksheet!AJ294</f>
        <v>530854.31999999995</v>
      </c>
      <c r="AL17" s="244">
        <f>Worksheet!AK294</f>
        <v>1025396.04</v>
      </c>
      <c r="AM17" s="244">
        <f>Worksheet!AL294</f>
        <v>1862642.25</v>
      </c>
      <c r="AN17" s="244">
        <f>Worksheet!AM294</f>
        <v>703672.51</v>
      </c>
      <c r="AO17" s="244">
        <f>Worksheet!AN294</f>
        <v>2228495.34</v>
      </c>
      <c r="AP17" s="244">
        <f>Worksheet!AO294</f>
        <v>7817765.4500000002</v>
      </c>
      <c r="AQ17" s="244">
        <f>Worksheet!AP294</f>
        <v>429708453.16000003</v>
      </c>
      <c r="AR17" s="244">
        <f>Worksheet!AQ294</f>
        <v>2004128.39</v>
      </c>
      <c r="AS17" s="244">
        <f>Worksheet!AR294</f>
        <v>164858783.50999999</v>
      </c>
      <c r="AT17" s="244">
        <f>Worksheet!AS294</f>
        <v>33756425.579999998</v>
      </c>
      <c r="AU17" s="244">
        <f>Worksheet!AT294</f>
        <v>5670966.7999999998</v>
      </c>
      <c r="AV17" s="244">
        <f>Worksheet!AU294</f>
        <v>743800.18</v>
      </c>
      <c r="AW17" s="244">
        <f>Worksheet!AV294</f>
        <v>458489.71</v>
      </c>
      <c r="AX17" s="244">
        <f>Worksheet!AW294</f>
        <v>444917.88</v>
      </c>
      <c r="AY17" s="244">
        <f>Worksheet!AX294</f>
        <v>277876.03999999998</v>
      </c>
      <c r="AZ17" s="244">
        <f>Worksheet!AY294</f>
        <v>1075618.6000000001</v>
      </c>
      <c r="BA17" s="244">
        <f>Worksheet!AZ294</f>
        <v>10620305.789999999</v>
      </c>
      <c r="BB17" s="244">
        <f>Worksheet!BA294</f>
        <v>8369651.2400000002</v>
      </c>
      <c r="BC17" s="244">
        <f>Worksheet!BB294</f>
        <v>2967423.63</v>
      </c>
      <c r="BD17" s="244">
        <f>Worksheet!BC294</f>
        <v>59869872.060000002</v>
      </c>
      <c r="BE17" s="244">
        <f>Worksheet!BD294</f>
        <v>10376563.59</v>
      </c>
      <c r="BF17" s="244">
        <f>Worksheet!BE294</f>
        <v>2659118.7799999998</v>
      </c>
      <c r="BG17" s="244">
        <f>Worksheet!BF294</f>
        <v>42781311.990000002</v>
      </c>
      <c r="BH17" s="244">
        <f>Worksheet!BG294</f>
        <v>867938.49</v>
      </c>
      <c r="BI17" s="244">
        <f>Worksheet!BH294</f>
        <v>926333.84</v>
      </c>
      <c r="BJ17" s="244">
        <f>Worksheet!BI294</f>
        <v>290298.69</v>
      </c>
      <c r="BK17" s="244">
        <f>Worksheet!BJ294</f>
        <v>11896363.51</v>
      </c>
      <c r="BL17" s="244">
        <f>Worksheet!BK294</f>
        <v>21596147.18</v>
      </c>
      <c r="BM17" s="244">
        <f>Worksheet!BL294</f>
        <v>142118.23000000001</v>
      </c>
      <c r="BN17" s="244">
        <f>Worksheet!BM294</f>
        <v>473524.13</v>
      </c>
      <c r="BO17" s="244">
        <f>Worksheet!BN294</f>
        <v>6481755.1600000001</v>
      </c>
      <c r="BP17" s="244">
        <f>Worksheet!BO294</f>
        <v>2166128.38</v>
      </c>
      <c r="BQ17" s="244">
        <f>Worksheet!BP294</f>
        <v>1291951.2</v>
      </c>
      <c r="BR17" s="244">
        <f>Worksheet!BQ294</f>
        <v>23309128.41</v>
      </c>
      <c r="BS17" s="244">
        <f>Worksheet!BR294</f>
        <v>3668139.02</v>
      </c>
      <c r="BT17" s="244">
        <f>Worksheet!BS294</f>
        <v>1547996.68</v>
      </c>
      <c r="BU17" s="244">
        <f>Worksheet!BT294</f>
        <v>1301266.8799999999</v>
      </c>
      <c r="BV17" s="244">
        <f>Worksheet!BU294</f>
        <v>1647713.48</v>
      </c>
      <c r="BW17" s="244">
        <f>Worksheet!BV294</f>
        <v>6511799.3099999996</v>
      </c>
      <c r="BX17" s="244">
        <f>Worksheet!BW294</f>
        <v>8458549.4900000002</v>
      </c>
      <c r="BY17" s="244">
        <f>Worksheet!BX294</f>
        <v>978826.27</v>
      </c>
      <c r="BZ17" s="244">
        <f>Worksheet!BY294</f>
        <v>2209169.65</v>
      </c>
      <c r="CA17" s="244">
        <f>Worksheet!BZ294</f>
        <v>856191.16</v>
      </c>
      <c r="CB17" s="244">
        <f>Worksheet!CA294</f>
        <v>1423971.82</v>
      </c>
      <c r="CC17" s="244">
        <f>Worksheet!CB294</f>
        <v>247972566.31999999</v>
      </c>
      <c r="CD17" s="244">
        <f>Worksheet!CC294</f>
        <v>467922.51</v>
      </c>
      <c r="CE17" s="244">
        <f>Worksheet!CD294</f>
        <v>326098.19</v>
      </c>
      <c r="CF17" s="244">
        <f>Worksheet!CE294</f>
        <v>838086.37</v>
      </c>
      <c r="CG17" s="244">
        <f>Worksheet!CF294</f>
        <v>640540.62</v>
      </c>
      <c r="CH17" s="244">
        <f>Worksheet!CG294</f>
        <v>620308.93999999994</v>
      </c>
      <c r="CI17" s="244">
        <f>Worksheet!CH294</f>
        <v>416173.33</v>
      </c>
      <c r="CJ17" s="244">
        <f>Worksheet!CI294</f>
        <v>2463013.61</v>
      </c>
      <c r="CK17" s="244">
        <f>Worksheet!CJ294</f>
        <v>4611900.9800000004</v>
      </c>
      <c r="CL17" s="244">
        <f>Worksheet!CK294</f>
        <v>8904283.5</v>
      </c>
      <c r="CM17" s="244">
        <f>Worksheet!CL294</f>
        <v>1854413.84</v>
      </c>
      <c r="CN17" s="244">
        <f>Worksheet!CM294</f>
        <v>636923.34</v>
      </c>
      <c r="CO17" s="244">
        <f>Worksheet!CN294</f>
        <v>88668105.760000005</v>
      </c>
      <c r="CP17" s="244">
        <f>Worksheet!CO294</f>
        <v>44772595.390000001</v>
      </c>
      <c r="CQ17" s="244">
        <f>Worksheet!CP294</f>
        <v>7946752.9299999997</v>
      </c>
      <c r="CR17" s="244">
        <f>Worksheet!CQ294</f>
        <v>1470910.17</v>
      </c>
      <c r="CS17" s="244">
        <f>Worksheet!CR294</f>
        <v>190709.45</v>
      </c>
      <c r="CT17" s="244">
        <f>Worksheet!CS294</f>
        <v>1028371.62</v>
      </c>
      <c r="CU17" s="244">
        <f>Worksheet!CT294</f>
        <v>327322.64</v>
      </c>
      <c r="CV17" s="244">
        <f>Worksheet!CU294</f>
        <v>294415.17</v>
      </c>
      <c r="CW17" s="244">
        <f>Worksheet!CV294</f>
        <v>180376.41</v>
      </c>
      <c r="CX17" s="244">
        <f>Worksheet!CW294</f>
        <v>1156661.6399999999</v>
      </c>
      <c r="CY17" s="244">
        <f>Worksheet!CX294</f>
        <v>1561583.63</v>
      </c>
      <c r="CZ17" s="244">
        <f>Worksheet!CY294</f>
        <v>175813.85</v>
      </c>
      <c r="DA17" s="244">
        <f>Worksheet!CZ294</f>
        <v>5430208.9400000004</v>
      </c>
      <c r="DB17" s="244">
        <f>Worksheet!DA294</f>
        <v>1029604.77</v>
      </c>
      <c r="DC17" s="244">
        <f>Worksheet!DB294</f>
        <v>624765.23</v>
      </c>
      <c r="DD17" s="244">
        <f>Worksheet!DC294</f>
        <v>1054060.8899999999</v>
      </c>
      <c r="DE17" s="244">
        <f>Worksheet!DD294</f>
        <v>1021012.56</v>
      </c>
      <c r="DF17" s="244">
        <f>Worksheet!DE294</f>
        <v>1748150.51</v>
      </c>
      <c r="DG17" s="244">
        <f>Worksheet!DF294</f>
        <v>40808994.990000002</v>
      </c>
      <c r="DH17" s="244">
        <f>Worksheet!DG294</f>
        <v>862686.43</v>
      </c>
      <c r="DI17" s="244">
        <f>Worksheet!DH294</f>
        <v>8236757.1100000003</v>
      </c>
      <c r="DJ17" s="244">
        <f>Worksheet!DI294</f>
        <v>10351510.26</v>
      </c>
      <c r="DK17" s="244">
        <f>Worksheet!DJ294</f>
        <v>1187598.8799999999</v>
      </c>
      <c r="DL17" s="244">
        <f>Worksheet!DK294</f>
        <v>713663.61</v>
      </c>
      <c r="DM17" s="244">
        <f>Worksheet!DL294</f>
        <v>10884873.51</v>
      </c>
      <c r="DN17" s="244">
        <f>Worksheet!DM294</f>
        <v>729642.84</v>
      </c>
      <c r="DO17" s="244">
        <f>Worksheet!DN294</f>
        <v>6449977.7599999998</v>
      </c>
      <c r="DP17" s="244">
        <f>Worksheet!DO294</f>
        <v>6745145.4000000004</v>
      </c>
      <c r="DQ17" s="244">
        <f>Worksheet!DP294</f>
        <v>421650.9</v>
      </c>
      <c r="DR17" s="244">
        <f>Worksheet!DQ294</f>
        <v>3581225.22</v>
      </c>
      <c r="DS17" s="244">
        <f>Worksheet!DR294</f>
        <v>1715968.94</v>
      </c>
      <c r="DT17" s="244">
        <f>Worksheet!DS294</f>
        <v>945323.66</v>
      </c>
      <c r="DU17" s="244">
        <f>Worksheet!DT294</f>
        <v>222071.29</v>
      </c>
      <c r="DV17" s="244">
        <f>Worksheet!DU294</f>
        <v>667563.71</v>
      </c>
      <c r="DW17" s="244">
        <f>Worksheet!DV294</f>
        <v>198967.32</v>
      </c>
      <c r="DX17" s="244">
        <f>Worksheet!DW294</f>
        <v>399268.34</v>
      </c>
      <c r="DY17" s="244">
        <f>Worksheet!DX294</f>
        <v>1078036.21</v>
      </c>
      <c r="DZ17" s="244">
        <f>Worksheet!DY294</f>
        <v>1236273.74</v>
      </c>
      <c r="EA17" s="244">
        <f>Worksheet!DZ294</f>
        <v>2424158.12</v>
      </c>
      <c r="EB17" s="244">
        <f>Worksheet!EA294</f>
        <v>3734355.19</v>
      </c>
      <c r="EC17" s="244">
        <f>Worksheet!EB294</f>
        <v>2049258.69</v>
      </c>
      <c r="ED17" s="244">
        <f>Worksheet!EC294</f>
        <v>861746.26</v>
      </c>
      <c r="EE17" s="244">
        <f>Worksheet!ED294</f>
        <v>12856377.699999999</v>
      </c>
      <c r="EF17" s="244">
        <f>Worksheet!EE294</f>
        <v>419036.03</v>
      </c>
      <c r="EG17" s="244">
        <f>Worksheet!EF294</f>
        <v>1600064.94</v>
      </c>
      <c r="EH17" s="244">
        <f>Worksheet!EG294</f>
        <v>628843.89</v>
      </c>
      <c r="EI17" s="244">
        <f>Worksheet!EH294</f>
        <v>337052.36</v>
      </c>
      <c r="EJ17" s="244">
        <f>Worksheet!EI294</f>
        <v>27498153.190000001</v>
      </c>
      <c r="EK17" s="244">
        <f>Worksheet!EJ294</f>
        <v>18813710.539999999</v>
      </c>
      <c r="EL17" s="244">
        <f>Worksheet!EK294</f>
        <v>3379206.12</v>
      </c>
      <c r="EM17" s="244">
        <f>Worksheet!EL294</f>
        <v>504405.94</v>
      </c>
      <c r="EN17" s="244">
        <f>Worksheet!EM294</f>
        <v>1472521.69</v>
      </c>
      <c r="EO17" s="244">
        <f>Worksheet!EN294</f>
        <v>1568470.42</v>
      </c>
      <c r="EP17" s="244">
        <f>Worksheet!EO294</f>
        <v>1170012.71</v>
      </c>
      <c r="EQ17" s="244">
        <f>Worksheet!EP294</f>
        <v>2494009.13</v>
      </c>
      <c r="ER17" s="244">
        <f>Worksheet!EQ294</f>
        <v>8738415.0099999998</v>
      </c>
      <c r="ES17" s="244">
        <f>Worksheet!ER294</f>
        <v>1787654.73</v>
      </c>
      <c r="ET17" s="244">
        <f>Worksheet!ES294</f>
        <v>482804.91</v>
      </c>
      <c r="EU17" s="244">
        <f>Worksheet!ET294</f>
        <v>557080.71</v>
      </c>
      <c r="EV17" s="244">
        <f>Worksheet!EU294</f>
        <v>929508.67</v>
      </c>
      <c r="EW17" s="244">
        <f>Worksheet!EV294</f>
        <v>494438.13</v>
      </c>
      <c r="EX17" s="244">
        <f>Worksheet!EW294</f>
        <v>4646987.3099999996</v>
      </c>
      <c r="EY17" s="244">
        <f>Worksheet!EX294</f>
        <v>154567.63</v>
      </c>
      <c r="EZ17" s="244">
        <f>Worksheet!EY294</f>
        <v>900492.39</v>
      </c>
      <c r="FA17" s="244">
        <f>Worksheet!EZ294</f>
        <v>600853.04</v>
      </c>
      <c r="FB17" s="244">
        <f>Worksheet!FA294</f>
        <v>20089148.940000001</v>
      </c>
      <c r="FC17" s="244">
        <f>Worksheet!FB294</f>
        <v>3689632.33</v>
      </c>
      <c r="FD17" s="244">
        <f>Worksheet!FC294</f>
        <v>5891284.0800000001</v>
      </c>
      <c r="FE17" s="244">
        <f>Worksheet!FD294</f>
        <v>932287.83</v>
      </c>
      <c r="FF17" s="244">
        <f>Worksheet!FE294</f>
        <v>455271.9</v>
      </c>
      <c r="FG17" s="244">
        <f>Worksheet!FF294</f>
        <v>466871.61</v>
      </c>
      <c r="FH17" s="244">
        <f>Worksheet!FG294</f>
        <v>313716.47999999998</v>
      </c>
      <c r="FI17" s="244">
        <f>Worksheet!FH294</f>
        <v>835567.78</v>
      </c>
      <c r="FJ17" s="244">
        <f>Worksheet!FI294</f>
        <v>6496282.1699999999</v>
      </c>
      <c r="FK17" s="244">
        <f>Worksheet!FJ294</f>
        <v>8518421.8399999999</v>
      </c>
      <c r="FL17" s="244">
        <f>Worksheet!FK294</f>
        <v>12767603.77</v>
      </c>
      <c r="FM17" s="244">
        <f>Worksheet!FL294</f>
        <v>26712092.949999999</v>
      </c>
      <c r="FN17" s="244">
        <f>Worksheet!FM294</f>
        <v>10210692.140000001</v>
      </c>
      <c r="FO17" s="244">
        <f>Worksheet!FN294</f>
        <v>45402811.520000003</v>
      </c>
      <c r="FP17" s="244">
        <f>Worksheet!FO294</f>
        <v>9648330.7200000007</v>
      </c>
      <c r="FQ17" s="244">
        <f>Worksheet!FP294</f>
        <v>15404064.76</v>
      </c>
      <c r="FR17" s="244">
        <f>Worksheet!FQ294</f>
        <v>3004892.69</v>
      </c>
      <c r="FS17" s="244">
        <f>Worksheet!FR294</f>
        <v>1287140.8999999999</v>
      </c>
      <c r="FT17" s="244">
        <f>Worksheet!FS294</f>
        <v>2108230.0699999998</v>
      </c>
      <c r="FU17" s="244">
        <f>Worksheet!FT294</f>
        <v>1346840.7</v>
      </c>
      <c r="FV17" s="244">
        <f>Worksheet!FU294</f>
        <v>2018796.07</v>
      </c>
      <c r="FW17" s="244">
        <f>Worksheet!FV294</f>
        <v>1459730.01</v>
      </c>
      <c r="FX17" s="244">
        <f>Worksheet!FW294</f>
        <v>396211.79</v>
      </c>
      <c r="FY17" s="244">
        <f>Worksheet!FX294</f>
        <v>351707.01</v>
      </c>
      <c r="FZ17" s="244">
        <f>Worksheet!FY294</f>
        <v>0</v>
      </c>
      <c r="GB17" s="204">
        <f t="shared" si="0"/>
        <v>2394206928.2100024</v>
      </c>
    </row>
    <row r="18" spans="1:256" x14ac:dyDescent="0.2">
      <c r="A18" s="282" t="s">
        <v>311</v>
      </c>
      <c r="B18" s="282"/>
      <c r="C18" s="76" t="s">
        <v>948</v>
      </c>
      <c r="D18" s="244">
        <f>Worksheet!C40</f>
        <v>680501770</v>
      </c>
      <c r="E18" s="244">
        <f>Worksheet!D40</f>
        <v>2529851341</v>
      </c>
      <c r="F18" s="244">
        <f>Worksheet!E40</f>
        <v>733627550</v>
      </c>
      <c r="G18" s="244">
        <f>Worksheet!F40</f>
        <v>1291185562</v>
      </c>
      <c r="H18" s="244">
        <f>Worksheet!G40</f>
        <v>164255270</v>
      </c>
      <c r="I18" s="244">
        <f>Worksheet!H40</f>
        <v>96609495</v>
      </c>
      <c r="J18" s="244">
        <f>Worksheet!I40</f>
        <v>677828670</v>
      </c>
      <c r="K18" s="244">
        <f>Worksheet!J40</f>
        <v>133693875</v>
      </c>
      <c r="L18" s="244">
        <f>Worksheet!K40</f>
        <v>40501653</v>
      </c>
      <c r="M18" s="244">
        <f>Worksheet!L40</f>
        <v>550274203</v>
      </c>
      <c r="N18" s="244">
        <f>Worksheet!M40</f>
        <v>200560660</v>
      </c>
      <c r="O18" s="244">
        <f>Worksheet!N40</f>
        <v>6145505558</v>
      </c>
      <c r="P18" s="244">
        <f>Worksheet!O40</f>
        <v>1723885689</v>
      </c>
      <c r="Q18" s="244">
        <f>Worksheet!P40</f>
        <v>36349352</v>
      </c>
      <c r="R18" s="244">
        <f>Worksheet!Q40</f>
        <v>2640744819</v>
      </c>
      <c r="S18" s="244">
        <f>Worksheet!R40</f>
        <v>64699416</v>
      </c>
      <c r="T18" s="244">
        <f>Worksheet!S40</f>
        <v>286120910</v>
      </c>
      <c r="U18" s="244">
        <f>Worksheet!T40</f>
        <v>27291174</v>
      </c>
      <c r="V18" s="244">
        <f>Worksheet!U40</f>
        <v>17195605</v>
      </c>
      <c r="W18" s="244">
        <f>Worksheet!V40</f>
        <v>28262818</v>
      </c>
      <c r="X18" s="244">
        <f>Worksheet!W40</f>
        <v>6665181</v>
      </c>
      <c r="Y18" s="244">
        <f>Worksheet!X40</f>
        <v>13861728</v>
      </c>
      <c r="Z18" s="244">
        <f>Worksheet!Y40</f>
        <v>61831430</v>
      </c>
      <c r="AA18" s="244">
        <f>Worksheet!Z40</f>
        <v>22757200</v>
      </c>
      <c r="AB18" s="244">
        <f>Worksheet!AA40</f>
        <v>3440050835</v>
      </c>
      <c r="AC18" s="244">
        <f>Worksheet!AB40</f>
        <v>6644953606.79</v>
      </c>
      <c r="AD18" s="244">
        <f>Worksheet!AC40</f>
        <v>195069390</v>
      </c>
      <c r="AE18" s="244">
        <f>Worksheet!AD40</f>
        <v>231431974</v>
      </c>
      <c r="AF18" s="244">
        <f>Worksheet!AE40</f>
        <v>41039510</v>
      </c>
      <c r="AG18" s="244">
        <f>Worksheet!AF40</f>
        <v>79497960</v>
      </c>
      <c r="AH18" s="244">
        <f>Worksheet!AG40</f>
        <v>395836760</v>
      </c>
      <c r="AI18" s="244">
        <f>Worksheet!AH40</f>
        <v>32095410</v>
      </c>
      <c r="AJ18" s="244">
        <f>Worksheet!AI40</f>
        <v>8227960</v>
      </c>
      <c r="AK18" s="244">
        <f>Worksheet!AJ40</f>
        <v>28254967</v>
      </c>
      <c r="AL18" s="244">
        <f>Worksheet!AK40</f>
        <v>62985015</v>
      </c>
      <c r="AM18" s="244">
        <f>Worksheet!AL40</f>
        <v>68986750</v>
      </c>
      <c r="AN18" s="244">
        <f>Worksheet!AM40</f>
        <v>42779045</v>
      </c>
      <c r="AO18" s="244">
        <f>Worksheet!AN40</f>
        <v>97301460</v>
      </c>
      <c r="AP18" s="244">
        <f>Worksheet!AO40</f>
        <v>345063800</v>
      </c>
      <c r="AQ18" s="244">
        <f>Worksheet!AP40</f>
        <v>16824261116</v>
      </c>
      <c r="AR18" s="244">
        <f>Worksheet!AQ40</f>
        <v>128808303</v>
      </c>
      <c r="AS18" s="244">
        <f>Worksheet!AR40</f>
        <v>6480298094</v>
      </c>
      <c r="AT18" s="244">
        <f>Worksheet!AS40</f>
        <v>2905528110</v>
      </c>
      <c r="AU18" s="244">
        <f>Worksheet!AT40</f>
        <v>212284450</v>
      </c>
      <c r="AV18" s="244">
        <f>Worksheet!AU40</f>
        <v>38763820</v>
      </c>
      <c r="AW18" s="244">
        <f>Worksheet!AV40</f>
        <v>18079960</v>
      </c>
      <c r="AX18" s="244">
        <f>Worksheet!AW40</f>
        <v>21602150</v>
      </c>
      <c r="AY18" s="244">
        <f>Worksheet!AX40</f>
        <v>16542210</v>
      </c>
      <c r="AZ18" s="244">
        <f>Worksheet!AY40</f>
        <v>39837726</v>
      </c>
      <c r="BA18" s="244">
        <f>Worksheet!AZ40</f>
        <v>649718940</v>
      </c>
      <c r="BB18" s="244">
        <f>Worksheet!BA40</f>
        <v>382280590</v>
      </c>
      <c r="BC18" s="244">
        <f>Worksheet!BB40</f>
        <v>150753080</v>
      </c>
      <c r="BD18" s="244">
        <f>Worksheet!BC40</f>
        <v>2653571140</v>
      </c>
      <c r="BE18" s="244">
        <f>Worksheet!BD40</f>
        <v>384317170</v>
      </c>
      <c r="BF18" s="244">
        <f>Worksheet!BE40</f>
        <v>116546230</v>
      </c>
      <c r="BG18" s="244">
        <f>Worksheet!BF40</f>
        <v>1587314930</v>
      </c>
      <c r="BH18" s="244">
        <f>Worksheet!BG40</f>
        <v>32145870</v>
      </c>
      <c r="BI18" s="244">
        <f>Worksheet!BH40</f>
        <v>43248230</v>
      </c>
      <c r="BJ18" s="244">
        <f>Worksheet!BI40</f>
        <v>34424130</v>
      </c>
      <c r="BK18" s="244">
        <f>Worksheet!BJ40</f>
        <v>513571210</v>
      </c>
      <c r="BL18" s="244">
        <f>Worksheet!BK40</f>
        <v>882952990</v>
      </c>
      <c r="BM18" s="244">
        <f>Worksheet!BL40</f>
        <v>5263638</v>
      </c>
      <c r="BN18" s="244">
        <f>Worksheet!BM40</f>
        <v>22728431</v>
      </c>
      <c r="BO18" s="244">
        <f>Worksheet!BN40</f>
        <v>240065006</v>
      </c>
      <c r="BP18" s="244">
        <f>Worksheet!BO40</f>
        <v>142480325</v>
      </c>
      <c r="BQ18" s="244">
        <f>Worksheet!BP40</f>
        <v>59531435</v>
      </c>
      <c r="BR18" s="244">
        <f>Worksheet!BQ40</f>
        <v>1071240793</v>
      </c>
      <c r="BS18" s="244">
        <f>Worksheet!BR40</f>
        <v>780455110</v>
      </c>
      <c r="BT18" s="244">
        <f>Worksheet!BS40</f>
        <v>693857770</v>
      </c>
      <c r="BU18" s="244">
        <f>Worksheet!BT40</f>
        <v>319329295.20999998</v>
      </c>
      <c r="BV18" s="244">
        <f>Worksheet!BU40</f>
        <v>119304430</v>
      </c>
      <c r="BW18" s="244">
        <f>Worksheet!BV40</f>
        <v>553019050</v>
      </c>
      <c r="BX18" s="244">
        <f>Worksheet!BW40</f>
        <v>545712870</v>
      </c>
      <c r="BY18" s="244">
        <f>Worksheet!BX40</f>
        <v>58968990</v>
      </c>
      <c r="BZ18" s="244">
        <f>Worksheet!BY40</f>
        <v>92896415</v>
      </c>
      <c r="CA18" s="244">
        <f>Worksheet!BZ40</f>
        <v>32539950</v>
      </c>
      <c r="CB18" s="244">
        <f>Worksheet!CA40</f>
        <v>61801650</v>
      </c>
      <c r="CC18" s="244">
        <f>Worksheet!CB40</f>
        <v>9445854271</v>
      </c>
      <c r="CD18" s="244">
        <f>Worksheet!CC40</f>
        <v>21078540</v>
      </c>
      <c r="CE18" s="244">
        <f>Worksheet!CD40</f>
        <v>16705850</v>
      </c>
      <c r="CF18" s="244">
        <f>Worksheet!CE40</f>
        <v>31040236</v>
      </c>
      <c r="CG18" s="244">
        <f>Worksheet!CF40</f>
        <v>28515364</v>
      </c>
      <c r="CH18" s="244">
        <f>Worksheet!CG40</f>
        <v>22974405</v>
      </c>
      <c r="CI18" s="244">
        <f>Worksheet!CH40</f>
        <v>18756685</v>
      </c>
      <c r="CJ18" s="244">
        <f>Worksheet!CI40</f>
        <v>101861605</v>
      </c>
      <c r="CK18" s="244">
        <f>Worksheet!CJ40</f>
        <v>196510332</v>
      </c>
      <c r="CL18" s="244">
        <f>Worksheet!CK40</f>
        <v>1348929480</v>
      </c>
      <c r="CM18" s="244">
        <f>Worksheet!CL40</f>
        <v>225351056</v>
      </c>
      <c r="CN18" s="244">
        <f>Worksheet!CM40</f>
        <v>280089420</v>
      </c>
      <c r="CO18" s="244">
        <f>Worksheet!CN40</f>
        <v>3284003917</v>
      </c>
      <c r="CP18" s="244">
        <f>Worksheet!CO40</f>
        <v>2002352209</v>
      </c>
      <c r="CQ18" s="244">
        <f>Worksheet!CP40</f>
        <v>386722124</v>
      </c>
      <c r="CR18" s="244">
        <f>Worksheet!CQ40</f>
        <v>118364060</v>
      </c>
      <c r="CS18" s="244">
        <f>Worksheet!CR40</f>
        <v>113517530</v>
      </c>
      <c r="CT18" s="244">
        <f>Worksheet!CS40</f>
        <v>45386690</v>
      </c>
      <c r="CU18" s="244">
        <f>Worksheet!CT40</f>
        <v>38418150</v>
      </c>
      <c r="CV18" s="244">
        <f>Worksheet!CU40</f>
        <v>15008930</v>
      </c>
      <c r="CW18" s="244">
        <f>Worksheet!CV40</f>
        <v>16429220</v>
      </c>
      <c r="CX18" s="244">
        <f>Worksheet!CW40</f>
        <v>67692494</v>
      </c>
      <c r="CY18" s="244">
        <f>Worksheet!CX40</f>
        <v>71553502</v>
      </c>
      <c r="CZ18" s="244">
        <f>Worksheet!CY40</f>
        <v>6511624</v>
      </c>
      <c r="DA18" s="244">
        <f>Worksheet!CZ40</f>
        <v>203752540</v>
      </c>
      <c r="DB18" s="244">
        <f>Worksheet!DA40</f>
        <v>38133510</v>
      </c>
      <c r="DC18" s="244">
        <f>Worksheet!DB40</f>
        <v>23139453</v>
      </c>
      <c r="DD18" s="244">
        <f>Worksheet!DC40</f>
        <v>60515610</v>
      </c>
      <c r="DE18" s="244">
        <f>Worksheet!DD40</f>
        <v>297671300</v>
      </c>
      <c r="DF18" s="244">
        <f>Worksheet!DE40</f>
        <v>152676900</v>
      </c>
      <c r="DG18" s="244">
        <f>Worksheet!DF40</f>
        <v>1685347113</v>
      </c>
      <c r="DH18" s="244">
        <f>Worksheet!DG40</f>
        <v>42178968</v>
      </c>
      <c r="DI18" s="244">
        <f>Worksheet!DH40</f>
        <v>401479680</v>
      </c>
      <c r="DJ18" s="244">
        <f>Worksheet!DI40</f>
        <v>549297440</v>
      </c>
      <c r="DK18" s="244">
        <f>Worksheet!DJ40</f>
        <v>56869170</v>
      </c>
      <c r="DL18" s="244">
        <f>Worksheet!DK40</f>
        <v>45578210</v>
      </c>
      <c r="DM18" s="244">
        <f>Worksheet!DL40</f>
        <v>495510243</v>
      </c>
      <c r="DN18" s="244">
        <f>Worksheet!DM40</f>
        <v>36667312</v>
      </c>
      <c r="DO18" s="244">
        <f>Worksheet!DN40</f>
        <v>238888065</v>
      </c>
      <c r="DP18" s="244">
        <f>Worksheet!DO40</f>
        <v>249820200</v>
      </c>
      <c r="DQ18" s="244">
        <f>Worksheet!DP40</f>
        <v>15616700</v>
      </c>
      <c r="DR18" s="244">
        <f>Worksheet!DQ40</f>
        <v>145904470</v>
      </c>
      <c r="DS18" s="244">
        <f>Worksheet!DR40</f>
        <v>70277632</v>
      </c>
      <c r="DT18" s="244">
        <f>Worksheet!DS40</f>
        <v>36465193</v>
      </c>
      <c r="DU18" s="244">
        <f>Worksheet!DT40</f>
        <v>10220042</v>
      </c>
      <c r="DV18" s="244">
        <f>Worksheet!DU40</f>
        <v>24724582</v>
      </c>
      <c r="DW18" s="244">
        <f>Worksheet!DV40</f>
        <v>7369160</v>
      </c>
      <c r="DX18" s="244">
        <f>Worksheet!DW40</f>
        <v>18151036</v>
      </c>
      <c r="DY18" s="244">
        <f>Worksheet!DX40</f>
        <v>56945550</v>
      </c>
      <c r="DZ18" s="244">
        <f>Worksheet!DY40</f>
        <v>95627610</v>
      </c>
      <c r="EA18" s="244">
        <f>Worksheet!DZ40</f>
        <v>137252753</v>
      </c>
      <c r="EB18" s="244">
        <f>Worksheet!EA40</f>
        <v>306773613</v>
      </c>
      <c r="EC18" s="244">
        <f>Worksheet!EB40</f>
        <v>75898470</v>
      </c>
      <c r="ED18" s="244">
        <f>Worksheet!EC40</f>
        <v>32370920</v>
      </c>
      <c r="EE18" s="244">
        <f>Worksheet!ED40</f>
        <v>2913956867</v>
      </c>
      <c r="EF18" s="244">
        <f>Worksheet!EE40</f>
        <v>15519853</v>
      </c>
      <c r="EG18" s="244">
        <f>Worksheet!EF40</f>
        <v>81656797</v>
      </c>
      <c r="EH18" s="244">
        <f>Worksheet!EG40</f>
        <v>23697765</v>
      </c>
      <c r="EI18" s="244">
        <f>Worksheet!EH40</f>
        <v>13453573</v>
      </c>
      <c r="EJ18" s="244">
        <f>Worksheet!EI40</f>
        <v>1018450118</v>
      </c>
      <c r="EK18" s="244">
        <f>Worksheet!EJ40</f>
        <v>696804094</v>
      </c>
      <c r="EL18" s="244">
        <f>Worksheet!EK40</f>
        <v>585955630</v>
      </c>
      <c r="EM18" s="244">
        <f>Worksheet!EL40</f>
        <v>238377100</v>
      </c>
      <c r="EN18" s="244">
        <f>Worksheet!EM40</f>
        <v>90294438</v>
      </c>
      <c r="EO18" s="244">
        <f>Worksheet!EN40</f>
        <v>58091497</v>
      </c>
      <c r="EP18" s="244">
        <f>Worksheet!EO40</f>
        <v>43333804</v>
      </c>
      <c r="EQ18" s="244">
        <f>Worksheet!EP40</f>
        <v>121150740</v>
      </c>
      <c r="ER18" s="244">
        <f>Worksheet!EQ40</f>
        <v>875154232</v>
      </c>
      <c r="ES18" s="244">
        <f>Worksheet!ER40</f>
        <v>83994490</v>
      </c>
      <c r="ET18" s="244">
        <f>Worksheet!ES40</f>
        <v>20494308</v>
      </c>
      <c r="EU18" s="244">
        <f>Worksheet!ET40</f>
        <v>20632619</v>
      </c>
      <c r="EV18" s="244">
        <f>Worksheet!EU40</f>
        <v>34426247</v>
      </c>
      <c r="EW18" s="244">
        <f>Worksheet!EV40</f>
        <v>45092397</v>
      </c>
      <c r="EX18" s="244">
        <f>Worksheet!EW40</f>
        <v>767716390</v>
      </c>
      <c r="EY18" s="244">
        <f>Worksheet!EX40</f>
        <v>39531362</v>
      </c>
      <c r="EZ18" s="244">
        <f>Worksheet!EY40</f>
        <v>33351570</v>
      </c>
      <c r="FA18" s="244">
        <f>Worksheet!EZ40</f>
        <v>26190090</v>
      </c>
      <c r="FB18" s="244">
        <f>Worksheet!FA40</f>
        <v>1883475430</v>
      </c>
      <c r="FC18" s="244">
        <f>Worksheet!FB40</f>
        <v>320698160</v>
      </c>
      <c r="FD18" s="244">
        <f>Worksheet!FC40</f>
        <v>261254283</v>
      </c>
      <c r="FE18" s="244">
        <f>Worksheet!FD40</f>
        <v>38149105</v>
      </c>
      <c r="FF18" s="244">
        <f>Worksheet!FE40</f>
        <v>32104358</v>
      </c>
      <c r="FG18" s="244">
        <f>Worksheet!FF40</f>
        <v>17291541</v>
      </c>
      <c r="FH18" s="244">
        <f>Worksheet!FG40</f>
        <v>11619129</v>
      </c>
      <c r="FI18" s="244">
        <f>Worksheet!FH40</f>
        <v>42260155</v>
      </c>
      <c r="FJ18" s="244">
        <f>Worksheet!FI40</f>
        <v>1047787447</v>
      </c>
      <c r="FK18" s="244">
        <f>Worksheet!FJ40</f>
        <v>438235510</v>
      </c>
      <c r="FL18" s="244">
        <f>Worksheet!FK40</f>
        <v>1177280200</v>
      </c>
      <c r="FM18" s="244">
        <f>Worksheet!FL40</f>
        <v>989336776</v>
      </c>
      <c r="FN18" s="244">
        <f>Worksheet!FM40</f>
        <v>554507013</v>
      </c>
      <c r="FO18" s="244">
        <f>Worksheet!FN40</f>
        <v>1681585612</v>
      </c>
      <c r="FP18" s="244">
        <f>Worksheet!FO40</f>
        <v>1725998340</v>
      </c>
      <c r="FQ18" s="244">
        <f>Worksheet!FP40</f>
        <v>1268555115</v>
      </c>
      <c r="FR18" s="244">
        <f>Worksheet!FQ40</f>
        <v>178014970</v>
      </c>
      <c r="FS18" s="244">
        <f>Worksheet!FR40</f>
        <v>111296230</v>
      </c>
      <c r="FT18" s="244">
        <f>Worksheet!FS40</f>
        <v>409762890</v>
      </c>
      <c r="FU18" s="244">
        <f>Worksheet!FT40</f>
        <v>313729490</v>
      </c>
      <c r="FV18" s="244">
        <f>Worksheet!FU40</f>
        <v>110046120</v>
      </c>
      <c r="FW18" s="244">
        <f>Worksheet!FV40</f>
        <v>97108170</v>
      </c>
      <c r="FX18" s="244">
        <f>Worksheet!FW40</f>
        <v>18430170</v>
      </c>
      <c r="FY18" s="244">
        <f>Worksheet!FX40</f>
        <v>17875833</v>
      </c>
      <c r="FZ18" s="244">
        <f>Worksheet!FY40</f>
        <v>0</v>
      </c>
      <c r="GB18" s="204">
        <f t="shared" si="0"/>
        <v>112912160146</v>
      </c>
    </row>
    <row r="19" spans="1:256" x14ac:dyDescent="0.2">
      <c r="A19" s="282" t="s">
        <v>684</v>
      </c>
      <c r="B19" s="282"/>
      <c r="C19" s="76" t="s">
        <v>949</v>
      </c>
      <c r="D19" s="238">
        <f>Worksheet!C312*1000</f>
        <v>26.08</v>
      </c>
      <c r="E19" s="238">
        <f>Worksheet!D312*1000</f>
        <v>27</v>
      </c>
      <c r="F19" s="238">
        <f>Worksheet!E312*1000</f>
        <v>24.687999999999999</v>
      </c>
      <c r="G19" s="238">
        <f>Worksheet!F312*1000</f>
        <v>26.262</v>
      </c>
      <c r="H19" s="238">
        <f>Worksheet!G312*1000</f>
        <v>22.285</v>
      </c>
      <c r="I19" s="238">
        <f>Worksheet!H312*1000</f>
        <v>27</v>
      </c>
      <c r="J19" s="238">
        <f>Worksheet!I312*1000</f>
        <v>27</v>
      </c>
      <c r="K19" s="238">
        <f>Worksheet!J312*1000</f>
        <v>27</v>
      </c>
      <c r="L19" s="238">
        <f>Worksheet!K312*1000</f>
        <v>27</v>
      </c>
      <c r="M19" s="238">
        <f>Worksheet!L312*1000</f>
        <v>21.895</v>
      </c>
      <c r="N19" s="238">
        <f>Worksheet!M312*1000</f>
        <v>20.946999999999999</v>
      </c>
      <c r="O19" s="238">
        <f>Worksheet!N312*1000</f>
        <v>20.358999999999998</v>
      </c>
      <c r="P19" s="238">
        <f>Worksheet!O312*1000</f>
        <v>25.353000000000002</v>
      </c>
      <c r="Q19" s="238">
        <f>Worksheet!P312*1000</f>
        <v>27</v>
      </c>
      <c r="R19" s="238">
        <f>Worksheet!Q312*1000</f>
        <v>26.01</v>
      </c>
      <c r="S19" s="238">
        <f>Worksheet!R312*1000</f>
        <v>23.908999999999999</v>
      </c>
      <c r="T19" s="238">
        <f>Worksheet!S312*1000</f>
        <v>21.013999999999999</v>
      </c>
      <c r="U19" s="238">
        <f>Worksheet!T312*1000</f>
        <v>19.300999999999998</v>
      </c>
      <c r="V19" s="238">
        <f>Worksheet!U312*1000</f>
        <v>18.800999999999998</v>
      </c>
      <c r="W19" s="238">
        <f>Worksheet!V312*1000</f>
        <v>27</v>
      </c>
      <c r="X19" s="238">
        <f>Worksheet!W312*1000</f>
        <v>27</v>
      </c>
      <c r="Y19" s="238">
        <f>Worksheet!X312*1000</f>
        <v>10.756</v>
      </c>
      <c r="Z19" s="238">
        <f>Worksheet!Y312*1000</f>
        <v>19.498000000000001</v>
      </c>
      <c r="AA19" s="238">
        <f>Worksheet!Z312*1000</f>
        <v>18.914999999999999</v>
      </c>
      <c r="AB19" s="238">
        <f>Worksheet!AA312*1000</f>
        <v>24.995000000000001</v>
      </c>
      <c r="AC19" s="238">
        <f>Worksheet!AB312*1000</f>
        <v>25.023</v>
      </c>
      <c r="AD19" s="238">
        <f>Worksheet!AC312*1000</f>
        <v>15.981999999999999</v>
      </c>
      <c r="AE19" s="238">
        <f>Worksheet!AD312*1000</f>
        <v>14.693</v>
      </c>
      <c r="AF19" s="238">
        <f>Worksheet!AE312*1000</f>
        <v>7.8140000000000001</v>
      </c>
      <c r="AG19" s="238">
        <f>Worksheet!AF312*1000</f>
        <v>6.6740000000000004</v>
      </c>
      <c r="AH19" s="238">
        <f>Worksheet!AG312*1000</f>
        <v>12.481</v>
      </c>
      <c r="AI19" s="238">
        <f>Worksheet!AH312*1000</f>
        <v>17.123000000000001</v>
      </c>
      <c r="AJ19" s="238">
        <f>Worksheet!AI312*1000</f>
        <v>27</v>
      </c>
      <c r="AK19" s="238">
        <f>Worksheet!AJ312*1000</f>
        <v>18.788</v>
      </c>
      <c r="AL19" s="238">
        <f>Worksheet!AK312*1000</f>
        <v>16.28</v>
      </c>
      <c r="AM19" s="238">
        <f>Worksheet!AL312*1000</f>
        <v>27</v>
      </c>
      <c r="AN19" s="238">
        <f>Worksheet!AM312*1000</f>
        <v>16.449000000000002</v>
      </c>
      <c r="AO19" s="238">
        <f>Worksheet!AN312*1000</f>
        <v>22.902999999999999</v>
      </c>
      <c r="AP19" s="238">
        <f>Worksheet!AO312*1000</f>
        <v>22.655999999999999</v>
      </c>
      <c r="AQ19" s="238">
        <f>Worksheet!AP312*1000</f>
        <v>25.541</v>
      </c>
      <c r="AR19" s="238">
        <f>Worksheet!AQ312*1000</f>
        <v>15.558999999999999</v>
      </c>
      <c r="AS19" s="238">
        <f>Worksheet!AR312*1000</f>
        <v>25.44</v>
      </c>
      <c r="AT19" s="238">
        <f>Worksheet!AS312*1000</f>
        <v>11.618</v>
      </c>
      <c r="AU19" s="238">
        <f>Worksheet!AT312*1000</f>
        <v>26.713999999999999</v>
      </c>
      <c r="AV19" s="238">
        <f>Worksheet!AU312*1000</f>
        <v>19.187999999999999</v>
      </c>
      <c r="AW19" s="238">
        <f>Worksheet!AV312*1000</f>
        <v>25.359000000000002</v>
      </c>
      <c r="AX19" s="238">
        <f>Worksheet!AW312*1000</f>
        <v>20.596</v>
      </c>
      <c r="AY19" s="238">
        <f>Worksheet!AX312*1000</f>
        <v>16.797999999999998</v>
      </c>
      <c r="AZ19" s="238">
        <f>Worksheet!AY312*1000</f>
        <v>27</v>
      </c>
      <c r="BA19" s="238">
        <f>Worksheet!AZ312*1000</f>
        <v>16.346</v>
      </c>
      <c r="BB19" s="238">
        <f>Worksheet!BA312*1000</f>
        <v>21.893999999999998</v>
      </c>
      <c r="BC19" s="238">
        <f>Worksheet!BB312*1000</f>
        <v>19.684000000000001</v>
      </c>
      <c r="BD19" s="238">
        <f>Worksheet!BC312*1000</f>
        <v>22.561999999999998</v>
      </c>
      <c r="BE19" s="238">
        <f>Worksheet!BD312*1000</f>
        <v>27</v>
      </c>
      <c r="BF19" s="238">
        <f>Worksheet!BE312*1000</f>
        <v>22.815999999999999</v>
      </c>
      <c r="BG19" s="238">
        <f>Worksheet!BF312*1000</f>
        <v>26.952000000000002</v>
      </c>
      <c r="BH19" s="238">
        <f>Worksheet!BG312*1000</f>
        <v>27</v>
      </c>
      <c r="BI19" s="238">
        <f>Worksheet!BH312*1000</f>
        <v>21.419</v>
      </c>
      <c r="BJ19" s="238">
        <f>Worksheet!BI312*1000</f>
        <v>8.4329999999999998</v>
      </c>
      <c r="BK19" s="238">
        <f>Worksheet!BJ312*1000</f>
        <v>23.164000000000001</v>
      </c>
      <c r="BL19" s="238">
        <f>Worksheet!BK312*1000</f>
        <v>24.459</v>
      </c>
      <c r="BM19" s="238">
        <f>Worksheet!BL312*1000</f>
        <v>27</v>
      </c>
      <c r="BN19" s="238">
        <f>Worksheet!BM312*1000</f>
        <v>20.834</v>
      </c>
      <c r="BO19" s="238">
        <f>Worksheet!BN312*1000</f>
        <v>27</v>
      </c>
      <c r="BP19" s="238">
        <f>Worksheet!BO312*1000</f>
        <v>15.202999999999999</v>
      </c>
      <c r="BQ19" s="238">
        <f>Worksheet!BP312*1000</f>
        <v>21.702000000000002</v>
      </c>
      <c r="BR19" s="238">
        <f>Worksheet!BQ312*1000</f>
        <v>21.759</v>
      </c>
      <c r="BS19" s="238">
        <f>Worksheet!BR312*1000</f>
        <v>4.7</v>
      </c>
      <c r="BT19" s="238">
        <f>Worksheet!BS312*1000</f>
        <v>2.2309999999999999</v>
      </c>
      <c r="BU19" s="238">
        <f>Worksheet!BT312*1000</f>
        <v>4.0750000000000002</v>
      </c>
      <c r="BV19" s="238">
        <f>Worksheet!BU312*1000</f>
        <v>13.811</v>
      </c>
      <c r="BW19" s="238">
        <f>Worksheet!BV312*1000</f>
        <v>11.775</v>
      </c>
      <c r="BX19" s="238">
        <f>Worksheet!BW312*1000</f>
        <v>15.5</v>
      </c>
      <c r="BY19" s="238">
        <f>Worksheet!BX312*1000</f>
        <v>16.599</v>
      </c>
      <c r="BZ19" s="238">
        <f>Worksheet!BY312*1000</f>
        <v>23.780999999999999</v>
      </c>
      <c r="CA19" s="238">
        <f>Worksheet!BZ312*1000</f>
        <v>26.312000000000001</v>
      </c>
      <c r="CB19" s="238">
        <f>Worksheet!CA312*1000</f>
        <v>23.041</v>
      </c>
      <c r="CC19" s="238">
        <f>Worksheet!CB312*1000</f>
        <v>26.251999999999999</v>
      </c>
      <c r="CD19" s="238">
        <f>Worksheet!CC312*1000</f>
        <v>22.199000000000002</v>
      </c>
      <c r="CE19" s="238">
        <f>Worksheet!CD312*1000</f>
        <v>19.52</v>
      </c>
      <c r="CF19" s="238">
        <f>Worksheet!CE312*1000</f>
        <v>27</v>
      </c>
      <c r="CG19" s="238">
        <f>Worksheet!CF312*1000</f>
        <v>22.463000000000001</v>
      </c>
      <c r="CH19" s="238">
        <f>Worksheet!CG312*1000</f>
        <v>27</v>
      </c>
      <c r="CI19" s="238">
        <f>Worksheet!CH312*1000</f>
        <v>22.187999999999999</v>
      </c>
      <c r="CJ19" s="238">
        <f>Worksheet!CI312*1000</f>
        <v>24.18</v>
      </c>
      <c r="CK19" s="238">
        <f>Worksheet!CJ312*1000</f>
        <v>23.469000000000001</v>
      </c>
      <c r="CL19" s="238">
        <f>Worksheet!CK312*1000</f>
        <v>6.601</v>
      </c>
      <c r="CM19" s="238">
        <f>Worksheet!CL312*1000</f>
        <v>8.2289999999999992</v>
      </c>
      <c r="CN19" s="238">
        <f>Worksheet!CM312*1000</f>
        <v>2.274</v>
      </c>
      <c r="CO19" s="238">
        <f>Worksheet!CN312*1000</f>
        <v>27</v>
      </c>
      <c r="CP19" s="238">
        <f>Worksheet!CO312*1000</f>
        <v>22.36</v>
      </c>
      <c r="CQ19" s="238">
        <f>Worksheet!CP312*1000</f>
        <v>20.548999999999999</v>
      </c>
      <c r="CR19" s="238">
        <f>Worksheet!CQ312*1000</f>
        <v>12.427</v>
      </c>
      <c r="CS19" s="238">
        <f>Worksheet!CR312*1000</f>
        <v>1.68</v>
      </c>
      <c r="CT19" s="238">
        <f>Worksheet!CS312*1000</f>
        <v>22.658000000000001</v>
      </c>
      <c r="CU19" s="238">
        <f>Worksheet!CT312*1000</f>
        <v>8.52</v>
      </c>
      <c r="CV19" s="238">
        <f>Worksheet!CU312*1000</f>
        <v>19.616</v>
      </c>
      <c r="CW19" s="238">
        <f>Worksheet!CV312*1000</f>
        <v>10.978999999999999</v>
      </c>
      <c r="CX19" s="238">
        <f>Worksheet!CW312*1000</f>
        <v>17.087</v>
      </c>
      <c r="CY19" s="238">
        <f>Worksheet!CX312*1000</f>
        <v>21.824000000000002</v>
      </c>
      <c r="CZ19" s="238">
        <f>Worksheet!CY312*1000</f>
        <v>27</v>
      </c>
      <c r="DA19" s="238">
        <f>Worksheet!CZ312*1000</f>
        <v>26.651</v>
      </c>
      <c r="DB19" s="238">
        <f>Worksheet!DA312*1000</f>
        <v>27</v>
      </c>
      <c r="DC19" s="238">
        <f>Worksheet!DB312*1000</f>
        <v>27</v>
      </c>
      <c r="DD19" s="238">
        <f>Worksheet!DC312*1000</f>
        <v>17.417999999999999</v>
      </c>
      <c r="DE19" s="238">
        <f>Worksheet!DD312*1000</f>
        <v>3.43</v>
      </c>
      <c r="DF19" s="238">
        <f>Worksheet!DE312*1000</f>
        <v>11.45</v>
      </c>
      <c r="DG19" s="238">
        <f>Worksheet!DF312*1000</f>
        <v>24.213999999999999</v>
      </c>
      <c r="DH19" s="238">
        <f>Worksheet!DG312*1000</f>
        <v>20.452999999999999</v>
      </c>
      <c r="DI19" s="238">
        <f>Worksheet!DH312*1000</f>
        <v>20.515999999999998</v>
      </c>
      <c r="DJ19" s="238">
        <f>Worksheet!DI312*1000</f>
        <v>18.844999999999999</v>
      </c>
      <c r="DK19" s="238">
        <f>Worksheet!DJ312*1000</f>
        <v>20.882999999999999</v>
      </c>
      <c r="DL19" s="238">
        <f>Worksheet!DK312*1000</f>
        <v>15.657999999999998</v>
      </c>
      <c r="DM19" s="238">
        <f>Worksheet!DL312*1000</f>
        <v>21.966999999999999</v>
      </c>
      <c r="DN19" s="238">
        <f>Worksheet!DM312*1000</f>
        <v>19.899000000000001</v>
      </c>
      <c r="DO19" s="238">
        <f>Worksheet!DN312*1000</f>
        <v>27</v>
      </c>
      <c r="DP19" s="238">
        <f>Worksheet!DO312*1000</f>
        <v>27</v>
      </c>
      <c r="DQ19" s="238">
        <f>Worksheet!DP312*1000</f>
        <v>27</v>
      </c>
      <c r="DR19" s="238">
        <f>Worksheet!DQ312*1000</f>
        <v>24.545000000000002</v>
      </c>
      <c r="DS19" s="238">
        <f>Worksheet!DR312*1000</f>
        <v>24.417000000000002</v>
      </c>
      <c r="DT19" s="238">
        <f>Worksheet!DS312*1000</f>
        <v>25.923999999999999</v>
      </c>
      <c r="DU19" s="238">
        <f>Worksheet!DT312*1000</f>
        <v>21.728999999999999</v>
      </c>
      <c r="DV19" s="238">
        <f>Worksheet!DU312*1000</f>
        <v>27</v>
      </c>
      <c r="DW19" s="238">
        <f>Worksheet!DV312*1000</f>
        <v>27</v>
      </c>
      <c r="DX19" s="238">
        <f>Worksheet!DW312*1000</f>
        <v>21.997</v>
      </c>
      <c r="DY19" s="238">
        <f>Worksheet!DX312*1000</f>
        <v>18.931000000000001</v>
      </c>
      <c r="DZ19" s="238">
        <f>Worksheet!DY312*1000</f>
        <v>12.928000000000001</v>
      </c>
      <c r="EA19" s="238">
        <f>Worksheet!DZ312*1000</f>
        <v>17.661999999999999</v>
      </c>
      <c r="EB19" s="238">
        <f>Worksheet!EA312*1000</f>
        <v>12.173</v>
      </c>
      <c r="EC19" s="238">
        <f>Worksheet!EB312*1000</f>
        <v>27</v>
      </c>
      <c r="ED19" s="238">
        <f>Worksheet!EC312*1000</f>
        <v>26.620999999999999</v>
      </c>
      <c r="EE19" s="238">
        <f>Worksheet!ED312*1000</f>
        <v>4.4119999999999999</v>
      </c>
      <c r="EF19" s="238">
        <f>Worksheet!EE312*1000</f>
        <v>27</v>
      </c>
      <c r="EG19" s="238">
        <f>Worksheet!EF312*1000</f>
        <v>19.594999999999999</v>
      </c>
      <c r="EH19" s="238">
        <f>Worksheet!EG312*1000</f>
        <v>26.536000000000001</v>
      </c>
      <c r="EI19" s="238">
        <f>Worksheet!EH312*1000</f>
        <v>25.053000000000001</v>
      </c>
      <c r="EJ19" s="238">
        <f>Worksheet!EI312*1000</f>
        <v>27</v>
      </c>
      <c r="EK19" s="238">
        <f>Worksheet!EJ312*1000</f>
        <v>27</v>
      </c>
      <c r="EL19" s="238">
        <f>Worksheet!EK312*1000</f>
        <v>5.7670000000000003</v>
      </c>
      <c r="EM19" s="238">
        <f>Worksheet!EL312*1000</f>
        <v>2.1160000000000001</v>
      </c>
      <c r="EN19" s="238">
        <f>Worksheet!EM312*1000</f>
        <v>16.308</v>
      </c>
      <c r="EO19" s="238">
        <f>Worksheet!EN312*1000</f>
        <v>27</v>
      </c>
      <c r="EP19" s="238">
        <f>Worksheet!EO312*1000</f>
        <v>27</v>
      </c>
      <c r="EQ19" s="238">
        <f>Worksheet!EP312*1000</f>
        <v>20.585999999999999</v>
      </c>
      <c r="ER19" s="238">
        <f>Worksheet!EQ312*1000</f>
        <v>9.9850000000000012</v>
      </c>
      <c r="ES19" s="238">
        <f>Worksheet!ER312*1000</f>
        <v>21.283000000000001</v>
      </c>
      <c r="ET19" s="238">
        <f>Worksheet!ES312*1000</f>
        <v>23.558</v>
      </c>
      <c r="EU19" s="238">
        <f>Worksheet!ET312*1000</f>
        <v>27</v>
      </c>
      <c r="EV19" s="238">
        <f>Worksheet!EU312*1000</f>
        <v>27</v>
      </c>
      <c r="EW19" s="238">
        <f>Worksheet!EV312*1000</f>
        <v>10.965</v>
      </c>
      <c r="EX19" s="238">
        <f>Worksheet!EW312*1000</f>
        <v>6.0529999999999999</v>
      </c>
      <c r="EY19" s="238">
        <f>Worksheet!EX312*1000</f>
        <v>3.91</v>
      </c>
      <c r="EZ19" s="238">
        <f>Worksheet!EY312*1000</f>
        <v>27</v>
      </c>
      <c r="FA19" s="238">
        <f>Worksheet!EZ312*1000</f>
        <v>22.942</v>
      </c>
      <c r="FB19" s="238">
        <f>Worksheet!FA312*1000</f>
        <v>10.666</v>
      </c>
      <c r="FC19" s="238">
        <f>Worksheet!FB312*1000</f>
        <v>11.504999999999999</v>
      </c>
      <c r="FD19" s="238">
        <f>Worksheet!FC312*1000</f>
        <v>22.55</v>
      </c>
      <c r="FE19" s="238">
        <f>Worksheet!FD312*1000</f>
        <v>24.437999999999999</v>
      </c>
      <c r="FF19" s="238">
        <f>Worksheet!FE312*1000</f>
        <v>14.180999999999999</v>
      </c>
      <c r="FG19" s="238">
        <f>Worksheet!FF312*1000</f>
        <v>27</v>
      </c>
      <c r="FH19" s="238">
        <f>Worksheet!FG312*1000</f>
        <v>27</v>
      </c>
      <c r="FI19" s="238">
        <f>Worksheet!FH312*1000</f>
        <v>19.771999999999998</v>
      </c>
      <c r="FJ19" s="238">
        <f>Worksheet!FI312*1000</f>
        <v>6.2</v>
      </c>
      <c r="FK19" s="238">
        <f>Worksheet!FJ312*1000</f>
        <v>19.437999999999999</v>
      </c>
      <c r="FL19" s="238">
        <f>Worksheet!FK312*1000</f>
        <v>10.845000000000001</v>
      </c>
      <c r="FM19" s="238">
        <f>Worksheet!FL312*1000</f>
        <v>27</v>
      </c>
      <c r="FN19" s="238">
        <f>Worksheet!FM312*1000</f>
        <v>18.414000000000001</v>
      </c>
      <c r="FO19" s="238">
        <f>Worksheet!FN312*1000</f>
        <v>27</v>
      </c>
      <c r="FP19" s="238">
        <f>Worksheet!FO312*1000</f>
        <v>5.5900000000000007</v>
      </c>
      <c r="FQ19" s="238">
        <f>Worksheet!FP312*1000</f>
        <v>12.143000000000001</v>
      </c>
      <c r="FR19" s="238">
        <f>Worksheet!FQ312*1000</f>
        <v>16.88</v>
      </c>
      <c r="FS19" s="238">
        <f>Worksheet!FR312*1000</f>
        <v>11.565</v>
      </c>
      <c r="FT19" s="238">
        <f>Worksheet!FS312*1000</f>
        <v>5.1450000000000005</v>
      </c>
      <c r="FU19" s="238">
        <f>Worksheet!FT312*1000</f>
        <v>4.2930000000000001</v>
      </c>
      <c r="FV19" s="238">
        <f>Worksheet!FU312*1000</f>
        <v>18.344999999999999</v>
      </c>
      <c r="FW19" s="238">
        <f>Worksheet!FV312*1000</f>
        <v>15.032</v>
      </c>
      <c r="FX19" s="238">
        <f>Worksheet!FW312*1000</f>
        <v>21.498000000000001</v>
      </c>
      <c r="FY19" s="238">
        <f>Worksheet!FX312*1000</f>
        <v>19.675000000000001</v>
      </c>
      <c r="FZ19" s="238">
        <f>Worksheet!FY312*1000</f>
        <v>0</v>
      </c>
      <c r="GB19" s="204"/>
    </row>
    <row r="20" spans="1:256" x14ac:dyDescent="0.2">
      <c r="A20" s="286" t="s">
        <v>677</v>
      </c>
      <c r="B20" s="282"/>
      <c r="C20" s="76" t="s">
        <v>754</v>
      </c>
      <c r="D20" s="238">
        <f>Worksheet!C295</f>
        <v>1553209.99</v>
      </c>
      <c r="E20" s="238">
        <f>Worksheet!D295</f>
        <v>5994851.2000000002</v>
      </c>
      <c r="F20" s="238">
        <f>Worksheet!E295</f>
        <v>1640273.42</v>
      </c>
      <c r="G20" s="238">
        <f>Worksheet!F295</f>
        <v>2477121.84</v>
      </c>
      <c r="H20" s="238">
        <f>Worksheet!G295</f>
        <v>301410.75</v>
      </c>
      <c r="I20" s="238">
        <f>Worksheet!H295</f>
        <v>239741.75</v>
      </c>
      <c r="J20" s="238">
        <f>Worksheet!I295</f>
        <v>1728009.36</v>
      </c>
      <c r="K20" s="238">
        <f>Worksheet!J295</f>
        <v>473101.86</v>
      </c>
      <c r="L20" s="238">
        <f>Worksheet!K295</f>
        <v>92192.94</v>
      </c>
      <c r="M20" s="238">
        <f>Worksheet!L295</f>
        <v>938110.08</v>
      </c>
      <c r="N20" s="238">
        <f>Worksheet!M295</f>
        <v>383277.92</v>
      </c>
      <c r="O20" s="238">
        <f>Worksheet!N295</f>
        <v>10518009.529999999</v>
      </c>
      <c r="P20" s="238">
        <f>Worksheet!O295</f>
        <v>3708821.01</v>
      </c>
      <c r="Q20" s="238">
        <f>Worksheet!P295</f>
        <v>62979.99</v>
      </c>
      <c r="R20" s="238">
        <f>Worksheet!Q295</f>
        <v>5586544.6799999997</v>
      </c>
      <c r="S20" s="238">
        <f>Worksheet!R295</f>
        <v>152284.69</v>
      </c>
      <c r="T20" s="238">
        <f>Worksheet!S295</f>
        <v>715902.85</v>
      </c>
      <c r="U20" s="238">
        <f>Worksheet!T295</f>
        <v>61327.07</v>
      </c>
      <c r="V20" s="238">
        <f>Worksheet!U295</f>
        <v>36239.15</v>
      </c>
      <c r="W20" s="238">
        <f>Worksheet!V295</f>
        <v>86569.76</v>
      </c>
      <c r="X20" s="238">
        <f>Worksheet!W295</f>
        <v>21464.87</v>
      </c>
      <c r="Y20" s="238">
        <f>Worksheet!X295</f>
        <v>17780.009999999998</v>
      </c>
      <c r="Z20" s="238">
        <f>Worksheet!Y295</f>
        <v>104437.56</v>
      </c>
      <c r="AA20" s="238">
        <f>Worksheet!Z295</f>
        <v>47728.83</v>
      </c>
      <c r="AB20" s="238">
        <f>Worksheet!AA295</f>
        <v>5189595.55</v>
      </c>
      <c r="AC20" s="238">
        <f>Worksheet!AB295</f>
        <v>10699520.5</v>
      </c>
      <c r="AD20" s="238">
        <f>Worksheet!AC295</f>
        <v>371893.19</v>
      </c>
      <c r="AE20" s="238">
        <f>Worksheet!AD295</f>
        <v>452144.79</v>
      </c>
      <c r="AF20" s="238">
        <f>Worksheet!AE295</f>
        <v>44890.68</v>
      </c>
      <c r="AG20" s="238">
        <f>Worksheet!AF295</f>
        <v>58953.08</v>
      </c>
      <c r="AH20" s="238">
        <f>Worksheet!AG295</f>
        <v>335100.06</v>
      </c>
      <c r="AI20" s="238">
        <f>Worksheet!AH295</f>
        <v>136541.87</v>
      </c>
      <c r="AJ20" s="238">
        <f>Worksheet!AI295</f>
        <v>41282.339999999997</v>
      </c>
      <c r="AK20" s="238">
        <f>Worksheet!AJ295</f>
        <v>68151.75</v>
      </c>
      <c r="AL20" s="238">
        <f>Worksheet!AK295</f>
        <v>56876.800000000003</v>
      </c>
      <c r="AM20" s="238">
        <f>Worksheet!AL295</f>
        <v>127028.92</v>
      </c>
      <c r="AN20" s="238">
        <f>Worksheet!AM295</f>
        <v>69245.899999999994</v>
      </c>
      <c r="AO20" s="238">
        <f>Worksheet!AN295</f>
        <v>327433.28999999998</v>
      </c>
      <c r="AP20" s="238">
        <f>Worksheet!AO295</f>
        <v>1317394.1200000001</v>
      </c>
      <c r="AQ20" s="238">
        <f>Worksheet!AP295</f>
        <v>27978619.109999999</v>
      </c>
      <c r="AR20" s="238">
        <f>Worksheet!AQ295</f>
        <v>90100.01</v>
      </c>
      <c r="AS20" s="238">
        <f>Worksheet!AR295</f>
        <v>17376337.800000001</v>
      </c>
      <c r="AT20" s="238">
        <f>Worksheet!AS295</f>
        <v>1921223.28</v>
      </c>
      <c r="AU20" s="238">
        <f>Worksheet!AT295</f>
        <v>925236.21</v>
      </c>
      <c r="AV20" s="238">
        <f>Worksheet!AU295</f>
        <v>128503.39</v>
      </c>
      <c r="AW20" s="238">
        <f>Worksheet!AV295</f>
        <v>79200.88</v>
      </c>
      <c r="AX20" s="238">
        <f>Worksheet!AW295</f>
        <v>83646.63</v>
      </c>
      <c r="AY20" s="238">
        <f>Worksheet!AX295</f>
        <v>52426.62</v>
      </c>
      <c r="AZ20" s="238">
        <f>Worksheet!AY295</f>
        <v>122234.92</v>
      </c>
      <c r="BA20" s="238">
        <f>Worksheet!AZ295</f>
        <v>1390780.72</v>
      </c>
      <c r="BB20" s="238">
        <f>Worksheet!BA295</f>
        <v>762469.87</v>
      </c>
      <c r="BC20" s="238">
        <f>Worksheet!BB295</f>
        <v>379078.92</v>
      </c>
      <c r="BD20" s="238">
        <f>Worksheet!BC295</f>
        <v>6409153.3099999996</v>
      </c>
      <c r="BE20" s="238">
        <f>Worksheet!BD295</f>
        <v>1333313.1000000001</v>
      </c>
      <c r="BF20" s="238">
        <f>Worksheet!BE295</f>
        <v>363620.42</v>
      </c>
      <c r="BG20" s="238">
        <f>Worksheet!BF295</f>
        <v>5359079.04</v>
      </c>
      <c r="BH20" s="238">
        <f>Worksheet!BG295</f>
        <v>78147.03</v>
      </c>
      <c r="BI20" s="238">
        <f>Worksheet!BH295</f>
        <v>286577.34000000003</v>
      </c>
      <c r="BJ20" s="238">
        <f>Worksheet!BI295</f>
        <v>52303.03</v>
      </c>
      <c r="BK20" s="238">
        <f>Worksheet!BJ295</f>
        <v>1497508.36</v>
      </c>
      <c r="BL20" s="238">
        <f>Worksheet!BK295</f>
        <v>2616947.04</v>
      </c>
      <c r="BM20" s="238">
        <f>Worksheet!BL295</f>
        <v>11832.55</v>
      </c>
      <c r="BN20" s="238">
        <f>Worksheet!BM295</f>
        <v>57540.22</v>
      </c>
      <c r="BO20" s="238">
        <f>Worksheet!BN295</f>
        <v>1005340.8</v>
      </c>
      <c r="BP20" s="238">
        <f>Worksheet!BO295</f>
        <v>395136.44</v>
      </c>
      <c r="BQ20" s="238">
        <f>Worksheet!BP295</f>
        <v>220765</v>
      </c>
      <c r="BR20" s="238">
        <f>Worksheet!BQ295</f>
        <v>1486533.19</v>
      </c>
      <c r="BS20" s="238">
        <f>Worksheet!BR295</f>
        <v>246433.76</v>
      </c>
      <c r="BT20" s="238">
        <f>Worksheet!BS295</f>
        <v>106247.78</v>
      </c>
      <c r="BU20" s="238">
        <f>Worksheet!BT295</f>
        <v>99613.06</v>
      </c>
      <c r="BV20" s="238">
        <f>Worksheet!BU295</f>
        <v>130428.86</v>
      </c>
      <c r="BW20" s="238">
        <f>Worksheet!BV295</f>
        <v>532418.80000000005</v>
      </c>
      <c r="BX20" s="238">
        <f>Worksheet!BW295</f>
        <v>574802.74</v>
      </c>
      <c r="BY20" s="238">
        <f>Worksheet!BX295</f>
        <v>72253.37</v>
      </c>
      <c r="BZ20" s="238">
        <f>Worksheet!BY295</f>
        <v>247193.77</v>
      </c>
      <c r="CA20" s="238">
        <f>Worksheet!BZ295</f>
        <v>104061.53</v>
      </c>
      <c r="CB20" s="238">
        <f>Worksheet!CA295</f>
        <v>246623.06</v>
      </c>
      <c r="CC20" s="238">
        <f>Worksheet!CB295</f>
        <v>23636893.34</v>
      </c>
      <c r="CD20" s="238">
        <f>Worksheet!CC295</f>
        <v>74875.83</v>
      </c>
      <c r="CE20" s="238">
        <f>Worksheet!CD295</f>
        <v>59584.2</v>
      </c>
      <c r="CF20" s="238">
        <f>Worksheet!CE295</f>
        <v>81089.149999999994</v>
      </c>
      <c r="CG20" s="238">
        <f>Worksheet!CF295</f>
        <v>76197.52</v>
      </c>
      <c r="CH20" s="238">
        <f>Worksheet!CG295</f>
        <v>59915.23</v>
      </c>
      <c r="CI20" s="238">
        <f>Worksheet!CH295</f>
        <v>42541.120000000003</v>
      </c>
      <c r="CJ20" s="238">
        <f>Worksheet!CI295</f>
        <v>278997.64</v>
      </c>
      <c r="CK20" s="238">
        <f>Worksheet!CJ295</f>
        <v>284475.42</v>
      </c>
      <c r="CL20" s="238">
        <f>Worksheet!CK295</f>
        <v>1257998.58</v>
      </c>
      <c r="CM20" s="238">
        <f>Worksheet!CL295</f>
        <v>208665.87</v>
      </c>
      <c r="CN20" s="238">
        <f>Worksheet!CM295</f>
        <v>63042.9</v>
      </c>
      <c r="CO20" s="238">
        <f>Worksheet!CN295</f>
        <v>7884346.6900000004</v>
      </c>
      <c r="CP20" s="238">
        <f>Worksheet!CO295</f>
        <v>3745189.92</v>
      </c>
      <c r="CQ20" s="238">
        <f>Worksheet!CP295</f>
        <v>747278.98</v>
      </c>
      <c r="CR20" s="238">
        <f>Worksheet!CQ295</f>
        <v>253867.65</v>
      </c>
      <c r="CS20" s="238">
        <f>Worksheet!CR295</f>
        <v>62696.04</v>
      </c>
      <c r="CT20" s="238">
        <f>Worksheet!CS295</f>
        <v>193481.86</v>
      </c>
      <c r="CU20" s="238">
        <f>Worksheet!CT295</f>
        <v>46529.919999999998</v>
      </c>
      <c r="CV20" s="238">
        <f>Worksheet!CU295</f>
        <v>32145.98</v>
      </c>
      <c r="CW20" s="238">
        <f>Worksheet!CV295</f>
        <v>26120.23</v>
      </c>
      <c r="CX20" s="238">
        <f>Worksheet!CW295</f>
        <v>103516.21</v>
      </c>
      <c r="CY20" s="238">
        <f>Worksheet!CX295</f>
        <v>187277.79</v>
      </c>
      <c r="CZ20" s="238">
        <f>Worksheet!CY295</f>
        <v>19870.21</v>
      </c>
      <c r="DA20" s="238">
        <f>Worksheet!CZ295</f>
        <v>590880.79</v>
      </c>
      <c r="DB20" s="238">
        <f>Worksheet!DA295</f>
        <v>111532.98</v>
      </c>
      <c r="DC20" s="238">
        <f>Worksheet!DB295</f>
        <v>70115.23</v>
      </c>
      <c r="DD20" s="238">
        <f>Worksheet!DC295</f>
        <v>121390.72</v>
      </c>
      <c r="DE20" s="238">
        <f>Worksheet!DD295</f>
        <v>79132.44</v>
      </c>
      <c r="DF20" s="238">
        <f>Worksheet!DE295</f>
        <v>205040.43</v>
      </c>
      <c r="DG20" s="238">
        <f>Worksheet!DF295</f>
        <v>5712767.3399999999</v>
      </c>
      <c r="DH20" s="238">
        <f>Worksheet!DG295</f>
        <v>86603.48</v>
      </c>
      <c r="DI20" s="238">
        <f>Worksheet!DH295</f>
        <v>792659.02</v>
      </c>
      <c r="DJ20" s="238">
        <f>Worksheet!DI295</f>
        <v>953046.57</v>
      </c>
      <c r="DK20" s="238">
        <f>Worksheet!DJ295</f>
        <v>109442.4</v>
      </c>
      <c r="DL20" s="238">
        <f>Worksheet!DK295</f>
        <v>83694.460000000006</v>
      </c>
      <c r="DM20" s="238">
        <f>Worksheet!DL295</f>
        <v>1532736.11</v>
      </c>
      <c r="DN20" s="238">
        <f>Worksheet!DM295</f>
        <v>111586.76</v>
      </c>
      <c r="DO20" s="238">
        <f>Worksheet!DN295</f>
        <v>643340.93999999994</v>
      </c>
      <c r="DP20" s="238">
        <f>Worksheet!DO295</f>
        <v>690919.1</v>
      </c>
      <c r="DQ20" s="238">
        <f>Worksheet!DP295</f>
        <v>45533.41</v>
      </c>
      <c r="DR20" s="238">
        <f>Worksheet!DQ295</f>
        <v>350273.56</v>
      </c>
      <c r="DS20" s="238">
        <f>Worksheet!DR295</f>
        <v>368415.49</v>
      </c>
      <c r="DT20" s="238">
        <f>Worksheet!DS295</f>
        <v>191447.64</v>
      </c>
      <c r="DU20" s="238">
        <f>Worksheet!DT295</f>
        <v>42015.16</v>
      </c>
      <c r="DV20" s="238">
        <f>Worksheet!DU295</f>
        <v>105423.78</v>
      </c>
      <c r="DW20" s="238">
        <f>Worksheet!DV295</f>
        <v>37143.61</v>
      </c>
      <c r="DX20" s="238">
        <f>Worksheet!DW295</f>
        <v>81120.61</v>
      </c>
      <c r="DY20" s="238">
        <f>Worksheet!DX295</f>
        <v>76961.990000000005</v>
      </c>
      <c r="DZ20" s="238">
        <f>Worksheet!DY295</f>
        <v>124688.52</v>
      </c>
      <c r="EA20" s="238">
        <f>Worksheet!DZ295</f>
        <v>291561.46000000002</v>
      </c>
      <c r="EB20" s="238">
        <f>Worksheet!EA295</f>
        <v>608497.65</v>
      </c>
      <c r="EC20" s="238">
        <f>Worksheet!EB295</f>
        <v>221857.64</v>
      </c>
      <c r="ED20" s="238">
        <f>Worksheet!EC295</f>
        <v>85179.6</v>
      </c>
      <c r="EE20" s="238">
        <f>Worksheet!ED295</f>
        <v>460960.26</v>
      </c>
      <c r="EF20" s="238">
        <f>Worksheet!EE295</f>
        <v>64099.67</v>
      </c>
      <c r="EG20" s="238">
        <f>Worksheet!EF295</f>
        <v>263513.52</v>
      </c>
      <c r="EH20" s="238">
        <f>Worksheet!EG295</f>
        <v>97696.53</v>
      </c>
      <c r="EI20" s="238">
        <f>Worksheet!EH295</f>
        <v>45169.86</v>
      </c>
      <c r="EJ20" s="238">
        <f>Worksheet!EI295</f>
        <v>2145812.63</v>
      </c>
      <c r="EK20" s="238">
        <f>Worksheet!EJ295</f>
        <v>1846157.18</v>
      </c>
      <c r="EL20" s="238">
        <f>Worksheet!EK295</f>
        <v>136003.57999999999</v>
      </c>
      <c r="EM20" s="238">
        <f>Worksheet!EL295</f>
        <v>46132.39</v>
      </c>
      <c r="EN20" s="238">
        <f>Worksheet!EM295</f>
        <v>148662.94</v>
      </c>
      <c r="EO20" s="238">
        <f>Worksheet!EN295</f>
        <v>200268.16</v>
      </c>
      <c r="EP20" s="238">
        <f>Worksheet!EO295</f>
        <v>139792.63</v>
      </c>
      <c r="EQ20" s="238">
        <f>Worksheet!EP295</f>
        <v>226133.62</v>
      </c>
      <c r="ER20" s="238">
        <f>Worksheet!EQ295</f>
        <v>947679.02</v>
      </c>
      <c r="ES20" s="238">
        <f>Worksheet!ER295</f>
        <v>162797.74</v>
      </c>
      <c r="ET20" s="238">
        <f>Worksheet!ES295</f>
        <v>55909.95</v>
      </c>
      <c r="EU20" s="238">
        <f>Worksheet!ET295</f>
        <v>88512.44</v>
      </c>
      <c r="EV20" s="238">
        <f>Worksheet!EU295</f>
        <v>145602.32999999999</v>
      </c>
      <c r="EW20" s="238">
        <f>Worksheet!EV295</f>
        <v>38715.620000000003</v>
      </c>
      <c r="EX20" s="238">
        <f>Worksheet!EW295</f>
        <v>226870.63</v>
      </c>
      <c r="EY20" s="238">
        <f>Worksheet!EX295</f>
        <v>10569.61</v>
      </c>
      <c r="EZ20" s="238">
        <f>Worksheet!EY295</f>
        <v>99257.96</v>
      </c>
      <c r="FA20" s="238">
        <f>Worksheet!EZ295</f>
        <v>119466.37</v>
      </c>
      <c r="FB20" s="238">
        <f>Worksheet!FA295</f>
        <v>1459382.84</v>
      </c>
      <c r="FC20" s="238">
        <f>Worksheet!FB295</f>
        <v>293484.46999999997</v>
      </c>
      <c r="FD20" s="238">
        <f>Worksheet!FC295</f>
        <v>735785.3</v>
      </c>
      <c r="FE20" s="238">
        <f>Worksheet!FD295</f>
        <v>121698.72</v>
      </c>
      <c r="FF20" s="238">
        <f>Worksheet!FE295</f>
        <v>59269.75</v>
      </c>
      <c r="FG20" s="238">
        <f>Worksheet!FF295</f>
        <v>60418.27</v>
      </c>
      <c r="FH20" s="238">
        <f>Worksheet!FG295</f>
        <v>33098.089999999997</v>
      </c>
      <c r="FI20" s="238">
        <f>Worksheet!FH295</f>
        <v>94422.11</v>
      </c>
      <c r="FJ20" s="238">
        <f>Worksheet!FI295</f>
        <v>549365.17000000004</v>
      </c>
      <c r="FK20" s="238">
        <f>Worksheet!FJ295</f>
        <v>543511.34</v>
      </c>
      <c r="FL20" s="238">
        <f>Worksheet!FK295</f>
        <v>831599.99</v>
      </c>
      <c r="FM20" s="238">
        <f>Worksheet!FL295</f>
        <v>1429965.54</v>
      </c>
      <c r="FN20" s="238">
        <f>Worksheet!FM295</f>
        <v>519490.72</v>
      </c>
      <c r="FO20" s="238">
        <f>Worksheet!FN295</f>
        <v>2628976.75</v>
      </c>
      <c r="FP20" s="238">
        <f>Worksheet!FO295</f>
        <v>504456.47</v>
      </c>
      <c r="FQ20" s="238">
        <f>Worksheet!FP295</f>
        <v>894207.96</v>
      </c>
      <c r="FR20" s="238">
        <f>Worksheet!FQ295</f>
        <v>242632.13</v>
      </c>
      <c r="FS20" s="238">
        <f>Worksheet!FR295</f>
        <v>121280.94</v>
      </c>
      <c r="FT20" s="238">
        <f>Worksheet!FS295</f>
        <v>132362.91</v>
      </c>
      <c r="FU20" s="238">
        <f>Worksheet!FT295</f>
        <v>77359.899999999994</v>
      </c>
      <c r="FV20" s="238">
        <f>Worksheet!FU295</f>
        <v>232895.77</v>
      </c>
      <c r="FW20" s="238">
        <f>Worksheet!FV295</f>
        <v>161625.17000000001</v>
      </c>
      <c r="FX20" s="238">
        <f>Worksheet!FW295</f>
        <v>44116.93</v>
      </c>
      <c r="FY20" s="238">
        <f>Worksheet!FX295</f>
        <v>44014.21</v>
      </c>
      <c r="FZ20" s="238">
        <f>Worksheet!FY295</f>
        <v>0</v>
      </c>
      <c r="GB20" s="204">
        <f t="shared" si="0"/>
        <v>204543989.17000005</v>
      </c>
    </row>
    <row r="21" spans="1:256" x14ac:dyDescent="0.2">
      <c r="A21" s="286" t="s">
        <v>679</v>
      </c>
      <c r="B21" s="282"/>
      <c r="C21" s="76" t="s">
        <v>645</v>
      </c>
      <c r="D21" s="244">
        <f>Worksheet!C296</f>
        <v>48839602.681979261</v>
      </c>
      <c r="E21" s="244">
        <f>Worksheet!D296</f>
        <v>221820643.50201714</v>
      </c>
      <c r="F21" s="244">
        <f>Worksheet!E296</f>
        <v>39593112.279209077</v>
      </c>
      <c r="G21" s="244">
        <f>Worksheet!F296</f>
        <v>104085752.68797973</v>
      </c>
      <c r="H21" s="244">
        <f>Worksheet!G296</f>
        <v>4728873.8382459227</v>
      </c>
      <c r="I21" s="244">
        <f>Worksheet!H296</f>
        <v>5361176.2316983202</v>
      </c>
      <c r="J21" s="244">
        <f>Worksheet!I296</f>
        <v>57653503.65513289</v>
      </c>
      <c r="K21" s="244">
        <f>Worksheet!J296</f>
        <v>14661537.282762975</v>
      </c>
      <c r="L21" s="244">
        <f>Worksheet!K296</f>
        <v>2004956.1952750878</v>
      </c>
      <c r="M21" s="244">
        <f>Worksheet!L296</f>
        <v>8792817.0413264297</v>
      </c>
      <c r="N21" s="244">
        <f>Worksheet!M296</f>
        <v>8291634.3686080314</v>
      </c>
      <c r="O21" s="244">
        <f>Worksheet!N296</f>
        <v>292189006.71377015</v>
      </c>
      <c r="P21" s="244">
        <f>Worksheet!O296</f>
        <v>67116161.436389789</v>
      </c>
      <c r="Q21" s="244">
        <f>Worksheet!P296</f>
        <v>1546737.3186042022</v>
      </c>
      <c r="R21" s="244">
        <f>Worksheet!Q296</f>
        <v>252661461.50646946</v>
      </c>
      <c r="S21" s="244">
        <f>Worksheet!R296</f>
        <v>19775271.779104643</v>
      </c>
      <c r="T21" s="244">
        <f>Worksheet!S296</f>
        <v>6840092.307651584</v>
      </c>
      <c r="U21" s="244">
        <f>Worksheet!T296</f>
        <v>1521886.8609671951</v>
      </c>
      <c r="V21" s="244">
        <f>Worksheet!U296</f>
        <v>505746.38946765021</v>
      </c>
      <c r="W21" s="244">
        <f>Worksheet!V296</f>
        <v>2226703.7394980323</v>
      </c>
      <c r="X21" s="244">
        <f>Worksheet!W296</f>
        <v>630151.68067666946</v>
      </c>
      <c r="Y21" s="244">
        <f>Worksheet!X296</f>
        <v>654546.27906844742</v>
      </c>
      <c r="Z21" s="244">
        <f>Worksheet!Y296</f>
        <v>17582270.221535727</v>
      </c>
      <c r="AA21" s="244">
        <f>Worksheet!Z296</f>
        <v>2267949.2389443163</v>
      </c>
      <c r="AB21" s="244">
        <f>Worksheet!AA296</f>
        <v>147820481.56580272</v>
      </c>
      <c r="AC21" s="244">
        <f>Worksheet!AB296</f>
        <v>63187793.918284982</v>
      </c>
      <c r="AD21" s="244">
        <f>Worksheet!AC296</f>
        <v>4760714.2853695611</v>
      </c>
      <c r="AE21" s="244">
        <f>Worksheet!AD296</f>
        <v>5795790.373225552</v>
      </c>
      <c r="AF21" s="244">
        <f>Worksheet!AE296</f>
        <v>1190802.468395337</v>
      </c>
      <c r="AG21" s="244">
        <f>Worksheet!AF296</f>
        <v>1734000.0765962838</v>
      </c>
      <c r="AH21" s="244">
        <f>Worksheet!AG296</f>
        <v>1416446.7030049865</v>
      </c>
      <c r="AI21" s="244">
        <f>Worksheet!AH296</f>
        <v>7685165.9171975385</v>
      </c>
      <c r="AJ21" s="244">
        <f>Worksheet!AI296</f>
        <v>3295641.3404346574</v>
      </c>
      <c r="AK21" s="244">
        <f>Worksheet!AJ296</f>
        <v>1948389.4306966388</v>
      </c>
      <c r="AL21" s="244">
        <f>Worksheet!AK296</f>
        <v>1671483.7486765936</v>
      </c>
      <c r="AM21" s="244">
        <f>Worksheet!AL296</f>
        <v>1127054.4532428756</v>
      </c>
      <c r="AN21" s="244">
        <f>Worksheet!AM296</f>
        <v>3267463.6759736803</v>
      </c>
      <c r="AO21" s="244">
        <f>Worksheet!AN296</f>
        <v>1102703.1701057553</v>
      </c>
      <c r="AP21" s="244">
        <f>Worksheet!AO296</f>
        <v>27616162.893046647</v>
      </c>
      <c r="AQ21" s="244">
        <f>Worksheet!AP296</f>
        <v>279574447.44408661</v>
      </c>
      <c r="AR21" s="244">
        <f>Worksheet!AQ296</f>
        <v>849717.44036560692</v>
      </c>
      <c r="AS21" s="244">
        <f>Worksheet!AR296</f>
        <v>319440186.8497473</v>
      </c>
      <c r="AT21" s="244">
        <f>Worksheet!AS296</f>
        <v>19917931.47374573</v>
      </c>
      <c r="AU21" s="244">
        <f>Worksheet!AT296</f>
        <v>11784412.978599567</v>
      </c>
      <c r="AV21" s="244">
        <f>Worksheet!AU296</f>
        <v>2192790.0819159243</v>
      </c>
      <c r="AW21" s="244">
        <f>Worksheet!AV296</f>
        <v>2837309.0186896389</v>
      </c>
      <c r="AX21" s="244">
        <f>Worksheet!AW296</f>
        <v>2346878.8272743956</v>
      </c>
      <c r="AY21" s="244">
        <f>Worksheet!AX296</f>
        <v>570689.5242441789</v>
      </c>
      <c r="AZ21" s="244">
        <f>Worksheet!AY296</f>
        <v>2956635.7688947632</v>
      </c>
      <c r="BA21" s="244">
        <f>Worksheet!AZ296</f>
        <v>82721522.341108501</v>
      </c>
      <c r="BB21" s="244">
        <f>Worksheet!BA296</f>
        <v>60449618.464336082</v>
      </c>
      <c r="BC21" s="244">
        <f>Worksheet!BB296</f>
        <v>56896225.569559507</v>
      </c>
      <c r="BD21" s="244">
        <f>Worksheet!BC296</f>
        <v>143913506.66204366</v>
      </c>
      <c r="BE21" s="244">
        <f>Worksheet!BD296</f>
        <v>26836533.37786923</v>
      </c>
      <c r="BF21" s="244">
        <f>Worksheet!BE296</f>
        <v>8810333.702777084</v>
      </c>
      <c r="BG21" s="244">
        <f>Worksheet!BF296</f>
        <v>142000107.82684851</v>
      </c>
      <c r="BH21" s="244">
        <f>Worksheet!BG296</f>
        <v>7837449.8321231259</v>
      </c>
      <c r="BI21" s="244">
        <f>Worksheet!BH296</f>
        <v>4301636.9371304475</v>
      </c>
      <c r="BJ21" s="244">
        <f>Worksheet!BI296</f>
        <v>2676118.7142400811</v>
      </c>
      <c r="BK21" s="244">
        <f>Worksheet!BJ296</f>
        <v>36502070.184613459</v>
      </c>
      <c r="BL21" s="244">
        <f>Worksheet!BK296</f>
        <v>159090559.59251055</v>
      </c>
      <c r="BM21" s="244">
        <f>Worksheet!BL296</f>
        <v>2474069.6555263926</v>
      </c>
      <c r="BN21" s="244">
        <f>Worksheet!BM296</f>
        <v>2662449.1300365818</v>
      </c>
      <c r="BO21" s="244">
        <f>Worksheet!BN296</f>
        <v>20672857.2476587</v>
      </c>
      <c r="BP21" s="244">
        <f>Worksheet!BO296</f>
        <v>8223031.8957727263</v>
      </c>
      <c r="BQ21" s="244">
        <f>Worksheet!BP296</f>
        <v>1152373.4215664465</v>
      </c>
      <c r="BR21" s="244">
        <f>Worksheet!BQ296</f>
        <v>21514364.118268207</v>
      </c>
      <c r="BS21" s="244">
        <f>Worksheet!BR296</f>
        <v>33237189.139326841</v>
      </c>
      <c r="BT21" s="244">
        <f>Worksheet!BS296</f>
        <v>8290508.7640118087</v>
      </c>
      <c r="BU21" s="244">
        <f>Worksheet!BT296</f>
        <v>2849463.9838217185</v>
      </c>
      <c r="BV21" s="244">
        <f>Worksheet!BU296</f>
        <v>2390917.2837260012</v>
      </c>
      <c r="BW21" s="244">
        <f>Worksheet!BV296</f>
        <v>3477676.8800959587</v>
      </c>
      <c r="BX21" s="244">
        <f>Worksheet!BW296</f>
        <v>6945618.7300882787</v>
      </c>
      <c r="BY21" s="244">
        <f>Worksheet!BX296</f>
        <v>397990.14920083911</v>
      </c>
      <c r="BZ21" s="244">
        <f>Worksheet!BY296</f>
        <v>2178111.3627835521</v>
      </c>
      <c r="CA21" s="244">
        <f>Worksheet!BZ296</f>
        <v>1650954.1914371781</v>
      </c>
      <c r="CB21" s="244">
        <f>Worksheet!CA296</f>
        <v>721773.83426396945</v>
      </c>
      <c r="CC21" s="244">
        <f>Worksheet!CB296</f>
        <v>368253643.75163078</v>
      </c>
      <c r="CD21" s="244">
        <f>Worksheet!CC296</f>
        <v>1722081.8357885845</v>
      </c>
      <c r="CE21" s="244">
        <f>Worksheet!CD296</f>
        <v>513610.45174739062</v>
      </c>
      <c r="CF21" s="244">
        <f>Worksheet!CE296</f>
        <v>1245957.1878996822</v>
      </c>
      <c r="CG21" s="244">
        <f>Worksheet!CF296</f>
        <v>930293.37335075752</v>
      </c>
      <c r="CH21" s="244">
        <f>Worksheet!CG296</f>
        <v>1927583.8347225352</v>
      </c>
      <c r="CI21" s="244">
        <f>Worksheet!CH296</f>
        <v>1145512.1216461645</v>
      </c>
      <c r="CJ21" s="244">
        <f>Worksheet!CI296</f>
        <v>3324638.5329404306</v>
      </c>
      <c r="CK21" s="244">
        <f>Worksheet!CJ296</f>
        <v>3417447.3422246408</v>
      </c>
      <c r="CL21" s="244">
        <f>Worksheet!CK296</f>
        <v>31052463.864662956</v>
      </c>
      <c r="CM21" s="244">
        <f>Worksheet!CL296</f>
        <v>9358637.5041538104</v>
      </c>
      <c r="CN21" s="244">
        <f>Worksheet!CM296</f>
        <v>6979939.0356215443</v>
      </c>
      <c r="CO21" s="244">
        <f>Worksheet!CN296</f>
        <v>125618612.11248411</v>
      </c>
      <c r="CP21" s="244">
        <f>Worksheet!CO296</f>
        <v>68723429.889933154</v>
      </c>
      <c r="CQ21" s="244">
        <f>Worksheet!CP296</f>
        <v>320992.09562944481</v>
      </c>
      <c r="CR21" s="244">
        <f>Worksheet!CQ296</f>
        <v>7109701.0787481777</v>
      </c>
      <c r="CS21" s="244">
        <f>Worksheet!CR296</f>
        <v>2183466.7050627866</v>
      </c>
      <c r="CT21" s="244">
        <f>Worksheet!CS296</f>
        <v>2368389.1332944152</v>
      </c>
      <c r="CU21" s="244">
        <f>Worksheet!CT296</f>
        <v>1291108.7987848339</v>
      </c>
      <c r="CV21" s="244">
        <f>Worksheet!CU296</f>
        <v>3183447.9315866926</v>
      </c>
      <c r="CW21" s="244">
        <f>Worksheet!CV296</f>
        <v>576272.80274617975</v>
      </c>
      <c r="CX21" s="244">
        <f>Worksheet!CW296</f>
        <v>1194423.2394304557</v>
      </c>
      <c r="CY21" s="244">
        <f>Worksheet!CX296</f>
        <v>2576876.4571662834</v>
      </c>
      <c r="CZ21" s="244">
        <f>Worksheet!CY296</f>
        <v>645771.45682746533</v>
      </c>
      <c r="DA21" s="244">
        <f>Worksheet!CZ296</f>
        <v>10683701.345117081</v>
      </c>
      <c r="DB21" s="244">
        <f>Worksheet!DA296</f>
        <v>1288146.3261016752</v>
      </c>
      <c r="DC21" s="244">
        <f>Worksheet!DB296</f>
        <v>2554731.2979398062</v>
      </c>
      <c r="DD21" s="244">
        <f>Worksheet!DC296</f>
        <v>1011284.9671675414</v>
      </c>
      <c r="DE21" s="244">
        <f>Worksheet!DD296</f>
        <v>1147400.9711898002</v>
      </c>
      <c r="DF21" s="244">
        <f>Worksheet!DE296</f>
        <v>2052197.0209432913</v>
      </c>
      <c r="DG21" s="244">
        <f>Worksheet!DF296</f>
        <v>116135960.65726294</v>
      </c>
      <c r="DH21" s="244">
        <f>Worksheet!DG296</f>
        <v>543722.64891676384</v>
      </c>
      <c r="DI21" s="244">
        <f>Worksheet!DH296</f>
        <v>7222379.4037102796</v>
      </c>
      <c r="DJ21" s="244">
        <f>Worksheet!DI296</f>
        <v>9925375.2693181876</v>
      </c>
      <c r="DK21" s="244">
        <f>Worksheet!DJ296</f>
        <v>4692904.1634951178</v>
      </c>
      <c r="DL21" s="244">
        <f>Worksheet!DK296</f>
        <v>3344420.604569525</v>
      </c>
      <c r="DM21" s="244">
        <f>Worksheet!DL296</f>
        <v>35123811.449122272</v>
      </c>
      <c r="DN21" s="244">
        <f>Worksheet!DM296</f>
        <v>2589398.1682786755</v>
      </c>
      <c r="DO21" s="244">
        <f>Worksheet!DN296</f>
        <v>5103984.1046315134</v>
      </c>
      <c r="DP21" s="244">
        <f>Worksheet!DO296</f>
        <v>18581575.964881204</v>
      </c>
      <c r="DQ21" s="244">
        <f>Worksheet!DP296</f>
        <v>2258103.927918735</v>
      </c>
      <c r="DR21" s="244">
        <f>Worksheet!DQ296</f>
        <v>1655371.4625110803</v>
      </c>
      <c r="DS21" s="244">
        <f>Worksheet!DR296</f>
        <v>9980376.6074883007</v>
      </c>
      <c r="DT21" s="244">
        <f>Worksheet!DS296</f>
        <v>5967178.4203665005</v>
      </c>
      <c r="DU21" s="244">
        <f>Worksheet!DT296</f>
        <v>1820357.2699745712</v>
      </c>
      <c r="DV21" s="244">
        <f>Worksheet!DU296</f>
        <v>3014168.0601740261</v>
      </c>
      <c r="DW21" s="244">
        <f>Worksheet!DV296</f>
        <v>2413701.7179181436</v>
      </c>
      <c r="DX21" s="244">
        <f>Worksheet!DW296</f>
        <v>3078159.4230013373</v>
      </c>
      <c r="DY21" s="244">
        <f>Worksheet!DX296</f>
        <v>1443900.3989486087</v>
      </c>
      <c r="DZ21" s="244">
        <f>Worksheet!DY296</f>
        <v>2380748.0937557495</v>
      </c>
      <c r="EA21" s="244">
        <f>Worksheet!DZ296</f>
        <v>5136991.8994876901</v>
      </c>
      <c r="EB21" s="244">
        <f>Worksheet!EA296</f>
        <v>1504552.4549203049</v>
      </c>
      <c r="EC21" s="244">
        <f>Worksheet!EB296</f>
        <v>2772796.7298912657</v>
      </c>
      <c r="ED21" s="244">
        <f>Worksheet!EC296</f>
        <v>2247859.0228538108</v>
      </c>
      <c r="EE21" s="244">
        <f>Worksheet!ED296</f>
        <v>4057586.8786483724</v>
      </c>
      <c r="EF21" s="244">
        <f>Worksheet!EE296</f>
        <v>2027859.2099224648</v>
      </c>
      <c r="EG21" s="244">
        <f>Worksheet!EF296</f>
        <v>10274582.896499014</v>
      </c>
      <c r="EH21" s="244">
        <f>Worksheet!EG296</f>
        <v>2245251.6910401466</v>
      </c>
      <c r="EI21" s="244">
        <f>Worksheet!EH296</f>
        <v>2293684.5506364387</v>
      </c>
      <c r="EJ21" s="244">
        <f>Worksheet!EI296</f>
        <v>107863548.17052695</v>
      </c>
      <c r="EK21" s="244">
        <f>Worksheet!EJ296</f>
        <v>53199816.992791057</v>
      </c>
      <c r="EL21" s="244">
        <f>Worksheet!EK296</f>
        <v>2379047.9965779083</v>
      </c>
      <c r="EM21" s="244">
        <f>Worksheet!EL296</f>
        <v>3569303.0814966103</v>
      </c>
      <c r="EN21" s="244">
        <f>Worksheet!EM296</f>
        <v>2359442.2539298893</v>
      </c>
      <c r="EO21" s="244">
        <f>Worksheet!EN296</f>
        <v>7318421.8737219665</v>
      </c>
      <c r="EP21" s="244">
        <f>Worksheet!EO296</f>
        <v>2362763.1209077872</v>
      </c>
      <c r="EQ21" s="244">
        <f>Worksheet!EP296</f>
        <v>1363258.092315285</v>
      </c>
      <c r="ER21" s="244">
        <f>Worksheet!EQ296</f>
        <v>11410194.805887129</v>
      </c>
      <c r="ES21" s="244">
        <f>Worksheet!ER296</f>
        <v>1762329.2107172438</v>
      </c>
      <c r="ET21" s="244">
        <f>Worksheet!ES296</f>
        <v>1391524.7212494956</v>
      </c>
      <c r="EU21" s="244">
        <f>Worksheet!ET296</f>
        <v>2466695.8834319077</v>
      </c>
      <c r="EV21" s="244">
        <f>Worksheet!EU296</f>
        <v>4858988.8813462537</v>
      </c>
      <c r="EW21" s="244">
        <f>Worksheet!EV296</f>
        <v>616776.6993017341</v>
      </c>
      <c r="EX21" s="244">
        <f>Worksheet!EW296</f>
        <v>4962687.9962499049</v>
      </c>
      <c r="EY21" s="244">
        <f>Worksheet!EX296</f>
        <v>2801072.5104879499</v>
      </c>
      <c r="EZ21" s="244">
        <f>Worksheet!EY296</f>
        <v>3205270.5858889692</v>
      </c>
      <c r="FA21" s="244">
        <f>Worksheet!EZ296</f>
        <v>1287718.3980636145</v>
      </c>
      <c r="FB21" s="244">
        <f>Worksheet!FA296</f>
        <v>7095370.8738955259</v>
      </c>
      <c r="FC21" s="244">
        <f>Worksheet!FB296</f>
        <v>0</v>
      </c>
      <c r="FD21" s="244">
        <f>Worksheet!FC296</f>
        <v>11327391.833910158</v>
      </c>
      <c r="FE21" s="244">
        <f>Worksheet!FD296</f>
        <v>2639533.535977866</v>
      </c>
      <c r="FF21" s="244">
        <f>Worksheet!FE296</f>
        <v>1135560.8057459532</v>
      </c>
      <c r="FG21" s="244">
        <f>Worksheet!FF296</f>
        <v>2277269.3311881982</v>
      </c>
      <c r="FH21" s="244">
        <f>Worksheet!FG296</f>
        <v>1453606.0575630269</v>
      </c>
      <c r="FI21" s="244">
        <f>Worksheet!FH296</f>
        <v>555611.21635363705</v>
      </c>
      <c r="FJ21" s="244">
        <f>Worksheet!FI296</f>
        <v>7823171.0285722949</v>
      </c>
      <c r="FK21" s="244">
        <f>Worksheet!FJ296</f>
        <v>5849298.5171746425</v>
      </c>
      <c r="FL21" s="244">
        <f>Worksheet!FK296</f>
        <v>4666280.1493778881</v>
      </c>
      <c r="FM21" s="244">
        <f>Worksheet!FL296</f>
        <v>21475265.143843774</v>
      </c>
      <c r="FN21" s="244">
        <f>Worksheet!FM296</f>
        <v>18514715.252501674</v>
      </c>
      <c r="FO21" s="244">
        <f>Worksheet!FN296</f>
        <v>125482067.0178104</v>
      </c>
      <c r="FP21" s="244">
        <f>Worksheet!FO296</f>
        <v>6.9849193096160889E-10</v>
      </c>
      <c r="FQ21" s="244">
        <f>Worksheet!FP296</f>
        <v>2988173.6617707191</v>
      </c>
      <c r="FR21" s="244">
        <f>Worksheet!FQ296</f>
        <v>4500945.4415212842</v>
      </c>
      <c r="FS21" s="244">
        <f>Worksheet!FR296</f>
        <v>918568.78548635589</v>
      </c>
      <c r="FT21" s="244">
        <f>Worksheet!FS296</f>
        <v>294722.0484829346</v>
      </c>
      <c r="FU21" s="244">
        <f>Worksheet!FT296</f>
        <v>0</v>
      </c>
      <c r="FV21" s="244">
        <f>Worksheet!FU296</f>
        <v>4938375.9067680622</v>
      </c>
      <c r="FW21" s="244">
        <f>Worksheet!FV296</f>
        <v>4254802.669335302</v>
      </c>
      <c r="FX21" s="244">
        <f>Worksheet!FW296</f>
        <v>2189205.5998448608</v>
      </c>
      <c r="FY21" s="244">
        <f>Worksheet!FX296</f>
        <v>685613.11155262729</v>
      </c>
      <c r="FZ21" s="244">
        <f>Worksheet!FY296</f>
        <v>139738616.47299999</v>
      </c>
      <c r="GB21" s="204">
        <f t="shared" si="0"/>
        <v>4468539273.0099964</v>
      </c>
    </row>
    <row r="22" spans="1:256" x14ac:dyDescent="0.2">
      <c r="A22" s="282" t="s">
        <v>950</v>
      </c>
      <c r="B22" s="282"/>
      <c r="C22" s="76" t="s">
        <v>951</v>
      </c>
      <c r="D22" s="244">
        <f>Worksheet!C71+Worksheet!C72+Worksheet!C73</f>
        <v>5884049.9900000002</v>
      </c>
      <c r="E22" s="244">
        <f>Worksheet!D71+Worksheet!D72+Worksheet!D73</f>
        <v>62400000</v>
      </c>
      <c r="F22" s="244">
        <f>Worksheet!E71+Worksheet!E72+Worksheet!E73</f>
        <v>4890000</v>
      </c>
      <c r="G22" s="244">
        <f>Worksheet!F71+Worksheet!F72+Worksheet!F73</f>
        <v>750000</v>
      </c>
      <c r="H22" s="244">
        <f>Worksheet!G71+Worksheet!G72+Worksheet!G73</f>
        <v>0</v>
      </c>
      <c r="I22" s="244">
        <f>Worksheet!H71+Worksheet!H72+Worksheet!H73</f>
        <v>300000</v>
      </c>
      <c r="J22" s="244">
        <f>Worksheet!I71+Worksheet!I72+Worksheet!I73</f>
        <v>18263712.48</v>
      </c>
      <c r="K22" s="244">
        <f>Worksheet!J71+Worksheet!J72+Worksheet!J73</f>
        <v>0</v>
      </c>
      <c r="L22" s="244">
        <f>Worksheet!K71+Worksheet!K72+Worksheet!K73</f>
        <v>0</v>
      </c>
      <c r="M22" s="244">
        <f>Worksheet!L71+Worksheet!L72+Worksheet!L73</f>
        <v>6155850</v>
      </c>
      <c r="N22" s="244">
        <f>Worksheet!M71+Worksheet!M72+Worksheet!M73</f>
        <v>4000000</v>
      </c>
      <c r="O22" s="244">
        <f>Worksheet!N71+Worksheet!N72+Worksheet!N73</f>
        <v>108504511.44</v>
      </c>
      <c r="P22" s="244">
        <f>Worksheet!O71+Worksheet!O72+Worksheet!O73</f>
        <v>28813580.59</v>
      </c>
      <c r="Q22" s="244">
        <f>Worksheet!P71+Worksheet!P72+Worksheet!P73</f>
        <v>6508.04</v>
      </c>
      <c r="R22" s="244">
        <f>Worksheet!Q71+Worksheet!Q72+Worksheet!Q73</f>
        <v>77699062.083524004</v>
      </c>
      <c r="S22" s="244">
        <f>Worksheet!R71+Worksheet!R72+Worksheet!R73</f>
        <v>150000</v>
      </c>
      <c r="T22" s="244">
        <f>Worksheet!S71+Worksheet!S72+Worksheet!S73</f>
        <v>1700000</v>
      </c>
      <c r="U22" s="244">
        <f>Worksheet!T71+Worksheet!T72+Worksheet!T73</f>
        <v>290180</v>
      </c>
      <c r="V22" s="244">
        <f>Worksheet!U71+Worksheet!U72+Worksheet!U73</f>
        <v>100000</v>
      </c>
      <c r="W22" s="244">
        <f>Worksheet!V71+Worksheet!V72+Worksheet!V73</f>
        <v>0</v>
      </c>
      <c r="X22" s="244">
        <f>Worksheet!W71+Worksheet!W72+Worksheet!W73</f>
        <v>0</v>
      </c>
      <c r="Y22" s="244">
        <f>Worksheet!X71+Worksheet!X72+Worksheet!X73</f>
        <v>154645.62</v>
      </c>
      <c r="Z22" s="244">
        <f>Worksheet!Y71+Worksheet!Y72+Worksheet!Y73</f>
        <v>0</v>
      </c>
      <c r="AA22" s="244">
        <f>Worksheet!Z71+Worksheet!Z72+Worksheet!Z73</f>
        <v>125782.95</v>
      </c>
      <c r="AB22" s="244">
        <f>Worksheet!AA71+Worksheet!AA72+Worksheet!AA73</f>
        <v>39524340.083580002</v>
      </c>
      <c r="AC22" s="244">
        <f>Worksheet!AB71+Worksheet!AB72+Worksheet!AB73</f>
        <v>67112523</v>
      </c>
      <c r="AD22" s="244">
        <f>Worksheet!AC71+Worksheet!AC72+Worksheet!AC73</f>
        <v>2044227</v>
      </c>
      <c r="AE22" s="244">
        <f>Worksheet!AD71+Worksheet!AD72+Worksheet!AD73</f>
        <v>2497712</v>
      </c>
      <c r="AF22" s="244">
        <f>Worksheet!AE71+Worksheet!AE72+Worksheet!AE73</f>
        <v>393409.77</v>
      </c>
      <c r="AG22" s="244">
        <f>Worksheet!AF71+Worksheet!AF72+Worksheet!AF73</f>
        <v>726897.55</v>
      </c>
      <c r="AH22" s="244">
        <f>Worksheet!AG71+Worksheet!AG72+Worksheet!AG73</f>
        <v>2837046</v>
      </c>
      <c r="AI22" s="244">
        <f>Worksheet!AH71+Worksheet!AH72+Worksheet!AH73</f>
        <v>189856.48</v>
      </c>
      <c r="AJ22" s="244">
        <f>Worksheet!AI71+Worksheet!AI72+Worksheet!AI73</f>
        <v>0</v>
      </c>
      <c r="AK22" s="244">
        <f>Worksheet!AJ71+Worksheet!AJ72+Worksheet!AJ73</f>
        <v>0</v>
      </c>
      <c r="AL22" s="244">
        <f>Worksheet!AK71+Worksheet!AK72+Worksheet!AK73</f>
        <v>0</v>
      </c>
      <c r="AM22" s="244">
        <f>Worksheet!AL71+Worksheet!AL72+Worksheet!AL73</f>
        <v>330575</v>
      </c>
      <c r="AN22" s="244">
        <f>Worksheet!AM71+Worksheet!AM72+Worksheet!AM73</f>
        <v>0</v>
      </c>
      <c r="AO22" s="244">
        <f>Worksheet!AN71+Worksheet!AN72+Worksheet!AN73</f>
        <v>0</v>
      </c>
      <c r="AP22" s="244">
        <f>Worksheet!AO71+Worksheet!AO72+Worksheet!AO73</f>
        <v>0</v>
      </c>
      <c r="AQ22" s="244">
        <f>Worksheet!AP71+Worksheet!AP72+Worksheet!AP73</f>
        <v>258321314.38</v>
      </c>
      <c r="AR22" s="244">
        <f>Worksheet!AQ71+Worksheet!AQ72+Worksheet!AQ73</f>
        <v>350000</v>
      </c>
      <c r="AS22" s="244">
        <f>Worksheet!AR71+Worksheet!AR72+Worksheet!AR73</f>
        <v>73713000</v>
      </c>
      <c r="AT22" s="244">
        <f>Worksheet!AS71+Worksheet!AS72+Worksheet!AS73</f>
        <v>18301630.899999999</v>
      </c>
      <c r="AU22" s="244">
        <f>Worksheet!AT71+Worksheet!AT72+Worksheet!AT73</f>
        <v>1590000</v>
      </c>
      <c r="AV22" s="244">
        <f>Worksheet!AU71+Worksheet!AU72+Worksheet!AU73</f>
        <v>0</v>
      </c>
      <c r="AW22" s="244">
        <f>Worksheet!AV71+Worksheet!AV72+Worksheet!AV73</f>
        <v>0</v>
      </c>
      <c r="AX22" s="244">
        <f>Worksheet!AW71+Worksheet!AW72+Worksheet!AW73</f>
        <v>0</v>
      </c>
      <c r="AY22" s="244">
        <f>Worksheet!AX71+Worksheet!AX72+Worksheet!AX73</f>
        <v>0</v>
      </c>
      <c r="AZ22" s="244">
        <f>Worksheet!AY71+Worksheet!AY72+Worksheet!AY73</f>
        <v>0</v>
      </c>
      <c r="BA22" s="244">
        <f>Worksheet!AZ71+Worksheet!AZ72+Worksheet!AZ73</f>
        <v>5750000</v>
      </c>
      <c r="BB22" s="244">
        <f>Worksheet!BA71+Worksheet!BA72+Worksheet!BA73</f>
        <v>7450000</v>
      </c>
      <c r="BC22" s="244">
        <f>Worksheet!BB71+Worksheet!BB72+Worksheet!BB73</f>
        <v>700000</v>
      </c>
      <c r="BD22" s="244">
        <f>Worksheet!BC71+Worksheet!BC72+Worksheet!BC73</f>
        <v>72398822</v>
      </c>
      <c r="BE22" s="244">
        <f>Worksheet!BD71+Worksheet!BD72+Worksheet!BD73</f>
        <v>5902714.2358800005</v>
      </c>
      <c r="BF22" s="244">
        <f>Worksheet!BE71+Worksheet!BE72+Worksheet!BE73</f>
        <v>3700000</v>
      </c>
      <c r="BG22" s="244">
        <f>Worksheet!BF71+Worksheet!BF72+Worksheet!BF73</f>
        <v>26750862</v>
      </c>
      <c r="BH22" s="244">
        <f>Worksheet!BG71+Worksheet!BG72+Worksheet!BG73</f>
        <v>0</v>
      </c>
      <c r="BI22" s="244">
        <f>Worksheet!BH71+Worksheet!BH72+Worksheet!BH73</f>
        <v>183000</v>
      </c>
      <c r="BJ22" s="244">
        <f>Worksheet!BI71+Worksheet!BI72+Worksheet!BI73</f>
        <v>0</v>
      </c>
      <c r="BK22" s="244">
        <f>Worksheet!BJ71+Worksheet!BJ72+Worksheet!BJ73</f>
        <v>4000000</v>
      </c>
      <c r="BL22" s="244">
        <f>Worksheet!BK71+Worksheet!BK72+Worksheet!BK73</f>
        <v>27300000</v>
      </c>
      <c r="BM22" s="244">
        <f>Worksheet!BL71+Worksheet!BL72+Worksheet!BL73</f>
        <v>0</v>
      </c>
      <c r="BN22" s="244">
        <f>Worksheet!BM71+Worksheet!BM72+Worksheet!BM73</f>
        <v>40575.480000000003</v>
      </c>
      <c r="BO22" s="244">
        <f>Worksheet!BN71+Worksheet!BN72+Worksheet!BN73</f>
        <v>1385000</v>
      </c>
      <c r="BP22" s="244">
        <f>Worksheet!BO71+Worksheet!BO72+Worksheet!BO73</f>
        <v>350000</v>
      </c>
      <c r="BQ22" s="244">
        <f>Worksheet!BP71+Worksheet!BP72+Worksheet!BP73</f>
        <v>110000</v>
      </c>
      <c r="BR22" s="244">
        <f>Worksheet!BQ71+Worksheet!BQ72+Worksheet!BQ73</f>
        <v>8800000</v>
      </c>
      <c r="BS22" s="244">
        <f>Worksheet!BR71+Worksheet!BR72+Worksheet!BR73</f>
        <v>9200000</v>
      </c>
      <c r="BT22" s="244">
        <f>Worksheet!BS71+Worksheet!BS72+Worksheet!BS73</f>
        <v>2167002</v>
      </c>
      <c r="BU22" s="244">
        <f>Worksheet!BT71+Worksheet!BT72+Worksheet!BT73</f>
        <v>980488</v>
      </c>
      <c r="BV22" s="244">
        <f>Worksheet!BU71+Worksheet!BU72+Worksheet!BU73</f>
        <v>550000</v>
      </c>
      <c r="BW22" s="244">
        <f>Worksheet!BV71+Worksheet!BV72+Worksheet!BV73</f>
        <v>2114125.5099999998</v>
      </c>
      <c r="BX22" s="244">
        <f>Worksheet!BW71+Worksheet!BW72+Worksheet!BW73</f>
        <v>3800000</v>
      </c>
      <c r="BY22" s="244">
        <f>Worksheet!BX71+Worksheet!BX72+Worksheet!BX73</f>
        <v>0</v>
      </c>
      <c r="BZ22" s="244">
        <f>Worksheet!BY71+Worksheet!BY72+Worksheet!BY73</f>
        <v>322000</v>
      </c>
      <c r="CA22" s="244">
        <f>Worksheet!BZ71+Worksheet!BZ72+Worksheet!BZ73</f>
        <v>0</v>
      </c>
      <c r="CB22" s="244">
        <f>Worksheet!CA71+Worksheet!CA72+Worksheet!CA73</f>
        <v>0</v>
      </c>
      <c r="CC22" s="244">
        <f>Worksheet!CB71+Worksheet!CB72+Worksheet!CB73</f>
        <v>146302585</v>
      </c>
      <c r="CD22" s="244">
        <f>Worksheet!CC71+Worksheet!CC72+Worksheet!CC73</f>
        <v>0</v>
      </c>
      <c r="CE22" s="244">
        <f>Worksheet!CD71+Worksheet!CD72+Worksheet!CD73</f>
        <v>64538.16</v>
      </c>
      <c r="CF22" s="244">
        <f>Worksheet!CE71+Worksheet!CE72+Worksheet!CE73</f>
        <v>0</v>
      </c>
      <c r="CG22" s="244">
        <f>Worksheet!CF71+Worksheet!CF72+Worksheet!CF73</f>
        <v>139360.24</v>
      </c>
      <c r="CH22" s="244">
        <f>Worksheet!CG71+Worksheet!CG72+Worksheet!CG73</f>
        <v>119200</v>
      </c>
      <c r="CI22" s="244">
        <f>Worksheet!CH71+Worksheet!CH72+Worksheet!CH73</f>
        <v>0</v>
      </c>
      <c r="CJ22" s="244">
        <f>Worksheet!CI71+Worksheet!CI72+Worksheet!CI73</f>
        <v>270068</v>
      </c>
      <c r="CK22" s="244">
        <f>Worksheet!CJ71+Worksheet!CJ72+Worksheet!CJ73</f>
        <v>667783</v>
      </c>
      <c r="CL22" s="244">
        <f>Worksheet!CK71+Worksheet!CK72+Worksheet!CK73</f>
        <v>9921262.3900000006</v>
      </c>
      <c r="CM22" s="244">
        <f>Worksheet!CL71+Worksheet!CL72+Worksheet!CL73</f>
        <v>1902207.54</v>
      </c>
      <c r="CN22" s="244">
        <f>Worksheet!CM71+Worksheet!CM72+Worksheet!CM73</f>
        <v>1100000</v>
      </c>
      <c r="CO22" s="244">
        <f>Worksheet!CN71+Worksheet!CN72+Worksheet!CN73</f>
        <v>43012147</v>
      </c>
      <c r="CP22" s="244">
        <f>Worksheet!CO71+Worksheet!CO72+Worksheet!CO73</f>
        <v>27840000</v>
      </c>
      <c r="CQ22" s="244">
        <f>Worksheet!CP71+Worksheet!CP72+Worksheet!CP73</f>
        <v>2930583</v>
      </c>
      <c r="CR22" s="244">
        <f>Worksheet!CQ71+Worksheet!CQ72+Worksheet!CQ73</f>
        <v>0</v>
      </c>
      <c r="CS22" s="244">
        <f>Worksheet!CR71+Worksheet!CR72+Worksheet!CR73</f>
        <v>428694.86</v>
      </c>
      <c r="CT22" s="244">
        <f>Worksheet!CS71+Worksheet!CS72+Worksheet!CS73</f>
        <v>0</v>
      </c>
      <c r="CU22" s="244">
        <f>Worksheet!CT71+Worksheet!CT72+Worksheet!CT73</f>
        <v>29636.04</v>
      </c>
      <c r="CV22" s="244">
        <f>Worksheet!CU71+Worksheet!CU72+Worksheet!CU73</f>
        <v>205000</v>
      </c>
      <c r="CW22" s="244">
        <f>Worksheet!CV71+Worksheet!CV72+Worksheet!CV73</f>
        <v>199997.66</v>
      </c>
      <c r="CX22" s="244">
        <f>Worksheet!CW71+Worksheet!CW72+Worksheet!CW73</f>
        <v>0</v>
      </c>
      <c r="CY22" s="244">
        <f>Worksheet!CX71+Worksheet!CX72+Worksheet!CX73</f>
        <v>0</v>
      </c>
      <c r="CZ22" s="244">
        <f>Worksheet!CY71+Worksheet!CY72+Worksheet!CY73</f>
        <v>0</v>
      </c>
      <c r="DA22" s="244">
        <f>Worksheet!CZ71+Worksheet!CZ72+Worksheet!CZ73</f>
        <v>500000</v>
      </c>
      <c r="DB22" s="244">
        <f>Worksheet!DA71+Worksheet!DA72+Worksheet!DA73</f>
        <v>18622.72</v>
      </c>
      <c r="DC22" s="244">
        <f>Worksheet!DB71+Worksheet!DB72+Worksheet!DB73</f>
        <v>0</v>
      </c>
      <c r="DD22" s="244">
        <f>Worksheet!DC71+Worksheet!DC72+Worksheet!DC73</f>
        <v>481496.36</v>
      </c>
      <c r="DE22" s="244">
        <f>Worksheet!DD71+Worksheet!DD72+Worksheet!DD73</f>
        <v>5221.7700000000004</v>
      </c>
      <c r="DF22" s="244">
        <f>Worksheet!DE71+Worksheet!DE72+Worksheet!DE73</f>
        <v>350000</v>
      </c>
      <c r="DG22" s="244">
        <f>Worksheet!DF71+Worksheet!DF72+Worksheet!DF73</f>
        <v>15339202.450640012</v>
      </c>
      <c r="DH22" s="244">
        <f>Worksheet!DG71+Worksheet!DG72+Worksheet!DG73</f>
        <v>70000</v>
      </c>
      <c r="DI22" s="244">
        <f>Worksheet!DH71+Worksheet!DH72+Worksheet!DH73</f>
        <v>2177847.37</v>
      </c>
      <c r="DJ22" s="244">
        <f>Worksheet!DI71+Worksheet!DI72+Worksheet!DI73</f>
        <v>0</v>
      </c>
      <c r="DK22" s="244">
        <f>Worksheet!DJ71+Worksheet!DJ72+Worksheet!DJ73</f>
        <v>390000</v>
      </c>
      <c r="DL22" s="244">
        <f>Worksheet!DK71+Worksheet!DK72+Worksheet!DK73</f>
        <v>333800</v>
      </c>
      <c r="DM22" s="244">
        <f>Worksheet!DL71+Worksheet!DL72+Worksheet!DL73</f>
        <v>0</v>
      </c>
      <c r="DN22" s="244">
        <f>Worksheet!DM71+Worksheet!DM72+Worksheet!DM73</f>
        <v>248000</v>
      </c>
      <c r="DO22" s="244">
        <f>Worksheet!DN71+Worksheet!DN72+Worksheet!DN73</f>
        <v>4400000</v>
      </c>
      <c r="DP22" s="244">
        <f>Worksheet!DO71+Worksheet!DO72+Worksheet!DO73</f>
        <v>550000</v>
      </c>
      <c r="DQ22" s="244">
        <f>Worksheet!DP71+Worksheet!DP72+Worksheet!DP73</f>
        <v>9617.9</v>
      </c>
      <c r="DR22" s="244">
        <f>Worksheet!DQ71+Worksheet!DQ72+Worksheet!DQ73</f>
        <v>0</v>
      </c>
      <c r="DS22" s="244">
        <f>Worksheet!DR71+Worksheet!DR72+Worksheet!DR73</f>
        <v>0</v>
      </c>
      <c r="DT22" s="244">
        <f>Worksheet!DS71+Worksheet!DS72+Worksheet!DS73</f>
        <v>0</v>
      </c>
      <c r="DU22" s="244">
        <f>Worksheet!DT71+Worksheet!DT72+Worksheet!DT73</f>
        <v>0</v>
      </c>
      <c r="DV22" s="244">
        <f>Worksheet!DU71+Worksheet!DU72+Worksheet!DU73</f>
        <v>0</v>
      </c>
      <c r="DW22" s="244">
        <f>Worksheet!DV71+Worksheet!DV72+Worksheet!DV73</f>
        <v>0</v>
      </c>
      <c r="DX22" s="244">
        <f>Worksheet!DW71+Worksheet!DW72+Worksheet!DW73</f>
        <v>15862</v>
      </c>
      <c r="DY22" s="244">
        <f>Worksheet!DX71+Worksheet!DX72+Worksheet!DX73</f>
        <v>489504.97</v>
      </c>
      <c r="DZ22" s="244">
        <f>Worksheet!DY71+Worksheet!DY72+Worksheet!DY73</f>
        <v>555852.64439999999</v>
      </c>
      <c r="EA22" s="244">
        <f>Worksheet!DZ71+Worksheet!DZ72+Worksheet!DZ73</f>
        <v>629488.357311</v>
      </c>
      <c r="EB22" s="244">
        <f>Worksheet!EA71+Worksheet!EA72+Worksheet!EA73</f>
        <v>757952.78</v>
      </c>
      <c r="EC22" s="244">
        <f>Worksheet!EB71+Worksheet!EB72+Worksheet!EB73</f>
        <v>537053.90899999999</v>
      </c>
      <c r="ED22" s="244">
        <f>Worksheet!EC71+Worksheet!EC72+Worksheet!EC73</f>
        <v>161854.6</v>
      </c>
      <c r="EE22" s="244">
        <f>Worksheet!ED71+Worksheet!ED72+Worksheet!ED73</f>
        <v>5606941.6299999999</v>
      </c>
      <c r="EF22" s="244">
        <f>Worksheet!EE71+Worksheet!EE72+Worksheet!EE73</f>
        <v>0</v>
      </c>
      <c r="EG22" s="244">
        <f>Worksheet!EF71+Worksheet!EF72+Worksheet!EF73</f>
        <v>0</v>
      </c>
      <c r="EH22" s="244">
        <f>Worksheet!EG71+Worksheet!EG72+Worksheet!EG73</f>
        <v>0</v>
      </c>
      <c r="EI22" s="244">
        <f>Worksheet!EH71+Worksheet!EH72+Worksheet!EH73</f>
        <v>0</v>
      </c>
      <c r="EJ22" s="244">
        <f>Worksheet!EI71+Worksheet!EI72+Worksheet!EI73</f>
        <v>0</v>
      </c>
      <c r="EK22" s="244">
        <f>Worksheet!EJ71+Worksheet!EJ72+Worksheet!EJ73</f>
        <v>0</v>
      </c>
      <c r="EL22" s="244">
        <f>Worksheet!EK71+Worksheet!EK72+Worksheet!EK73</f>
        <v>404670</v>
      </c>
      <c r="EM22" s="244">
        <f>Worksheet!EL71+Worksheet!EL72+Worksheet!EL73</f>
        <v>1377262.95</v>
      </c>
      <c r="EN22" s="244">
        <f>Worksheet!EM71+Worksheet!EM72+Worksheet!EM73</f>
        <v>832600</v>
      </c>
      <c r="EO22" s="244">
        <f>Worksheet!EN71+Worksheet!EN72+Worksheet!EN73</f>
        <v>195000</v>
      </c>
      <c r="EP22" s="244">
        <f>Worksheet!EO71+Worksheet!EO72+Worksheet!EO73</f>
        <v>75000</v>
      </c>
      <c r="EQ22" s="244">
        <f>Worksheet!EP71+Worksheet!EP72+Worksheet!EP73</f>
        <v>1226946</v>
      </c>
      <c r="ER22" s="244">
        <f>Worksheet!EQ71+Worksheet!EQ72+Worksheet!EQ73</f>
        <v>2637161.06</v>
      </c>
      <c r="ES22" s="244">
        <f>Worksheet!ER71+Worksheet!ER72+Worksheet!ER73</f>
        <v>1164457</v>
      </c>
      <c r="ET22" s="244">
        <f>Worksheet!ES71+Worksheet!ES72+Worksheet!ES73</f>
        <v>0</v>
      </c>
      <c r="EU22" s="244">
        <f>Worksheet!ET71+Worksheet!ET72+Worksheet!ET73</f>
        <v>164087</v>
      </c>
      <c r="EV22" s="244">
        <f>Worksheet!EU71+Worksheet!EU72+Worksheet!EU73</f>
        <v>0</v>
      </c>
      <c r="EW22" s="244">
        <f>Worksheet!EV71+Worksheet!EV72+Worksheet!EV73</f>
        <v>19817.919999999998</v>
      </c>
      <c r="EX22" s="244">
        <f>Worksheet!EW71+Worksheet!EW72+Worksheet!EW73</f>
        <v>3062823.8820000002</v>
      </c>
      <c r="EY22" s="244">
        <f>Worksheet!EX71+Worksheet!EX72+Worksheet!EX73</f>
        <v>436477.739148497</v>
      </c>
      <c r="EZ22" s="244">
        <f>Worksheet!EY71+Worksheet!EY72+Worksheet!EY73</f>
        <v>0</v>
      </c>
      <c r="FA22" s="244">
        <f>Worksheet!EZ71+Worksheet!EZ72+Worksheet!EZ73</f>
        <v>74228.81</v>
      </c>
      <c r="FB22" s="244">
        <f>Worksheet!FA71+Worksheet!FA72+Worksheet!FA73</f>
        <v>6162349.0099999998</v>
      </c>
      <c r="FC22" s="244">
        <f>Worksheet!FB71+Worksheet!FB72+Worksheet!FB73</f>
        <v>584000</v>
      </c>
      <c r="FD22" s="244">
        <f>Worksheet!FC71+Worksheet!FC72+Worksheet!FC73</f>
        <v>1100000</v>
      </c>
      <c r="FE22" s="244">
        <f>Worksheet!FD71+Worksheet!FD72+Worksheet!FD73</f>
        <v>0</v>
      </c>
      <c r="FF22" s="244">
        <f>Worksheet!FE71+Worksheet!FE72+Worksheet!FE73</f>
        <v>257823.44</v>
      </c>
      <c r="FG22" s="244">
        <f>Worksheet!FF71+Worksheet!FF72+Worksheet!FF73</f>
        <v>0</v>
      </c>
      <c r="FH22" s="244">
        <f>Worksheet!FG71+Worksheet!FG72+Worksheet!FG73</f>
        <v>0</v>
      </c>
      <c r="FI22" s="244">
        <f>Worksheet!FH71+Worksheet!FH72+Worksheet!FH73</f>
        <v>231952.78</v>
      </c>
      <c r="FJ22" s="244">
        <f>Worksheet!FI71+Worksheet!FI72+Worksheet!FI73</f>
        <v>3904000</v>
      </c>
      <c r="FK22" s="244">
        <f>Worksheet!FJ71+Worksheet!FJ72+Worksheet!FJ73</f>
        <v>1200000</v>
      </c>
      <c r="FL22" s="244">
        <f>Worksheet!FK71+Worksheet!FK72+Worksheet!FK73</f>
        <v>4546526.37</v>
      </c>
      <c r="FM22" s="244">
        <f>Worksheet!FL71+Worksheet!FL72+Worksheet!FL73</f>
        <v>3795350</v>
      </c>
      <c r="FN22" s="244">
        <f>Worksheet!FM71+Worksheet!FM72+Worksheet!FM73</f>
        <v>500000</v>
      </c>
      <c r="FO22" s="244">
        <f>Worksheet!FN71+Worksheet!FN72+Worksheet!FN73</f>
        <v>14000000</v>
      </c>
      <c r="FP22" s="244">
        <f>Worksheet!FO71+Worksheet!FO72+Worksheet!FO73</f>
        <v>2491537</v>
      </c>
      <c r="FQ22" s="244">
        <f>Worksheet!FP71+Worksheet!FP72+Worksheet!FP73</f>
        <v>2675000</v>
      </c>
      <c r="FR22" s="244">
        <f>Worksheet!FQ71+Worksheet!FQ72+Worksheet!FQ73</f>
        <v>900000</v>
      </c>
      <c r="FS22" s="244">
        <f>Worksheet!FR71+Worksheet!FR72+Worksheet!FR73</f>
        <v>1352442.635</v>
      </c>
      <c r="FT22" s="244">
        <f>Worksheet!FS71+Worksheet!FS72+Worksheet!FS73</f>
        <v>75000</v>
      </c>
      <c r="FU22" s="244">
        <f>Worksheet!FT71+Worksheet!FT72+Worksheet!FT73</f>
        <v>405000</v>
      </c>
      <c r="FV22" s="244">
        <f>Worksheet!FU71+Worksheet!FU72+Worksheet!FU73</f>
        <v>1194000</v>
      </c>
      <c r="FW22" s="244">
        <f>Worksheet!FV71+Worksheet!FV72+Worksheet!FV73</f>
        <v>1187484</v>
      </c>
      <c r="FX22" s="244">
        <f>Worksheet!FW71+Worksheet!FW72+Worksheet!FW73</f>
        <v>0</v>
      </c>
      <c r="FY22" s="244">
        <f>Worksheet!FX71+Worksheet!FX72+Worksheet!FX73</f>
        <v>320230</v>
      </c>
      <c r="FZ22" s="244">
        <f>Worksheet!FY71+Worksheet!FY72+Worksheet!FY73</f>
        <v>0</v>
      </c>
      <c r="GA22" s="76"/>
      <c r="GB22" s="204">
        <f t="shared" si="0"/>
        <v>1299389614.530483</v>
      </c>
      <c r="GC22" s="76"/>
      <c r="GD22" s="263"/>
      <c r="GE22" s="76"/>
      <c r="GF22" s="263"/>
      <c r="GG22" s="76"/>
      <c r="GH22" s="263"/>
      <c r="GI22" s="76"/>
      <c r="GJ22" s="263"/>
      <c r="GK22" s="76"/>
      <c r="GL22" s="263"/>
      <c r="GM22" s="76"/>
      <c r="GN22" s="263"/>
      <c r="GO22" s="76"/>
      <c r="GP22" s="263"/>
      <c r="GQ22" s="76"/>
      <c r="GR22" s="263"/>
      <c r="GS22" s="76"/>
      <c r="GT22" s="263"/>
      <c r="GU22" s="76"/>
      <c r="GV22" s="263"/>
      <c r="GW22" s="76"/>
      <c r="GX22" s="263"/>
      <c r="GY22" s="76"/>
      <c r="GZ22" s="263"/>
      <c r="HA22" s="76"/>
      <c r="HB22" s="263"/>
      <c r="HC22" s="76"/>
      <c r="HD22" s="263"/>
      <c r="HE22" s="76"/>
      <c r="HF22" s="263"/>
      <c r="HG22" s="76"/>
      <c r="HH22" s="263"/>
      <c r="HI22" s="76"/>
      <c r="HJ22" s="263"/>
      <c r="HK22" s="76"/>
      <c r="HL22" s="263"/>
      <c r="HM22" s="76"/>
      <c r="HN22" s="263"/>
      <c r="HO22" s="76"/>
      <c r="HP22" s="263"/>
      <c r="HQ22" s="76"/>
      <c r="HR22" s="263"/>
      <c r="HS22" s="76"/>
      <c r="HT22" s="263"/>
      <c r="HU22" s="76"/>
      <c r="HV22" s="263"/>
      <c r="HW22" s="76"/>
      <c r="HX22" s="263"/>
      <c r="HY22" s="76"/>
      <c r="HZ22" s="263"/>
      <c r="IA22" s="76"/>
      <c r="IB22" s="263"/>
      <c r="IC22" s="76"/>
      <c r="ID22" s="263"/>
      <c r="IE22" s="76"/>
      <c r="IF22" s="263"/>
      <c r="IG22" s="76"/>
      <c r="IH22" s="263"/>
      <c r="II22" s="76"/>
      <c r="IJ22" s="263"/>
      <c r="IK22" s="76"/>
      <c r="IL22" s="263"/>
      <c r="IM22" s="76"/>
      <c r="IN22" s="263"/>
      <c r="IO22" s="76"/>
      <c r="IP22" s="263"/>
      <c r="IQ22" s="76"/>
      <c r="IR22" s="263"/>
      <c r="IS22" s="76"/>
      <c r="IT22" s="263"/>
      <c r="IU22" s="76"/>
      <c r="IV22" s="263"/>
    </row>
    <row r="23" spans="1:256" x14ac:dyDescent="0.2">
      <c r="A23" s="76"/>
      <c r="B23" s="76"/>
      <c r="C23" s="76" t="s">
        <v>952</v>
      </c>
      <c r="D23" s="244">
        <f>Worksheet!C331</f>
        <v>101685.07535861604</v>
      </c>
      <c r="E23" s="244">
        <f>Worksheet!D331</f>
        <v>200107.67650735003</v>
      </c>
      <c r="F23" s="244">
        <f>Worksheet!E331</f>
        <v>393170.88582316699</v>
      </c>
      <c r="G23" s="244">
        <f>Worksheet!F331</f>
        <v>197609.31099430326</v>
      </c>
      <c r="H23" s="244">
        <f>Worksheet!G331</f>
        <v>0</v>
      </c>
      <c r="I23" s="244">
        <f>Worksheet!H331</f>
        <v>0</v>
      </c>
      <c r="J23" s="244">
        <f>Worksheet!I331</f>
        <v>125728.3560952644</v>
      </c>
      <c r="K23" s="244">
        <f>Worksheet!J331</f>
        <v>116375.50976036479</v>
      </c>
      <c r="L23" s="244">
        <f>Worksheet!K331</f>
        <v>0</v>
      </c>
      <c r="M23" s="244">
        <f>Worksheet!L331</f>
        <v>211872.82116330526</v>
      </c>
      <c r="N23" s="244">
        <f>Worksheet!M331</f>
        <v>401331.62925531529</v>
      </c>
      <c r="O23" s="244">
        <f>Worksheet!N331</f>
        <v>0</v>
      </c>
      <c r="P23" s="244">
        <f>Worksheet!O331</f>
        <v>0</v>
      </c>
      <c r="Q23" s="244">
        <f>Worksheet!P331</f>
        <v>0</v>
      </c>
      <c r="R23" s="244">
        <f>Worksheet!Q331</f>
        <v>0</v>
      </c>
      <c r="S23" s="244">
        <f>Worksheet!R331</f>
        <v>0</v>
      </c>
      <c r="T23" s="244">
        <f>Worksheet!S331</f>
        <v>51728.7756328018</v>
      </c>
      <c r="U23" s="244">
        <f>Worksheet!T331</f>
        <v>0</v>
      </c>
      <c r="V23" s="244">
        <f>Worksheet!U331</f>
        <v>0</v>
      </c>
      <c r="W23" s="244">
        <f>Worksheet!V331</f>
        <v>0</v>
      </c>
      <c r="X23" s="244">
        <f>Worksheet!W331</f>
        <v>0</v>
      </c>
      <c r="Y23" s="244">
        <f>Worksheet!X331</f>
        <v>6571.3843125475796</v>
      </c>
      <c r="Z23" s="244">
        <f>Worksheet!Y331</f>
        <v>0</v>
      </c>
      <c r="AA23" s="244">
        <f>Worksheet!Z331</f>
        <v>0</v>
      </c>
      <c r="AB23" s="244">
        <f>Worksheet!AA331</f>
        <v>49875.38734072767</v>
      </c>
      <c r="AC23" s="244">
        <f>Worksheet!AB331</f>
        <v>264393.03030119103</v>
      </c>
      <c r="AD23" s="244">
        <f>Worksheet!AC331</f>
        <v>51846.684021773799</v>
      </c>
      <c r="AE23" s="244">
        <f>Worksheet!AD331</f>
        <v>60792.221333525362</v>
      </c>
      <c r="AF23" s="244">
        <f>Worksheet!AE331</f>
        <v>25198.466602591168</v>
      </c>
      <c r="AG23" s="244">
        <f>Worksheet!AF331</f>
        <v>0</v>
      </c>
      <c r="AH23" s="244">
        <f>Worksheet!AG331</f>
        <v>36706.723944914382</v>
      </c>
      <c r="AI23" s="244">
        <f>Worksheet!AH331</f>
        <v>61304.40256186288</v>
      </c>
      <c r="AJ23" s="244">
        <f>Worksheet!AI331</f>
        <v>0</v>
      </c>
      <c r="AK23" s="244">
        <f>Worksheet!AJ331</f>
        <v>55206.713637388457</v>
      </c>
      <c r="AL23" s="244">
        <f>Worksheet!AK331</f>
        <v>0</v>
      </c>
      <c r="AM23" s="244">
        <f>Worksheet!AL331</f>
        <v>0</v>
      </c>
      <c r="AN23" s="244">
        <f>Worksheet!AM331</f>
        <v>0</v>
      </c>
      <c r="AO23" s="244">
        <f>Worksheet!AN331</f>
        <v>0</v>
      </c>
      <c r="AP23" s="244">
        <f>Worksheet!AO331</f>
        <v>98931.070787358229</v>
      </c>
      <c r="AQ23" s="244">
        <f>Worksheet!AP331</f>
        <v>1745496.4286157817</v>
      </c>
      <c r="AR23" s="244">
        <f>Worksheet!AQ331</f>
        <v>0</v>
      </c>
      <c r="AS23" s="244">
        <f>Worksheet!AR331</f>
        <v>0</v>
      </c>
      <c r="AT23" s="244">
        <f>Worksheet!AS331</f>
        <v>0</v>
      </c>
      <c r="AU23" s="244">
        <f>Worksheet!AT331</f>
        <v>0</v>
      </c>
      <c r="AV23" s="244">
        <f>Worksheet!AU331</f>
        <v>0</v>
      </c>
      <c r="AW23" s="244">
        <f>Worksheet!AV331</f>
        <v>0</v>
      </c>
      <c r="AX23" s="244">
        <f>Worksheet!AW331</f>
        <v>0</v>
      </c>
      <c r="AY23" s="244">
        <f>Worksheet!AX331</f>
        <v>0</v>
      </c>
      <c r="AZ23" s="244">
        <f>Worksheet!AY331</f>
        <v>0</v>
      </c>
      <c r="BA23" s="244">
        <f>Worksheet!AZ331</f>
        <v>469141.25071907038</v>
      </c>
      <c r="BB23" s="244">
        <f>Worksheet!BA331</f>
        <v>16204.231007053593</v>
      </c>
      <c r="BC23" s="244">
        <f>Worksheet!BB331</f>
        <v>0</v>
      </c>
      <c r="BD23" s="244">
        <f>Worksheet!BC331</f>
        <v>608831.57102358993</v>
      </c>
      <c r="BE23" s="244">
        <f>Worksheet!BD331</f>
        <v>0</v>
      </c>
      <c r="BF23" s="244">
        <f>Worksheet!BE331</f>
        <v>0</v>
      </c>
      <c r="BG23" s="244">
        <f>Worksheet!BF331</f>
        <v>0</v>
      </c>
      <c r="BH23" s="244">
        <f>Worksheet!BG331</f>
        <v>0</v>
      </c>
      <c r="BI23" s="244">
        <f>Worksheet!BH331</f>
        <v>0</v>
      </c>
      <c r="BJ23" s="244">
        <f>Worksheet!BI331</f>
        <v>56980.361089472179</v>
      </c>
      <c r="BK23" s="244">
        <f>Worksheet!BJ331</f>
        <v>0</v>
      </c>
      <c r="BL23" s="244">
        <f>Worksheet!BK331</f>
        <v>0</v>
      </c>
      <c r="BM23" s="244">
        <f>Worksheet!BL331</f>
        <v>28272.760833019594</v>
      </c>
      <c r="BN23" s="244">
        <f>Worksheet!BM331</f>
        <v>0</v>
      </c>
      <c r="BO23" s="244">
        <f>Worksheet!BN331</f>
        <v>97228.348016468808</v>
      </c>
      <c r="BP23" s="244">
        <f>Worksheet!BO331</f>
        <v>54070.783503462742</v>
      </c>
      <c r="BQ23" s="244">
        <f>Worksheet!BP331</f>
        <v>0</v>
      </c>
      <c r="BR23" s="244">
        <f>Worksheet!BQ331</f>
        <v>35209.807597594525</v>
      </c>
      <c r="BS23" s="244">
        <f>Worksheet!BR331</f>
        <v>0</v>
      </c>
      <c r="BT23" s="244">
        <f>Worksheet!BS331</f>
        <v>0</v>
      </c>
      <c r="BU23" s="244">
        <f>Worksheet!BT331</f>
        <v>0</v>
      </c>
      <c r="BV23" s="244">
        <f>Worksheet!BU331</f>
        <v>0</v>
      </c>
      <c r="BW23" s="244">
        <f>Worksheet!BV331</f>
        <v>0</v>
      </c>
      <c r="BX23" s="244">
        <f>Worksheet!BW331</f>
        <v>67526.968891050739</v>
      </c>
      <c r="BY23" s="244">
        <f>Worksheet!BX331</f>
        <v>0</v>
      </c>
      <c r="BZ23" s="244">
        <f>Worksheet!BY331</f>
        <v>0</v>
      </c>
      <c r="CA23" s="244">
        <f>Worksheet!BZ331</f>
        <v>0</v>
      </c>
      <c r="CB23" s="244">
        <f>Worksheet!CA331</f>
        <v>0</v>
      </c>
      <c r="CC23" s="244">
        <f>Worksheet!CB331</f>
        <v>349851.12996699562</v>
      </c>
      <c r="CD23" s="244">
        <f>Worksheet!CC331</f>
        <v>0</v>
      </c>
      <c r="CE23" s="244">
        <f>Worksheet!CD331</f>
        <v>12778.583896943384</v>
      </c>
      <c r="CF23" s="244">
        <f>Worksheet!CE331</f>
        <v>28223.331387891576</v>
      </c>
      <c r="CG23" s="244">
        <f>Worksheet!CF331</f>
        <v>0</v>
      </c>
      <c r="CH23" s="244">
        <f>Worksheet!CG331</f>
        <v>0</v>
      </c>
      <c r="CI23" s="244">
        <f>Worksheet!CH331</f>
        <v>19786.475741366361</v>
      </c>
      <c r="CJ23" s="244">
        <f>Worksheet!CI331</f>
        <v>53068.444366182608</v>
      </c>
      <c r="CK23" s="244">
        <f>Worksheet!CJ331</f>
        <v>107110.61262988801</v>
      </c>
      <c r="CL23" s="244">
        <f>Worksheet!CK331</f>
        <v>50236.529218587733</v>
      </c>
      <c r="CM23" s="244">
        <f>Worksheet!CL331</f>
        <v>0</v>
      </c>
      <c r="CN23" s="244">
        <f>Worksheet!CM331</f>
        <v>0</v>
      </c>
      <c r="CO23" s="244">
        <f>Worksheet!CN331</f>
        <v>0</v>
      </c>
      <c r="CP23" s="244">
        <f>Worksheet!CO331</f>
        <v>0</v>
      </c>
      <c r="CQ23" s="244">
        <f>Worksheet!CP331</f>
        <v>0</v>
      </c>
      <c r="CR23" s="244">
        <f>Worksheet!CQ331</f>
        <v>54283.836011034349</v>
      </c>
      <c r="CS23" s="244">
        <f>Worksheet!CR331</f>
        <v>0</v>
      </c>
      <c r="CT23" s="244">
        <f>Worksheet!CS331</f>
        <v>0</v>
      </c>
      <c r="CU23" s="244">
        <f>Worksheet!CT331</f>
        <v>19552.391747247373</v>
      </c>
      <c r="CV23" s="244">
        <f>Worksheet!CU331</f>
        <v>0</v>
      </c>
      <c r="CW23" s="244">
        <f>Worksheet!CV331</f>
        <v>0</v>
      </c>
      <c r="CX23" s="244">
        <f>Worksheet!CW331</f>
        <v>0</v>
      </c>
      <c r="CY23" s="244">
        <f>Worksheet!CX331</f>
        <v>0</v>
      </c>
      <c r="CZ23" s="244">
        <f>Worksheet!CY331</f>
        <v>0</v>
      </c>
      <c r="DA23" s="244">
        <f>Worksheet!CZ331</f>
        <v>0</v>
      </c>
      <c r="DB23" s="244">
        <f>Worksheet!DA331</f>
        <v>22653.773611480239</v>
      </c>
      <c r="DC23" s="244">
        <f>Worksheet!DB331</f>
        <v>0</v>
      </c>
      <c r="DD23" s="244">
        <f>Worksheet!DC331</f>
        <v>0</v>
      </c>
      <c r="DE23" s="244">
        <f>Worksheet!DD331</f>
        <v>0</v>
      </c>
      <c r="DF23" s="244">
        <f>Worksheet!DE331</f>
        <v>0</v>
      </c>
      <c r="DG23" s="244">
        <f>Worksheet!DF331</f>
        <v>408191.93975276768</v>
      </c>
      <c r="DH23" s="244">
        <f>Worksheet!DG331</f>
        <v>0</v>
      </c>
      <c r="DI23" s="244">
        <f>Worksheet!DH331</f>
        <v>48614.17400046283</v>
      </c>
      <c r="DJ23" s="244">
        <f>Worksheet!DI331</f>
        <v>0</v>
      </c>
      <c r="DK23" s="244">
        <f>Worksheet!DJ331</f>
        <v>0</v>
      </c>
      <c r="DL23" s="244">
        <f>Worksheet!DK331</f>
        <v>0</v>
      </c>
      <c r="DM23" s="244">
        <f>Worksheet!DL331</f>
        <v>51040.533176917619</v>
      </c>
      <c r="DN23" s="244">
        <f>Worksheet!DM331</f>
        <v>21769.567771831833</v>
      </c>
      <c r="DO23" s="244">
        <f>Worksheet!DN331</f>
        <v>0</v>
      </c>
      <c r="DP23" s="244">
        <f>Worksheet!DO331</f>
        <v>51544.38205306654</v>
      </c>
      <c r="DQ23" s="244">
        <f>Worksheet!DP331</f>
        <v>0</v>
      </c>
      <c r="DR23" s="244">
        <f>Worksheet!DQ331</f>
        <v>0</v>
      </c>
      <c r="DS23" s="244">
        <f>Worksheet!DR331</f>
        <v>0</v>
      </c>
      <c r="DT23" s="244">
        <f>Worksheet!DS331</f>
        <v>98041.342051145679</v>
      </c>
      <c r="DU23" s="244">
        <f>Worksheet!DT331</f>
        <v>0</v>
      </c>
      <c r="DV23" s="244">
        <f>Worksheet!DU331</f>
        <v>0</v>
      </c>
      <c r="DW23" s="244">
        <f>Worksheet!DV331</f>
        <v>0</v>
      </c>
      <c r="DX23" s="244">
        <f>Worksheet!DW331</f>
        <v>0</v>
      </c>
      <c r="DY23" s="244">
        <f>Worksheet!DX331</f>
        <v>0</v>
      </c>
      <c r="DZ23" s="244">
        <f>Worksheet!DY331</f>
        <v>0</v>
      </c>
      <c r="EA23" s="244">
        <f>Worksheet!DZ331</f>
        <v>36536.377770962994</v>
      </c>
      <c r="EB23" s="244">
        <f>Worksheet!EA331</f>
        <v>0</v>
      </c>
      <c r="EC23" s="244">
        <f>Worksheet!EB331</f>
        <v>54281.94786012124</v>
      </c>
      <c r="ED23" s="244">
        <f>Worksheet!EC331</f>
        <v>0</v>
      </c>
      <c r="EE23" s="244">
        <f>Worksheet!ED331</f>
        <v>0</v>
      </c>
      <c r="EF23" s="244">
        <f>Worksheet!EE331</f>
        <v>43714.197100544698</v>
      </c>
      <c r="EG23" s="244">
        <f>Worksheet!EF331</f>
        <v>51412.13967052829</v>
      </c>
      <c r="EH23" s="244">
        <f>Worksheet!EG331</f>
        <v>0</v>
      </c>
      <c r="EI23" s="244">
        <f>Worksheet!EH331</f>
        <v>0</v>
      </c>
      <c r="EJ23" s="244">
        <f>Worksheet!EI331</f>
        <v>580493.83639807487</v>
      </c>
      <c r="EK23" s="244">
        <f>Worksheet!EJ331</f>
        <v>0</v>
      </c>
      <c r="EL23" s="244">
        <f>Worksheet!EK331</f>
        <v>0</v>
      </c>
      <c r="EM23" s="244">
        <f>Worksheet!EL331</f>
        <v>0</v>
      </c>
      <c r="EN23" s="244">
        <f>Worksheet!EM331</f>
        <v>0</v>
      </c>
      <c r="EO23" s="244">
        <f>Worksheet!EN331</f>
        <v>103787.36558819504</v>
      </c>
      <c r="EP23" s="244">
        <f>Worksheet!EO331</f>
        <v>0</v>
      </c>
      <c r="EQ23" s="244">
        <f>Worksheet!EP331</f>
        <v>43069.521691924157</v>
      </c>
      <c r="ER23" s="244">
        <f>Worksheet!EQ331</f>
        <v>0</v>
      </c>
      <c r="ES23" s="244">
        <f>Worksheet!ER331</f>
        <v>32578.114596308646</v>
      </c>
      <c r="ET23" s="244">
        <f>Worksheet!ES331</f>
        <v>0</v>
      </c>
      <c r="EU23" s="244">
        <f>Worksheet!ET331</f>
        <v>0</v>
      </c>
      <c r="EV23" s="244">
        <f>Worksheet!EU331</f>
        <v>57338.695172517473</v>
      </c>
      <c r="EW23" s="244">
        <f>Worksheet!EV331</f>
        <v>0</v>
      </c>
      <c r="EX23" s="244">
        <f>Worksheet!EW331</f>
        <v>0</v>
      </c>
      <c r="EY23" s="244">
        <f>Worksheet!EX331</f>
        <v>0</v>
      </c>
      <c r="EZ23" s="244">
        <f>Worksheet!EY331</f>
        <v>0</v>
      </c>
      <c r="FA23" s="244">
        <f>Worksheet!EZ331</f>
        <v>0</v>
      </c>
      <c r="FB23" s="244">
        <f>Worksheet!FA331</f>
        <v>35409.680984948114</v>
      </c>
      <c r="FC23" s="244">
        <f>Worksheet!FB331</f>
        <v>0</v>
      </c>
      <c r="FD23" s="244">
        <f>Worksheet!FC331</f>
        <v>0</v>
      </c>
      <c r="FE23" s="244">
        <f>Worksheet!FD331</f>
        <v>0</v>
      </c>
      <c r="FF23" s="244">
        <f>Worksheet!FE331</f>
        <v>0</v>
      </c>
      <c r="FG23" s="244">
        <f>Worksheet!FF331</f>
        <v>0</v>
      </c>
      <c r="FH23" s="244">
        <f>Worksheet!FG331</f>
        <v>0</v>
      </c>
      <c r="FI23" s="244">
        <f>Worksheet!FH331</f>
        <v>33366.441960883829</v>
      </c>
      <c r="FJ23" s="244">
        <f>Worksheet!FI331</f>
        <v>0</v>
      </c>
      <c r="FK23" s="244">
        <f>Worksheet!FJ331</f>
        <v>0</v>
      </c>
      <c r="FL23" s="244">
        <f>Worksheet!FK331</f>
        <v>98059.265981321427</v>
      </c>
      <c r="FM23" s="244">
        <f>Worksheet!FL331</f>
        <v>0</v>
      </c>
      <c r="FN23" s="244">
        <f>Worksheet!FM331</f>
        <v>0</v>
      </c>
      <c r="FO23" s="244">
        <f>Worksheet!FN331</f>
        <v>301535.70482264279</v>
      </c>
      <c r="FP23" s="244">
        <f>Worksheet!FO331</f>
        <v>0</v>
      </c>
      <c r="FQ23" s="244">
        <f>Worksheet!FP331</f>
        <v>63030.312836575991</v>
      </c>
      <c r="FR23" s="244">
        <f>Worksheet!FQ331</f>
        <v>0</v>
      </c>
      <c r="FS23" s="244">
        <f>Worksheet!FR331</f>
        <v>0</v>
      </c>
      <c r="FT23" s="244">
        <f>Worksheet!FS331</f>
        <v>0</v>
      </c>
      <c r="FU23" s="244">
        <f>Worksheet!FT331</f>
        <v>0</v>
      </c>
      <c r="FV23" s="244">
        <f>Worksheet!FU331</f>
        <v>56820.655801102344</v>
      </c>
      <c r="FW23" s="244">
        <f>Worksheet!FV331</f>
        <v>0</v>
      </c>
      <c r="FX23" s="244">
        <f>Worksheet!FW331</f>
        <v>0</v>
      </c>
      <c r="FY23" s="244">
        <f>Worksheet!FX331</f>
        <v>0</v>
      </c>
      <c r="FZ23" s="244">
        <f>Worksheet!FY331</f>
        <v>0</v>
      </c>
      <c r="GA23" s="76"/>
      <c r="GB23" s="204">
        <f t="shared" si="0"/>
        <v>8677579.9423513915</v>
      </c>
      <c r="GC23" s="76"/>
      <c r="GD23" s="263"/>
      <c r="GE23" s="76"/>
      <c r="GF23" s="263"/>
      <c r="GG23" s="76"/>
      <c r="GH23" s="263"/>
      <c r="GI23" s="76"/>
      <c r="GJ23" s="263"/>
      <c r="GK23" s="76"/>
      <c r="GL23" s="263"/>
      <c r="GM23" s="76"/>
      <c r="GN23" s="263"/>
      <c r="GO23" s="76"/>
      <c r="GP23" s="263"/>
      <c r="GQ23" s="76"/>
      <c r="GR23" s="263"/>
      <c r="GS23" s="76"/>
      <c r="GT23" s="263"/>
      <c r="GU23" s="76"/>
      <c r="GV23" s="263"/>
      <c r="GW23" s="76"/>
      <c r="GX23" s="263"/>
      <c r="GY23" s="76"/>
      <c r="GZ23" s="263"/>
      <c r="HA23" s="76"/>
      <c r="HB23" s="263"/>
      <c r="HC23" s="76"/>
      <c r="HD23" s="263"/>
      <c r="HE23" s="76"/>
      <c r="HF23" s="263"/>
      <c r="HG23" s="76"/>
      <c r="HH23" s="263"/>
      <c r="HI23" s="76"/>
      <c r="HJ23" s="263"/>
      <c r="HK23" s="76"/>
      <c r="HL23" s="263"/>
      <c r="HM23" s="76"/>
      <c r="HN23" s="263"/>
      <c r="HO23" s="76"/>
      <c r="HP23" s="263"/>
      <c r="HQ23" s="76"/>
      <c r="HR23" s="263"/>
      <c r="HS23" s="76"/>
      <c r="HT23" s="263"/>
      <c r="HU23" s="76"/>
      <c r="HV23" s="263"/>
      <c r="HW23" s="76"/>
      <c r="HX23" s="263"/>
      <c r="HY23" s="76"/>
      <c r="HZ23" s="263"/>
      <c r="IA23" s="76"/>
      <c r="IB23" s="263"/>
      <c r="IC23" s="76"/>
      <c r="ID23" s="263"/>
      <c r="IE23" s="76"/>
      <c r="IF23" s="263"/>
      <c r="IG23" s="76"/>
      <c r="IH23" s="263"/>
      <c r="II23" s="76"/>
      <c r="IJ23" s="263"/>
      <c r="IK23" s="76"/>
      <c r="IL23" s="263"/>
      <c r="IM23" s="76"/>
      <c r="IN23" s="263"/>
      <c r="IO23" s="76"/>
      <c r="IP23" s="263"/>
      <c r="IQ23" s="76"/>
      <c r="IR23" s="263"/>
      <c r="IS23" s="76"/>
      <c r="IT23" s="263"/>
      <c r="IU23" s="76"/>
      <c r="IV23" s="263"/>
    </row>
    <row r="24" spans="1:256" x14ac:dyDescent="0.2">
      <c r="A24" s="76"/>
      <c r="B24" s="76"/>
      <c r="C24" s="76"/>
      <c r="D24" s="244"/>
      <c r="E24" s="244"/>
      <c r="F24" s="244"/>
      <c r="G24" s="244"/>
      <c r="H24" s="244"/>
      <c r="I24" s="244"/>
      <c r="J24" s="244"/>
      <c r="K24" s="244"/>
      <c r="L24" s="220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  <c r="BB24" s="244"/>
      <c r="BC24" s="244"/>
      <c r="BD24" s="244"/>
      <c r="BE24" s="244"/>
      <c r="BF24" s="244"/>
      <c r="BG24" s="244"/>
      <c r="BH24" s="244"/>
      <c r="BI24" s="244"/>
      <c r="BJ24" s="244"/>
      <c r="BK24" s="244"/>
      <c r="BL24" s="244"/>
      <c r="BM24" s="244"/>
      <c r="BN24" s="244"/>
      <c r="BO24" s="244"/>
      <c r="BP24" s="244"/>
      <c r="BQ24" s="244"/>
      <c r="BR24" s="244"/>
      <c r="BS24" s="244"/>
      <c r="BT24" s="244"/>
      <c r="BU24" s="244"/>
      <c r="BV24" s="244"/>
      <c r="BW24" s="244"/>
      <c r="BX24" s="244"/>
      <c r="BY24" s="244"/>
      <c r="BZ24" s="244"/>
      <c r="CA24" s="244"/>
      <c r="CB24" s="244"/>
      <c r="CC24" s="244"/>
      <c r="CD24" s="244"/>
      <c r="CE24" s="244"/>
      <c r="CF24" s="244"/>
      <c r="CG24" s="244"/>
      <c r="CH24" s="244"/>
      <c r="CI24" s="244"/>
      <c r="CJ24" s="244"/>
      <c r="CK24" s="244"/>
      <c r="CL24" s="244"/>
      <c r="CM24" s="244"/>
      <c r="CN24" s="244"/>
      <c r="CO24" s="244"/>
      <c r="CP24" s="244"/>
      <c r="CQ24" s="244"/>
      <c r="CR24" s="244"/>
      <c r="CS24" s="244"/>
      <c r="CT24" s="244"/>
      <c r="CU24" s="244"/>
      <c r="CV24" s="244"/>
      <c r="CW24" s="244"/>
      <c r="CX24" s="244"/>
      <c r="CY24" s="244"/>
      <c r="CZ24" s="244"/>
      <c r="DA24" s="244"/>
      <c r="DB24" s="244"/>
      <c r="DC24" s="244"/>
      <c r="DD24" s="244"/>
      <c r="DE24" s="244"/>
      <c r="DF24" s="244"/>
      <c r="DG24" s="244"/>
      <c r="DH24" s="244"/>
      <c r="DI24" s="244"/>
      <c r="DJ24" s="244"/>
      <c r="DK24" s="244"/>
      <c r="DL24" s="244"/>
      <c r="DM24" s="244"/>
      <c r="DN24" s="244"/>
      <c r="DO24" s="244"/>
      <c r="DP24" s="244"/>
      <c r="DQ24" s="244"/>
      <c r="DR24" s="244"/>
      <c r="DS24" s="244"/>
      <c r="DT24" s="244"/>
      <c r="DU24" s="244"/>
      <c r="DV24" s="244"/>
      <c r="DW24" s="244"/>
      <c r="DX24" s="244"/>
      <c r="DY24" s="244"/>
      <c r="DZ24" s="244"/>
      <c r="EA24" s="244"/>
      <c r="EB24" s="244"/>
      <c r="EC24" s="244"/>
      <c r="ED24" s="244"/>
      <c r="EE24" s="244"/>
      <c r="EF24" s="244"/>
      <c r="EG24" s="244"/>
      <c r="EH24" s="244"/>
      <c r="EI24" s="244"/>
      <c r="EJ24" s="244"/>
      <c r="EK24" s="244"/>
      <c r="EL24" s="244"/>
      <c r="EM24" s="244"/>
      <c r="EN24" s="244"/>
      <c r="EO24" s="244"/>
      <c r="EP24" s="244"/>
      <c r="EQ24" s="244"/>
      <c r="ER24" s="244"/>
      <c r="ES24" s="244"/>
      <c r="ET24" s="244"/>
      <c r="EU24" s="244"/>
      <c r="EV24" s="244"/>
      <c r="EW24" s="244"/>
      <c r="EX24" s="244"/>
      <c r="EY24" s="244"/>
      <c r="EZ24" s="244"/>
      <c r="FA24" s="244"/>
      <c r="FB24" s="244"/>
      <c r="FC24" s="244"/>
      <c r="FD24" s="244"/>
      <c r="FE24" s="244"/>
      <c r="FF24" s="244"/>
      <c r="FG24" s="244"/>
      <c r="FH24" s="244"/>
      <c r="FI24" s="244"/>
      <c r="FJ24" s="244"/>
      <c r="FK24" s="244"/>
      <c r="FL24" s="244"/>
      <c r="FM24" s="244"/>
      <c r="FN24" s="244"/>
      <c r="FO24" s="244"/>
      <c r="FP24" s="244"/>
      <c r="FQ24" s="244"/>
      <c r="FR24" s="244"/>
      <c r="FS24" s="244"/>
      <c r="FT24" s="244"/>
      <c r="FU24" s="244"/>
      <c r="FV24" s="244"/>
      <c r="FW24" s="244"/>
      <c r="FX24" s="244"/>
      <c r="FY24" s="244"/>
      <c r="FZ24" s="263"/>
      <c r="GA24" s="76"/>
      <c r="GB24" s="263"/>
      <c r="GC24" s="76"/>
      <c r="GD24" s="263"/>
      <c r="GE24" s="76"/>
      <c r="GF24" s="263"/>
      <c r="GG24" s="76"/>
      <c r="GH24" s="263"/>
      <c r="GI24" s="76"/>
      <c r="GJ24" s="263"/>
      <c r="GK24" s="76"/>
      <c r="GL24" s="263"/>
      <c r="GM24" s="76"/>
      <c r="GN24" s="263"/>
      <c r="GO24" s="76"/>
      <c r="GP24" s="263"/>
      <c r="GQ24" s="76"/>
      <c r="GR24" s="263"/>
      <c r="GS24" s="76"/>
      <c r="GT24" s="263"/>
      <c r="GU24" s="76"/>
      <c r="GV24" s="263"/>
      <c r="GW24" s="76"/>
      <c r="GX24" s="263"/>
      <c r="GY24" s="76"/>
      <c r="GZ24" s="263"/>
      <c r="HA24" s="76"/>
      <c r="HB24" s="263"/>
      <c r="HC24" s="76"/>
      <c r="HD24" s="263"/>
      <c r="HE24" s="76"/>
      <c r="HF24" s="263"/>
      <c r="HG24" s="76"/>
      <c r="HH24" s="263"/>
      <c r="HI24" s="76"/>
      <c r="HJ24" s="263"/>
      <c r="HK24" s="76"/>
      <c r="HL24" s="263"/>
      <c r="HM24" s="76"/>
      <c r="HN24" s="263"/>
      <c r="HO24" s="76"/>
      <c r="HP24" s="263"/>
      <c r="HQ24" s="76"/>
      <c r="HR24" s="263"/>
      <c r="HS24" s="76"/>
      <c r="HT24" s="263"/>
      <c r="HU24" s="76"/>
      <c r="HV24" s="263"/>
      <c r="HW24" s="76"/>
      <c r="HX24" s="263"/>
      <c r="HY24" s="76"/>
      <c r="HZ24" s="263"/>
      <c r="IA24" s="76"/>
      <c r="IB24" s="263"/>
      <c r="IC24" s="76"/>
      <c r="ID24" s="263"/>
      <c r="IE24" s="76"/>
      <c r="IF24" s="263"/>
      <c r="IG24" s="76"/>
      <c r="IH24" s="263"/>
      <c r="II24" s="76"/>
      <c r="IJ24" s="263"/>
      <c r="IK24" s="76"/>
      <c r="IL24" s="263"/>
      <c r="IM24" s="76"/>
      <c r="IN24" s="263"/>
      <c r="IO24" s="76"/>
      <c r="IP24" s="263"/>
      <c r="IQ24" s="76"/>
      <c r="IR24" s="263"/>
      <c r="IS24" s="76"/>
      <c r="IT24" s="263"/>
      <c r="IU24" s="76"/>
      <c r="IV24" s="263"/>
    </row>
    <row r="25" spans="1:256" ht="15.75" x14ac:dyDescent="0.25">
      <c r="A25" s="285" t="s">
        <v>953</v>
      </c>
      <c r="B25" s="285"/>
      <c r="C25" s="76"/>
      <c r="D25" s="244"/>
      <c r="E25" s="244"/>
      <c r="F25" s="244"/>
      <c r="G25" s="244"/>
      <c r="H25" s="244"/>
      <c r="I25" s="244"/>
      <c r="J25" s="244"/>
      <c r="K25" s="244"/>
      <c r="L25" s="220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244"/>
      <c r="BF25" s="244"/>
      <c r="BG25" s="244"/>
      <c r="BH25" s="244"/>
      <c r="BI25" s="244"/>
      <c r="BJ25" s="244"/>
      <c r="BK25" s="244"/>
      <c r="BL25" s="244"/>
      <c r="BM25" s="244"/>
      <c r="BN25" s="244"/>
      <c r="BO25" s="244"/>
      <c r="BP25" s="244"/>
      <c r="BQ25" s="244"/>
      <c r="BR25" s="244"/>
      <c r="BS25" s="244"/>
      <c r="BT25" s="244"/>
      <c r="BU25" s="244"/>
      <c r="BV25" s="244"/>
      <c r="BW25" s="244"/>
      <c r="BX25" s="244"/>
      <c r="BY25" s="244"/>
      <c r="BZ25" s="244"/>
      <c r="CA25" s="244"/>
      <c r="CB25" s="244"/>
      <c r="CC25" s="244"/>
      <c r="CD25" s="244"/>
      <c r="CE25" s="244"/>
      <c r="CF25" s="244"/>
      <c r="CG25" s="244"/>
      <c r="CH25" s="244"/>
      <c r="CI25" s="244"/>
      <c r="CJ25" s="244"/>
      <c r="CK25" s="244"/>
      <c r="CL25" s="244"/>
      <c r="CM25" s="244"/>
      <c r="CN25" s="244"/>
      <c r="CO25" s="244"/>
      <c r="CP25" s="244"/>
      <c r="CQ25" s="244"/>
      <c r="CR25" s="244"/>
      <c r="CS25" s="244"/>
      <c r="CT25" s="244"/>
      <c r="CU25" s="244"/>
      <c r="CV25" s="244"/>
      <c r="CW25" s="244"/>
      <c r="CX25" s="244"/>
      <c r="CY25" s="244"/>
      <c r="CZ25" s="244"/>
      <c r="DA25" s="244"/>
      <c r="DB25" s="244"/>
      <c r="DC25" s="244"/>
      <c r="DD25" s="244"/>
      <c r="DE25" s="244"/>
      <c r="DF25" s="244"/>
      <c r="DG25" s="244"/>
      <c r="DH25" s="244"/>
      <c r="DI25" s="244"/>
      <c r="DJ25" s="244"/>
      <c r="DK25" s="244"/>
      <c r="DL25" s="244"/>
      <c r="DM25" s="244"/>
      <c r="DN25" s="244"/>
      <c r="DO25" s="244"/>
      <c r="DP25" s="244"/>
      <c r="DQ25" s="244"/>
      <c r="DR25" s="244"/>
      <c r="DS25" s="244"/>
      <c r="DT25" s="244"/>
      <c r="DU25" s="244"/>
      <c r="DV25" s="244"/>
      <c r="DW25" s="244"/>
      <c r="DX25" s="244"/>
      <c r="DY25" s="244"/>
      <c r="DZ25" s="244"/>
      <c r="EA25" s="244"/>
      <c r="EB25" s="244"/>
      <c r="EC25" s="244"/>
      <c r="ED25" s="244"/>
      <c r="EE25" s="244"/>
      <c r="EF25" s="244"/>
      <c r="EG25" s="244"/>
      <c r="EH25" s="244"/>
      <c r="EI25" s="244"/>
      <c r="EJ25" s="244"/>
      <c r="EK25" s="244"/>
      <c r="EL25" s="244"/>
      <c r="EM25" s="244"/>
      <c r="EN25" s="244"/>
      <c r="EO25" s="244"/>
      <c r="EP25" s="244"/>
      <c r="EQ25" s="244"/>
      <c r="ER25" s="244"/>
      <c r="ES25" s="244"/>
      <c r="ET25" s="244"/>
      <c r="EU25" s="244"/>
      <c r="EV25" s="244"/>
      <c r="EW25" s="244"/>
      <c r="EX25" s="244"/>
      <c r="EY25" s="244"/>
      <c r="EZ25" s="244"/>
      <c r="FA25" s="244"/>
      <c r="FB25" s="244"/>
      <c r="FC25" s="244"/>
      <c r="FD25" s="244"/>
      <c r="FE25" s="244"/>
      <c r="FF25" s="244"/>
      <c r="FG25" s="244"/>
      <c r="FH25" s="244"/>
      <c r="FI25" s="244"/>
      <c r="FJ25" s="244"/>
      <c r="FK25" s="244"/>
      <c r="FL25" s="244"/>
      <c r="FM25" s="244"/>
      <c r="FN25" s="244"/>
      <c r="FO25" s="244"/>
      <c r="FP25" s="244"/>
      <c r="FQ25" s="244"/>
      <c r="FR25" s="244"/>
      <c r="FS25" s="244"/>
      <c r="FT25" s="244"/>
      <c r="FU25" s="244"/>
      <c r="FV25" s="244"/>
      <c r="FW25" s="244"/>
      <c r="FX25" s="244"/>
      <c r="FY25" s="244"/>
      <c r="FZ25" s="263"/>
      <c r="GA25" s="76"/>
      <c r="GB25" s="263"/>
      <c r="GC25" s="76"/>
      <c r="GD25" s="263"/>
      <c r="GE25" s="76"/>
      <c r="GF25" s="263"/>
      <c r="GG25" s="76"/>
      <c r="GH25" s="263"/>
      <c r="GI25" s="76"/>
      <c r="GJ25" s="263"/>
      <c r="GK25" s="76"/>
      <c r="GL25" s="263"/>
      <c r="GM25" s="76"/>
      <c r="GN25" s="263"/>
      <c r="GO25" s="76"/>
      <c r="GP25" s="263"/>
      <c r="GQ25" s="76"/>
      <c r="GR25" s="263"/>
      <c r="GS25" s="76"/>
      <c r="GT25" s="263"/>
      <c r="GU25" s="76"/>
      <c r="GV25" s="263"/>
      <c r="GW25" s="76"/>
      <c r="GX25" s="263"/>
      <c r="GY25" s="76"/>
      <c r="GZ25" s="263"/>
      <c r="HA25" s="76"/>
      <c r="HB25" s="263"/>
      <c r="HC25" s="76"/>
      <c r="HD25" s="263"/>
      <c r="HE25" s="76"/>
      <c r="HF25" s="263"/>
      <c r="HG25" s="76"/>
      <c r="HH25" s="263"/>
      <c r="HI25" s="76"/>
      <c r="HJ25" s="263"/>
      <c r="HK25" s="76"/>
      <c r="HL25" s="263"/>
      <c r="HM25" s="76"/>
      <c r="HN25" s="263"/>
      <c r="HO25" s="76"/>
      <c r="HP25" s="263"/>
      <c r="HQ25" s="76"/>
      <c r="HR25" s="263"/>
      <c r="HS25" s="76"/>
      <c r="HT25" s="263"/>
      <c r="HU25" s="76"/>
      <c r="HV25" s="263"/>
      <c r="HW25" s="76"/>
      <c r="HX25" s="263"/>
      <c r="HY25" s="76"/>
      <c r="HZ25" s="263"/>
      <c r="IA25" s="76"/>
      <c r="IB25" s="263"/>
      <c r="IC25" s="76"/>
      <c r="ID25" s="263"/>
      <c r="IE25" s="76"/>
      <c r="IF25" s="263"/>
      <c r="IG25" s="76"/>
      <c r="IH25" s="263"/>
      <c r="II25" s="76"/>
      <c r="IJ25" s="263"/>
      <c r="IK25" s="76"/>
      <c r="IL25" s="263"/>
      <c r="IM25" s="76"/>
      <c r="IN25" s="263"/>
      <c r="IO25" s="76"/>
      <c r="IP25" s="263"/>
      <c r="IQ25" s="76"/>
      <c r="IR25" s="263"/>
      <c r="IS25" s="76"/>
      <c r="IT25" s="263"/>
      <c r="IU25" s="76"/>
      <c r="IV25" s="263"/>
    </row>
    <row r="26" spans="1:256" x14ac:dyDescent="0.2">
      <c r="A26" s="282" t="s">
        <v>413</v>
      </c>
      <c r="B26" s="282"/>
      <c r="C26" s="76" t="s">
        <v>414</v>
      </c>
      <c r="D26" s="289">
        <f>Worksheet!C108</f>
        <v>0.88560000000000005</v>
      </c>
      <c r="E26" s="289">
        <f>Worksheet!D101</f>
        <v>0</v>
      </c>
      <c r="F26" s="289">
        <f>Worksheet!E101</f>
        <v>0</v>
      </c>
      <c r="G26" s="289">
        <f>Worksheet!F101</f>
        <v>0</v>
      </c>
      <c r="H26" s="289">
        <f>Worksheet!G101</f>
        <v>0</v>
      </c>
      <c r="I26" s="289">
        <f>Worksheet!H101</f>
        <v>0</v>
      </c>
      <c r="J26" s="289">
        <f>Worksheet!I101</f>
        <v>0</v>
      </c>
      <c r="K26" s="289">
        <f>Worksheet!J101</f>
        <v>0</v>
      </c>
      <c r="L26" s="289">
        <f>Worksheet!K101</f>
        <v>0</v>
      </c>
      <c r="M26" s="289">
        <f>Worksheet!L101</f>
        <v>2746.2</v>
      </c>
      <c r="N26" s="289">
        <f>Worksheet!M101</f>
        <v>0</v>
      </c>
      <c r="O26" s="289">
        <f>Worksheet!N101</f>
        <v>0</v>
      </c>
      <c r="P26" s="289">
        <f>Worksheet!O101</f>
        <v>0</v>
      </c>
      <c r="Q26" s="289">
        <f>Worksheet!P101</f>
        <v>0</v>
      </c>
      <c r="R26" s="289">
        <f>Worksheet!Q101</f>
        <v>0</v>
      </c>
      <c r="S26" s="289">
        <f>Worksheet!R101</f>
        <v>0</v>
      </c>
      <c r="T26" s="289">
        <f>Worksheet!S101</f>
        <v>0</v>
      </c>
      <c r="U26" s="289">
        <f>Worksheet!T101</f>
        <v>0</v>
      </c>
      <c r="V26" s="289">
        <f>Worksheet!U101</f>
        <v>0</v>
      </c>
      <c r="W26" s="289">
        <f>Worksheet!V101</f>
        <v>0</v>
      </c>
      <c r="X26" s="289">
        <f>Worksheet!W101</f>
        <v>0</v>
      </c>
      <c r="Y26" s="289">
        <f>Worksheet!X101</f>
        <v>0</v>
      </c>
      <c r="Z26" s="289">
        <f>Worksheet!Y101</f>
        <v>0</v>
      </c>
      <c r="AA26" s="289">
        <f>Worksheet!Z101</f>
        <v>0</v>
      </c>
      <c r="AB26" s="289">
        <f>Worksheet!AA101</f>
        <v>0</v>
      </c>
      <c r="AC26" s="289">
        <f>Worksheet!AB101</f>
        <v>0</v>
      </c>
      <c r="AD26" s="289">
        <f>Worksheet!AC101</f>
        <v>0</v>
      </c>
      <c r="AE26" s="289">
        <f>Worksheet!AD101</f>
        <v>0</v>
      </c>
      <c r="AF26" s="289">
        <f>Worksheet!AE101</f>
        <v>0</v>
      </c>
      <c r="AG26" s="289">
        <f>Worksheet!AF101</f>
        <v>0</v>
      </c>
      <c r="AH26" s="289">
        <f>Worksheet!AG101</f>
        <v>0</v>
      </c>
      <c r="AI26" s="289">
        <f>Worksheet!AH101</f>
        <v>0</v>
      </c>
      <c r="AJ26" s="289">
        <f>Worksheet!AI101</f>
        <v>0</v>
      </c>
      <c r="AK26" s="289">
        <f>Worksheet!AJ101</f>
        <v>0</v>
      </c>
      <c r="AL26" s="289">
        <f>Worksheet!AK101</f>
        <v>0</v>
      </c>
      <c r="AM26" s="289">
        <f>Worksheet!AL101</f>
        <v>0</v>
      </c>
      <c r="AN26" s="289">
        <f>Worksheet!AM101</f>
        <v>0</v>
      </c>
      <c r="AO26" s="289">
        <f>Worksheet!AN101</f>
        <v>0</v>
      </c>
      <c r="AP26" s="289">
        <f>Worksheet!AO101</f>
        <v>0</v>
      </c>
      <c r="AQ26" s="289">
        <f>Worksheet!AP101</f>
        <v>0</v>
      </c>
      <c r="AR26" s="289">
        <f>Worksheet!AQ101</f>
        <v>0</v>
      </c>
      <c r="AS26" s="289">
        <f>Worksheet!AR101</f>
        <v>0</v>
      </c>
      <c r="AT26" s="289">
        <f>Worksheet!AS101</f>
        <v>0</v>
      </c>
      <c r="AU26" s="289">
        <f>Worksheet!AT101</f>
        <v>0</v>
      </c>
      <c r="AV26" s="289">
        <f>Worksheet!AU101</f>
        <v>0</v>
      </c>
      <c r="AW26" s="289">
        <f>Worksheet!AV101</f>
        <v>0</v>
      </c>
      <c r="AX26" s="289">
        <f>Worksheet!AW101</f>
        <v>0</v>
      </c>
      <c r="AY26" s="289">
        <f>Worksheet!AX101</f>
        <v>0</v>
      </c>
      <c r="AZ26" s="289">
        <f>Worksheet!AY101</f>
        <v>0</v>
      </c>
      <c r="BA26" s="289">
        <f>Worksheet!AZ101</f>
        <v>0</v>
      </c>
      <c r="BB26" s="289">
        <f>Worksheet!BA101</f>
        <v>0</v>
      </c>
      <c r="BC26" s="289">
        <f>Worksheet!BB101</f>
        <v>0</v>
      </c>
      <c r="BD26" s="289">
        <f>Worksheet!BC101</f>
        <v>0</v>
      </c>
      <c r="BE26" s="289">
        <f>Worksheet!BD101</f>
        <v>0</v>
      </c>
      <c r="BF26" s="289">
        <f>Worksheet!BE101</f>
        <v>0</v>
      </c>
      <c r="BG26" s="289">
        <f>Worksheet!BF101</f>
        <v>0</v>
      </c>
      <c r="BH26" s="289">
        <f>Worksheet!BG101</f>
        <v>0</v>
      </c>
      <c r="BI26" s="289">
        <f>Worksheet!BH101</f>
        <v>0</v>
      </c>
      <c r="BJ26" s="289">
        <f>Worksheet!BI101</f>
        <v>0</v>
      </c>
      <c r="BK26" s="289">
        <f>Worksheet!BJ101</f>
        <v>0</v>
      </c>
      <c r="BL26" s="289">
        <f>Worksheet!BK101</f>
        <v>0</v>
      </c>
      <c r="BM26" s="289">
        <f>Worksheet!BL101</f>
        <v>0</v>
      </c>
      <c r="BN26" s="289">
        <f>Worksheet!BM101</f>
        <v>0</v>
      </c>
      <c r="BO26" s="289">
        <f>Worksheet!BN101</f>
        <v>0</v>
      </c>
      <c r="BP26" s="289">
        <f>Worksheet!BO101</f>
        <v>0</v>
      </c>
      <c r="BQ26" s="289">
        <f>Worksheet!BP101</f>
        <v>0</v>
      </c>
      <c r="BR26" s="289">
        <f>Worksheet!BQ101</f>
        <v>0</v>
      </c>
      <c r="BS26" s="289">
        <f>Worksheet!BR101</f>
        <v>0</v>
      </c>
      <c r="BT26" s="289">
        <f>Worksheet!BS101</f>
        <v>0</v>
      </c>
      <c r="BU26" s="289">
        <f>Worksheet!BT101</f>
        <v>0</v>
      </c>
      <c r="BV26" s="289">
        <f>Worksheet!BU101</f>
        <v>0</v>
      </c>
      <c r="BW26" s="289">
        <f>Worksheet!BV101</f>
        <v>0</v>
      </c>
      <c r="BX26" s="289">
        <f>Worksheet!BW101</f>
        <v>0</v>
      </c>
      <c r="BY26" s="289">
        <f>Worksheet!BX101</f>
        <v>0</v>
      </c>
      <c r="BZ26" s="289">
        <f>Worksheet!BY101</f>
        <v>0</v>
      </c>
      <c r="CA26" s="289">
        <f>Worksheet!BZ101</f>
        <v>0</v>
      </c>
      <c r="CB26" s="289">
        <f>Worksheet!CA101</f>
        <v>0</v>
      </c>
      <c r="CC26" s="289">
        <f>Worksheet!CB101</f>
        <v>0</v>
      </c>
      <c r="CD26" s="289">
        <f>Worksheet!CC101</f>
        <v>0</v>
      </c>
      <c r="CE26" s="289">
        <f>Worksheet!CD101</f>
        <v>0</v>
      </c>
      <c r="CF26" s="289">
        <f>Worksheet!CE101</f>
        <v>0</v>
      </c>
      <c r="CG26" s="289">
        <f>Worksheet!CF101</f>
        <v>0</v>
      </c>
      <c r="CH26" s="289">
        <f>Worksheet!CG101</f>
        <v>0</v>
      </c>
      <c r="CI26" s="289">
        <f>Worksheet!CH101</f>
        <v>0</v>
      </c>
      <c r="CJ26" s="289">
        <f>Worksheet!CI101</f>
        <v>0</v>
      </c>
      <c r="CK26" s="289">
        <f>Worksheet!CJ101</f>
        <v>0</v>
      </c>
      <c r="CL26" s="289">
        <f>Worksheet!CK101</f>
        <v>5069</v>
      </c>
      <c r="CM26" s="289">
        <f>Worksheet!CL101</f>
        <v>0</v>
      </c>
      <c r="CN26" s="289">
        <f>Worksheet!CM101</f>
        <v>0</v>
      </c>
      <c r="CO26" s="289">
        <f>Worksheet!CN101</f>
        <v>0</v>
      </c>
      <c r="CP26" s="289">
        <f>Worksheet!CO101</f>
        <v>0</v>
      </c>
      <c r="CQ26" s="289">
        <f>Worksheet!CP101</f>
        <v>0</v>
      </c>
      <c r="CR26" s="289">
        <f>Worksheet!CQ101</f>
        <v>0</v>
      </c>
      <c r="CS26" s="289">
        <f>Worksheet!CR101</f>
        <v>0</v>
      </c>
      <c r="CT26" s="289">
        <f>Worksheet!CS101</f>
        <v>0</v>
      </c>
      <c r="CU26" s="289">
        <f>Worksheet!CT101</f>
        <v>0</v>
      </c>
      <c r="CV26" s="289">
        <f>Worksheet!CU101</f>
        <v>0</v>
      </c>
      <c r="CW26" s="289">
        <f>Worksheet!CV101</f>
        <v>0</v>
      </c>
      <c r="CX26" s="289">
        <f>Worksheet!CW101</f>
        <v>0</v>
      </c>
      <c r="CY26" s="289">
        <f>Worksheet!CX101</f>
        <v>0</v>
      </c>
      <c r="CZ26" s="289">
        <f>Worksheet!CY101</f>
        <v>0</v>
      </c>
      <c r="DA26" s="289">
        <f>Worksheet!CZ101</f>
        <v>0</v>
      </c>
      <c r="DB26" s="289">
        <f>Worksheet!DA101</f>
        <v>0</v>
      </c>
      <c r="DC26" s="289">
        <f>Worksheet!DB101</f>
        <v>0</v>
      </c>
      <c r="DD26" s="289">
        <f>Worksheet!DC101</f>
        <v>0</v>
      </c>
      <c r="DE26" s="289">
        <f>Worksheet!DD101</f>
        <v>0</v>
      </c>
      <c r="DF26" s="289">
        <f>Worksheet!DE101</f>
        <v>0</v>
      </c>
      <c r="DG26" s="289">
        <f>Worksheet!DF101</f>
        <v>0</v>
      </c>
      <c r="DH26" s="289">
        <f>Worksheet!DG101</f>
        <v>0</v>
      </c>
      <c r="DI26" s="289">
        <f>Worksheet!DH101</f>
        <v>0</v>
      </c>
      <c r="DJ26" s="289">
        <f>Worksheet!DI101</f>
        <v>0</v>
      </c>
      <c r="DK26" s="289">
        <f>Worksheet!DJ101</f>
        <v>0</v>
      </c>
      <c r="DL26" s="289">
        <f>Worksheet!DK101</f>
        <v>0</v>
      </c>
      <c r="DM26" s="289">
        <f>Worksheet!DL101</f>
        <v>0</v>
      </c>
      <c r="DN26" s="289">
        <f>Worksheet!DM101</f>
        <v>0</v>
      </c>
      <c r="DO26" s="289">
        <f>Worksheet!DN101</f>
        <v>0</v>
      </c>
      <c r="DP26" s="289">
        <f>Worksheet!DO101</f>
        <v>0</v>
      </c>
      <c r="DQ26" s="289">
        <f>Worksheet!DP101</f>
        <v>0</v>
      </c>
      <c r="DR26" s="289">
        <f>Worksheet!DQ101</f>
        <v>0</v>
      </c>
      <c r="DS26" s="289">
        <f>Worksheet!DR101</f>
        <v>0</v>
      </c>
      <c r="DT26" s="289">
        <f>Worksheet!DS101</f>
        <v>0</v>
      </c>
      <c r="DU26" s="289">
        <f>Worksheet!DT101</f>
        <v>0</v>
      </c>
      <c r="DV26" s="289">
        <f>Worksheet!DU101</f>
        <v>0</v>
      </c>
      <c r="DW26" s="289">
        <f>Worksheet!DV101</f>
        <v>0</v>
      </c>
      <c r="DX26" s="289">
        <f>Worksheet!DW101</f>
        <v>0</v>
      </c>
      <c r="DY26" s="289">
        <f>Worksheet!DX101</f>
        <v>0</v>
      </c>
      <c r="DZ26" s="289">
        <f>Worksheet!DY101</f>
        <v>0</v>
      </c>
      <c r="EA26" s="289">
        <f>Worksheet!DZ101</f>
        <v>0</v>
      </c>
      <c r="EB26" s="289">
        <f>Worksheet!EA101</f>
        <v>0</v>
      </c>
      <c r="EC26" s="289">
        <f>Worksheet!EB101</f>
        <v>0</v>
      </c>
      <c r="ED26" s="289">
        <f>Worksheet!EC101</f>
        <v>0</v>
      </c>
      <c r="EE26" s="289">
        <f>Worksheet!ED101</f>
        <v>0</v>
      </c>
      <c r="EF26" s="289">
        <f>Worksheet!EE101</f>
        <v>0</v>
      </c>
      <c r="EG26" s="289">
        <f>Worksheet!EF101</f>
        <v>0</v>
      </c>
      <c r="EH26" s="289">
        <f>Worksheet!EG101</f>
        <v>0</v>
      </c>
      <c r="EI26" s="289">
        <f>Worksheet!EH101</f>
        <v>0</v>
      </c>
      <c r="EJ26" s="289">
        <f>Worksheet!EI101</f>
        <v>0</v>
      </c>
      <c r="EK26" s="289">
        <f>Worksheet!EJ101</f>
        <v>0</v>
      </c>
      <c r="EL26" s="289">
        <f>Worksheet!EK101</f>
        <v>0</v>
      </c>
      <c r="EM26" s="289">
        <f>Worksheet!EL101</f>
        <v>0</v>
      </c>
      <c r="EN26" s="289">
        <f>Worksheet!EM101</f>
        <v>0</v>
      </c>
      <c r="EO26" s="289">
        <f>Worksheet!EN101</f>
        <v>1138.0999999999999</v>
      </c>
      <c r="EP26" s="289">
        <f>Worksheet!EO101</f>
        <v>0</v>
      </c>
      <c r="EQ26" s="289">
        <f>Worksheet!EP101</f>
        <v>0</v>
      </c>
      <c r="ER26" s="289">
        <f>Worksheet!EQ101</f>
        <v>0</v>
      </c>
      <c r="ES26" s="289">
        <f>Worksheet!ER101</f>
        <v>0</v>
      </c>
      <c r="ET26" s="289">
        <f>Worksheet!ES101</f>
        <v>0</v>
      </c>
      <c r="EU26" s="289">
        <f>Worksheet!ET101</f>
        <v>0</v>
      </c>
      <c r="EV26" s="289">
        <f>Worksheet!EU101</f>
        <v>0</v>
      </c>
      <c r="EW26" s="289">
        <f>Worksheet!EV101</f>
        <v>0</v>
      </c>
      <c r="EX26" s="289">
        <f>Worksheet!EW101</f>
        <v>0</v>
      </c>
      <c r="EY26" s="289">
        <f>Worksheet!EX101</f>
        <v>0</v>
      </c>
      <c r="EZ26" s="289">
        <f>Worksheet!EY101</f>
        <v>0</v>
      </c>
      <c r="FA26" s="289">
        <f>Worksheet!EZ101</f>
        <v>0</v>
      </c>
      <c r="FB26" s="289">
        <f>Worksheet!FA101</f>
        <v>0</v>
      </c>
      <c r="FC26" s="289">
        <f>Worksheet!FB101</f>
        <v>0</v>
      </c>
      <c r="FD26" s="289">
        <f>Worksheet!FC101</f>
        <v>0</v>
      </c>
      <c r="FE26" s="289">
        <f>Worksheet!FD101</f>
        <v>0</v>
      </c>
      <c r="FF26" s="289">
        <f>Worksheet!FE101</f>
        <v>0</v>
      </c>
      <c r="FG26" s="289">
        <f>Worksheet!FF101</f>
        <v>0</v>
      </c>
      <c r="FH26" s="289">
        <f>Worksheet!FG101</f>
        <v>0</v>
      </c>
      <c r="FI26" s="289">
        <f>Worksheet!FH101</f>
        <v>0</v>
      </c>
      <c r="FJ26" s="289">
        <f>Worksheet!FI101</f>
        <v>0</v>
      </c>
      <c r="FK26" s="289">
        <f>Worksheet!FJ101</f>
        <v>0</v>
      </c>
      <c r="FL26" s="289">
        <f>Worksheet!FK101</f>
        <v>0</v>
      </c>
      <c r="FM26" s="289">
        <f>Worksheet!FL101</f>
        <v>0</v>
      </c>
      <c r="FN26" s="289">
        <f>Worksheet!FM101</f>
        <v>0</v>
      </c>
      <c r="FO26" s="289">
        <f>Worksheet!FN101</f>
        <v>0</v>
      </c>
      <c r="FP26" s="289">
        <f>Worksheet!FO101</f>
        <v>0</v>
      </c>
      <c r="FQ26" s="289">
        <f>Worksheet!FP101</f>
        <v>0</v>
      </c>
      <c r="FR26" s="289">
        <f>Worksheet!FQ101</f>
        <v>0</v>
      </c>
      <c r="FS26" s="289">
        <f>Worksheet!FR101</f>
        <v>0</v>
      </c>
      <c r="FT26" s="289">
        <f>Worksheet!FS101</f>
        <v>0</v>
      </c>
      <c r="FU26" s="289">
        <f>Worksheet!FT101</f>
        <v>0</v>
      </c>
      <c r="FV26" s="289">
        <f>Worksheet!FU101</f>
        <v>0</v>
      </c>
      <c r="FW26" s="289">
        <f>Worksheet!FV101</f>
        <v>0</v>
      </c>
      <c r="FX26" s="289">
        <f>Worksheet!FW101</f>
        <v>0</v>
      </c>
      <c r="FY26" s="289">
        <f>Worksheet!FX101</f>
        <v>0</v>
      </c>
      <c r="FZ26" s="263"/>
      <c r="GA26" s="76"/>
      <c r="GB26" s="263"/>
      <c r="GC26" s="76"/>
      <c r="GD26" s="263"/>
      <c r="GE26" s="76"/>
      <c r="GF26" s="263"/>
      <c r="GG26" s="76"/>
      <c r="GH26" s="263"/>
      <c r="GI26" s="76"/>
      <c r="GJ26" s="263"/>
      <c r="GK26" s="76"/>
      <c r="GL26" s="263"/>
      <c r="GM26" s="76"/>
      <c r="GN26" s="263"/>
      <c r="GO26" s="76"/>
      <c r="GP26" s="263"/>
      <c r="GQ26" s="76"/>
      <c r="GR26" s="263"/>
      <c r="GS26" s="76"/>
      <c r="GT26" s="263"/>
      <c r="GU26" s="76"/>
      <c r="GV26" s="263"/>
      <c r="GW26" s="76"/>
      <c r="GX26" s="263"/>
      <c r="GY26" s="76"/>
      <c r="GZ26" s="263"/>
      <c r="HA26" s="76"/>
      <c r="HB26" s="263"/>
      <c r="HC26" s="76"/>
      <c r="HD26" s="263"/>
      <c r="HE26" s="76"/>
      <c r="HF26" s="263"/>
      <c r="HG26" s="76"/>
      <c r="HH26" s="263"/>
      <c r="HI26" s="76"/>
      <c r="HJ26" s="263"/>
      <c r="HK26" s="76"/>
      <c r="HL26" s="263"/>
      <c r="HM26" s="76"/>
      <c r="HN26" s="263"/>
      <c r="HO26" s="76"/>
      <c r="HP26" s="263"/>
      <c r="HQ26" s="76"/>
      <c r="HR26" s="263"/>
      <c r="HS26" s="76"/>
      <c r="HT26" s="263"/>
      <c r="HU26" s="76"/>
      <c r="HV26" s="263"/>
      <c r="HW26" s="76"/>
      <c r="HX26" s="263"/>
      <c r="HY26" s="76"/>
      <c r="HZ26" s="263"/>
      <c r="IA26" s="76"/>
      <c r="IB26" s="263"/>
      <c r="IC26" s="76"/>
      <c r="ID26" s="263"/>
      <c r="IE26" s="76"/>
      <c r="IF26" s="263"/>
      <c r="IG26" s="76"/>
      <c r="IH26" s="263"/>
      <c r="II26" s="76"/>
      <c r="IJ26" s="263"/>
      <c r="IK26" s="76"/>
      <c r="IL26" s="263"/>
      <c r="IM26" s="76"/>
      <c r="IN26" s="263"/>
      <c r="IO26" s="76"/>
      <c r="IP26" s="263"/>
      <c r="IQ26" s="76"/>
      <c r="IR26" s="263"/>
      <c r="IS26" s="76"/>
      <c r="IT26" s="263"/>
      <c r="IU26" s="76"/>
      <c r="IV26" s="263"/>
    </row>
    <row r="27" spans="1:256" x14ac:dyDescent="0.2">
      <c r="A27" s="282" t="s">
        <v>954</v>
      </c>
      <c r="B27" s="282"/>
      <c r="C27" s="76" t="s">
        <v>402</v>
      </c>
      <c r="D27" s="289">
        <f>Worksheet!C106</f>
        <v>1.0297000000000001</v>
      </c>
      <c r="E27" s="289">
        <f>Worksheet!D106</f>
        <v>1.0297000000000001</v>
      </c>
      <c r="F27" s="289">
        <f>Worksheet!E106</f>
        <v>1.0297000000000001</v>
      </c>
      <c r="G27" s="289">
        <f>Worksheet!F106</f>
        <v>1.0297000000000001</v>
      </c>
      <c r="H27" s="289">
        <f>Worksheet!G106</f>
        <v>1.1212</v>
      </c>
      <c r="I27" s="289">
        <f>Worksheet!H106</f>
        <v>1.1317999999999999</v>
      </c>
      <c r="J27" s="289">
        <f>Worksheet!I106</f>
        <v>1.0297000000000001</v>
      </c>
      <c r="K27" s="289">
        <f>Worksheet!J106</f>
        <v>1.0523</v>
      </c>
      <c r="L27" s="289">
        <f>Worksheet!K106</f>
        <v>1.5115000000000001</v>
      </c>
      <c r="M27" s="289">
        <f>Worksheet!L106</f>
        <v>1.0491999999999999</v>
      </c>
      <c r="N27" s="289">
        <f>Worksheet!M106</f>
        <v>1.1042000000000001</v>
      </c>
      <c r="O27" s="289">
        <f>Worksheet!N106</f>
        <v>1.0297000000000001</v>
      </c>
      <c r="P27" s="289">
        <f>Worksheet!O106</f>
        <v>1.0297000000000001</v>
      </c>
      <c r="Q27" s="289">
        <f>Worksheet!P106</f>
        <v>1.9068000000000001</v>
      </c>
      <c r="R27" s="289">
        <f>Worksheet!Q106</f>
        <v>1.0297000000000001</v>
      </c>
      <c r="S27" s="289">
        <f>Worksheet!R106</f>
        <v>1.0468</v>
      </c>
      <c r="T27" s="289">
        <f>Worksheet!S106</f>
        <v>1.0878000000000001</v>
      </c>
      <c r="U27" s="289">
        <f>Worksheet!T106</f>
        <v>2.0173999999999999</v>
      </c>
      <c r="V27" s="289">
        <f>Worksheet!U106</f>
        <v>2.3902000000000001</v>
      </c>
      <c r="W27" s="289">
        <f>Worksheet!V106</f>
        <v>1.5193000000000001</v>
      </c>
      <c r="X27" s="289">
        <f>Worksheet!W106</f>
        <v>2.3957999999999999</v>
      </c>
      <c r="Y27" s="289">
        <f>Worksheet!X106</f>
        <v>2.3957999999999999</v>
      </c>
      <c r="Z27" s="289">
        <f>Worksheet!Y106</f>
        <v>1.0532999999999999</v>
      </c>
      <c r="AA27" s="289">
        <f>Worksheet!Z106</f>
        <v>1.6641999999999999</v>
      </c>
      <c r="AB27" s="289">
        <f>Worksheet!AA106</f>
        <v>1.0297000000000001</v>
      </c>
      <c r="AC27" s="289">
        <f>Worksheet!AB106</f>
        <v>1.0297000000000001</v>
      </c>
      <c r="AD27" s="289">
        <f>Worksheet!AC106</f>
        <v>1.1265000000000001</v>
      </c>
      <c r="AE27" s="289">
        <f>Worksheet!AD106</f>
        <v>1.1073999999999999</v>
      </c>
      <c r="AF27" s="289">
        <f>Worksheet!AE106</f>
        <v>2.1888999999999998</v>
      </c>
      <c r="AG27" s="289">
        <f>Worksheet!AF106</f>
        <v>1.9503999999999999</v>
      </c>
      <c r="AH27" s="289">
        <f>Worksheet!AG106</f>
        <v>1.1753</v>
      </c>
      <c r="AI27" s="289">
        <f>Worksheet!AH106</f>
        <v>1.1209</v>
      </c>
      <c r="AJ27" s="289">
        <f>Worksheet!AI106</f>
        <v>1.405</v>
      </c>
      <c r="AK27" s="289">
        <f>Worksheet!AJ106</f>
        <v>1.8549</v>
      </c>
      <c r="AL27" s="289">
        <f>Worksheet!AK106</f>
        <v>1.768</v>
      </c>
      <c r="AM27" s="289">
        <f>Worksheet!AL106</f>
        <v>1.5423</v>
      </c>
      <c r="AN27" s="289">
        <f>Worksheet!AM106</f>
        <v>1.2609999999999999</v>
      </c>
      <c r="AO27" s="289">
        <f>Worksheet!AN106</f>
        <v>1.4045000000000001</v>
      </c>
      <c r="AP27" s="289">
        <f>Worksheet!AO106</f>
        <v>1.0311999999999999</v>
      </c>
      <c r="AQ27" s="289">
        <f>Worksheet!AP106</f>
        <v>1.0297000000000001</v>
      </c>
      <c r="AR27" s="289">
        <f>Worksheet!AQ106</f>
        <v>1.6909000000000001</v>
      </c>
      <c r="AS27" s="289">
        <f>Worksheet!AR106</f>
        <v>1.0297000000000001</v>
      </c>
      <c r="AT27" s="289">
        <f>Worksheet!AS106</f>
        <v>1.0297000000000001</v>
      </c>
      <c r="AU27" s="289">
        <f>Worksheet!AT106</f>
        <v>1.0538000000000001</v>
      </c>
      <c r="AV27" s="289">
        <f>Worksheet!AU106</f>
        <v>1.6479999999999999</v>
      </c>
      <c r="AW27" s="289">
        <f>Worksheet!AV106</f>
        <v>1.5061</v>
      </c>
      <c r="AX27" s="289">
        <f>Worksheet!AW106</f>
        <v>1.7436</v>
      </c>
      <c r="AY27" s="289">
        <f>Worksheet!AX106</f>
        <v>2.3957999999999999</v>
      </c>
      <c r="AZ27" s="289">
        <f>Worksheet!AY106</f>
        <v>1.2390000000000001</v>
      </c>
      <c r="BA27" s="289">
        <f>Worksheet!AZ106</f>
        <v>1.0297000000000001</v>
      </c>
      <c r="BB27" s="289">
        <f>Worksheet!BA106</f>
        <v>1.0297000000000001</v>
      </c>
      <c r="BC27" s="289">
        <f>Worksheet!BB106</f>
        <v>1.0297000000000001</v>
      </c>
      <c r="BD27" s="289">
        <f>Worksheet!BC106</f>
        <v>1.0297000000000001</v>
      </c>
      <c r="BE27" s="289">
        <f>Worksheet!BD106</f>
        <v>1.0297000000000001</v>
      </c>
      <c r="BF27" s="289">
        <f>Worksheet!BE106</f>
        <v>1.0996999999999999</v>
      </c>
      <c r="BG27" s="289">
        <f>Worksheet!BF106</f>
        <v>1.0297000000000001</v>
      </c>
      <c r="BH27" s="289">
        <f>Worksheet!BG106</f>
        <v>1.1212</v>
      </c>
      <c r="BI27" s="289">
        <f>Worksheet!BH106</f>
        <v>1.2042999999999999</v>
      </c>
      <c r="BJ27" s="289">
        <f>Worksheet!BI106</f>
        <v>1.6672</v>
      </c>
      <c r="BK27" s="289">
        <f>Worksheet!BJ106</f>
        <v>1.0297000000000001</v>
      </c>
      <c r="BL27" s="289">
        <f>Worksheet!BK106</f>
        <v>1.0297000000000001</v>
      </c>
      <c r="BM27" s="289">
        <f>Worksheet!BL106</f>
        <v>1.8495999999999999</v>
      </c>
      <c r="BN27" s="289">
        <f>Worksheet!BM106</f>
        <v>1.5339</v>
      </c>
      <c r="BO27" s="289">
        <f>Worksheet!BN106</f>
        <v>1.0361</v>
      </c>
      <c r="BP27" s="289">
        <f>Worksheet!BO106</f>
        <v>1.1048</v>
      </c>
      <c r="BQ27" s="289">
        <f>Worksheet!BP106</f>
        <v>1.8116000000000001</v>
      </c>
      <c r="BR27" s="289">
        <f>Worksheet!BQ106</f>
        <v>1.0297000000000001</v>
      </c>
      <c r="BS27" s="289">
        <f>Worksheet!BR106</f>
        <v>1.0308999999999999</v>
      </c>
      <c r="BT27" s="289">
        <f>Worksheet!BS106</f>
        <v>1.1142000000000001</v>
      </c>
      <c r="BU27" s="289">
        <f>Worksheet!BT106</f>
        <v>1.2677</v>
      </c>
      <c r="BV27" s="289">
        <f>Worksheet!BU106</f>
        <v>1.3026</v>
      </c>
      <c r="BW27" s="289">
        <f>Worksheet!BV106</f>
        <v>1.1067</v>
      </c>
      <c r="BX27" s="289">
        <f>Worksheet!BW106</f>
        <v>1.0697000000000001</v>
      </c>
      <c r="BY27" s="289">
        <f>Worksheet!BX106</f>
        <v>2.2555000000000001</v>
      </c>
      <c r="BZ27" s="289">
        <f>Worksheet!BY106</f>
        <v>1.2265999999999999</v>
      </c>
      <c r="CA27" s="289">
        <f>Worksheet!BZ106</f>
        <v>1.7838000000000001</v>
      </c>
      <c r="CB27" s="289">
        <f>Worksheet!CA106</f>
        <v>1.9452</v>
      </c>
      <c r="CC27" s="289">
        <f>Worksheet!CB106</f>
        <v>1.0297000000000001</v>
      </c>
      <c r="CD27" s="289">
        <f>Worksheet!CC106</f>
        <v>1.9237</v>
      </c>
      <c r="CE27" s="289">
        <f>Worksheet!CD106</f>
        <v>2.3721000000000001</v>
      </c>
      <c r="CF27" s="289">
        <f>Worksheet!CE106</f>
        <v>1.9779</v>
      </c>
      <c r="CG27" s="289">
        <f>Worksheet!CF106</f>
        <v>2.1490999999999998</v>
      </c>
      <c r="CH27" s="289">
        <f>Worksheet!CG106</f>
        <v>1.7718</v>
      </c>
      <c r="CI27" s="289">
        <f>Worksheet!CH106</f>
        <v>2.1873999999999998</v>
      </c>
      <c r="CJ27" s="289">
        <f>Worksheet!CI106</f>
        <v>1.1847000000000001</v>
      </c>
      <c r="CK27" s="289">
        <f>Worksheet!CJ106</f>
        <v>1.1315999999999999</v>
      </c>
      <c r="CL27" s="289">
        <f>Worksheet!CK106</f>
        <v>1.0297000000000001</v>
      </c>
      <c r="CM27" s="289">
        <f>Worksheet!CL106</f>
        <v>1.1035999999999999</v>
      </c>
      <c r="CN27" s="289">
        <f>Worksheet!CM106</f>
        <v>1.1609</v>
      </c>
      <c r="CO27" s="289">
        <f>Worksheet!CN106</f>
        <v>1.0297000000000001</v>
      </c>
      <c r="CP27" s="289">
        <f>Worksheet!CO106</f>
        <v>1.0297000000000001</v>
      </c>
      <c r="CQ27" s="289">
        <f>Worksheet!CP106</f>
        <v>1.1194999999999999</v>
      </c>
      <c r="CR27" s="289">
        <f>Worksheet!CQ106</f>
        <v>1.1218999999999999</v>
      </c>
      <c r="CS27" s="289">
        <f>Worksheet!CR106</f>
        <v>1.9041999999999999</v>
      </c>
      <c r="CT27" s="289">
        <f>Worksheet!CS106</f>
        <v>1.3929</v>
      </c>
      <c r="CU27" s="289">
        <f>Worksheet!CT106</f>
        <v>2.1675</v>
      </c>
      <c r="CV27" s="289">
        <f>Worksheet!CU106</f>
        <v>1.2386999999999999</v>
      </c>
      <c r="CW27" s="289">
        <f>Worksheet!CV106</f>
        <v>2.3957999999999999</v>
      </c>
      <c r="CX27" s="289">
        <f>Worksheet!CW106</f>
        <v>1.8884000000000001</v>
      </c>
      <c r="CY27" s="289">
        <f>Worksheet!CX106</f>
        <v>1.2337</v>
      </c>
      <c r="CZ27" s="289">
        <f>Worksheet!CY106</f>
        <v>2.3957999999999999</v>
      </c>
      <c r="DA27" s="289">
        <f>Worksheet!CZ106</f>
        <v>1.0626</v>
      </c>
      <c r="DB27" s="289">
        <f>Worksheet!DA106</f>
        <v>1.8982000000000001</v>
      </c>
      <c r="DC27" s="289">
        <f>Worksheet!DB106</f>
        <v>1.5002</v>
      </c>
      <c r="DD27" s="289">
        <f>Worksheet!DC106</f>
        <v>2.0015999999999998</v>
      </c>
      <c r="DE27" s="289">
        <f>Worksheet!DD106</f>
        <v>1.9725999999999999</v>
      </c>
      <c r="DF27" s="289">
        <f>Worksheet!DE106</f>
        <v>1.2743</v>
      </c>
      <c r="DG27" s="289">
        <f>Worksheet!DF106</f>
        <v>1.0297000000000001</v>
      </c>
      <c r="DH27" s="289">
        <f>Worksheet!DG106</f>
        <v>2.2341000000000002</v>
      </c>
      <c r="DI27" s="289">
        <f>Worksheet!DH106</f>
        <v>1.0633999999999999</v>
      </c>
      <c r="DJ27" s="289">
        <f>Worksheet!DI106</f>
        <v>1.0478000000000001</v>
      </c>
      <c r="DK27" s="289">
        <f>Worksheet!DJ106</f>
        <v>1.1917</v>
      </c>
      <c r="DL27" s="289">
        <f>Worksheet!DK106</f>
        <v>1.2410000000000001</v>
      </c>
      <c r="DM27" s="289">
        <f>Worksheet!DL106</f>
        <v>1.0297000000000001</v>
      </c>
      <c r="DN27" s="289">
        <f>Worksheet!DM106</f>
        <v>1.6826000000000001</v>
      </c>
      <c r="DO27" s="289">
        <f>Worksheet!DN106</f>
        <v>1.0985</v>
      </c>
      <c r="DP27" s="289">
        <f>Worksheet!DO106</f>
        <v>1.0411999999999999</v>
      </c>
      <c r="DQ27" s="289">
        <f>Worksheet!DP106</f>
        <v>1.7966</v>
      </c>
      <c r="DR27" s="289">
        <f>Worksheet!DQ106</f>
        <v>1.2017</v>
      </c>
      <c r="DS27" s="289">
        <f>Worksheet!DR106</f>
        <v>1.1004</v>
      </c>
      <c r="DT27" s="289">
        <f>Worksheet!DS106</f>
        <v>1.1704000000000001</v>
      </c>
      <c r="DU27" s="289">
        <f>Worksheet!DT106</f>
        <v>2.0674000000000001</v>
      </c>
      <c r="DV27" s="289">
        <f>Worksheet!DU106</f>
        <v>1.3560000000000001</v>
      </c>
      <c r="DW27" s="289">
        <f>Worksheet!DV106</f>
        <v>1.7958000000000001</v>
      </c>
      <c r="DX27" s="289">
        <f>Worksheet!DW106</f>
        <v>1.4153</v>
      </c>
      <c r="DY27" s="289">
        <f>Worksheet!DX106</f>
        <v>1.9531000000000001</v>
      </c>
      <c r="DZ27" s="289">
        <f>Worksheet!DY106</f>
        <v>1.452</v>
      </c>
      <c r="EA27" s="289">
        <f>Worksheet!DZ106</f>
        <v>1.1471</v>
      </c>
      <c r="EB27" s="289">
        <f>Worksheet!EA106</f>
        <v>1.1996</v>
      </c>
      <c r="EC27" s="289">
        <f>Worksheet!EB106</f>
        <v>1.2124999999999999</v>
      </c>
      <c r="ED27" s="289">
        <f>Worksheet!EC106</f>
        <v>1.4682999999999999</v>
      </c>
      <c r="EE27" s="289">
        <f>Worksheet!ED106</f>
        <v>1.0878000000000001</v>
      </c>
      <c r="EF27" s="289">
        <f>Worksheet!EE106</f>
        <v>1.8492999999999999</v>
      </c>
      <c r="EG27" s="289">
        <f>Worksheet!EF106</f>
        <v>1.0967</v>
      </c>
      <c r="EH27" s="289">
        <f>Worksheet!EG106</f>
        <v>1.5284</v>
      </c>
      <c r="EI27" s="289">
        <f>Worksheet!EH106</f>
        <v>1.7067000000000001</v>
      </c>
      <c r="EJ27" s="289">
        <f>Worksheet!EI106</f>
        <v>1.0297000000000001</v>
      </c>
      <c r="EK27" s="289">
        <f>Worksheet!EJ106</f>
        <v>1.0297000000000001</v>
      </c>
      <c r="EL27" s="289">
        <f>Worksheet!EK106</f>
        <v>1.1887000000000001</v>
      </c>
      <c r="EM27" s="289">
        <f>Worksheet!EL106</f>
        <v>1.2334000000000001</v>
      </c>
      <c r="EN27" s="289">
        <f>Worksheet!EM106</f>
        <v>1.2837000000000001</v>
      </c>
      <c r="EO27" s="289">
        <f>Worksheet!EN106</f>
        <v>1.1173999999999999</v>
      </c>
      <c r="EP27" s="289">
        <f>Worksheet!EO106</f>
        <v>1.3585</v>
      </c>
      <c r="EQ27" s="289">
        <f>Worksheet!EP106</f>
        <v>1.3406</v>
      </c>
      <c r="ER27" s="289">
        <f>Worksheet!EQ106</f>
        <v>1.0474000000000001</v>
      </c>
      <c r="ES27" s="289">
        <f>Worksheet!ER106</f>
        <v>1.4541999999999999</v>
      </c>
      <c r="ET27" s="289">
        <f>Worksheet!ES106</f>
        <v>2.0903999999999998</v>
      </c>
      <c r="EU27" s="289">
        <f>Worksheet!ET106</f>
        <v>1.9522999999999999</v>
      </c>
      <c r="EV27" s="289">
        <f>Worksheet!EU106</f>
        <v>1.1987000000000001</v>
      </c>
      <c r="EW27" s="289">
        <f>Worksheet!EV106</f>
        <v>2.3353000000000002</v>
      </c>
      <c r="EX27" s="289">
        <f>Worksheet!EW106</f>
        <v>1.1455</v>
      </c>
      <c r="EY27" s="289">
        <f>Worksheet!EX106</f>
        <v>1.7157</v>
      </c>
      <c r="EZ27" s="289">
        <f>Worksheet!EY106</f>
        <v>1.2266999999999999</v>
      </c>
      <c r="FA27" s="289">
        <f>Worksheet!EZ106</f>
        <v>2.0594999999999999</v>
      </c>
      <c r="FB27" s="289">
        <f>Worksheet!FA106</f>
        <v>1.0382</v>
      </c>
      <c r="FC27" s="289">
        <f>Worksheet!FB106</f>
        <v>1.4081999999999999</v>
      </c>
      <c r="FD27" s="289">
        <f>Worksheet!FC106</f>
        <v>1.0531999999999999</v>
      </c>
      <c r="FE27" s="289">
        <f>Worksheet!FD106</f>
        <v>1.3997999999999999</v>
      </c>
      <c r="FF27" s="289">
        <f>Worksheet!FE106</f>
        <v>2.1867000000000001</v>
      </c>
      <c r="FG27" s="289">
        <f>Worksheet!FF106</f>
        <v>1.7326999999999999</v>
      </c>
      <c r="FH27" s="289">
        <f>Worksheet!FG106</f>
        <v>2.1415000000000002</v>
      </c>
      <c r="FI27" s="289">
        <f>Worksheet!FH106</f>
        <v>2.2322000000000002</v>
      </c>
      <c r="FJ27" s="289">
        <f>Worksheet!FI106</f>
        <v>1.0767</v>
      </c>
      <c r="FK27" s="289">
        <f>Worksheet!FJ106</f>
        <v>1.0739000000000001</v>
      </c>
      <c r="FL27" s="289">
        <f>Worksheet!FK106</f>
        <v>1.0526</v>
      </c>
      <c r="FM27" s="289">
        <f>Worksheet!FL106</f>
        <v>1.0297000000000001</v>
      </c>
      <c r="FN27" s="289">
        <f>Worksheet!FM106</f>
        <v>1.0354000000000001</v>
      </c>
      <c r="FO27" s="289">
        <f>Worksheet!FN106</f>
        <v>1.0297000000000001</v>
      </c>
      <c r="FP27" s="289">
        <f>Worksheet!FO106</f>
        <v>1.1166</v>
      </c>
      <c r="FQ27" s="289">
        <f>Worksheet!FP106</f>
        <v>1.0528999999999999</v>
      </c>
      <c r="FR27" s="289">
        <f>Worksheet!FQ106</f>
        <v>1.1426000000000001</v>
      </c>
      <c r="FS27" s="289">
        <f>Worksheet!FR106</f>
        <v>1.9538</v>
      </c>
      <c r="FT27" s="289">
        <f>Worksheet!FS106</f>
        <v>1.8533999999999999</v>
      </c>
      <c r="FU27" s="289">
        <f>Worksheet!FT106</f>
        <v>2.2879</v>
      </c>
      <c r="FV27" s="289">
        <f>Worksheet!FU106</f>
        <v>1.1688000000000001</v>
      </c>
      <c r="FW27" s="289">
        <f>Worksheet!FV106</f>
        <v>1.1935</v>
      </c>
      <c r="FX27" s="289">
        <f>Worksheet!FW106</f>
        <v>1.8361000000000001</v>
      </c>
      <c r="FY27" s="289">
        <f>Worksheet!FX106</f>
        <v>2.3458000000000001</v>
      </c>
      <c r="FZ27" s="263"/>
      <c r="GA27" s="76"/>
      <c r="GB27" s="263"/>
      <c r="GC27" s="76"/>
      <c r="GD27" s="263"/>
      <c r="GE27" s="76"/>
      <c r="GF27" s="263"/>
      <c r="GG27" s="76"/>
      <c r="GH27" s="263"/>
      <c r="GI27" s="76"/>
      <c r="GJ27" s="263"/>
      <c r="GK27" s="76"/>
      <c r="GL27" s="263"/>
      <c r="GM27" s="76"/>
      <c r="GN27" s="263"/>
      <c r="GO27" s="76"/>
      <c r="GP27" s="263"/>
      <c r="GQ27" s="76"/>
      <c r="GR27" s="263"/>
      <c r="GS27" s="76"/>
      <c r="GT27" s="263"/>
      <c r="GU27" s="76"/>
      <c r="GV27" s="263"/>
      <c r="GW27" s="76"/>
      <c r="GX27" s="263"/>
      <c r="GY27" s="76"/>
      <c r="GZ27" s="263"/>
      <c r="HA27" s="76"/>
      <c r="HB27" s="263"/>
      <c r="HC27" s="76"/>
      <c r="HD27" s="263"/>
      <c r="HE27" s="76"/>
      <c r="HF27" s="263"/>
      <c r="HG27" s="76"/>
      <c r="HH27" s="263"/>
      <c r="HI27" s="76"/>
      <c r="HJ27" s="263"/>
      <c r="HK27" s="76"/>
      <c r="HL27" s="263"/>
      <c r="HM27" s="76"/>
      <c r="HN27" s="263"/>
      <c r="HO27" s="76"/>
      <c r="HP27" s="263"/>
      <c r="HQ27" s="76"/>
      <c r="HR27" s="263"/>
      <c r="HS27" s="76"/>
      <c r="HT27" s="263"/>
      <c r="HU27" s="76"/>
      <c r="HV27" s="263"/>
      <c r="HW27" s="76"/>
      <c r="HX27" s="263"/>
      <c r="HY27" s="76"/>
      <c r="HZ27" s="263"/>
      <c r="IA27" s="76"/>
      <c r="IB27" s="263"/>
      <c r="IC27" s="76"/>
      <c r="ID27" s="263"/>
      <c r="IE27" s="76"/>
      <c r="IF27" s="263"/>
      <c r="IG27" s="76"/>
      <c r="IH27" s="263"/>
      <c r="II27" s="76"/>
      <c r="IJ27" s="263"/>
      <c r="IK27" s="76"/>
      <c r="IL27" s="263"/>
      <c r="IM27" s="76"/>
      <c r="IN27" s="263"/>
      <c r="IO27" s="76"/>
      <c r="IP27" s="263"/>
      <c r="IQ27" s="76"/>
      <c r="IR27" s="263"/>
      <c r="IS27" s="76"/>
      <c r="IT27" s="263"/>
      <c r="IU27" s="76"/>
      <c r="IV27" s="263"/>
    </row>
    <row r="28" spans="1:256" x14ac:dyDescent="0.2">
      <c r="A28" s="282" t="s">
        <v>486</v>
      </c>
      <c r="B28" s="282"/>
      <c r="C28" s="76" t="s">
        <v>487</v>
      </c>
      <c r="D28" s="244">
        <f>Worksheet!C156</f>
        <v>4500166.1900000004</v>
      </c>
      <c r="E28" s="244">
        <f>Worksheet!D156</f>
        <v>13202181.74</v>
      </c>
      <c r="F28" s="244">
        <f>Worksheet!E156</f>
        <v>7485675.5800000001</v>
      </c>
      <c r="G28" s="244">
        <f>Worksheet!F156</f>
        <v>5298363.97</v>
      </c>
      <c r="H28" s="244">
        <f>Worksheet!G156</f>
        <v>263958.96999999997</v>
      </c>
      <c r="I28" s="244">
        <f>Worksheet!H156</f>
        <v>204975.17</v>
      </c>
      <c r="J28" s="244">
        <f>Worksheet!I156</f>
        <v>8530987.5500000007</v>
      </c>
      <c r="K28" s="244">
        <f>Worksheet!J156</f>
        <v>1759060.66</v>
      </c>
      <c r="L28" s="244">
        <f>Worksheet!K156</f>
        <v>188099.31</v>
      </c>
      <c r="M28" s="244">
        <f>Worksheet!L156</f>
        <v>1594535.94</v>
      </c>
      <c r="N28" s="244">
        <f>Worksheet!M156</f>
        <v>1945520.71</v>
      </c>
      <c r="O28" s="244">
        <f>Worksheet!N156</f>
        <v>12422457.560000001</v>
      </c>
      <c r="P28" s="244">
        <f>Worksheet!O156</f>
        <v>2110438.63</v>
      </c>
      <c r="Q28" s="244">
        <f>Worksheet!P156</f>
        <v>113527.73</v>
      </c>
      <c r="R28" s="244">
        <f>Worksheet!Q156</f>
        <v>30967741.48</v>
      </c>
      <c r="S28" s="244">
        <f>Worksheet!R156</f>
        <v>829262.51</v>
      </c>
      <c r="T28" s="244">
        <f>Worksheet!S156</f>
        <v>769921.67</v>
      </c>
      <c r="U28" s="244">
        <f>Worksheet!T156</f>
        <v>117129.75</v>
      </c>
      <c r="V28" s="244">
        <f>Worksheet!U156</f>
        <v>65956.73</v>
      </c>
      <c r="W28" s="244">
        <f>Worksheet!V156</f>
        <v>171934.7</v>
      </c>
      <c r="X28" s="244">
        <f>Worksheet!W156</f>
        <v>52723.88</v>
      </c>
      <c r="Y28" s="244">
        <f>Worksheet!X156</f>
        <v>41602.44</v>
      </c>
      <c r="Z28" s="244">
        <f>Worksheet!Y156</f>
        <v>2270050.71</v>
      </c>
      <c r="AA28" s="244">
        <f>Worksheet!Z156</f>
        <v>138874.73000000001</v>
      </c>
      <c r="AB28" s="244">
        <f>Worksheet!AA156</f>
        <v>6623779.6200000001</v>
      </c>
      <c r="AC28" s="244">
        <f>Worksheet!AB156</f>
        <v>5638645.0499999998</v>
      </c>
      <c r="AD28" s="244">
        <f>Worksheet!AC156</f>
        <v>259918.03</v>
      </c>
      <c r="AE28" s="244">
        <f>Worksheet!AD156</f>
        <v>349172.49</v>
      </c>
      <c r="AF28" s="244">
        <f>Worksheet!AE156</f>
        <v>66647.87</v>
      </c>
      <c r="AG28" s="244">
        <f>Worksheet!AF156</f>
        <v>112943.65</v>
      </c>
      <c r="AH28" s="244">
        <f>Worksheet!AG156</f>
        <v>150656.67000000001</v>
      </c>
      <c r="AI28" s="244">
        <f>Worksheet!AH156</f>
        <v>565264.64000000001</v>
      </c>
      <c r="AJ28" s="244">
        <f>Worksheet!AI156</f>
        <v>193620.83</v>
      </c>
      <c r="AK28" s="244">
        <f>Worksheet!AJ156</f>
        <v>132791.51999999999</v>
      </c>
      <c r="AL28" s="244">
        <f>Worksheet!AK156</f>
        <v>231418.89</v>
      </c>
      <c r="AM28" s="244">
        <f>Worksheet!AL156</f>
        <v>270802.02</v>
      </c>
      <c r="AN28" s="244">
        <f>Worksheet!AM156</f>
        <v>274130.94</v>
      </c>
      <c r="AO28" s="244">
        <f>Worksheet!AN156</f>
        <v>177531.27</v>
      </c>
      <c r="AP28" s="244">
        <f>Worksheet!AO156</f>
        <v>2066829.31</v>
      </c>
      <c r="AQ28" s="244">
        <f>Worksheet!AP156</f>
        <v>61365893.899999999</v>
      </c>
      <c r="AR28" s="244">
        <f>Worksheet!AQ156</f>
        <v>139419.1</v>
      </c>
      <c r="AS28" s="244">
        <f>Worksheet!AR156</f>
        <v>6323352.8799999999</v>
      </c>
      <c r="AT28" s="244">
        <f>Worksheet!AS156</f>
        <v>2105001.56</v>
      </c>
      <c r="AU28" s="244">
        <f>Worksheet!AT156</f>
        <v>386323.94</v>
      </c>
      <c r="AV28" s="244">
        <f>Worksheet!AU156</f>
        <v>99769.15</v>
      </c>
      <c r="AW28" s="244">
        <f>Worksheet!AV156</f>
        <v>144555.01999999999</v>
      </c>
      <c r="AX28" s="244">
        <f>Worksheet!AW156</f>
        <v>79326.64</v>
      </c>
      <c r="AY28" s="244">
        <f>Worksheet!AX156</f>
        <v>65252.23</v>
      </c>
      <c r="AZ28" s="244">
        <f>Worksheet!AY156</f>
        <v>220616.1</v>
      </c>
      <c r="BA28" s="244">
        <f>Worksheet!AZ156</f>
        <v>9291823.8399999999</v>
      </c>
      <c r="BB28" s="244">
        <f>Worksheet!BA156</f>
        <v>2993942.76</v>
      </c>
      <c r="BC28" s="244">
        <f>Worksheet!BB156</f>
        <v>2548154.83</v>
      </c>
      <c r="BD28" s="244">
        <f>Worksheet!BC156</f>
        <v>15197629.470000001</v>
      </c>
      <c r="BE28" s="244">
        <f>Worksheet!BD156</f>
        <v>586441.88</v>
      </c>
      <c r="BF28" s="244">
        <f>Worksheet!BE156</f>
        <v>419184.59</v>
      </c>
      <c r="BG28" s="244">
        <f>Worksheet!BF156</f>
        <v>2414093.12</v>
      </c>
      <c r="BH28" s="244">
        <f>Worksheet!BG156</f>
        <v>511334.86</v>
      </c>
      <c r="BI28" s="244">
        <f>Worksheet!BH156</f>
        <v>128343.73</v>
      </c>
      <c r="BJ28" s="244">
        <f>Worksheet!BI156</f>
        <v>170823.87</v>
      </c>
      <c r="BK28" s="244">
        <f>Worksheet!BJ156</f>
        <v>521357.97</v>
      </c>
      <c r="BL28" s="244">
        <f>Worksheet!BK156</f>
        <v>5894395.8399999999</v>
      </c>
      <c r="BM28" s="244">
        <f>Worksheet!BL156</f>
        <v>165663.64000000001</v>
      </c>
      <c r="BN28" s="244">
        <f>Worksheet!BM156</f>
        <v>170440.75</v>
      </c>
      <c r="BO28" s="244">
        <f>Worksheet!BN156</f>
        <v>1705082.94</v>
      </c>
      <c r="BP28" s="244">
        <f>Worksheet!BO156</f>
        <v>661130.23999999999</v>
      </c>
      <c r="BQ28" s="244">
        <f>Worksheet!BP156</f>
        <v>147123.04999999999</v>
      </c>
      <c r="BR28" s="244">
        <f>Worksheet!BQ156</f>
        <v>1917832.59</v>
      </c>
      <c r="BS28" s="244">
        <f>Worksheet!BR156</f>
        <v>1648026.9</v>
      </c>
      <c r="BT28" s="244">
        <f>Worksheet!BS156</f>
        <v>535869.18000000005</v>
      </c>
      <c r="BU28" s="244">
        <f>Worksheet!BT156</f>
        <v>132377.34</v>
      </c>
      <c r="BV28" s="244">
        <f>Worksheet!BU156</f>
        <v>132760.6</v>
      </c>
      <c r="BW28" s="244">
        <f>Worksheet!BV156</f>
        <v>352407.53</v>
      </c>
      <c r="BX28" s="244">
        <f>Worksheet!BW156</f>
        <v>407451.6</v>
      </c>
      <c r="BY28" s="244">
        <f>Worksheet!BX156</f>
        <v>22582.48</v>
      </c>
      <c r="BZ28" s="244">
        <f>Worksheet!BY156</f>
        <v>612278.54</v>
      </c>
      <c r="CA28" s="244">
        <f>Worksheet!BZ156</f>
        <v>154768.4</v>
      </c>
      <c r="CB28" s="244">
        <f>Worksheet!CA156</f>
        <v>88917.1</v>
      </c>
      <c r="CC28" s="244">
        <f>Worksheet!CB156</f>
        <v>20405876.309999999</v>
      </c>
      <c r="CD28" s="244">
        <f>Worksheet!CC156</f>
        <v>77561.47</v>
      </c>
      <c r="CE28" s="244">
        <f>Worksheet!CD156</f>
        <v>49264.93</v>
      </c>
      <c r="CF28" s="244">
        <f>Worksheet!CE156</f>
        <v>84333.46</v>
      </c>
      <c r="CG28" s="244">
        <f>Worksheet!CF156</f>
        <v>73819.67</v>
      </c>
      <c r="CH28" s="244">
        <f>Worksheet!CG156</f>
        <v>109912</v>
      </c>
      <c r="CI28" s="244">
        <f>Worksheet!CH156</f>
        <v>102661.5</v>
      </c>
      <c r="CJ28" s="244">
        <f>Worksheet!CI156</f>
        <v>499276.03</v>
      </c>
      <c r="CK28" s="244">
        <f>Worksheet!CJ156</f>
        <v>443373.6</v>
      </c>
      <c r="CL28" s="244">
        <f>Worksheet!CK156</f>
        <v>1372581.94</v>
      </c>
      <c r="CM28" s="244">
        <f>Worksheet!CL156</f>
        <v>328225.28000000003</v>
      </c>
      <c r="CN28" s="244">
        <f>Worksheet!CM156</f>
        <v>639699.56999999995</v>
      </c>
      <c r="CO28" s="244">
        <f>Worksheet!CN156</f>
        <v>7292487.96</v>
      </c>
      <c r="CP28" s="244">
        <f>Worksheet!CO156</f>
        <v>4433267.0999999996</v>
      </c>
      <c r="CQ28" s="244">
        <f>Worksheet!CP156</f>
        <v>285114.53999999998</v>
      </c>
      <c r="CR28" s="244">
        <f>Worksheet!CQ156</f>
        <v>827835.59</v>
      </c>
      <c r="CS28" s="244">
        <f>Worksheet!CR156</f>
        <v>127600.72</v>
      </c>
      <c r="CT28" s="244">
        <f>Worksheet!CS156</f>
        <v>126441.33</v>
      </c>
      <c r="CU28" s="244">
        <f>Worksheet!CT156</f>
        <v>104371.23</v>
      </c>
      <c r="CV28" s="244">
        <f>Worksheet!CU156</f>
        <v>75517.740000000005</v>
      </c>
      <c r="CW28" s="244">
        <f>Worksheet!CV156</f>
        <v>38144.519999999997</v>
      </c>
      <c r="CX28" s="244">
        <f>Worksheet!CW156</f>
        <v>109471.1</v>
      </c>
      <c r="CY28" s="244">
        <f>Worksheet!CX156</f>
        <v>236853.29</v>
      </c>
      <c r="CZ28" s="244">
        <f>Worksheet!CY156</f>
        <v>57064.68</v>
      </c>
      <c r="DA28" s="244">
        <f>Worksheet!CZ156</f>
        <v>940942.72</v>
      </c>
      <c r="DB28" s="244">
        <f>Worksheet!DA156</f>
        <v>89702.6</v>
      </c>
      <c r="DC28" s="244">
        <f>Worksheet!DB156</f>
        <v>102643.08</v>
      </c>
      <c r="DD28" s="244">
        <f>Worksheet!DC156</f>
        <v>74828.23</v>
      </c>
      <c r="DE28" s="244">
        <f>Worksheet!DD156</f>
        <v>71660.94</v>
      </c>
      <c r="DF28" s="244">
        <f>Worksheet!DE156</f>
        <v>160830.53</v>
      </c>
      <c r="DG28" s="244">
        <f>Worksheet!DF156</f>
        <v>8459077.8399999999</v>
      </c>
      <c r="DH28" s="244">
        <f>Worksheet!DG156</f>
        <v>56433.82</v>
      </c>
      <c r="DI28" s="244">
        <f>Worksheet!DH156</f>
        <v>576829.52</v>
      </c>
      <c r="DJ28" s="244">
        <f>Worksheet!DI156</f>
        <v>1664105.17</v>
      </c>
      <c r="DK28" s="244">
        <f>Worksheet!DJ156</f>
        <v>301056.76</v>
      </c>
      <c r="DL28" s="244">
        <f>Worksheet!DK156</f>
        <v>227522.52</v>
      </c>
      <c r="DM28" s="244">
        <f>Worksheet!DL156</f>
        <v>3032172.45</v>
      </c>
      <c r="DN28" s="244">
        <f>Worksheet!DM156</f>
        <v>205420.11</v>
      </c>
      <c r="DO28" s="244">
        <f>Worksheet!DN156</f>
        <v>822742.48</v>
      </c>
      <c r="DP28" s="244">
        <f>Worksheet!DO156</f>
        <v>2314945.7000000002</v>
      </c>
      <c r="DQ28" s="244">
        <f>Worksheet!DP156</f>
        <v>81409.36</v>
      </c>
      <c r="DR28" s="244">
        <f>Worksheet!DQ156</f>
        <v>195636.19</v>
      </c>
      <c r="DS28" s="244">
        <f>Worksheet!DR156</f>
        <v>1356229.59</v>
      </c>
      <c r="DT28" s="244">
        <f>Worksheet!DS156</f>
        <v>834351.79</v>
      </c>
      <c r="DU28" s="244">
        <f>Worksheet!DT156</f>
        <v>159269.85</v>
      </c>
      <c r="DV28" s="244">
        <f>Worksheet!DU156</f>
        <v>217302.37</v>
      </c>
      <c r="DW28" s="244">
        <f>Worksheet!DV156</f>
        <v>106499.65</v>
      </c>
      <c r="DX28" s="244">
        <f>Worksheet!DW156</f>
        <v>143302.39000000001</v>
      </c>
      <c r="DY28" s="244">
        <f>Worksheet!DX156</f>
        <v>78826.899999999994</v>
      </c>
      <c r="DZ28" s="244">
        <f>Worksheet!DY156</f>
        <v>77938.31</v>
      </c>
      <c r="EA28" s="244">
        <f>Worksheet!DZ156</f>
        <v>200051.4</v>
      </c>
      <c r="EB28" s="244">
        <f>Worksheet!EA156</f>
        <v>214804.22</v>
      </c>
      <c r="EC28" s="244">
        <f>Worksheet!EB156</f>
        <v>254295.39</v>
      </c>
      <c r="ED28" s="244">
        <f>Worksheet!EC156</f>
        <v>104717.07</v>
      </c>
      <c r="EE28" s="244">
        <f>Worksheet!ED156</f>
        <v>64325.760000000002</v>
      </c>
      <c r="EF28" s="244">
        <f>Worksheet!EE156</f>
        <v>181823.06</v>
      </c>
      <c r="EG28" s="244">
        <f>Worksheet!EF156</f>
        <v>1005351.29</v>
      </c>
      <c r="EH28" s="244">
        <f>Worksheet!EG156</f>
        <v>191943.77</v>
      </c>
      <c r="EI28" s="244">
        <f>Worksheet!EH156</f>
        <v>87885.78</v>
      </c>
      <c r="EJ28" s="244">
        <f>Worksheet!EI156</f>
        <v>18326179.859999999</v>
      </c>
      <c r="EK28" s="244">
        <f>Worksheet!EJ156</f>
        <v>2959702.13</v>
      </c>
      <c r="EL28" s="244">
        <f>Worksheet!EK156</f>
        <v>226911.61</v>
      </c>
      <c r="EM28" s="244">
        <f>Worksheet!EL156</f>
        <v>124221.87</v>
      </c>
      <c r="EN28" s="244">
        <f>Worksheet!EM156</f>
        <v>228343.92</v>
      </c>
      <c r="EO28" s="244">
        <f>Worksheet!EN156</f>
        <v>770314.16</v>
      </c>
      <c r="EP28" s="244">
        <f>Worksheet!EO156</f>
        <v>129019.51</v>
      </c>
      <c r="EQ28" s="244">
        <f>Worksheet!EP156</f>
        <v>123210.54</v>
      </c>
      <c r="ER28" s="244">
        <f>Worksheet!EQ156</f>
        <v>367847.12</v>
      </c>
      <c r="ES28" s="244">
        <f>Worksheet!ER156</f>
        <v>162540.43</v>
      </c>
      <c r="ET28" s="244">
        <f>Worksheet!ES156</f>
        <v>136908.26</v>
      </c>
      <c r="EU28" s="244">
        <f>Worksheet!ET156</f>
        <v>260677.86</v>
      </c>
      <c r="EV28" s="244">
        <f>Worksheet!EU156</f>
        <v>809621.72</v>
      </c>
      <c r="EW28" s="244">
        <f>Worksheet!EV156</f>
        <v>65056.51</v>
      </c>
      <c r="EX28" s="244">
        <f>Worksheet!EW156</f>
        <v>197138.13</v>
      </c>
      <c r="EY28" s="244">
        <f>Worksheet!EX156</f>
        <v>66680.06</v>
      </c>
      <c r="EZ28" s="244">
        <f>Worksheet!EY156</f>
        <v>254977.56</v>
      </c>
      <c r="FA28" s="244">
        <f>Worksheet!EZ156</f>
        <v>95104.78</v>
      </c>
      <c r="FB28" s="244">
        <f>Worksheet!FA156</f>
        <v>884813.46</v>
      </c>
      <c r="FC28" s="244">
        <f>Worksheet!FB156</f>
        <v>236640.69</v>
      </c>
      <c r="FD28" s="244">
        <f>Worksheet!FC156</f>
        <v>530418.93000000005</v>
      </c>
      <c r="FE28" s="244">
        <f>Worksheet!FD156</f>
        <v>201598.97</v>
      </c>
      <c r="FF28" s="244">
        <f>Worksheet!FE156</f>
        <v>100110.72</v>
      </c>
      <c r="FG28" s="244">
        <f>Worksheet!FF156</f>
        <v>131744.07</v>
      </c>
      <c r="FH28" s="244">
        <f>Worksheet!FG156</f>
        <v>71560.2</v>
      </c>
      <c r="FI28" s="244">
        <f>Worksheet!FH156</f>
        <v>94427.8</v>
      </c>
      <c r="FJ28" s="244">
        <f>Worksheet!FI156</f>
        <v>707913.26</v>
      </c>
      <c r="FK28" s="244">
        <f>Worksheet!FJ156</f>
        <v>452920.53</v>
      </c>
      <c r="FL28" s="244">
        <f>Worksheet!FK156</f>
        <v>614349.30000000005</v>
      </c>
      <c r="FM28" s="244">
        <f>Worksheet!FL156</f>
        <v>750561.98</v>
      </c>
      <c r="FN28" s="244">
        <f>Worksheet!FM156</f>
        <v>810895.77</v>
      </c>
      <c r="FO28" s="244">
        <f>Worksheet!FN156</f>
        <v>13415261.550000001</v>
      </c>
      <c r="FP28" s="244">
        <f>Worksheet!FO156</f>
        <v>450321.34</v>
      </c>
      <c r="FQ28" s="244">
        <f>Worksheet!FP156</f>
        <v>1619005.94</v>
      </c>
      <c r="FR28" s="244">
        <f>Worksheet!FQ156</f>
        <v>341488.36</v>
      </c>
      <c r="FS28" s="244">
        <f>Worksheet!FR156</f>
        <v>71006.820000000007</v>
      </c>
      <c r="FT28" s="244">
        <f>Worksheet!FS156</f>
        <v>57142.95</v>
      </c>
      <c r="FU28" s="244">
        <f>Worksheet!FT156</f>
        <v>75861.87</v>
      </c>
      <c r="FV28" s="244">
        <f>Worksheet!FU156</f>
        <v>546267.18999999994</v>
      </c>
      <c r="FW28" s="244">
        <f>Worksheet!FV156</f>
        <v>302083.24</v>
      </c>
      <c r="FX28" s="244">
        <f>Worksheet!FW156</f>
        <v>119803.93</v>
      </c>
      <c r="FY28" s="244">
        <f>Worksheet!FX156</f>
        <v>23332.02</v>
      </c>
      <c r="FZ28" s="263"/>
      <c r="GA28" s="76"/>
      <c r="GB28" s="204">
        <f>SUM(D28:FZ28)</f>
        <v>343092672.36000001</v>
      </c>
      <c r="GC28" s="76"/>
      <c r="GD28" s="263"/>
      <c r="GE28" s="76"/>
      <c r="GF28" s="263"/>
      <c r="GG28" s="76"/>
      <c r="GH28" s="263"/>
      <c r="GI28" s="76"/>
      <c r="GJ28" s="263"/>
      <c r="GK28" s="76"/>
      <c r="GL28" s="263"/>
      <c r="GM28" s="76"/>
      <c r="GN28" s="263"/>
      <c r="GO28" s="76"/>
      <c r="GP28" s="263"/>
      <c r="GQ28" s="76"/>
      <c r="GR28" s="263"/>
      <c r="GS28" s="76"/>
      <c r="GT28" s="263"/>
      <c r="GU28" s="76"/>
      <c r="GV28" s="263"/>
      <c r="GW28" s="76"/>
      <c r="GX28" s="263"/>
      <c r="GY28" s="76"/>
      <c r="GZ28" s="263"/>
      <c r="HA28" s="76"/>
      <c r="HB28" s="263"/>
      <c r="HC28" s="76"/>
      <c r="HD28" s="263"/>
      <c r="HE28" s="76"/>
      <c r="HF28" s="263"/>
      <c r="HG28" s="76"/>
      <c r="HH28" s="263"/>
      <c r="HI28" s="76"/>
      <c r="HJ28" s="263"/>
      <c r="HK28" s="76"/>
      <c r="HL28" s="263"/>
      <c r="HM28" s="76"/>
      <c r="HN28" s="263"/>
      <c r="HO28" s="76"/>
      <c r="HP28" s="263"/>
      <c r="HQ28" s="76"/>
      <c r="HR28" s="263"/>
      <c r="HS28" s="76"/>
      <c r="HT28" s="263"/>
      <c r="HU28" s="76"/>
      <c r="HV28" s="263"/>
      <c r="HW28" s="76"/>
      <c r="HX28" s="263"/>
      <c r="HY28" s="76"/>
      <c r="HZ28" s="263"/>
      <c r="IA28" s="76"/>
      <c r="IB28" s="263"/>
      <c r="IC28" s="76"/>
      <c r="ID28" s="263"/>
      <c r="IE28" s="76"/>
      <c r="IF28" s="263"/>
      <c r="IG28" s="76"/>
      <c r="IH28" s="263"/>
      <c r="II28" s="76"/>
      <c r="IJ28" s="263"/>
      <c r="IK28" s="76"/>
      <c r="IL28" s="263"/>
      <c r="IM28" s="76"/>
      <c r="IN28" s="263"/>
      <c r="IO28" s="76"/>
      <c r="IP28" s="263"/>
      <c r="IQ28" s="76"/>
      <c r="IR28" s="263"/>
      <c r="IS28" s="76"/>
      <c r="IT28" s="263"/>
      <c r="IU28" s="76"/>
      <c r="IV28" s="263"/>
    </row>
    <row r="29" spans="1:256" x14ac:dyDescent="0.2">
      <c r="A29" s="76"/>
      <c r="B29" s="76"/>
      <c r="C29" s="76"/>
      <c r="D29" s="244"/>
      <c r="E29" s="244"/>
      <c r="F29" s="244"/>
      <c r="G29" s="244"/>
      <c r="H29" s="244"/>
      <c r="I29" s="244"/>
      <c r="J29" s="244"/>
      <c r="K29" s="244"/>
      <c r="L29" s="220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244"/>
      <c r="AJ29" s="244"/>
      <c r="AK29" s="244"/>
      <c r="AL29" s="244"/>
      <c r="AM29" s="244"/>
      <c r="AN29" s="244"/>
      <c r="AO29" s="244"/>
      <c r="AP29" s="244"/>
      <c r="AQ29" s="244"/>
      <c r="AR29" s="244"/>
      <c r="AS29" s="244"/>
      <c r="AT29" s="244"/>
      <c r="AU29" s="244"/>
      <c r="AV29" s="244"/>
      <c r="AW29" s="244"/>
      <c r="AX29" s="244"/>
      <c r="AY29" s="244"/>
      <c r="AZ29" s="244"/>
      <c r="BA29" s="244"/>
      <c r="BB29" s="244"/>
      <c r="BC29" s="244"/>
      <c r="BD29" s="244"/>
      <c r="BE29" s="244"/>
      <c r="BF29" s="244"/>
      <c r="BG29" s="244"/>
      <c r="BH29" s="244"/>
      <c r="BI29" s="244"/>
      <c r="BJ29" s="244"/>
      <c r="BK29" s="244"/>
      <c r="BL29" s="244"/>
      <c r="BM29" s="244"/>
      <c r="BN29" s="244"/>
      <c r="BO29" s="244"/>
      <c r="BP29" s="244"/>
      <c r="BQ29" s="244"/>
      <c r="BR29" s="244"/>
      <c r="BS29" s="244"/>
      <c r="BT29" s="244"/>
      <c r="BU29" s="244"/>
      <c r="BV29" s="244"/>
      <c r="BW29" s="244"/>
      <c r="BX29" s="244"/>
      <c r="BY29" s="244"/>
      <c r="BZ29" s="244"/>
      <c r="CA29" s="244"/>
      <c r="CB29" s="244"/>
      <c r="CC29" s="244"/>
      <c r="CD29" s="244"/>
      <c r="CE29" s="244"/>
      <c r="CF29" s="244"/>
      <c r="CG29" s="244"/>
      <c r="CH29" s="244"/>
      <c r="CI29" s="244"/>
      <c r="CJ29" s="244"/>
      <c r="CK29" s="244"/>
      <c r="CL29" s="244"/>
      <c r="CM29" s="244"/>
      <c r="CN29" s="244"/>
      <c r="CO29" s="244"/>
      <c r="CP29" s="244"/>
      <c r="CQ29" s="244"/>
      <c r="CR29" s="244"/>
      <c r="CS29" s="244"/>
      <c r="CT29" s="244"/>
      <c r="CU29" s="244"/>
      <c r="CV29" s="244"/>
      <c r="CW29" s="244"/>
      <c r="CX29" s="244"/>
      <c r="CY29" s="244"/>
      <c r="CZ29" s="244"/>
      <c r="DA29" s="244"/>
      <c r="DB29" s="244"/>
      <c r="DC29" s="244"/>
      <c r="DD29" s="244"/>
      <c r="DE29" s="244"/>
      <c r="DF29" s="244"/>
      <c r="DG29" s="244"/>
      <c r="DH29" s="244"/>
      <c r="DI29" s="244"/>
      <c r="DJ29" s="244"/>
      <c r="DK29" s="244"/>
      <c r="DL29" s="244"/>
      <c r="DM29" s="244"/>
      <c r="DN29" s="244"/>
      <c r="DO29" s="244"/>
      <c r="DP29" s="244"/>
      <c r="DQ29" s="244"/>
      <c r="DR29" s="244"/>
      <c r="DS29" s="244"/>
      <c r="DT29" s="244"/>
      <c r="DU29" s="244"/>
      <c r="DV29" s="244"/>
      <c r="DW29" s="244"/>
      <c r="DX29" s="244"/>
      <c r="DY29" s="244"/>
      <c r="DZ29" s="244"/>
      <c r="EA29" s="244"/>
      <c r="EB29" s="244"/>
      <c r="EC29" s="244"/>
      <c r="ED29" s="244"/>
      <c r="EE29" s="244"/>
      <c r="EF29" s="244"/>
      <c r="EG29" s="244"/>
      <c r="EH29" s="244"/>
      <c r="EI29" s="244"/>
      <c r="EJ29" s="244"/>
      <c r="EK29" s="244"/>
      <c r="EL29" s="244"/>
      <c r="EM29" s="244"/>
      <c r="EN29" s="244"/>
      <c r="EO29" s="244"/>
      <c r="EP29" s="244"/>
      <c r="EQ29" s="244"/>
      <c r="ER29" s="244"/>
      <c r="ES29" s="244"/>
      <c r="ET29" s="244"/>
      <c r="EU29" s="244"/>
      <c r="EV29" s="244"/>
      <c r="EW29" s="244"/>
      <c r="EX29" s="244"/>
      <c r="EY29" s="244"/>
      <c r="EZ29" s="244"/>
      <c r="FA29" s="244"/>
      <c r="FB29" s="244"/>
      <c r="FC29" s="244"/>
      <c r="FD29" s="244"/>
      <c r="FE29" s="244"/>
      <c r="FF29" s="244"/>
      <c r="FG29" s="244"/>
      <c r="FH29" s="244"/>
      <c r="FI29" s="244"/>
      <c r="FJ29" s="244"/>
      <c r="FK29" s="244"/>
      <c r="FL29" s="244"/>
      <c r="FM29" s="244"/>
      <c r="FN29" s="244"/>
      <c r="FO29" s="244"/>
      <c r="FP29" s="244"/>
      <c r="FQ29" s="244"/>
      <c r="FR29" s="244"/>
      <c r="FS29" s="244"/>
      <c r="FT29" s="244"/>
      <c r="FU29" s="244"/>
      <c r="FV29" s="244"/>
      <c r="FW29" s="244"/>
      <c r="FX29" s="244"/>
      <c r="FY29" s="76"/>
      <c r="FZ29" s="263"/>
      <c r="GA29" s="76"/>
      <c r="GB29" s="263"/>
      <c r="GC29" s="76"/>
      <c r="GD29" s="263"/>
      <c r="GE29" s="76"/>
      <c r="GF29" s="263"/>
      <c r="GG29" s="76"/>
      <c r="GH29" s="263"/>
      <c r="GI29" s="76"/>
      <c r="GJ29" s="263"/>
      <c r="GK29" s="76"/>
      <c r="GL29" s="263"/>
      <c r="GM29" s="76"/>
      <c r="GN29" s="263"/>
      <c r="GO29" s="76"/>
      <c r="GP29" s="263"/>
      <c r="GQ29" s="76"/>
      <c r="GR29" s="263"/>
      <c r="GS29" s="76"/>
      <c r="GT29" s="263"/>
      <c r="GU29" s="76"/>
      <c r="GV29" s="263"/>
      <c r="GW29" s="76"/>
      <c r="GX29" s="263"/>
      <c r="GY29" s="76"/>
      <c r="GZ29" s="263"/>
      <c r="HA29" s="76"/>
      <c r="HB29" s="263"/>
      <c r="HC29" s="76"/>
      <c r="HD29" s="263"/>
      <c r="HE29" s="76"/>
      <c r="HF29" s="263"/>
      <c r="HG29" s="76"/>
      <c r="HH29" s="263"/>
      <c r="HI29" s="76"/>
      <c r="HJ29" s="263"/>
      <c r="HK29" s="76"/>
      <c r="HL29" s="263"/>
      <c r="HM29" s="76"/>
      <c r="HN29" s="263"/>
      <c r="HO29" s="76"/>
      <c r="HP29" s="263"/>
      <c r="HQ29" s="76"/>
      <c r="HR29" s="263"/>
      <c r="HS29" s="76"/>
      <c r="HT29" s="263"/>
      <c r="HU29" s="76"/>
      <c r="HV29" s="263"/>
      <c r="HW29" s="76"/>
      <c r="HX29" s="263"/>
      <c r="HY29" s="76"/>
      <c r="HZ29" s="263"/>
      <c r="IA29" s="76"/>
      <c r="IB29" s="263"/>
      <c r="IC29" s="76"/>
      <c r="ID29" s="263"/>
      <c r="IE29" s="76"/>
      <c r="IF29" s="263"/>
      <c r="IG29" s="76"/>
      <c r="IH29" s="263"/>
      <c r="II29" s="76"/>
      <c r="IJ29" s="263"/>
      <c r="IK29" s="76"/>
      <c r="IL29" s="263"/>
      <c r="IM29" s="76"/>
      <c r="IN29" s="263"/>
      <c r="IO29" s="76"/>
      <c r="IP29" s="263"/>
      <c r="IQ29" s="76"/>
      <c r="IR29" s="263"/>
      <c r="IS29" s="76"/>
      <c r="IT29" s="263"/>
      <c r="IU29" s="76"/>
      <c r="IV29" s="263"/>
    </row>
    <row r="30" spans="1:256" x14ac:dyDescent="0.2">
      <c r="A30" s="76"/>
      <c r="B30" s="76"/>
      <c r="C30" s="76"/>
      <c r="D30" s="244"/>
      <c r="E30" s="244"/>
      <c r="F30" s="244"/>
      <c r="G30" s="244"/>
      <c r="H30" s="244"/>
      <c r="I30" s="244"/>
      <c r="J30" s="244"/>
      <c r="K30" s="244"/>
      <c r="L30" s="220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  <c r="AK30" s="244"/>
      <c r="AL30" s="244"/>
      <c r="AM30" s="244"/>
      <c r="AN30" s="244"/>
      <c r="AO30" s="244"/>
      <c r="AP30" s="244"/>
      <c r="AQ30" s="244"/>
      <c r="AR30" s="244"/>
      <c r="AS30" s="244"/>
      <c r="AT30" s="244"/>
      <c r="AU30" s="244"/>
      <c r="AV30" s="244"/>
      <c r="AW30" s="244"/>
      <c r="AX30" s="244"/>
      <c r="AY30" s="244"/>
      <c r="AZ30" s="244"/>
      <c r="BA30" s="244"/>
      <c r="BB30" s="244"/>
      <c r="BC30" s="244"/>
      <c r="BD30" s="244"/>
      <c r="BE30" s="244"/>
      <c r="BF30" s="244"/>
      <c r="BG30" s="244"/>
      <c r="BH30" s="244"/>
      <c r="BI30" s="244"/>
      <c r="BJ30" s="244"/>
      <c r="BK30" s="244"/>
      <c r="BL30" s="244"/>
      <c r="BM30" s="244"/>
      <c r="BN30" s="244"/>
      <c r="BO30" s="244"/>
      <c r="BP30" s="244"/>
      <c r="BQ30" s="244"/>
      <c r="BR30" s="244"/>
      <c r="BS30" s="244"/>
      <c r="BT30" s="244"/>
      <c r="BU30" s="244"/>
      <c r="BV30" s="244"/>
      <c r="BW30" s="244"/>
      <c r="BX30" s="244"/>
      <c r="BY30" s="244"/>
      <c r="BZ30" s="244"/>
      <c r="CA30" s="244"/>
      <c r="CB30" s="244"/>
      <c r="CC30" s="244"/>
      <c r="CD30" s="244"/>
      <c r="CE30" s="244"/>
      <c r="CF30" s="244"/>
      <c r="CG30" s="244"/>
      <c r="CH30" s="244"/>
      <c r="CI30" s="244"/>
      <c r="CJ30" s="244"/>
      <c r="CK30" s="244"/>
      <c r="CL30" s="244"/>
      <c r="CM30" s="244"/>
      <c r="CN30" s="244"/>
      <c r="CO30" s="244"/>
      <c r="CP30" s="244"/>
      <c r="CQ30" s="244"/>
      <c r="CR30" s="244"/>
      <c r="CS30" s="244"/>
      <c r="CT30" s="244"/>
      <c r="CU30" s="244"/>
      <c r="CV30" s="244"/>
      <c r="CW30" s="244"/>
      <c r="CX30" s="244"/>
      <c r="CY30" s="244"/>
      <c r="CZ30" s="244"/>
      <c r="DA30" s="244"/>
      <c r="DB30" s="244"/>
      <c r="DC30" s="244"/>
      <c r="DD30" s="244"/>
      <c r="DE30" s="244"/>
      <c r="DF30" s="244"/>
      <c r="DG30" s="244"/>
      <c r="DH30" s="244"/>
      <c r="DI30" s="244"/>
      <c r="DJ30" s="244"/>
      <c r="DK30" s="244"/>
      <c r="DL30" s="244"/>
      <c r="DM30" s="244"/>
      <c r="DN30" s="244"/>
      <c r="DO30" s="244"/>
      <c r="DP30" s="244"/>
      <c r="DQ30" s="244"/>
      <c r="DR30" s="244"/>
      <c r="DS30" s="244"/>
      <c r="DT30" s="244"/>
      <c r="DU30" s="244"/>
      <c r="DV30" s="244"/>
      <c r="DW30" s="244"/>
      <c r="DX30" s="244"/>
      <c r="DY30" s="244"/>
      <c r="DZ30" s="244"/>
      <c r="EA30" s="244"/>
      <c r="EB30" s="244"/>
      <c r="EC30" s="244"/>
      <c r="ED30" s="244"/>
      <c r="EE30" s="244"/>
      <c r="EF30" s="244"/>
      <c r="EG30" s="244"/>
      <c r="EH30" s="244"/>
      <c r="EI30" s="244"/>
      <c r="EJ30" s="244"/>
      <c r="EK30" s="244"/>
      <c r="EL30" s="244"/>
      <c r="EM30" s="244"/>
      <c r="EN30" s="244"/>
      <c r="EO30" s="244"/>
      <c r="EP30" s="244"/>
      <c r="EQ30" s="244"/>
      <c r="ER30" s="244"/>
      <c r="ES30" s="244"/>
      <c r="ET30" s="244"/>
      <c r="EU30" s="244"/>
      <c r="EV30" s="244"/>
      <c r="EW30" s="244"/>
      <c r="EX30" s="244"/>
      <c r="EY30" s="244"/>
      <c r="EZ30" s="244"/>
      <c r="FA30" s="244"/>
      <c r="FB30" s="244"/>
      <c r="FC30" s="244"/>
      <c r="FD30" s="244"/>
      <c r="FE30" s="244"/>
      <c r="FF30" s="244"/>
      <c r="FG30" s="244"/>
      <c r="FH30" s="244"/>
      <c r="FI30" s="244"/>
      <c r="FJ30" s="244"/>
      <c r="FK30" s="244"/>
      <c r="FL30" s="244"/>
      <c r="FM30" s="244"/>
      <c r="FN30" s="244"/>
      <c r="FO30" s="244"/>
      <c r="FP30" s="244"/>
      <c r="FQ30" s="244"/>
      <c r="FR30" s="244"/>
      <c r="FS30" s="244"/>
      <c r="FT30" s="244"/>
      <c r="FU30" s="244"/>
      <c r="FV30" s="244"/>
      <c r="FW30" s="244"/>
      <c r="FX30" s="244"/>
      <c r="FY30" s="76"/>
      <c r="FZ30" s="263"/>
      <c r="GA30" s="76"/>
      <c r="GB30" s="263"/>
      <c r="GC30" s="76"/>
      <c r="GD30" s="263"/>
      <c r="GE30" s="76"/>
      <c r="GF30" s="263"/>
      <c r="GG30" s="76"/>
      <c r="GH30" s="263"/>
      <c r="GI30" s="76"/>
      <c r="GJ30" s="263"/>
      <c r="GK30" s="76"/>
      <c r="GL30" s="263"/>
      <c r="GM30" s="76"/>
      <c r="GN30" s="263"/>
      <c r="GO30" s="76"/>
      <c r="GP30" s="263"/>
      <c r="GQ30" s="76"/>
      <c r="GR30" s="263"/>
      <c r="GS30" s="76"/>
      <c r="GT30" s="263"/>
      <c r="GU30" s="76"/>
      <c r="GV30" s="263"/>
      <c r="GW30" s="76"/>
      <c r="GX30" s="263"/>
      <c r="GY30" s="76"/>
      <c r="GZ30" s="263"/>
      <c r="HA30" s="76"/>
      <c r="HB30" s="263"/>
      <c r="HC30" s="76"/>
      <c r="HD30" s="263"/>
      <c r="HE30" s="76"/>
      <c r="HF30" s="263"/>
      <c r="HG30" s="76"/>
      <c r="HH30" s="263"/>
      <c r="HI30" s="76"/>
      <c r="HJ30" s="263"/>
      <c r="HK30" s="76"/>
      <c r="HL30" s="263"/>
      <c r="HM30" s="76"/>
      <c r="HN30" s="263"/>
      <c r="HO30" s="76"/>
      <c r="HP30" s="263"/>
      <c r="HQ30" s="76"/>
      <c r="HR30" s="263"/>
      <c r="HS30" s="76"/>
      <c r="HT30" s="263"/>
      <c r="HU30" s="76"/>
      <c r="HV30" s="263"/>
      <c r="HW30" s="76"/>
      <c r="HX30" s="263"/>
      <c r="HY30" s="76"/>
      <c r="HZ30" s="263"/>
      <c r="IA30" s="76"/>
      <c r="IB30" s="263"/>
      <c r="IC30" s="76"/>
      <c r="ID30" s="263"/>
      <c r="IE30" s="76"/>
      <c r="IF30" s="263"/>
      <c r="IG30" s="76"/>
      <c r="IH30" s="263"/>
      <c r="II30" s="76"/>
      <c r="IJ30" s="263"/>
      <c r="IK30" s="76"/>
      <c r="IL30" s="263"/>
      <c r="IM30" s="76"/>
      <c r="IN30" s="263"/>
      <c r="IO30" s="76"/>
      <c r="IP30" s="263"/>
      <c r="IQ30" s="76"/>
      <c r="IR30" s="263"/>
      <c r="IS30" s="76"/>
      <c r="IT30" s="263"/>
      <c r="IU30" s="76"/>
      <c r="IV30" s="263"/>
    </row>
    <row r="31" spans="1:256" x14ac:dyDescent="0.2">
      <c r="A31" s="76"/>
      <c r="B31" s="76"/>
      <c r="C31" s="76"/>
      <c r="D31" s="76"/>
      <c r="E31" s="263"/>
      <c r="F31" s="76"/>
      <c r="G31" s="263"/>
      <c r="H31" s="76"/>
      <c r="I31" s="244"/>
      <c r="J31" s="244"/>
      <c r="K31" s="263"/>
      <c r="L31" s="220"/>
      <c r="M31" s="244"/>
      <c r="N31" s="244"/>
      <c r="O31" s="244"/>
      <c r="P31" s="244"/>
      <c r="Q31" s="263"/>
      <c r="R31" s="76"/>
      <c r="S31" s="263"/>
      <c r="T31" s="76"/>
      <c r="U31" s="263"/>
      <c r="V31" s="76"/>
      <c r="W31" s="263"/>
      <c r="X31" s="76"/>
      <c r="Y31" s="263"/>
      <c r="Z31" s="76"/>
      <c r="AA31" s="263"/>
      <c r="AB31" s="76"/>
      <c r="AC31" s="263"/>
      <c r="AD31" s="76"/>
      <c r="AE31" s="263"/>
      <c r="AF31" s="76"/>
      <c r="AG31" s="263"/>
      <c r="AH31" s="76"/>
      <c r="AI31" s="263"/>
      <c r="AJ31" s="76"/>
      <c r="AK31" s="263"/>
      <c r="AL31" s="76"/>
      <c r="AM31" s="263"/>
      <c r="AN31" s="76"/>
      <c r="AO31" s="263"/>
      <c r="AP31" s="76"/>
      <c r="AQ31" s="263"/>
      <c r="AR31" s="76"/>
      <c r="AS31" s="263"/>
      <c r="AT31" s="76"/>
      <c r="AU31" s="263"/>
      <c r="AV31" s="76"/>
      <c r="AW31" s="263"/>
      <c r="AX31" s="76"/>
      <c r="AY31" s="263"/>
      <c r="AZ31" s="76"/>
      <c r="BA31" s="263"/>
      <c r="BB31" s="76"/>
      <c r="BC31" s="263"/>
      <c r="BD31" s="76"/>
      <c r="BE31" s="263"/>
      <c r="BF31" s="76"/>
      <c r="BG31" s="263"/>
      <c r="BH31" s="76"/>
      <c r="BI31" s="263"/>
      <c r="BJ31" s="76"/>
      <c r="BK31" s="263"/>
      <c r="BL31" s="76"/>
      <c r="BM31" s="263"/>
      <c r="BN31" s="76"/>
      <c r="BO31" s="263"/>
      <c r="BP31" s="76"/>
      <c r="BQ31" s="263"/>
      <c r="BR31" s="76"/>
      <c r="BS31" s="263"/>
      <c r="BT31" s="76"/>
      <c r="BU31" s="263"/>
      <c r="BV31" s="76"/>
      <c r="BW31" s="263"/>
      <c r="BX31" s="76"/>
      <c r="BY31" s="263"/>
      <c r="BZ31" s="76"/>
      <c r="CA31" s="263"/>
      <c r="CB31" s="76"/>
      <c r="CC31" s="263"/>
      <c r="CD31" s="76"/>
      <c r="CE31" s="263"/>
      <c r="CF31" s="76"/>
      <c r="CG31" s="263"/>
      <c r="CH31" s="76"/>
      <c r="CI31" s="263"/>
      <c r="CJ31" s="76"/>
      <c r="CK31" s="263"/>
      <c r="CL31" s="76"/>
      <c r="CM31" s="263"/>
      <c r="CN31" s="76"/>
      <c r="CO31" s="263"/>
      <c r="CP31" s="76"/>
      <c r="CQ31" s="263"/>
      <c r="CR31" s="76"/>
      <c r="CS31" s="263"/>
      <c r="CT31" s="76"/>
      <c r="CU31" s="263"/>
      <c r="CV31" s="76"/>
      <c r="CW31" s="263"/>
      <c r="CX31" s="76"/>
      <c r="CY31" s="263"/>
      <c r="CZ31" s="76"/>
      <c r="DA31" s="263"/>
      <c r="DB31" s="76"/>
      <c r="DC31" s="263"/>
      <c r="DD31" s="76"/>
      <c r="DE31" s="263"/>
      <c r="DF31" s="76"/>
      <c r="DG31" s="263"/>
      <c r="DH31" s="76"/>
      <c r="DI31" s="263"/>
      <c r="DJ31" s="76"/>
      <c r="DK31" s="263"/>
      <c r="DL31" s="76"/>
      <c r="DM31" s="263"/>
      <c r="DN31" s="76"/>
      <c r="DO31" s="263"/>
      <c r="DP31" s="76"/>
      <c r="DQ31" s="263"/>
      <c r="DR31" s="76"/>
      <c r="DS31" s="263"/>
      <c r="DT31" s="76"/>
      <c r="DU31" s="263"/>
      <c r="DV31" s="76"/>
      <c r="DW31" s="263"/>
      <c r="DX31" s="76"/>
      <c r="DY31" s="263"/>
      <c r="DZ31" s="76"/>
      <c r="EA31" s="263"/>
      <c r="EB31" s="76"/>
      <c r="EC31" s="263"/>
      <c r="ED31" s="76"/>
      <c r="EE31" s="263"/>
      <c r="EF31" s="76"/>
      <c r="EG31" s="263"/>
      <c r="EH31" s="76"/>
      <c r="EI31" s="263"/>
      <c r="EJ31" s="76"/>
      <c r="EK31" s="263"/>
      <c r="EL31" s="76"/>
      <c r="EM31" s="263"/>
      <c r="EN31" s="76"/>
      <c r="EO31" s="263"/>
      <c r="EP31" s="76"/>
      <c r="EQ31" s="263"/>
      <c r="ER31" s="76"/>
      <c r="ES31" s="263"/>
      <c r="ET31" s="76"/>
      <c r="EU31" s="263"/>
      <c r="EV31" s="76"/>
      <c r="EW31" s="263"/>
      <c r="EX31" s="76"/>
      <c r="EY31" s="263"/>
      <c r="EZ31" s="76"/>
      <c r="FA31" s="263"/>
      <c r="FB31" s="76"/>
      <c r="FC31" s="263"/>
      <c r="FD31" s="76"/>
      <c r="FE31" s="263"/>
      <c r="FF31" s="76"/>
      <c r="FG31" s="263"/>
      <c r="FH31" s="76"/>
      <c r="FI31" s="263"/>
      <c r="FJ31" s="76"/>
      <c r="FK31" s="263"/>
      <c r="FL31" s="76"/>
      <c r="FM31" s="263"/>
      <c r="FN31" s="76"/>
      <c r="FO31" s="263"/>
      <c r="FP31" s="76"/>
      <c r="FQ31" s="263"/>
      <c r="FR31" s="76"/>
      <c r="FS31" s="263"/>
      <c r="FT31" s="76"/>
      <c r="FU31" s="263"/>
      <c r="FV31" s="76"/>
      <c r="FW31" s="76"/>
      <c r="FX31" s="263"/>
      <c r="FY31" s="76"/>
      <c r="FZ31" s="263"/>
      <c r="GA31" s="76"/>
      <c r="GB31" s="263"/>
      <c r="GC31" s="76"/>
      <c r="GD31" s="263"/>
      <c r="GE31" s="76"/>
      <c r="GF31" s="263"/>
      <c r="GG31" s="76"/>
      <c r="GH31" s="263"/>
      <c r="GI31" s="76"/>
      <c r="GJ31" s="263"/>
      <c r="GK31" s="76"/>
      <c r="GL31" s="263"/>
      <c r="GM31" s="76"/>
      <c r="GN31" s="263"/>
      <c r="GO31" s="76"/>
      <c r="GP31" s="263"/>
      <c r="GQ31" s="76"/>
      <c r="GR31" s="263"/>
      <c r="GS31" s="76"/>
      <c r="GT31" s="263"/>
      <c r="GU31" s="76"/>
      <c r="GV31" s="263"/>
      <c r="GW31" s="76"/>
      <c r="GX31" s="263"/>
      <c r="GY31" s="76"/>
      <c r="GZ31" s="263"/>
      <c r="HA31" s="76"/>
      <c r="HB31" s="263"/>
      <c r="HC31" s="76"/>
      <c r="HD31" s="263"/>
      <c r="HE31" s="76"/>
      <c r="HF31" s="263"/>
      <c r="HG31" s="76"/>
      <c r="HH31" s="263"/>
      <c r="HI31" s="76"/>
      <c r="HJ31" s="263"/>
      <c r="HK31" s="76"/>
      <c r="HL31" s="263"/>
      <c r="HM31" s="76"/>
      <c r="HN31" s="263"/>
      <c r="HO31" s="76"/>
      <c r="HP31" s="263"/>
      <c r="HQ31" s="76"/>
      <c r="HR31" s="263"/>
      <c r="HS31" s="76"/>
      <c r="HT31" s="263"/>
      <c r="HU31" s="76"/>
      <c r="HV31" s="263"/>
      <c r="HW31" s="76"/>
      <c r="HX31" s="263"/>
      <c r="HY31" s="76"/>
      <c r="HZ31" s="263"/>
      <c r="IA31" s="76"/>
      <c r="IB31" s="263"/>
      <c r="IC31" s="76"/>
      <c r="ID31" s="263"/>
      <c r="IE31" s="76"/>
      <c r="IF31" s="263"/>
      <c r="IG31" s="76"/>
      <c r="IH31" s="263"/>
      <c r="II31" s="76"/>
      <c r="IJ31" s="263"/>
      <c r="IK31" s="76"/>
      <c r="IL31" s="263"/>
      <c r="IM31" s="76"/>
      <c r="IN31" s="263"/>
      <c r="IO31" s="76"/>
      <c r="IP31" s="263"/>
      <c r="IQ31" s="76"/>
      <c r="IR31" s="263"/>
      <c r="IS31" s="76"/>
      <c r="IT31" s="263"/>
      <c r="IU31" s="76"/>
      <c r="IV31" s="263"/>
    </row>
    <row r="32" spans="1:256" ht="15.75" x14ac:dyDescent="0.25">
      <c r="A32" s="285" t="s">
        <v>955</v>
      </c>
      <c r="B32" s="285"/>
      <c r="C32" s="76"/>
      <c r="D32" s="76"/>
      <c r="E32" s="263"/>
      <c r="F32" s="76"/>
      <c r="G32" s="263"/>
      <c r="H32" s="76"/>
      <c r="I32" s="244"/>
      <c r="J32" s="244"/>
      <c r="K32" s="263"/>
      <c r="L32" s="220"/>
      <c r="M32" s="244"/>
      <c r="N32" s="244"/>
      <c r="O32" s="244"/>
      <c r="P32" s="244"/>
      <c r="Q32" s="263"/>
      <c r="R32" s="76"/>
      <c r="S32" s="263"/>
      <c r="T32" s="76"/>
      <c r="U32" s="263"/>
      <c r="V32" s="76"/>
      <c r="W32" s="263"/>
      <c r="X32" s="76"/>
      <c r="Y32" s="263"/>
      <c r="Z32" s="76"/>
      <c r="AA32" s="263"/>
      <c r="AB32" s="76"/>
      <c r="AC32" s="263"/>
      <c r="AD32" s="76"/>
      <c r="AE32" s="263"/>
      <c r="AF32" s="76"/>
      <c r="AG32" s="263"/>
      <c r="AH32" s="76"/>
      <c r="AI32" s="263"/>
      <c r="AJ32" s="76"/>
      <c r="AK32" s="263"/>
      <c r="AL32" s="76"/>
      <c r="AM32" s="263"/>
      <c r="AN32" s="76"/>
      <c r="AO32" s="263"/>
      <c r="AP32" s="76"/>
      <c r="AQ32" s="263"/>
      <c r="AR32" s="76"/>
      <c r="AS32" s="263"/>
      <c r="AT32" s="76"/>
      <c r="AU32" s="263"/>
      <c r="AV32" s="76"/>
      <c r="AW32" s="263"/>
      <c r="AX32" s="76"/>
      <c r="AY32" s="263"/>
      <c r="AZ32" s="76"/>
      <c r="BA32" s="263"/>
      <c r="BB32" s="76"/>
      <c r="BC32" s="263"/>
      <c r="BD32" s="76"/>
      <c r="BE32" s="263"/>
      <c r="BF32" s="76"/>
      <c r="BG32" s="263"/>
      <c r="BH32" s="76"/>
      <c r="BI32" s="263"/>
      <c r="BJ32" s="76"/>
      <c r="BK32" s="263"/>
      <c r="BL32" s="76"/>
      <c r="BM32" s="263"/>
      <c r="BN32" s="76"/>
      <c r="BO32" s="263"/>
      <c r="BP32" s="76"/>
      <c r="BQ32" s="263"/>
      <c r="BR32" s="76"/>
      <c r="BS32" s="263"/>
      <c r="BT32" s="76"/>
      <c r="BU32" s="263"/>
      <c r="BV32" s="76"/>
      <c r="BW32" s="263"/>
      <c r="BX32" s="76"/>
      <c r="BY32" s="263"/>
      <c r="BZ32" s="76"/>
      <c r="CA32" s="263"/>
      <c r="CB32" s="76"/>
      <c r="CC32" s="263"/>
      <c r="CD32" s="76"/>
      <c r="CE32" s="263"/>
      <c r="CF32" s="76"/>
      <c r="CG32" s="263"/>
      <c r="CH32" s="76"/>
      <c r="CI32" s="263"/>
      <c r="CJ32" s="76"/>
      <c r="CK32" s="263"/>
      <c r="CL32" s="76"/>
      <c r="CM32" s="263"/>
      <c r="CN32" s="76"/>
      <c r="CO32" s="263"/>
      <c r="CP32" s="76"/>
      <c r="CQ32" s="263"/>
      <c r="CR32" s="76"/>
      <c r="CS32" s="263"/>
      <c r="CT32" s="76"/>
      <c r="CU32" s="263"/>
      <c r="CV32" s="76"/>
      <c r="CW32" s="263"/>
      <c r="CX32" s="76"/>
      <c r="CY32" s="263"/>
      <c r="CZ32" s="76"/>
      <c r="DA32" s="263"/>
      <c r="DB32" s="76"/>
      <c r="DC32" s="263"/>
      <c r="DD32" s="76"/>
      <c r="DE32" s="263"/>
      <c r="DF32" s="76"/>
      <c r="DG32" s="263"/>
      <c r="DH32" s="76"/>
      <c r="DI32" s="263"/>
      <c r="DJ32" s="76"/>
      <c r="DK32" s="263"/>
      <c r="DL32" s="76"/>
      <c r="DM32" s="263"/>
      <c r="DN32" s="76"/>
      <c r="DO32" s="263"/>
      <c r="DP32" s="76"/>
      <c r="DQ32" s="263"/>
      <c r="DR32" s="76"/>
      <c r="DS32" s="263"/>
      <c r="DT32" s="76"/>
      <c r="DU32" s="263"/>
      <c r="DV32" s="76"/>
      <c r="DW32" s="263"/>
      <c r="DX32" s="76"/>
      <c r="DY32" s="263"/>
      <c r="DZ32" s="76"/>
      <c r="EA32" s="263"/>
      <c r="EB32" s="76"/>
      <c r="EC32" s="263"/>
      <c r="ED32" s="76"/>
      <c r="EE32" s="263"/>
      <c r="EF32" s="76"/>
      <c r="EG32" s="263"/>
      <c r="EH32" s="76"/>
      <c r="EI32" s="263"/>
      <c r="EJ32" s="76"/>
      <c r="EK32" s="263"/>
      <c r="EL32" s="76"/>
      <c r="EM32" s="263"/>
      <c r="EN32" s="76"/>
      <c r="EO32" s="263"/>
      <c r="EP32" s="76"/>
      <c r="EQ32" s="263"/>
      <c r="ER32" s="76"/>
      <c r="ES32" s="263"/>
      <c r="ET32" s="76"/>
      <c r="EU32" s="263"/>
      <c r="EV32" s="76"/>
      <c r="EW32" s="263"/>
      <c r="EX32" s="76"/>
      <c r="EY32" s="263"/>
      <c r="EZ32" s="76"/>
      <c r="FA32" s="263"/>
      <c r="FB32" s="76"/>
      <c r="FC32" s="263"/>
      <c r="FD32" s="76"/>
      <c r="FE32" s="263"/>
      <c r="FF32" s="76"/>
      <c r="FG32" s="263"/>
      <c r="FH32" s="76"/>
      <c r="FI32" s="263"/>
      <c r="FJ32" s="76"/>
      <c r="FK32" s="263"/>
      <c r="FL32" s="76"/>
      <c r="FM32" s="263"/>
      <c r="FN32" s="76"/>
      <c r="FO32" s="263"/>
      <c r="FP32" s="76"/>
      <c r="FQ32" s="263"/>
      <c r="FR32" s="76"/>
      <c r="FS32" s="263"/>
      <c r="FT32" s="76"/>
      <c r="FU32" s="263"/>
      <c r="FV32" s="76"/>
      <c r="FW32" s="76"/>
      <c r="FX32" s="263"/>
      <c r="FY32" s="76"/>
      <c r="FZ32" s="263"/>
      <c r="GA32" s="76"/>
      <c r="GB32" s="263"/>
      <c r="GC32" s="76"/>
      <c r="GD32" s="263"/>
      <c r="GE32" s="76"/>
      <c r="GF32" s="263"/>
      <c r="GG32" s="76"/>
      <c r="GH32" s="263"/>
      <c r="GI32" s="76"/>
      <c r="GJ32" s="263"/>
      <c r="GK32" s="76"/>
      <c r="GL32" s="263"/>
      <c r="GM32" s="76"/>
      <c r="GN32" s="263"/>
      <c r="GO32" s="76"/>
      <c r="GP32" s="263"/>
      <c r="GQ32" s="76"/>
      <c r="GR32" s="263"/>
      <c r="GS32" s="76"/>
      <c r="GT32" s="263"/>
      <c r="GU32" s="76"/>
      <c r="GV32" s="263"/>
      <c r="GW32" s="76"/>
      <c r="GX32" s="263"/>
      <c r="GY32" s="76"/>
      <c r="GZ32" s="263"/>
      <c r="HA32" s="76"/>
      <c r="HB32" s="263"/>
      <c r="HC32" s="76"/>
      <c r="HD32" s="263"/>
      <c r="HE32" s="76"/>
      <c r="HF32" s="263"/>
      <c r="HG32" s="76"/>
      <c r="HH32" s="263"/>
      <c r="HI32" s="76"/>
      <c r="HJ32" s="263"/>
      <c r="HK32" s="76"/>
      <c r="HL32" s="263"/>
      <c r="HM32" s="76"/>
      <c r="HN32" s="263"/>
      <c r="HO32" s="76"/>
      <c r="HP32" s="263"/>
      <c r="HQ32" s="76"/>
      <c r="HR32" s="263"/>
      <c r="HS32" s="76"/>
      <c r="HT32" s="263"/>
      <c r="HU32" s="76"/>
      <c r="HV32" s="263"/>
      <c r="HW32" s="76"/>
      <c r="HX32" s="263"/>
      <c r="HY32" s="76"/>
      <c r="HZ32" s="263"/>
      <c r="IA32" s="76"/>
      <c r="IB32" s="263"/>
      <c r="IC32" s="76"/>
      <c r="ID32" s="263"/>
      <c r="IE32" s="76"/>
      <c r="IF32" s="263"/>
      <c r="IG32" s="76"/>
      <c r="IH32" s="263"/>
      <c r="II32" s="76"/>
      <c r="IJ32" s="263"/>
      <c r="IK32" s="76"/>
      <c r="IL32" s="263"/>
      <c r="IM32" s="76"/>
      <c r="IN32" s="263"/>
      <c r="IO32" s="76"/>
      <c r="IP32" s="263"/>
      <c r="IQ32" s="76"/>
      <c r="IR32" s="263"/>
      <c r="IS32" s="76"/>
      <c r="IT32" s="263"/>
      <c r="IU32" s="76"/>
      <c r="IV32" s="263"/>
    </row>
    <row r="33" spans="1:256" x14ac:dyDescent="0.2">
      <c r="A33" s="76"/>
      <c r="B33" s="76"/>
      <c r="C33" s="76"/>
      <c r="D33" s="76"/>
      <c r="E33" s="263"/>
      <c r="F33" s="76"/>
      <c r="G33" s="263"/>
      <c r="H33" s="76"/>
      <c r="I33" s="244"/>
      <c r="J33" s="244"/>
      <c r="K33" s="263"/>
      <c r="L33" s="220"/>
      <c r="M33" s="244"/>
      <c r="N33" s="244"/>
      <c r="O33" s="244"/>
      <c r="P33" s="244"/>
      <c r="Q33" s="263"/>
      <c r="R33" s="76"/>
      <c r="S33" s="263"/>
      <c r="T33" s="76"/>
      <c r="U33" s="263"/>
      <c r="V33" s="76"/>
      <c r="W33" s="263"/>
      <c r="X33" s="76"/>
      <c r="Y33" s="263"/>
      <c r="Z33" s="76"/>
      <c r="AA33" s="263"/>
      <c r="AB33" s="76"/>
      <c r="AC33" s="263"/>
      <c r="AD33" s="76"/>
      <c r="AE33" s="263"/>
      <c r="AF33" s="76"/>
      <c r="AG33" s="263"/>
      <c r="AH33" s="76"/>
      <c r="AI33" s="263"/>
      <c r="AJ33" s="76"/>
      <c r="AK33" s="263"/>
      <c r="AL33" s="76"/>
      <c r="AM33" s="263"/>
      <c r="AN33" s="76"/>
      <c r="AO33" s="263"/>
      <c r="AP33" s="76"/>
      <c r="AQ33" s="263"/>
      <c r="AR33" s="76"/>
      <c r="AS33" s="263"/>
      <c r="AT33" s="76"/>
      <c r="AU33" s="263"/>
      <c r="AV33" s="76"/>
      <c r="AW33" s="263"/>
      <c r="AX33" s="76"/>
      <c r="AY33" s="263"/>
      <c r="AZ33" s="76"/>
      <c r="BA33" s="263"/>
      <c r="BB33" s="76"/>
      <c r="BC33" s="263"/>
      <c r="BD33" s="76"/>
      <c r="BE33" s="263"/>
      <c r="BF33" s="76"/>
      <c r="BG33" s="263"/>
      <c r="BH33" s="76"/>
      <c r="BI33" s="263"/>
      <c r="BJ33" s="76"/>
      <c r="BK33" s="263"/>
      <c r="BL33" s="76"/>
      <c r="BM33" s="263"/>
      <c r="BN33" s="76"/>
      <c r="BO33" s="263"/>
      <c r="BP33" s="76"/>
      <c r="BQ33" s="263"/>
      <c r="BR33" s="76"/>
      <c r="BS33" s="263"/>
      <c r="BT33" s="76"/>
      <c r="BU33" s="263"/>
      <c r="BV33" s="76"/>
      <c r="BW33" s="263"/>
      <c r="BX33" s="76"/>
      <c r="BY33" s="263"/>
      <c r="BZ33" s="76"/>
      <c r="CA33" s="263"/>
      <c r="CB33" s="76"/>
      <c r="CC33" s="263"/>
      <c r="CD33" s="76"/>
      <c r="CE33" s="263"/>
      <c r="CF33" s="76"/>
      <c r="CG33" s="263"/>
      <c r="CH33" s="76"/>
      <c r="CI33" s="263"/>
      <c r="CJ33" s="76"/>
      <c r="CK33" s="263"/>
      <c r="CL33" s="76"/>
      <c r="CM33" s="263"/>
      <c r="CN33" s="76"/>
      <c r="CO33" s="263"/>
      <c r="CP33" s="76"/>
      <c r="CQ33" s="263"/>
      <c r="CR33" s="76"/>
      <c r="CS33" s="263"/>
      <c r="CT33" s="76"/>
      <c r="CU33" s="263"/>
      <c r="CV33" s="76"/>
      <c r="CW33" s="263"/>
      <c r="CX33" s="76"/>
      <c r="CY33" s="263"/>
      <c r="CZ33" s="76"/>
      <c r="DA33" s="263"/>
      <c r="DB33" s="76"/>
      <c r="DC33" s="263"/>
      <c r="DD33" s="76"/>
      <c r="DE33" s="263"/>
      <c r="DF33" s="76"/>
      <c r="DG33" s="263"/>
      <c r="DH33" s="76"/>
      <c r="DI33" s="263"/>
      <c r="DJ33" s="76"/>
      <c r="DK33" s="263"/>
      <c r="DL33" s="76"/>
      <c r="DM33" s="263"/>
      <c r="DN33" s="76"/>
      <c r="DO33" s="263"/>
      <c r="DP33" s="76"/>
      <c r="DQ33" s="263"/>
      <c r="DR33" s="76"/>
      <c r="DS33" s="263"/>
      <c r="DT33" s="76"/>
      <c r="DU33" s="263"/>
      <c r="DV33" s="76"/>
      <c r="DW33" s="263"/>
      <c r="DX33" s="76"/>
      <c r="DY33" s="263"/>
      <c r="DZ33" s="76"/>
      <c r="EA33" s="263"/>
      <c r="EB33" s="76"/>
      <c r="EC33" s="263"/>
      <c r="ED33" s="76"/>
      <c r="EE33" s="263"/>
      <c r="EF33" s="76"/>
      <c r="EG33" s="263"/>
      <c r="EH33" s="76"/>
      <c r="EI33" s="263"/>
      <c r="EJ33" s="76"/>
      <c r="EK33" s="263"/>
      <c r="EL33" s="76"/>
      <c r="EM33" s="263"/>
      <c r="EN33" s="76"/>
      <c r="EO33" s="263"/>
      <c r="EP33" s="76"/>
      <c r="EQ33" s="263"/>
      <c r="ER33" s="76"/>
      <c r="ES33" s="263"/>
      <c r="ET33" s="76"/>
      <c r="EU33" s="263"/>
      <c r="EV33" s="76"/>
      <c r="EW33" s="263"/>
      <c r="EX33" s="76"/>
      <c r="EY33" s="263"/>
      <c r="EZ33" s="76"/>
      <c r="FA33" s="263"/>
      <c r="FB33" s="76"/>
      <c r="FC33" s="263"/>
      <c r="FD33" s="76"/>
      <c r="FE33" s="263"/>
      <c r="FF33" s="76"/>
      <c r="FG33" s="263"/>
      <c r="FH33" s="76"/>
      <c r="FI33" s="263"/>
      <c r="FJ33" s="76"/>
      <c r="FK33" s="263"/>
      <c r="FL33" s="76"/>
      <c r="FM33" s="263"/>
      <c r="FN33" s="76"/>
      <c r="FO33" s="263"/>
      <c r="FP33" s="76"/>
      <c r="FQ33" s="263"/>
      <c r="FR33" s="76"/>
      <c r="FS33" s="263"/>
      <c r="FT33" s="76"/>
      <c r="FU33" s="263"/>
      <c r="FV33" s="76"/>
      <c r="FW33" s="76"/>
      <c r="FX33" s="263"/>
      <c r="FY33" s="76"/>
      <c r="FZ33" s="263"/>
      <c r="GA33" s="76"/>
      <c r="GB33" s="263"/>
      <c r="GC33" s="76"/>
      <c r="GD33" s="263"/>
      <c r="GE33" s="76"/>
      <c r="GF33" s="263"/>
      <c r="GG33" s="76"/>
      <c r="GH33" s="263"/>
      <c r="GI33" s="76"/>
      <c r="GJ33" s="263"/>
      <c r="GK33" s="76"/>
      <c r="GL33" s="263"/>
      <c r="GM33" s="76"/>
      <c r="GN33" s="263"/>
      <c r="GO33" s="76"/>
      <c r="GP33" s="263"/>
      <c r="GQ33" s="76"/>
      <c r="GR33" s="263"/>
      <c r="GS33" s="76"/>
      <c r="GT33" s="263"/>
      <c r="GU33" s="76"/>
      <c r="GV33" s="263"/>
      <c r="GW33" s="76"/>
      <c r="GX33" s="263"/>
      <c r="GY33" s="76"/>
      <c r="GZ33" s="263"/>
      <c r="HA33" s="76"/>
      <c r="HB33" s="263"/>
      <c r="HC33" s="76"/>
      <c r="HD33" s="263"/>
      <c r="HE33" s="76"/>
      <c r="HF33" s="263"/>
      <c r="HG33" s="76"/>
      <c r="HH33" s="263"/>
      <c r="HI33" s="76"/>
      <c r="HJ33" s="263"/>
      <c r="HK33" s="76"/>
      <c r="HL33" s="263"/>
      <c r="HM33" s="76"/>
      <c r="HN33" s="263"/>
      <c r="HO33" s="76"/>
      <c r="HP33" s="263"/>
      <c r="HQ33" s="76"/>
      <c r="HR33" s="263"/>
      <c r="HS33" s="76"/>
      <c r="HT33" s="263"/>
      <c r="HU33" s="76"/>
      <c r="HV33" s="263"/>
      <c r="HW33" s="76"/>
      <c r="HX33" s="263"/>
      <c r="HY33" s="76"/>
      <c r="HZ33" s="263"/>
      <c r="IA33" s="76"/>
      <c r="IB33" s="263"/>
      <c r="IC33" s="76"/>
      <c r="ID33" s="263"/>
      <c r="IE33" s="76"/>
      <c r="IF33" s="263"/>
      <c r="IG33" s="76"/>
      <c r="IH33" s="263"/>
      <c r="II33" s="76"/>
      <c r="IJ33" s="263"/>
      <c r="IK33" s="76"/>
      <c r="IL33" s="263"/>
      <c r="IM33" s="76"/>
      <c r="IN33" s="263"/>
      <c r="IO33" s="76"/>
      <c r="IP33" s="263"/>
      <c r="IQ33" s="76"/>
      <c r="IR33" s="263"/>
      <c r="IS33" s="76"/>
      <c r="IT33" s="263"/>
      <c r="IU33" s="76"/>
      <c r="IV33" s="263"/>
    </row>
    <row r="34" spans="1:256" x14ac:dyDescent="0.2">
      <c r="A34" s="76"/>
      <c r="B34" s="76"/>
      <c r="C34" s="76"/>
      <c r="D34" s="76"/>
      <c r="E34" s="263"/>
      <c r="F34" s="76"/>
      <c r="G34" s="263"/>
      <c r="H34" s="76"/>
      <c r="I34" s="244"/>
      <c r="J34" s="244"/>
      <c r="K34" s="263"/>
      <c r="L34" s="220"/>
      <c r="M34" s="244"/>
      <c r="N34" s="244"/>
      <c r="O34" s="244"/>
      <c r="P34" s="244"/>
      <c r="Q34" s="263"/>
      <c r="R34" s="76"/>
      <c r="S34" s="263"/>
      <c r="T34" s="76"/>
      <c r="U34" s="263"/>
      <c r="V34" s="76"/>
      <c r="W34" s="263"/>
      <c r="X34" s="76"/>
      <c r="Y34" s="263"/>
      <c r="Z34" s="76"/>
      <c r="AA34" s="263"/>
      <c r="AB34" s="76"/>
      <c r="AC34" s="263"/>
      <c r="AD34" s="76"/>
      <c r="AE34" s="263"/>
      <c r="AF34" s="76"/>
      <c r="AG34" s="263"/>
      <c r="AH34" s="76"/>
      <c r="AI34" s="263"/>
      <c r="AJ34" s="76"/>
      <c r="AK34" s="263"/>
      <c r="AL34" s="76"/>
      <c r="AM34" s="263"/>
      <c r="AN34" s="76"/>
      <c r="AO34" s="263"/>
      <c r="AP34" s="76"/>
      <c r="AQ34" s="263"/>
      <c r="AR34" s="76"/>
      <c r="AS34" s="263"/>
      <c r="AT34" s="76"/>
      <c r="AU34" s="263"/>
      <c r="AV34" s="76"/>
      <c r="AW34" s="263"/>
      <c r="AX34" s="76"/>
      <c r="AY34" s="263"/>
      <c r="AZ34" s="76"/>
      <c r="BA34" s="263"/>
      <c r="BB34" s="76"/>
      <c r="BC34" s="263"/>
      <c r="BD34" s="76"/>
      <c r="BE34" s="263"/>
      <c r="BF34" s="76"/>
      <c r="BG34" s="263"/>
      <c r="BH34" s="76"/>
      <c r="BI34" s="263"/>
      <c r="BJ34" s="76"/>
      <c r="BK34" s="263"/>
      <c r="BL34" s="76"/>
      <c r="BM34" s="263"/>
      <c r="BN34" s="76"/>
      <c r="BO34" s="263"/>
      <c r="BP34" s="76"/>
      <c r="BQ34" s="263"/>
      <c r="BR34" s="76"/>
      <c r="BS34" s="263"/>
      <c r="BT34" s="76"/>
      <c r="BU34" s="263"/>
      <c r="BV34" s="76"/>
      <c r="BW34" s="263"/>
      <c r="BX34" s="76"/>
      <c r="BY34" s="263"/>
      <c r="BZ34" s="76"/>
      <c r="CA34" s="263"/>
      <c r="CB34" s="76"/>
      <c r="CC34" s="263"/>
      <c r="CD34" s="76"/>
      <c r="CE34" s="263"/>
      <c r="CF34" s="76"/>
      <c r="CG34" s="263"/>
      <c r="CH34" s="76"/>
      <c r="CI34" s="263"/>
      <c r="CJ34" s="76"/>
      <c r="CK34" s="263"/>
      <c r="CL34" s="76"/>
      <c r="CM34" s="263"/>
      <c r="CN34" s="76"/>
      <c r="CO34" s="263"/>
      <c r="CP34" s="76"/>
      <c r="CQ34" s="263"/>
      <c r="CR34" s="76"/>
      <c r="CS34" s="263"/>
      <c r="CT34" s="76"/>
      <c r="CU34" s="263"/>
      <c r="CV34" s="76"/>
      <c r="CW34" s="263"/>
      <c r="CX34" s="76"/>
      <c r="CY34" s="263"/>
      <c r="CZ34" s="76"/>
      <c r="DA34" s="263"/>
      <c r="DB34" s="76"/>
      <c r="DC34" s="263"/>
      <c r="DD34" s="76"/>
      <c r="DE34" s="263"/>
      <c r="DF34" s="76"/>
      <c r="DG34" s="263"/>
      <c r="DH34" s="76"/>
      <c r="DI34" s="263"/>
      <c r="DJ34" s="76"/>
      <c r="DK34" s="263"/>
      <c r="DL34" s="76"/>
      <c r="DM34" s="263"/>
      <c r="DN34" s="76"/>
      <c r="DO34" s="263"/>
      <c r="DP34" s="76"/>
      <c r="DQ34" s="263"/>
      <c r="DR34" s="76"/>
      <c r="DS34" s="263"/>
      <c r="DT34" s="76"/>
      <c r="DU34" s="263"/>
      <c r="DV34" s="76"/>
      <c r="DW34" s="263"/>
      <c r="DX34" s="76"/>
      <c r="DY34" s="263"/>
      <c r="DZ34" s="76"/>
      <c r="EA34" s="263"/>
      <c r="EB34" s="76"/>
      <c r="EC34" s="263"/>
      <c r="ED34" s="76"/>
      <c r="EE34" s="263"/>
      <c r="EF34" s="76"/>
      <c r="EG34" s="263"/>
      <c r="EH34" s="76"/>
      <c r="EI34" s="263"/>
      <c r="EJ34" s="76"/>
      <c r="EK34" s="263"/>
      <c r="EL34" s="76"/>
      <c r="EM34" s="263"/>
      <c r="EN34" s="76"/>
      <c r="EO34" s="263"/>
      <c r="EP34" s="76"/>
      <c r="EQ34" s="263"/>
      <c r="ER34" s="76"/>
      <c r="ES34" s="263"/>
      <c r="ET34" s="76"/>
      <c r="EU34" s="263"/>
      <c r="EV34" s="76"/>
      <c r="EW34" s="263"/>
      <c r="EX34" s="76"/>
      <c r="EY34" s="263"/>
      <c r="EZ34" s="76"/>
      <c r="FA34" s="263"/>
      <c r="FB34" s="76"/>
      <c r="FC34" s="263"/>
      <c r="FD34" s="76"/>
      <c r="FE34" s="263"/>
      <c r="FF34" s="76"/>
      <c r="FG34" s="263"/>
      <c r="FH34" s="76"/>
      <c r="FI34" s="263"/>
      <c r="FJ34" s="76"/>
      <c r="FK34" s="263"/>
      <c r="FL34" s="76"/>
      <c r="FM34" s="263"/>
      <c r="FN34" s="76"/>
      <c r="FO34" s="263"/>
      <c r="FP34" s="76"/>
      <c r="FQ34" s="263"/>
      <c r="FR34" s="76"/>
      <c r="FS34" s="263"/>
      <c r="FT34" s="76"/>
      <c r="FU34" s="263"/>
      <c r="FV34" s="76"/>
      <c r="FW34" s="76"/>
      <c r="FX34" s="263"/>
      <c r="FY34" s="76"/>
      <c r="FZ34" s="263"/>
      <c r="GA34" s="76"/>
      <c r="GB34" s="263"/>
      <c r="GC34" s="76"/>
      <c r="GD34" s="263"/>
      <c r="GE34" s="76"/>
      <c r="GF34" s="263"/>
      <c r="GG34" s="76"/>
      <c r="GH34" s="263"/>
      <c r="GI34" s="76"/>
      <c r="GJ34" s="263"/>
      <c r="GK34" s="76"/>
      <c r="GL34" s="263"/>
      <c r="GM34" s="76"/>
      <c r="GN34" s="263"/>
      <c r="GO34" s="76"/>
      <c r="GP34" s="263"/>
      <c r="GQ34" s="76"/>
      <c r="GR34" s="263"/>
      <c r="GS34" s="76"/>
      <c r="GT34" s="263"/>
      <c r="GU34" s="76"/>
      <c r="GV34" s="263"/>
      <c r="GW34" s="76"/>
      <c r="GX34" s="263"/>
      <c r="GY34" s="76"/>
      <c r="GZ34" s="263"/>
      <c r="HA34" s="76"/>
      <c r="HB34" s="263"/>
      <c r="HC34" s="76"/>
      <c r="HD34" s="263"/>
      <c r="HE34" s="76"/>
      <c r="HF34" s="263"/>
      <c r="HG34" s="76"/>
      <c r="HH34" s="263"/>
      <c r="HI34" s="76"/>
      <c r="HJ34" s="263"/>
      <c r="HK34" s="76"/>
      <c r="HL34" s="263"/>
      <c r="HM34" s="76"/>
      <c r="HN34" s="263"/>
      <c r="HO34" s="76"/>
      <c r="HP34" s="263"/>
      <c r="HQ34" s="76"/>
      <c r="HR34" s="263"/>
      <c r="HS34" s="76"/>
      <c r="HT34" s="263"/>
      <c r="HU34" s="76"/>
      <c r="HV34" s="263"/>
      <c r="HW34" s="76"/>
      <c r="HX34" s="263"/>
      <c r="HY34" s="76"/>
      <c r="HZ34" s="263"/>
      <c r="IA34" s="76"/>
      <c r="IB34" s="263"/>
      <c r="IC34" s="76"/>
      <c r="ID34" s="263"/>
      <c r="IE34" s="76"/>
      <c r="IF34" s="263"/>
      <c r="IG34" s="76"/>
      <c r="IH34" s="263"/>
      <c r="II34" s="76"/>
      <c r="IJ34" s="263"/>
      <c r="IK34" s="76"/>
      <c r="IL34" s="263"/>
      <c r="IM34" s="76"/>
      <c r="IN34" s="263"/>
      <c r="IO34" s="76"/>
      <c r="IP34" s="263"/>
      <c r="IQ34" s="76"/>
      <c r="IR34" s="263"/>
      <c r="IS34" s="76"/>
      <c r="IT34" s="263"/>
      <c r="IU34" s="76"/>
      <c r="IV34" s="263"/>
    </row>
    <row r="35" spans="1:256" x14ac:dyDescent="0.2">
      <c r="A35" s="76"/>
      <c r="B35" s="76"/>
      <c r="C35" s="76"/>
      <c r="D35" s="76"/>
      <c r="E35" s="76"/>
      <c r="F35" s="76"/>
      <c r="GA35" s="244"/>
    </row>
    <row r="36" spans="1:256" x14ac:dyDescent="0.2">
      <c r="A36" s="282" t="s">
        <v>386</v>
      </c>
      <c r="B36" s="282" t="s">
        <v>400</v>
      </c>
      <c r="C36" s="282" t="s">
        <v>936</v>
      </c>
      <c r="D36" s="282" t="s">
        <v>938</v>
      </c>
      <c r="E36" s="282" t="s">
        <v>448</v>
      </c>
      <c r="F36" s="282" t="s">
        <v>596</v>
      </c>
      <c r="G36" s="282" t="s">
        <v>598</v>
      </c>
      <c r="H36" s="282" t="s">
        <v>942</v>
      </c>
      <c r="I36" s="282" t="s">
        <v>943</v>
      </c>
      <c r="J36" s="282" t="s">
        <v>671</v>
      </c>
      <c r="K36" s="282" t="s">
        <v>638</v>
      </c>
      <c r="L36" s="282" t="s">
        <v>653</v>
      </c>
      <c r="M36" s="282" t="s">
        <v>673</v>
      </c>
      <c r="N36" s="282" t="s">
        <v>675</v>
      </c>
      <c r="O36" s="282" t="s">
        <v>311</v>
      </c>
      <c r="P36" s="282" t="s">
        <v>684</v>
      </c>
      <c r="Q36" t="s">
        <v>677</v>
      </c>
      <c r="R36" t="s">
        <v>679</v>
      </c>
      <c r="S36" t="s">
        <v>950</v>
      </c>
      <c r="W36" t="s">
        <v>413</v>
      </c>
      <c r="X36" t="s">
        <v>954</v>
      </c>
      <c r="Y36" t="s">
        <v>480</v>
      </c>
      <c r="GB36" s="244"/>
    </row>
    <row r="37" spans="1:256" ht="45" x14ac:dyDescent="0.2">
      <c r="A37" s="282" t="s">
        <v>722</v>
      </c>
      <c r="B37" s="282" t="s">
        <v>935</v>
      </c>
      <c r="C37" s="76" t="s">
        <v>937</v>
      </c>
      <c r="D37" s="287" t="s">
        <v>939</v>
      </c>
      <c r="E37" s="76" t="s">
        <v>729</v>
      </c>
      <c r="F37" s="76" t="s">
        <v>940</v>
      </c>
      <c r="G37" s="76" t="s">
        <v>941</v>
      </c>
      <c r="H37" s="76" t="s">
        <v>736</v>
      </c>
      <c r="I37" s="76" t="s">
        <v>944</v>
      </c>
      <c r="J37" s="76" t="s">
        <v>945</v>
      </c>
      <c r="K37" s="76" t="s">
        <v>595</v>
      </c>
      <c r="L37" s="76" t="s">
        <v>956</v>
      </c>
      <c r="M37" s="76" t="s">
        <v>947</v>
      </c>
      <c r="N37" s="76" t="s">
        <v>752</v>
      </c>
      <c r="O37" s="76" t="s">
        <v>948</v>
      </c>
      <c r="P37" s="76" t="s">
        <v>949</v>
      </c>
      <c r="Q37" s="6" t="s">
        <v>754</v>
      </c>
      <c r="R37" t="s">
        <v>645</v>
      </c>
      <c r="S37" t="s">
        <v>951</v>
      </c>
      <c r="T37" t="s">
        <v>952</v>
      </c>
      <c r="W37" t="s">
        <v>414</v>
      </c>
      <c r="X37" t="s">
        <v>402</v>
      </c>
      <c r="Y37" t="s">
        <v>487</v>
      </c>
      <c r="GB37" s="244"/>
    </row>
    <row r="38" spans="1:256" x14ac:dyDescent="0.2">
      <c r="A38" s="204">
        <v>8443.4</v>
      </c>
      <c r="B38" s="204">
        <v>0</v>
      </c>
      <c r="C38" s="204">
        <v>2227.5</v>
      </c>
      <c r="D38" s="204">
        <v>2</v>
      </c>
      <c r="E38" s="204">
        <v>4052</v>
      </c>
      <c r="F38" s="76">
        <v>74636882.719999999</v>
      </c>
      <c r="G38" s="76">
        <v>0</v>
      </c>
      <c r="H38" s="76">
        <v>18180855</v>
      </c>
      <c r="I38" s="76">
        <v>16324</v>
      </c>
      <c r="J38" s="76">
        <v>0</v>
      </c>
      <c r="K38" s="76">
        <v>74636882.719999999</v>
      </c>
      <c r="L38" s="76">
        <v>-6496583.8880207408</v>
      </c>
      <c r="M38" s="76">
        <v>68140298.83197926</v>
      </c>
      <c r="N38" s="76">
        <v>17747486.16</v>
      </c>
      <c r="O38" s="76">
        <v>680501770</v>
      </c>
      <c r="P38" s="238">
        <v>26.08</v>
      </c>
      <c r="Q38" s="76">
        <v>1553209.99</v>
      </c>
      <c r="R38" s="76">
        <v>48839602.681979261</v>
      </c>
      <c r="S38" s="76">
        <v>5884049.9900000002</v>
      </c>
      <c r="T38" s="76">
        <v>101685.07535861604</v>
      </c>
      <c r="U38" s="76"/>
      <c r="V38" s="76"/>
      <c r="W38" s="289">
        <v>0.88560000000000005</v>
      </c>
      <c r="X38" s="289">
        <v>1.0297000000000001</v>
      </c>
      <c r="Y38" s="76">
        <v>4500166.1900000004</v>
      </c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4"/>
      <c r="BD38" s="204"/>
      <c r="BE38" s="204"/>
      <c r="BF38" s="204"/>
      <c r="BG38" s="204"/>
      <c r="BH38" s="204"/>
      <c r="BI38" s="204"/>
      <c r="BJ38" s="204"/>
      <c r="BK38" s="204"/>
      <c r="BL38" s="204"/>
      <c r="BM38" s="204"/>
      <c r="BN38" s="204"/>
      <c r="BO38" s="204"/>
      <c r="BP38" s="204"/>
      <c r="BQ38" s="204"/>
      <c r="BR38" s="204"/>
      <c r="BS38" s="204"/>
      <c r="BT38" s="204"/>
      <c r="BU38" s="204"/>
      <c r="BV38" s="204"/>
      <c r="BW38" s="204"/>
      <c r="BX38" s="204"/>
      <c r="BY38" s="204"/>
      <c r="BZ38" s="204"/>
      <c r="CA38" s="204"/>
      <c r="CB38" s="204"/>
      <c r="CC38" s="204"/>
      <c r="CD38" s="204"/>
      <c r="CE38" s="204"/>
      <c r="CF38" s="204"/>
      <c r="CG38" s="204"/>
      <c r="CH38" s="204"/>
      <c r="CI38" s="204"/>
      <c r="CJ38" s="204"/>
      <c r="CK38" s="204"/>
      <c r="CL38" s="204"/>
      <c r="CM38" s="204"/>
      <c r="CN38" s="204"/>
      <c r="CO38" s="204"/>
      <c r="CP38" s="204"/>
      <c r="CQ38" s="204"/>
      <c r="CR38" s="204"/>
      <c r="CS38" s="204"/>
      <c r="CT38" s="204"/>
      <c r="CU38" s="204"/>
      <c r="CV38" s="204"/>
      <c r="CW38" s="204"/>
      <c r="CX38" s="204"/>
      <c r="CY38" s="204"/>
      <c r="CZ38" s="204"/>
      <c r="DA38" s="204"/>
      <c r="DB38" s="204"/>
      <c r="DC38" s="204"/>
      <c r="DD38" s="204"/>
      <c r="DE38" s="204"/>
      <c r="DF38" s="204"/>
      <c r="DG38" s="204"/>
      <c r="DH38" s="204"/>
      <c r="DI38" s="204"/>
      <c r="DJ38" s="204"/>
      <c r="DK38" s="204"/>
      <c r="DL38" s="204"/>
      <c r="DM38" s="204"/>
      <c r="DN38" s="204"/>
      <c r="DO38" s="204"/>
      <c r="DP38" s="204"/>
      <c r="DQ38" s="204"/>
      <c r="DR38" s="204"/>
      <c r="DS38" s="204"/>
      <c r="DT38" s="204"/>
      <c r="DU38" s="204"/>
      <c r="DV38" s="204"/>
      <c r="DW38" s="204"/>
      <c r="DX38" s="204"/>
      <c r="DY38" s="204"/>
      <c r="DZ38" s="204"/>
      <c r="EA38" s="204"/>
      <c r="EB38" s="204"/>
      <c r="EC38" s="204"/>
      <c r="ED38" s="204"/>
      <c r="EE38" s="204"/>
      <c r="EF38" s="204"/>
      <c r="EG38" s="204"/>
      <c r="EH38" s="204"/>
      <c r="EI38" s="204"/>
      <c r="EJ38" s="204"/>
      <c r="EK38" s="204"/>
      <c r="EL38" s="204"/>
      <c r="EM38" s="204"/>
      <c r="EN38" s="204"/>
      <c r="EO38" s="204"/>
      <c r="EP38" s="204"/>
      <c r="EQ38" s="204"/>
      <c r="ER38" s="204"/>
      <c r="ES38" s="204"/>
      <c r="ET38" s="204"/>
      <c r="EU38" s="204"/>
      <c r="EV38" s="204"/>
      <c r="EW38" s="204"/>
      <c r="EX38" s="204"/>
      <c r="EY38" s="204"/>
      <c r="EZ38" s="204"/>
      <c r="FA38" s="204"/>
      <c r="FB38" s="204"/>
      <c r="FC38" s="204"/>
      <c r="FD38" s="204"/>
      <c r="FE38" s="204"/>
      <c r="FF38" s="204"/>
      <c r="FG38" s="204"/>
      <c r="FH38" s="204"/>
      <c r="FI38" s="204"/>
      <c r="FJ38" s="204"/>
      <c r="FK38" s="204"/>
      <c r="FL38" s="204"/>
      <c r="FM38" s="204"/>
      <c r="FN38" s="204"/>
      <c r="FO38" s="204"/>
      <c r="FP38" s="204"/>
      <c r="FQ38" s="204"/>
      <c r="FR38" s="204"/>
      <c r="FS38" s="204"/>
      <c r="FT38" s="204"/>
      <c r="FU38" s="204"/>
      <c r="FV38" s="204"/>
      <c r="FW38" s="204"/>
      <c r="FX38" s="204"/>
      <c r="FY38" s="204"/>
      <c r="GC38" s="204"/>
    </row>
    <row r="39" spans="1:256" x14ac:dyDescent="0.2">
      <c r="A39" s="204">
        <v>37290.9</v>
      </c>
      <c r="B39" s="204">
        <v>4597.3999999999996</v>
      </c>
      <c r="C39" s="204">
        <v>0</v>
      </c>
      <c r="D39" s="204">
        <v>0</v>
      </c>
      <c r="E39" s="204">
        <v>13124.4</v>
      </c>
      <c r="F39" s="76">
        <v>364338782.17000002</v>
      </c>
      <c r="G39" s="76">
        <v>0</v>
      </c>
      <c r="H39" s="76">
        <v>0</v>
      </c>
      <c r="I39" s="76">
        <v>48972</v>
      </c>
      <c r="J39" s="76">
        <v>-36504328.049999997</v>
      </c>
      <c r="K39" s="76">
        <v>364338782.17000002</v>
      </c>
      <c r="L39" s="76">
        <v>-31712973.207982883</v>
      </c>
      <c r="M39" s="76">
        <v>296121480.91201711</v>
      </c>
      <c r="N39" s="76">
        <v>68305986.209999993</v>
      </c>
      <c r="O39" s="76">
        <v>2529851341</v>
      </c>
      <c r="P39" s="238">
        <v>27</v>
      </c>
      <c r="Q39" s="76">
        <v>5994851.2000000002</v>
      </c>
      <c r="R39" s="76">
        <v>221820643.50201714</v>
      </c>
      <c r="S39" s="76">
        <v>62400000</v>
      </c>
      <c r="T39" s="76">
        <v>200107.67650735003</v>
      </c>
      <c r="U39" s="76"/>
      <c r="V39" s="76"/>
      <c r="W39" s="289">
        <v>0</v>
      </c>
      <c r="X39" s="289">
        <v>1.0297000000000001</v>
      </c>
      <c r="Y39" s="76">
        <v>13202181.74</v>
      </c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204"/>
      <c r="AO39" s="204"/>
      <c r="AP39" s="204"/>
      <c r="AQ39" s="204"/>
      <c r="AR39" s="204"/>
      <c r="AS39" s="204"/>
      <c r="AT39" s="204"/>
      <c r="AU39" s="204"/>
      <c r="AV39" s="204"/>
      <c r="AW39" s="204"/>
      <c r="AX39" s="204"/>
      <c r="AY39" s="204"/>
      <c r="AZ39" s="204"/>
      <c r="BA39" s="204"/>
      <c r="BB39" s="204"/>
      <c r="BC39" s="204"/>
      <c r="BD39" s="204"/>
      <c r="BE39" s="204"/>
      <c r="BF39" s="204"/>
      <c r="BG39" s="204"/>
      <c r="BH39" s="204"/>
      <c r="BI39" s="204"/>
      <c r="BJ39" s="204"/>
      <c r="BK39" s="204"/>
      <c r="BL39" s="204"/>
      <c r="BM39" s="204"/>
      <c r="BN39" s="204"/>
      <c r="BO39" s="204"/>
      <c r="BP39" s="204"/>
      <c r="BQ39" s="204"/>
      <c r="BR39" s="204"/>
      <c r="BS39" s="204"/>
      <c r="BT39" s="204"/>
      <c r="BU39" s="204"/>
      <c r="BV39" s="204"/>
      <c r="BW39" s="204"/>
      <c r="BX39" s="204"/>
      <c r="BY39" s="204"/>
      <c r="BZ39" s="204"/>
      <c r="CA39" s="204"/>
      <c r="CB39" s="204"/>
      <c r="CC39" s="204"/>
      <c r="CD39" s="204"/>
      <c r="CE39" s="204"/>
      <c r="CF39" s="204"/>
      <c r="CG39" s="204"/>
      <c r="CH39" s="204"/>
      <c r="CI39" s="204"/>
      <c r="CJ39" s="204"/>
      <c r="CK39" s="204"/>
      <c r="CL39" s="204"/>
      <c r="CM39" s="204"/>
      <c r="CN39" s="204"/>
      <c r="CO39" s="204"/>
      <c r="CP39" s="204"/>
      <c r="CQ39" s="204"/>
      <c r="CR39" s="204"/>
      <c r="CS39" s="204"/>
      <c r="CT39" s="204"/>
      <c r="CU39" s="204"/>
      <c r="CV39" s="204"/>
      <c r="CW39" s="204"/>
      <c r="CX39" s="204"/>
      <c r="CY39" s="204"/>
      <c r="CZ39" s="204"/>
      <c r="DA39" s="204"/>
      <c r="DB39" s="204"/>
      <c r="DC39" s="204"/>
      <c r="DD39" s="204"/>
      <c r="DE39" s="204"/>
      <c r="DF39" s="204"/>
      <c r="DG39" s="204"/>
      <c r="DH39" s="204"/>
      <c r="DI39" s="204"/>
      <c r="DJ39" s="204"/>
      <c r="DK39" s="204"/>
      <c r="DL39" s="204"/>
      <c r="DM39" s="204"/>
      <c r="DN39" s="204"/>
      <c r="DO39" s="204"/>
      <c r="DP39" s="204"/>
      <c r="DQ39" s="204"/>
      <c r="DR39" s="204"/>
      <c r="DS39" s="204"/>
      <c r="DT39" s="204"/>
      <c r="DU39" s="204"/>
      <c r="DV39" s="204"/>
      <c r="DW39" s="204"/>
      <c r="DX39" s="204"/>
      <c r="DY39" s="204"/>
      <c r="DZ39" s="204"/>
      <c r="EA39" s="204"/>
      <c r="EB39" s="204"/>
      <c r="EC39" s="204"/>
      <c r="ED39" s="204"/>
      <c r="EE39" s="204"/>
      <c r="EF39" s="204"/>
      <c r="EG39" s="204"/>
      <c r="EH39" s="204"/>
      <c r="EI39" s="204"/>
      <c r="EJ39" s="204"/>
      <c r="EK39" s="204"/>
      <c r="EL39" s="204"/>
      <c r="EM39" s="204"/>
      <c r="EN39" s="204"/>
      <c r="EO39" s="204"/>
      <c r="EP39" s="204"/>
      <c r="EQ39" s="204"/>
      <c r="ER39" s="204"/>
      <c r="ES39" s="204"/>
      <c r="ET39" s="204"/>
      <c r="EU39" s="204"/>
      <c r="EV39" s="204"/>
      <c r="EW39" s="204"/>
      <c r="EX39" s="204"/>
      <c r="EY39" s="204"/>
      <c r="EZ39" s="204"/>
      <c r="FA39" s="204"/>
      <c r="FB39" s="204"/>
      <c r="FC39" s="204"/>
      <c r="FD39" s="204"/>
      <c r="FE39" s="204"/>
      <c r="FF39" s="204"/>
      <c r="FG39" s="204"/>
      <c r="FH39" s="204"/>
      <c r="FI39" s="204"/>
      <c r="FJ39" s="204"/>
      <c r="FK39" s="204"/>
      <c r="FL39" s="204"/>
      <c r="FM39" s="204"/>
      <c r="FN39" s="204"/>
      <c r="FO39" s="204"/>
      <c r="FP39" s="204"/>
      <c r="FQ39" s="204"/>
      <c r="FR39" s="204"/>
      <c r="FS39" s="204"/>
      <c r="FT39" s="204"/>
      <c r="FU39" s="204"/>
      <c r="FV39" s="204"/>
      <c r="FW39" s="204"/>
      <c r="FX39" s="204"/>
      <c r="FY39" s="204"/>
      <c r="GC39" s="244"/>
    </row>
    <row r="40" spans="1:256" x14ac:dyDescent="0.2">
      <c r="A40" s="204">
        <v>7033.8</v>
      </c>
      <c r="B40" s="204">
        <v>832.7</v>
      </c>
      <c r="C40" s="204">
        <v>0</v>
      </c>
      <c r="D40" s="204">
        <v>0</v>
      </c>
      <c r="E40" s="204">
        <v>5096.1000000000004</v>
      </c>
      <c r="F40" s="76">
        <v>72698665.680000007</v>
      </c>
      <c r="G40" s="76">
        <v>0</v>
      </c>
      <c r="H40" s="76">
        <v>0</v>
      </c>
      <c r="I40" s="76">
        <v>0</v>
      </c>
      <c r="J40" s="76">
        <v>-7025606.4780000001</v>
      </c>
      <c r="K40" s="76">
        <v>72698665.680000007</v>
      </c>
      <c r="L40" s="76">
        <v>-6327876.5527909296</v>
      </c>
      <c r="M40" s="76">
        <v>59345182.649209075</v>
      </c>
      <c r="N40" s="76">
        <v>18111796.949999999</v>
      </c>
      <c r="O40" s="76">
        <v>733627550</v>
      </c>
      <c r="P40" s="238">
        <v>24.687999999999999</v>
      </c>
      <c r="Q40" s="76">
        <v>1640273.42</v>
      </c>
      <c r="R40" s="76">
        <v>39593112.279209077</v>
      </c>
      <c r="S40" s="76">
        <v>4890000</v>
      </c>
      <c r="T40" s="76">
        <v>393170.88582316699</v>
      </c>
      <c r="U40" s="76"/>
      <c r="V40" s="76"/>
      <c r="W40" s="289">
        <v>0</v>
      </c>
      <c r="X40" s="289">
        <v>1.0297000000000001</v>
      </c>
      <c r="Y40" s="76">
        <v>7485675.5800000001</v>
      </c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8"/>
      <c r="BQ40" s="238"/>
      <c r="BR40" s="238"/>
      <c r="BS40" s="238"/>
      <c r="BT40" s="238"/>
      <c r="BU40" s="238"/>
      <c r="BV40" s="238"/>
      <c r="BW40" s="238"/>
      <c r="BX40" s="238"/>
      <c r="BY40" s="238"/>
      <c r="BZ40" s="238"/>
      <c r="CA40" s="238"/>
      <c r="CB40" s="238"/>
      <c r="CC40" s="238"/>
      <c r="CD40" s="238"/>
      <c r="CE40" s="238"/>
      <c r="CF40" s="238"/>
      <c r="CG40" s="238"/>
      <c r="CH40" s="238"/>
      <c r="CI40" s="238"/>
      <c r="CJ40" s="238"/>
      <c r="CK40" s="238"/>
      <c r="CL40" s="238"/>
      <c r="CM40" s="238"/>
      <c r="CN40" s="238"/>
      <c r="CO40" s="238"/>
      <c r="CP40" s="238"/>
      <c r="CQ40" s="238"/>
      <c r="CR40" s="238"/>
      <c r="CS40" s="238"/>
      <c r="CT40" s="238"/>
      <c r="CU40" s="238"/>
      <c r="CV40" s="238"/>
      <c r="CW40" s="238"/>
      <c r="CX40" s="238"/>
      <c r="CY40" s="238"/>
      <c r="CZ40" s="238"/>
      <c r="DA40" s="238"/>
      <c r="DB40" s="238"/>
      <c r="DC40" s="238"/>
      <c r="DD40" s="238"/>
      <c r="DE40" s="238"/>
      <c r="DF40" s="238"/>
      <c r="DG40" s="238"/>
      <c r="DH40" s="238"/>
      <c r="DI40" s="238"/>
      <c r="DJ40" s="238"/>
      <c r="DK40" s="238"/>
      <c r="DL40" s="238"/>
      <c r="DM40" s="238"/>
      <c r="DN40" s="238"/>
      <c r="DO40" s="238"/>
      <c r="DP40" s="238"/>
      <c r="DQ40" s="238"/>
      <c r="DR40" s="238"/>
      <c r="DS40" s="238"/>
      <c r="DT40" s="238"/>
      <c r="DU40" s="238"/>
      <c r="DV40" s="238"/>
      <c r="DW40" s="238"/>
      <c r="DX40" s="238"/>
      <c r="DY40" s="238"/>
      <c r="DZ40" s="238"/>
      <c r="EA40" s="238"/>
      <c r="EB40" s="238"/>
      <c r="EC40" s="238"/>
      <c r="ED40" s="238"/>
      <c r="EE40" s="238"/>
      <c r="EF40" s="238"/>
      <c r="EG40" s="238"/>
      <c r="EH40" s="238"/>
      <c r="EI40" s="238"/>
      <c r="EJ40" s="238"/>
      <c r="EK40" s="238"/>
      <c r="EL40" s="238"/>
      <c r="EM40" s="238"/>
      <c r="EN40" s="238"/>
      <c r="EO40" s="238"/>
      <c r="EP40" s="238"/>
      <c r="EQ40" s="238"/>
      <c r="ER40" s="238"/>
      <c r="ES40" s="238"/>
      <c r="ET40" s="238"/>
      <c r="EU40" s="238"/>
      <c r="EV40" s="238"/>
      <c r="EW40" s="238"/>
      <c r="EX40" s="238"/>
      <c r="EY40" s="238"/>
      <c r="EZ40" s="238"/>
      <c r="FA40" s="238"/>
      <c r="FB40" s="238"/>
      <c r="FC40" s="238"/>
      <c r="FD40" s="238"/>
      <c r="FE40" s="238"/>
      <c r="FF40" s="238"/>
      <c r="FG40" s="238"/>
      <c r="FH40" s="238"/>
      <c r="FI40" s="238"/>
      <c r="FJ40" s="238"/>
      <c r="FK40" s="238"/>
      <c r="FL40" s="238"/>
      <c r="FM40" s="238"/>
      <c r="FN40" s="238"/>
      <c r="FO40" s="238"/>
      <c r="FP40" s="238"/>
      <c r="FQ40" s="238"/>
      <c r="FR40" s="238"/>
      <c r="FS40" s="238"/>
      <c r="FT40" s="238"/>
      <c r="FU40" s="238"/>
      <c r="FV40" s="238"/>
      <c r="FW40" s="238"/>
      <c r="FX40" s="238"/>
      <c r="FY40" s="238"/>
      <c r="GC40" s="244"/>
    </row>
    <row r="41" spans="1:256" x14ac:dyDescent="0.2">
      <c r="A41" s="204">
        <v>17913.599999999999</v>
      </c>
      <c r="B41" s="204">
        <v>677.8</v>
      </c>
      <c r="C41" s="204">
        <v>0</v>
      </c>
      <c r="D41" s="204">
        <v>0</v>
      </c>
      <c r="E41" s="204">
        <v>5316.9</v>
      </c>
      <c r="F41" s="76">
        <v>159534322.72</v>
      </c>
      <c r="G41" s="76">
        <v>152256.14000000001</v>
      </c>
      <c r="H41" s="76">
        <v>0</v>
      </c>
      <c r="I41" s="76">
        <v>0</v>
      </c>
      <c r="J41" s="76">
        <v>-5315063.5920000002</v>
      </c>
      <c r="K41" s="76">
        <v>159686578.85999998</v>
      </c>
      <c r="L41" s="76">
        <v>-13899525.510020247</v>
      </c>
      <c r="M41" s="76">
        <v>140471989.75797972</v>
      </c>
      <c r="N41" s="76">
        <v>33909115.229999997</v>
      </c>
      <c r="O41" s="76">
        <v>1291185562</v>
      </c>
      <c r="P41" s="238">
        <v>26.262</v>
      </c>
      <c r="Q41" s="76">
        <v>2477121.84</v>
      </c>
      <c r="R41" s="76">
        <v>104085752.68797973</v>
      </c>
      <c r="S41" s="76">
        <v>750000</v>
      </c>
      <c r="T41" s="76">
        <v>197609.31099430326</v>
      </c>
      <c r="U41" s="76"/>
      <c r="V41" s="76"/>
      <c r="W41" s="289">
        <v>0</v>
      </c>
      <c r="X41" s="289">
        <v>1.0297000000000001</v>
      </c>
      <c r="Y41" s="76">
        <v>5298363.97</v>
      </c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  <c r="CD41" s="244"/>
      <c r="CE41" s="244"/>
      <c r="CF41" s="244"/>
      <c r="CG41" s="244"/>
      <c r="CH41" s="244"/>
      <c r="CI41" s="244"/>
      <c r="CJ41" s="244"/>
      <c r="CK41" s="244"/>
      <c r="CL41" s="244"/>
      <c r="CM41" s="244"/>
      <c r="CN41" s="244"/>
      <c r="CO41" s="244"/>
      <c r="CP41" s="244"/>
      <c r="CQ41" s="244"/>
      <c r="CR41" s="244"/>
      <c r="CS41" s="244"/>
      <c r="CT41" s="244"/>
      <c r="CU41" s="244"/>
      <c r="CV41" s="244"/>
      <c r="CW41" s="244"/>
      <c r="CX41" s="244"/>
      <c r="CY41" s="244"/>
      <c r="CZ41" s="244"/>
      <c r="DA41" s="244"/>
      <c r="DB41" s="244"/>
      <c r="DC41" s="244"/>
      <c r="DD41" s="244"/>
      <c r="DE41" s="244"/>
      <c r="DF41" s="244"/>
      <c r="DG41" s="244"/>
      <c r="DH41" s="244"/>
      <c r="DI41" s="244"/>
      <c r="DJ41" s="244"/>
      <c r="DK41" s="244"/>
      <c r="DL41" s="244"/>
      <c r="DM41" s="244"/>
      <c r="DN41" s="244"/>
      <c r="DO41" s="244"/>
      <c r="DP41" s="244"/>
      <c r="DQ41" s="244"/>
      <c r="DR41" s="244"/>
      <c r="DS41" s="244"/>
      <c r="DT41" s="244"/>
      <c r="DU41" s="244"/>
      <c r="DV41" s="244"/>
      <c r="DW41" s="244"/>
      <c r="DX41" s="244"/>
      <c r="DY41" s="244"/>
      <c r="DZ41" s="244"/>
      <c r="EA41" s="244"/>
      <c r="EB41" s="244"/>
      <c r="EC41" s="244"/>
      <c r="ED41" s="244"/>
      <c r="EE41" s="244"/>
      <c r="EF41" s="244"/>
      <c r="EG41" s="244"/>
      <c r="EH41" s="244"/>
      <c r="EI41" s="244"/>
      <c r="EJ41" s="244"/>
      <c r="EK41" s="244"/>
      <c r="EL41" s="244"/>
      <c r="EM41" s="244"/>
      <c r="EN41" s="244"/>
      <c r="EO41" s="244"/>
      <c r="EP41" s="244"/>
      <c r="EQ41" s="244"/>
      <c r="ER41" s="244"/>
      <c r="ES41" s="244"/>
      <c r="ET41" s="244"/>
      <c r="EU41" s="244"/>
      <c r="EV41" s="244"/>
      <c r="EW41" s="244"/>
      <c r="EX41" s="244"/>
      <c r="EY41" s="244"/>
      <c r="EZ41" s="244"/>
      <c r="FA41" s="244"/>
      <c r="FB41" s="244"/>
      <c r="FC41" s="244"/>
      <c r="FD41" s="244"/>
      <c r="FE41" s="244"/>
      <c r="FF41" s="244"/>
      <c r="FG41" s="244"/>
      <c r="FH41" s="244"/>
      <c r="FI41" s="244"/>
      <c r="FJ41" s="244"/>
      <c r="FK41" s="244"/>
      <c r="FL41" s="244"/>
      <c r="FM41" s="244"/>
      <c r="FN41" s="244"/>
      <c r="FO41" s="244"/>
      <c r="FP41" s="244"/>
      <c r="FQ41" s="244"/>
      <c r="FR41" s="244"/>
      <c r="FS41" s="244"/>
      <c r="FT41" s="244"/>
      <c r="FU41" s="244"/>
      <c r="FV41" s="244"/>
      <c r="FW41" s="244"/>
      <c r="FX41" s="244"/>
      <c r="FY41" s="244"/>
      <c r="GC41" s="244"/>
    </row>
    <row r="42" spans="1:256" x14ac:dyDescent="0.2">
      <c r="A42" s="204">
        <v>1031.8</v>
      </c>
      <c r="B42" s="204">
        <v>0</v>
      </c>
      <c r="C42" s="204">
        <v>0</v>
      </c>
      <c r="D42" s="204">
        <v>1</v>
      </c>
      <c r="E42" s="204">
        <v>245.2</v>
      </c>
      <c r="F42" s="76">
        <v>9519297.0800000001</v>
      </c>
      <c r="G42" s="76">
        <v>0</v>
      </c>
      <c r="H42" s="76">
        <v>0</v>
      </c>
      <c r="I42" s="76">
        <v>8162</v>
      </c>
      <c r="J42" s="76">
        <v>0</v>
      </c>
      <c r="K42" s="76">
        <v>9519297.0800000001</v>
      </c>
      <c r="L42" s="76">
        <v>-828583.80175407848</v>
      </c>
      <c r="M42" s="76">
        <v>8690713.2782459222</v>
      </c>
      <c r="N42" s="76">
        <v>3660428.69</v>
      </c>
      <c r="O42" s="76">
        <v>164255270</v>
      </c>
      <c r="P42" s="238">
        <v>22.285</v>
      </c>
      <c r="Q42" s="76">
        <v>301410.75</v>
      </c>
      <c r="R42" s="76">
        <v>4728873.8382459227</v>
      </c>
      <c r="S42" s="76">
        <v>0</v>
      </c>
      <c r="T42" s="76">
        <v>0</v>
      </c>
      <c r="U42" s="76"/>
      <c r="V42" s="76"/>
      <c r="W42" s="289">
        <v>0</v>
      </c>
      <c r="X42" s="289">
        <v>1.1212</v>
      </c>
      <c r="Y42" s="76">
        <v>263958.96999999997</v>
      </c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4"/>
      <c r="CE42" s="244"/>
      <c r="CF42" s="244"/>
      <c r="CG42" s="244"/>
      <c r="CH42" s="244"/>
      <c r="CI42" s="244"/>
      <c r="CJ42" s="244"/>
      <c r="CK42" s="244"/>
      <c r="CL42" s="244"/>
      <c r="CM42" s="244"/>
      <c r="CN42" s="244"/>
      <c r="CO42" s="244"/>
      <c r="CP42" s="244"/>
      <c r="CQ42" s="244"/>
      <c r="CR42" s="244"/>
      <c r="CS42" s="244"/>
      <c r="CT42" s="244"/>
      <c r="CU42" s="244"/>
      <c r="CV42" s="244"/>
      <c r="CW42" s="244"/>
      <c r="CX42" s="244"/>
      <c r="CY42" s="244"/>
      <c r="CZ42" s="244"/>
      <c r="DA42" s="244"/>
      <c r="DB42" s="244"/>
      <c r="DC42" s="244"/>
      <c r="DD42" s="244"/>
      <c r="DE42" s="244"/>
      <c r="DF42" s="244"/>
      <c r="DG42" s="244"/>
      <c r="DH42" s="244"/>
      <c r="DI42" s="244"/>
      <c r="DJ42" s="244"/>
      <c r="DK42" s="244"/>
      <c r="DL42" s="244"/>
      <c r="DM42" s="244"/>
      <c r="DN42" s="244"/>
      <c r="DO42" s="244"/>
      <c r="DP42" s="244"/>
      <c r="DQ42" s="244"/>
      <c r="DR42" s="244"/>
      <c r="DS42" s="244"/>
      <c r="DT42" s="244"/>
      <c r="DU42" s="244"/>
      <c r="DV42" s="244"/>
      <c r="DW42" s="244"/>
      <c r="DX42" s="244"/>
      <c r="DY42" s="244"/>
      <c r="DZ42" s="244"/>
      <c r="EA42" s="244"/>
      <c r="EB42" s="244"/>
      <c r="EC42" s="244"/>
      <c r="ED42" s="244"/>
      <c r="EE42" s="244"/>
      <c r="EF42" s="244"/>
      <c r="EG42" s="244"/>
      <c r="EH42" s="244"/>
      <c r="EI42" s="244"/>
      <c r="EJ42" s="244"/>
      <c r="EK42" s="244"/>
      <c r="EL42" s="244"/>
      <c r="EM42" s="244"/>
      <c r="EN42" s="244"/>
      <c r="EO42" s="244"/>
      <c r="EP42" s="244"/>
      <c r="EQ42" s="244"/>
      <c r="ER42" s="244"/>
      <c r="ES42" s="244"/>
      <c r="ET42" s="244"/>
      <c r="EU42" s="244"/>
      <c r="EV42" s="244"/>
      <c r="EW42" s="244"/>
      <c r="EX42" s="244"/>
      <c r="EY42" s="244"/>
      <c r="EZ42" s="244"/>
      <c r="FA42" s="244"/>
      <c r="FB42" s="244"/>
      <c r="FC42" s="244"/>
      <c r="FD42" s="244"/>
      <c r="FE42" s="244"/>
      <c r="FF42" s="244"/>
      <c r="FG42" s="244"/>
      <c r="FH42" s="244"/>
      <c r="FI42" s="244"/>
      <c r="FJ42" s="244"/>
      <c r="FK42" s="244"/>
      <c r="FL42" s="244"/>
      <c r="FM42" s="244"/>
      <c r="FN42" s="244"/>
      <c r="FO42" s="244"/>
      <c r="FP42" s="244"/>
      <c r="FQ42" s="244"/>
      <c r="FR42" s="244"/>
      <c r="FS42" s="244"/>
      <c r="FT42" s="244"/>
      <c r="FU42" s="244"/>
      <c r="FV42" s="244"/>
      <c r="FW42" s="244"/>
      <c r="FX42" s="244"/>
      <c r="FY42" s="244"/>
      <c r="GC42" s="244"/>
    </row>
    <row r="43" spans="1:256" x14ac:dyDescent="0.2">
      <c r="A43" s="204">
        <v>976.9</v>
      </c>
      <c r="B43" s="204">
        <v>0</v>
      </c>
      <c r="C43" s="204">
        <v>0</v>
      </c>
      <c r="D43" s="204">
        <v>0</v>
      </c>
      <c r="E43" s="204">
        <v>189.9</v>
      </c>
      <c r="F43" s="76">
        <v>8978681.9399999995</v>
      </c>
      <c r="G43" s="76">
        <v>13384.74</v>
      </c>
      <c r="H43" s="76">
        <v>0</v>
      </c>
      <c r="I43" s="76">
        <v>0</v>
      </c>
      <c r="J43" s="76">
        <v>0</v>
      </c>
      <c r="K43" s="76">
        <v>8992066.6799999997</v>
      </c>
      <c r="L43" s="76">
        <v>-782692.32830167911</v>
      </c>
      <c r="M43" s="76">
        <v>8209374.3516983204</v>
      </c>
      <c r="N43" s="76">
        <v>2608456.37</v>
      </c>
      <c r="O43" s="76">
        <v>96609495</v>
      </c>
      <c r="P43" s="238">
        <v>27</v>
      </c>
      <c r="Q43" s="76">
        <v>239741.75</v>
      </c>
      <c r="R43" s="76">
        <v>5361176.2316983202</v>
      </c>
      <c r="S43" s="76">
        <v>300000</v>
      </c>
      <c r="T43" s="76">
        <v>0</v>
      </c>
      <c r="U43" s="76"/>
      <c r="V43" s="76"/>
      <c r="W43" s="289">
        <v>0</v>
      </c>
      <c r="X43" s="289">
        <v>1.1317999999999999</v>
      </c>
      <c r="Y43" s="76">
        <v>204975.17</v>
      </c>
      <c r="Z43" s="244"/>
      <c r="AA43" s="244"/>
      <c r="AB43" s="244"/>
      <c r="AC43" s="244"/>
      <c r="AD43" s="244"/>
      <c r="AE43" s="244"/>
      <c r="AF43" s="244"/>
      <c r="AG43" s="244"/>
      <c r="AH43" s="244"/>
      <c r="AI43" s="244"/>
      <c r="AJ43" s="244"/>
      <c r="AK43" s="244"/>
      <c r="AL43" s="244"/>
      <c r="AM43" s="244"/>
      <c r="AN43" s="244"/>
      <c r="AO43" s="244"/>
      <c r="AP43" s="244"/>
      <c r="AQ43" s="244"/>
      <c r="AR43" s="244"/>
      <c r="AS43" s="244"/>
      <c r="AT43" s="244"/>
      <c r="AU43" s="244"/>
      <c r="AV43" s="244"/>
      <c r="AW43" s="244"/>
      <c r="AX43" s="244"/>
      <c r="AY43" s="244"/>
      <c r="AZ43" s="244"/>
      <c r="BA43" s="244"/>
      <c r="BB43" s="244"/>
      <c r="BC43" s="244"/>
      <c r="BD43" s="244"/>
      <c r="BE43" s="244"/>
      <c r="BF43" s="244"/>
      <c r="BG43" s="244"/>
      <c r="BH43" s="244"/>
      <c r="BI43" s="244"/>
      <c r="BJ43" s="244"/>
      <c r="BK43" s="244"/>
      <c r="BL43" s="244"/>
      <c r="BM43" s="244"/>
      <c r="BN43" s="244"/>
      <c r="BO43" s="244"/>
      <c r="BP43" s="244"/>
      <c r="BQ43" s="244"/>
      <c r="BR43" s="244"/>
      <c r="BS43" s="244"/>
      <c r="BT43" s="244"/>
      <c r="BU43" s="244"/>
      <c r="BV43" s="244"/>
      <c r="BW43" s="244"/>
      <c r="BX43" s="244"/>
      <c r="BY43" s="244"/>
      <c r="BZ43" s="244"/>
      <c r="CA43" s="244"/>
      <c r="CB43" s="244"/>
      <c r="CC43" s="244"/>
      <c r="CD43" s="244"/>
      <c r="CE43" s="244"/>
      <c r="CF43" s="244"/>
      <c r="CG43" s="244"/>
      <c r="CH43" s="244"/>
      <c r="CI43" s="244"/>
      <c r="CJ43" s="244"/>
      <c r="CK43" s="244"/>
      <c r="CL43" s="244"/>
      <c r="CM43" s="244"/>
      <c r="CN43" s="244"/>
      <c r="CO43" s="244"/>
      <c r="CP43" s="244"/>
      <c r="CQ43" s="244"/>
      <c r="CR43" s="244"/>
      <c r="CS43" s="244"/>
      <c r="CT43" s="244"/>
      <c r="CU43" s="244"/>
      <c r="CV43" s="244"/>
      <c r="CW43" s="244"/>
      <c r="CX43" s="244"/>
      <c r="CY43" s="244"/>
      <c r="CZ43" s="244"/>
      <c r="DA43" s="244"/>
      <c r="DB43" s="244"/>
      <c r="DC43" s="244"/>
      <c r="DD43" s="244"/>
      <c r="DE43" s="244"/>
      <c r="DF43" s="244"/>
      <c r="DG43" s="244"/>
      <c r="DH43" s="244"/>
      <c r="DI43" s="244"/>
      <c r="DJ43" s="244"/>
      <c r="DK43" s="244"/>
      <c r="DL43" s="244"/>
      <c r="DM43" s="244"/>
      <c r="DN43" s="244"/>
      <c r="DO43" s="244"/>
      <c r="DP43" s="244"/>
      <c r="DQ43" s="244"/>
      <c r="DR43" s="244"/>
      <c r="DS43" s="244"/>
      <c r="DT43" s="244"/>
      <c r="DU43" s="244"/>
      <c r="DV43" s="244"/>
      <c r="DW43" s="244"/>
      <c r="DX43" s="244"/>
      <c r="DY43" s="244"/>
      <c r="DZ43" s="244"/>
      <c r="EA43" s="244"/>
      <c r="EB43" s="244"/>
      <c r="EC43" s="244"/>
      <c r="ED43" s="244"/>
      <c r="EE43" s="244"/>
      <c r="EF43" s="244"/>
      <c r="EG43" s="244"/>
      <c r="EH43" s="244"/>
      <c r="EI43" s="244"/>
      <c r="EJ43" s="244"/>
      <c r="EK43" s="244"/>
      <c r="EL43" s="244"/>
      <c r="EM43" s="244"/>
      <c r="EN43" s="244"/>
      <c r="EO43" s="244"/>
      <c r="EP43" s="244"/>
      <c r="EQ43" s="244"/>
      <c r="ER43" s="244"/>
      <c r="ES43" s="244"/>
      <c r="ET43" s="244"/>
      <c r="EU43" s="244"/>
      <c r="EV43" s="244"/>
      <c r="EW43" s="244"/>
      <c r="EX43" s="244"/>
      <c r="EY43" s="244"/>
      <c r="EZ43" s="244"/>
      <c r="FA43" s="244"/>
      <c r="FB43" s="244"/>
      <c r="FC43" s="244"/>
      <c r="FD43" s="244"/>
      <c r="FE43" s="244"/>
      <c r="FF43" s="244"/>
      <c r="FG43" s="244"/>
      <c r="FH43" s="244"/>
      <c r="FI43" s="244"/>
      <c r="FJ43" s="244"/>
      <c r="FK43" s="244"/>
      <c r="FL43" s="244"/>
      <c r="FM43" s="244"/>
      <c r="FN43" s="244"/>
      <c r="FO43" s="244"/>
      <c r="FP43" s="244"/>
      <c r="FQ43" s="244"/>
      <c r="FR43" s="244"/>
      <c r="FS43" s="244"/>
      <c r="FT43" s="244"/>
      <c r="FU43" s="244"/>
      <c r="FV43" s="244"/>
      <c r="FW43" s="244"/>
      <c r="FX43" s="244"/>
      <c r="FY43" s="244"/>
      <c r="GC43" s="244"/>
    </row>
    <row r="44" spans="1:256" x14ac:dyDescent="0.2">
      <c r="A44" s="204">
        <v>9329.7999999999993</v>
      </c>
      <c r="B44" s="204">
        <v>1064.5</v>
      </c>
      <c r="C44" s="204">
        <v>0</v>
      </c>
      <c r="D44" s="204">
        <v>6.5</v>
      </c>
      <c r="E44" s="204">
        <v>6217.1</v>
      </c>
      <c r="F44" s="76">
        <v>94798397.439999998</v>
      </c>
      <c r="G44" s="76">
        <v>0</v>
      </c>
      <c r="H44" s="76">
        <v>0</v>
      </c>
      <c r="I44" s="76">
        <v>53053</v>
      </c>
      <c r="J44" s="76">
        <v>-8864016.9849999994</v>
      </c>
      <c r="K44" s="76">
        <v>94798397.439999998</v>
      </c>
      <c r="L44" s="76">
        <v>-8251493.3498670999</v>
      </c>
      <c r="M44" s="76">
        <v>77682887.105132893</v>
      </c>
      <c r="N44" s="76">
        <v>18301374.09</v>
      </c>
      <c r="O44" s="76">
        <v>677828670</v>
      </c>
      <c r="P44" s="238">
        <v>27</v>
      </c>
      <c r="Q44" s="76">
        <v>1728009.36</v>
      </c>
      <c r="R44" s="76">
        <v>57653503.65513289</v>
      </c>
      <c r="S44" s="76">
        <v>18263712.48</v>
      </c>
      <c r="T44" s="76">
        <v>125728.3560952644</v>
      </c>
      <c r="U44" s="76"/>
      <c r="V44" s="76"/>
      <c r="W44" s="289">
        <v>0</v>
      </c>
      <c r="X44" s="289">
        <v>1.0297000000000001</v>
      </c>
      <c r="Y44" s="76">
        <v>8530987.5500000007</v>
      </c>
      <c r="Z44" s="244"/>
      <c r="AA44" s="244"/>
      <c r="AB44" s="244"/>
      <c r="AC44" s="244"/>
      <c r="AD44" s="244"/>
      <c r="AE44" s="244"/>
      <c r="AF44" s="244"/>
      <c r="AG44" s="244"/>
      <c r="AH44" s="244"/>
      <c r="AI44" s="244"/>
      <c r="AJ44" s="244"/>
      <c r="AK44" s="244"/>
      <c r="AL44" s="244"/>
      <c r="AM44" s="244"/>
      <c r="AN44" s="244"/>
      <c r="AO44" s="244"/>
      <c r="AP44" s="244"/>
      <c r="AQ44" s="244"/>
      <c r="AR44" s="244"/>
      <c r="AS44" s="244"/>
      <c r="AT44" s="244"/>
      <c r="AU44" s="244"/>
      <c r="AV44" s="244"/>
      <c r="AW44" s="244"/>
      <c r="AX44" s="244"/>
      <c r="AY44" s="244"/>
      <c r="AZ44" s="244"/>
      <c r="BA44" s="244"/>
      <c r="BB44" s="244"/>
      <c r="BC44" s="244"/>
      <c r="BD44" s="244"/>
      <c r="BE44" s="244"/>
      <c r="BF44" s="244"/>
      <c r="BG44" s="244"/>
      <c r="BH44" s="244"/>
      <c r="BI44" s="244"/>
      <c r="BJ44" s="244"/>
      <c r="BK44" s="244"/>
      <c r="BL44" s="244"/>
      <c r="BM44" s="244"/>
      <c r="BN44" s="244"/>
      <c r="BO44" s="244"/>
      <c r="BP44" s="244"/>
      <c r="BQ44" s="244"/>
      <c r="BR44" s="244"/>
      <c r="BS44" s="244"/>
      <c r="BT44" s="244"/>
      <c r="BU44" s="244"/>
      <c r="BV44" s="244"/>
      <c r="BW44" s="244"/>
      <c r="BX44" s="244"/>
      <c r="BY44" s="244"/>
      <c r="BZ44" s="244"/>
      <c r="CA44" s="244"/>
      <c r="CB44" s="244"/>
      <c r="CC44" s="244"/>
      <c r="CD44" s="244"/>
      <c r="CE44" s="244"/>
      <c r="CF44" s="244"/>
      <c r="CG44" s="244"/>
      <c r="CH44" s="244"/>
      <c r="CI44" s="244"/>
      <c r="CJ44" s="244"/>
      <c r="CK44" s="244"/>
      <c r="CL44" s="244"/>
      <c r="CM44" s="244"/>
      <c r="CN44" s="244"/>
      <c r="CO44" s="244"/>
      <c r="CP44" s="244"/>
      <c r="CQ44" s="244"/>
      <c r="CR44" s="244"/>
      <c r="CS44" s="244"/>
      <c r="CT44" s="244"/>
      <c r="CU44" s="244"/>
      <c r="CV44" s="244"/>
      <c r="CW44" s="244"/>
      <c r="CX44" s="244"/>
      <c r="CY44" s="244"/>
      <c r="CZ44" s="244"/>
      <c r="DA44" s="244"/>
      <c r="DB44" s="244"/>
      <c r="DC44" s="244"/>
      <c r="DD44" s="244"/>
      <c r="DE44" s="244"/>
      <c r="DF44" s="244"/>
      <c r="DG44" s="244"/>
      <c r="DH44" s="244"/>
      <c r="DI44" s="244"/>
      <c r="DJ44" s="244"/>
      <c r="DK44" s="244"/>
      <c r="DL44" s="244"/>
      <c r="DM44" s="244"/>
      <c r="DN44" s="244"/>
      <c r="DO44" s="244"/>
      <c r="DP44" s="244"/>
      <c r="DQ44" s="244"/>
      <c r="DR44" s="244"/>
      <c r="DS44" s="244"/>
      <c r="DT44" s="244"/>
      <c r="DU44" s="244"/>
      <c r="DV44" s="244"/>
      <c r="DW44" s="244"/>
      <c r="DX44" s="244"/>
      <c r="DY44" s="244"/>
      <c r="DZ44" s="244"/>
      <c r="EA44" s="244"/>
      <c r="EB44" s="244"/>
      <c r="EC44" s="244"/>
      <c r="ED44" s="244"/>
      <c r="EE44" s="244"/>
      <c r="EF44" s="244"/>
      <c r="EG44" s="244"/>
      <c r="EH44" s="244"/>
      <c r="EI44" s="244"/>
      <c r="EJ44" s="244"/>
      <c r="EK44" s="244"/>
      <c r="EL44" s="244"/>
      <c r="EM44" s="244"/>
      <c r="EN44" s="244"/>
      <c r="EO44" s="244"/>
      <c r="EP44" s="244"/>
      <c r="EQ44" s="244"/>
      <c r="ER44" s="244"/>
      <c r="ES44" s="244"/>
      <c r="ET44" s="244"/>
      <c r="EU44" s="244"/>
      <c r="EV44" s="244"/>
      <c r="EW44" s="244"/>
      <c r="EX44" s="244"/>
      <c r="EY44" s="244"/>
      <c r="EZ44" s="244"/>
      <c r="FA44" s="244"/>
      <c r="FB44" s="244"/>
      <c r="FC44" s="244"/>
      <c r="FD44" s="244"/>
      <c r="FE44" s="244"/>
      <c r="FF44" s="244"/>
      <c r="FG44" s="244"/>
      <c r="FH44" s="244"/>
      <c r="FI44" s="244"/>
      <c r="FJ44" s="244"/>
      <c r="FK44" s="244"/>
      <c r="FL44" s="244"/>
      <c r="FM44" s="244"/>
      <c r="FN44" s="244"/>
      <c r="FO44" s="244"/>
      <c r="FP44" s="244"/>
      <c r="FQ44" s="244"/>
      <c r="FR44" s="244"/>
      <c r="FS44" s="244"/>
      <c r="FT44" s="244"/>
      <c r="FU44" s="244"/>
      <c r="FV44" s="244"/>
      <c r="FW44" s="244"/>
      <c r="FX44" s="244"/>
      <c r="FY44" s="244"/>
      <c r="GC44" s="244"/>
    </row>
    <row r="45" spans="1:256" x14ac:dyDescent="0.2">
      <c r="A45" s="204">
        <v>2367.6999999999998</v>
      </c>
      <c r="B45" s="204">
        <v>0</v>
      </c>
      <c r="C45" s="204">
        <v>0</v>
      </c>
      <c r="D45" s="204">
        <v>1.5</v>
      </c>
      <c r="E45" s="204">
        <v>1411.5</v>
      </c>
      <c r="F45" s="76">
        <v>20024028.559999999</v>
      </c>
      <c r="G45" s="76">
        <v>507457.96</v>
      </c>
      <c r="H45" s="76">
        <v>0</v>
      </c>
      <c r="I45" s="76">
        <v>12243</v>
      </c>
      <c r="J45" s="76">
        <v>0</v>
      </c>
      <c r="K45" s="76">
        <v>20531486.52</v>
      </c>
      <c r="L45" s="76">
        <v>-1787112.7472370276</v>
      </c>
      <c r="M45" s="76">
        <v>18744373.772762973</v>
      </c>
      <c r="N45" s="76">
        <v>3609734.63</v>
      </c>
      <c r="O45" s="76">
        <v>133693875</v>
      </c>
      <c r="P45" s="238">
        <v>27</v>
      </c>
      <c r="Q45" s="76">
        <v>473101.86</v>
      </c>
      <c r="R45" s="76">
        <v>14661537.282762975</v>
      </c>
      <c r="S45" s="76">
        <v>0</v>
      </c>
      <c r="T45" s="76">
        <v>116375.50976036479</v>
      </c>
      <c r="U45" s="76"/>
      <c r="V45" s="76"/>
      <c r="W45" s="289">
        <v>0</v>
      </c>
      <c r="X45" s="289">
        <v>1.0523</v>
      </c>
      <c r="Y45" s="76">
        <v>1759060.66</v>
      </c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4"/>
      <c r="AK45" s="244"/>
      <c r="AL45" s="244"/>
      <c r="AM45" s="244"/>
      <c r="AN45" s="244"/>
      <c r="AO45" s="244"/>
      <c r="AP45" s="244"/>
      <c r="AQ45" s="244"/>
      <c r="AR45" s="244"/>
      <c r="AS45" s="244"/>
      <c r="AT45" s="244"/>
      <c r="AU45" s="244"/>
      <c r="AV45" s="244"/>
      <c r="AW45" s="244"/>
      <c r="AX45" s="244"/>
      <c r="AY45" s="244"/>
      <c r="AZ45" s="244"/>
      <c r="BA45" s="244"/>
      <c r="BB45" s="244"/>
      <c r="BC45" s="244"/>
      <c r="BD45" s="244"/>
      <c r="BE45" s="244"/>
      <c r="BF45" s="244"/>
      <c r="BG45" s="244"/>
      <c r="BH45" s="244"/>
      <c r="BI45" s="244"/>
      <c r="BJ45" s="244"/>
      <c r="BK45" s="244"/>
      <c r="BL45" s="244"/>
      <c r="BM45" s="244"/>
      <c r="BN45" s="244"/>
      <c r="BO45" s="244"/>
      <c r="BP45" s="244"/>
      <c r="BQ45" s="244"/>
      <c r="BR45" s="244"/>
      <c r="BS45" s="244"/>
      <c r="BT45" s="244"/>
      <c r="BU45" s="244"/>
      <c r="BV45" s="244"/>
      <c r="BW45" s="244"/>
      <c r="BX45" s="244"/>
      <c r="BY45" s="244"/>
      <c r="BZ45" s="244"/>
      <c r="CA45" s="244"/>
      <c r="CB45" s="244"/>
      <c r="CC45" s="244"/>
      <c r="CD45" s="244"/>
      <c r="CE45" s="244"/>
      <c r="CF45" s="244"/>
      <c r="CG45" s="244"/>
      <c r="CH45" s="244"/>
      <c r="CI45" s="244"/>
      <c r="CJ45" s="244"/>
      <c r="CK45" s="244"/>
      <c r="CL45" s="244"/>
      <c r="CM45" s="244"/>
      <c r="CN45" s="244"/>
      <c r="CO45" s="244"/>
      <c r="CP45" s="244"/>
      <c r="CQ45" s="244"/>
      <c r="CR45" s="244"/>
      <c r="CS45" s="244"/>
      <c r="CT45" s="244"/>
      <c r="CU45" s="244"/>
      <c r="CV45" s="244"/>
      <c r="CW45" s="244"/>
      <c r="CX45" s="244"/>
      <c r="CY45" s="244"/>
      <c r="CZ45" s="244"/>
      <c r="DA45" s="244"/>
      <c r="DB45" s="244"/>
      <c r="DC45" s="244"/>
      <c r="DD45" s="244"/>
      <c r="DE45" s="244"/>
      <c r="DF45" s="244"/>
      <c r="DG45" s="244"/>
      <c r="DH45" s="244"/>
      <c r="DI45" s="244"/>
      <c r="DJ45" s="244"/>
      <c r="DK45" s="244"/>
      <c r="DL45" s="244"/>
      <c r="DM45" s="244"/>
      <c r="DN45" s="244"/>
      <c r="DO45" s="244"/>
      <c r="DP45" s="244"/>
      <c r="DQ45" s="244"/>
      <c r="DR45" s="244"/>
      <c r="DS45" s="244"/>
      <c r="DT45" s="244"/>
      <c r="DU45" s="244"/>
      <c r="DV45" s="244"/>
      <c r="DW45" s="244"/>
      <c r="DX45" s="244"/>
      <c r="DY45" s="244"/>
      <c r="DZ45" s="244"/>
      <c r="EA45" s="244"/>
      <c r="EB45" s="244"/>
      <c r="EC45" s="244"/>
      <c r="ED45" s="244"/>
      <c r="EE45" s="244"/>
      <c r="EF45" s="244"/>
      <c r="EG45" s="244"/>
      <c r="EH45" s="244"/>
      <c r="EI45" s="244"/>
      <c r="EJ45" s="244"/>
      <c r="EK45" s="244"/>
      <c r="EL45" s="244"/>
      <c r="EM45" s="244"/>
      <c r="EN45" s="244"/>
      <c r="EO45" s="244"/>
      <c r="EP45" s="244"/>
      <c r="EQ45" s="244"/>
      <c r="ER45" s="244"/>
      <c r="ES45" s="244"/>
      <c r="ET45" s="244"/>
      <c r="EU45" s="244"/>
      <c r="EV45" s="244"/>
      <c r="EW45" s="244"/>
      <c r="EX45" s="244"/>
      <c r="EY45" s="244"/>
      <c r="EZ45" s="244"/>
      <c r="FA45" s="244"/>
      <c r="FB45" s="244"/>
      <c r="FC45" s="244"/>
      <c r="FD45" s="244"/>
      <c r="FE45" s="244"/>
      <c r="FF45" s="244"/>
      <c r="FG45" s="244"/>
      <c r="FH45" s="244"/>
      <c r="FI45" s="244"/>
      <c r="FJ45" s="244"/>
      <c r="FK45" s="244"/>
      <c r="FL45" s="244"/>
      <c r="FM45" s="244"/>
      <c r="FN45" s="244"/>
      <c r="FO45" s="244"/>
      <c r="FP45" s="244"/>
      <c r="FQ45" s="244"/>
      <c r="FR45" s="244"/>
      <c r="FS45" s="244"/>
      <c r="FT45" s="244"/>
      <c r="FU45" s="244"/>
      <c r="FV45" s="244"/>
      <c r="FW45" s="244"/>
      <c r="FX45" s="244"/>
      <c r="FY45" s="244"/>
      <c r="GC45" s="244"/>
    </row>
    <row r="46" spans="1:256" x14ac:dyDescent="0.2">
      <c r="A46" s="204">
        <v>296.40000000000003</v>
      </c>
      <c r="B46" s="204">
        <v>0</v>
      </c>
      <c r="C46" s="204">
        <v>0</v>
      </c>
      <c r="D46" s="204">
        <v>0</v>
      </c>
      <c r="E46" s="204">
        <v>140.5</v>
      </c>
      <c r="F46" s="76">
        <v>3481266.46</v>
      </c>
      <c r="G46" s="76">
        <v>13632.16</v>
      </c>
      <c r="H46" s="76">
        <v>0</v>
      </c>
      <c r="I46" s="76">
        <v>0</v>
      </c>
      <c r="J46" s="76">
        <v>0</v>
      </c>
      <c r="K46" s="76">
        <v>3494898.62</v>
      </c>
      <c r="L46" s="76">
        <v>-304204.85472491238</v>
      </c>
      <c r="M46" s="76">
        <v>3190693.7652750877</v>
      </c>
      <c r="N46" s="76">
        <v>1093544.6299999999</v>
      </c>
      <c r="O46" s="76">
        <v>40501653</v>
      </c>
      <c r="P46" s="238">
        <v>27</v>
      </c>
      <c r="Q46" s="76">
        <v>92192.94</v>
      </c>
      <c r="R46" s="76">
        <v>2004956.1952750878</v>
      </c>
      <c r="S46" s="76">
        <v>0</v>
      </c>
      <c r="T46" s="76">
        <v>0</v>
      </c>
      <c r="U46" s="220"/>
      <c r="V46" s="220"/>
      <c r="W46" s="289">
        <v>0</v>
      </c>
      <c r="X46" s="289">
        <v>1.5115000000000001</v>
      </c>
      <c r="Y46" s="76">
        <v>188099.31</v>
      </c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/>
      <c r="BF46" s="238"/>
      <c r="BG46" s="238"/>
      <c r="BH46" s="238"/>
      <c r="BI46" s="238"/>
      <c r="BJ46" s="238"/>
      <c r="BK46" s="238"/>
      <c r="BL46" s="238"/>
      <c r="BM46" s="238"/>
      <c r="BN46" s="238"/>
      <c r="BO46" s="238"/>
      <c r="BP46" s="238"/>
      <c r="BQ46" s="238"/>
      <c r="BR46" s="238"/>
      <c r="BS46" s="238"/>
      <c r="BT46" s="238"/>
      <c r="BU46" s="238"/>
      <c r="BV46" s="238"/>
      <c r="BW46" s="238"/>
      <c r="BX46" s="238"/>
      <c r="BY46" s="238"/>
      <c r="BZ46" s="238"/>
      <c r="CA46" s="238"/>
      <c r="CB46" s="238"/>
      <c r="CC46" s="238"/>
      <c r="CD46" s="238"/>
      <c r="CE46" s="238"/>
      <c r="CF46" s="238"/>
      <c r="CG46" s="238"/>
      <c r="CH46" s="238"/>
      <c r="CI46" s="238"/>
      <c r="CJ46" s="238"/>
      <c r="CK46" s="238"/>
      <c r="CL46" s="238"/>
      <c r="CM46" s="238"/>
      <c r="CN46" s="238"/>
      <c r="CO46" s="238"/>
      <c r="CP46" s="238"/>
      <c r="CQ46" s="238"/>
      <c r="CR46" s="238"/>
      <c r="CS46" s="238"/>
      <c r="CT46" s="238"/>
      <c r="CU46" s="238"/>
      <c r="CV46" s="238"/>
      <c r="CW46" s="238"/>
      <c r="CX46" s="238"/>
      <c r="CY46" s="238"/>
      <c r="CZ46" s="238"/>
      <c r="DA46" s="238"/>
      <c r="DB46" s="238"/>
      <c r="DC46" s="238"/>
      <c r="DD46" s="238"/>
      <c r="DE46" s="238"/>
      <c r="DF46" s="238"/>
      <c r="DG46" s="238"/>
      <c r="DH46" s="238"/>
      <c r="DI46" s="238"/>
      <c r="DJ46" s="238"/>
      <c r="DK46" s="238"/>
      <c r="DL46" s="238"/>
      <c r="DM46" s="238"/>
      <c r="DN46" s="238"/>
      <c r="DO46" s="238"/>
      <c r="DP46" s="238"/>
      <c r="DQ46" s="238"/>
      <c r="DR46" s="238"/>
      <c r="DS46" s="238"/>
      <c r="DT46" s="238"/>
      <c r="DU46" s="238"/>
      <c r="DV46" s="238"/>
      <c r="DW46" s="238"/>
      <c r="DX46" s="238"/>
      <c r="DY46" s="238"/>
      <c r="DZ46" s="238"/>
      <c r="EA46" s="238"/>
      <c r="EB46" s="238"/>
      <c r="EC46" s="238"/>
      <c r="ED46" s="238"/>
      <c r="EE46" s="238"/>
      <c r="EF46" s="238"/>
      <c r="EG46" s="238"/>
      <c r="EH46" s="238"/>
      <c r="EI46" s="238"/>
      <c r="EJ46" s="238"/>
      <c r="EK46" s="238"/>
      <c r="EL46" s="238"/>
      <c r="EM46" s="238"/>
      <c r="EN46" s="238"/>
      <c r="EO46" s="238"/>
      <c r="EP46" s="238"/>
      <c r="EQ46" s="238"/>
      <c r="ER46" s="238"/>
      <c r="ES46" s="238"/>
      <c r="ET46" s="238"/>
      <c r="EU46" s="238"/>
      <c r="EV46" s="238"/>
      <c r="EW46" s="238"/>
      <c r="EX46" s="238"/>
      <c r="EY46" s="238"/>
      <c r="EZ46" s="238"/>
      <c r="FA46" s="238"/>
      <c r="FB46" s="238"/>
      <c r="FC46" s="238"/>
      <c r="FD46" s="238"/>
      <c r="FE46" s="238"/>
      <c r="FF46" s="238"/>
      <c r="FG46" s="238"/>
      <c r="FH46" s="238"/>
      <c r="FI46" s="238"/>
      <c r="FJ46" s="238"/>
      <c r="FK46" s="238"/>
      <c r="FL46" s="238"/>
      <c r="FM46" s="238"/>
      <c r="FN46" s="238"/>
      <c r="FO46" s="238"/>
      <c r="FP46" s="238"/>
      <c r="FQ46" s="238"/>
      <c r="FR46" s="238"/>
      <c r="FS46" s="238"/>
      <c r="FT46" s="238"/>
      <c r="FU46" s="238"/>
      <c r="FV46" s="238"/>
      <c r="FW46" s="238"/>
      <c r="FX46" s="238"/>
      <c r="FY46" s="238"/>
      <c r="GC46" s="244"/>
    </row>
    <row r="47" spans="1:256" x14ac:dyDescent="0.2">
      <c r="A47" s="204">
        <v>2590.4</v>
      </c>
      <c r="B47" s="204">
        <v>0</v>
      </c>
      <c r="C47" s="204">
        <v>0</v>
      </c>
      <c r="D47" s="204">
        <v>0</v>
      </c>
      <c r="E47" s="204">
        <v>1294.3</v>
      </c>
      <c r="F47" s="76">
        <v>23855635.950000003</v>
      </c>
      <c r="G47" s="76">
        <v>0</v>
      </c>
      <c r="H47" s="76">
        <v>0</v>
      </c>
      <c r="I47" s="76">
        <v>0</v>
      </c>
      <c r="J47" s="76">
        <v>0</v>
      </c>
      <c r="K47" s="76">
        <v>23855635.950000003</v>
      </c>
      <c r="L47" s="76">
        <v>-2076455.1586735721</v>
      </c>
      <c r="M47" s="76">
        <v>21779180.79132643</v>
      </c>
      <c r="N47" s="76">
        <v>12048253.67</v>
      </c>
      <c r="O47" s="76">
        <v>550274203</v>
      </c>
      <c r="P47" s="238">
        <v>21.895</v>
      </c>
      <c r="Q47" s="76">
        <v>938110.08</v>
      </c>
      <c r="R47" s="76">
        <v>8792817.0413264297</v>
      </c>
      <c r="S47" s="76">
        <v>6155850</v>
      </c>
      <c r="T47" s="76">
        <v>211872.82116330526</v>
      </c>
      <c r="U47" s="76"/>
      <c r="V47" s="76"/>
      <c r="W47" s="289">
        <v>2746.2</v>
      </c>
      <c r="X47" s="289">
        <v>1.0491999999999999</v>
      </c>
      <c r="Y47" s="76">
        <v>1594535.94</v>
      </c>
      <c r="Z47" s="244"/>
      <c r="AA47" s="244"/>
      <c r="AB47" s="244"/>
      <c r="AC47" s="244"/>
      <c r="AD47" s="244"/>
      <c r="AE47" s="244"/>
      <c r="AF47" s="244"/>
      <c r="AG47" s="244"/>
      <c r="AH47" s="244"/>
      <c r="AI47" s="244"/>
      <c r="AJ47" s="244"/>
      <c r="AK47" s="244"/>
      <c r="AL47" s="244"/>
      <c r="AM47" s="244"/>
      <c r="AN47" s="244"/>
      <c r="AO47" s="244"/>
      <c r="AP47" s="244"/>
      <c r="AQ47" s="244"/>
      <c r="AR47" s="244"/>
      <c r="AS47" s="244"/>
      <c r="AT47" s="244"/>
      <c r="AU47" s="244"/>
      <c r="AV47" s="244"/>
      <c r="AW47" s="244"/>
      <c r="AX47" s="244"/>
      <c r="AY47" s="244"/>
      <c r="AZ47" s="244"/>
      <c r="BA47" s="244"/>
      <c r="BB47" s="244"/>
      <c r="BC47" s="244"/>
      <c r="BD47" s="244"/>
      <c r="BE47" s="244"/>
      <c r="BF47" s="244"/>
      <c r="BG47" s="244"/>
      <c r="BH47" s="244"/>
      <c r="BI47" s="244"/>
      <c r="BJ47" s="244"/>
      <c r="BK47" s="244"/>
      <c r="BL47" s="244"/>
      <c r="BM47" s="244"/>
      <c r="BN47" s="244"/>
      <c r="BO47" s="244"/>
      <c r="BP47" s="244"/>
      <c r="BQ47" s="244"/>
      <c r="BR47" s="244"/>
      <c r="BS47" s="244"/>
      <c r="BT47" s="244"/>
      <c r="BU47" s="244"/>
      <c r="BV47" s="244"/>
      <c r="BW47" s="244"/>
      <c r="BX47" s="244"/>
      <c r="BY47" s="244"/>
      <c r="BZ47" s="244"/>
      <c r="CA47" s="244"/>
      <c r="CB47" s="244"/>
      <c r="CC47" s="244"/>
      <c r="CD47" s="244"/>
      <c r="CE47" s="244"/>
      <c r="CF47" s="244"/>
      <c r="CG47" s="244"/>
      <c r="CH47" s="244"/>
      <c r="CI47" s="244"/>
      <c r="CJ47" s="244"/>
      <c r="CK47" s="244"/>
      <c r="CL47" s="244"/>
      <c r="CM47" s="244"/>
      <c r="CN47" s="244"/>
      <c r="CO47" s="244"/>
      <c r="CP47" s="244"/>
      <c r="CQ47" s="244"/>
      <c r="CR47" s="244"/>
      <c r="CS47" s="244"/>
      <c r="CT47" s="244"/>
      <c r="CU47" s="244"/>
      <c r="CV47" s="244"/>
      <c r="CW47" s="244"/>
      <c r="CX47" s="244"/>
      <c r="CY47" s="244"/>
      <c r="CZ47" s="244"/>
      <c r="DA47" s="244"/>
      <c r="DB47" s="244"/>
      <c r="DC47" s="244"/>
      <c r="DD47" s="244"/>
      <c r="DE47" s="244"/>
      <c r="DF47" s="244"/>
      <c r="DG47" s="244"/>
      <c r="DH47" s="244"/>
      <c r="DI47" s="244"/>
      <c r="DJ47" s="244"/>
      <c r="DK47" s="244"/>
      <c r="DL47" s="244"/>
      <c r="DM47" s="244"/>
      <c r="DN47" s="244"/>
      <c r="DO47" s="244"/>
      <c r="DP47" s="244"/>
      <c r="DQ47" s="244"/>
      <c r="DR47" s="244"/>
      <c r="DS47" s="244"/>
      <c r="DT47" s="244"/>
      <c r="DU47" s="244"/>
      <c r="DV47" s="244"/>
      <c r="DW47" s="244"/>
      <c r="DX47" s="244"/>
      <c r="DY47" s="244"/>
      <c r="DZ47" s="244"/>
      <c r="EA47" s="244"/>
      <c r="EB47" s="244"/>
      <c r="EC47" s="244"/>
      <c r="ED47" s="244"/>
      <c r="EE47" s="244"/>
      <c r="EF47" s="244"/>
      <c r="EG47" s="244"/>
      <c r="EH47" s="244"/>
      <c r="EI47" s="244"/>
      <c r="EJ47" s="244"/>
      <c r="EK47" s="244"/>
      <c r="EL47" s="244"/>
      <c r="EM47" s="244"/>
      <c r="EN47" s="244"/>
      <c r="EO47" s="244"/>
      <c r="EP47" s="244"/>
      <c r="EQ47" s="244"/>
      <c r="ER47" s="244"/>
      <c r="ES47" s="244"/>
      <c r="ET47" s="244"/>
      <c r="EU47" s="244"/>
      <c r="EV47" s="244"/>
      <c r="EW47" s="244"/>
      <c r="EX47" s="244"/>
      <c r="EY47" s="244"/>
      <c r="EZ47" s="244"/>
      <c r="FA47" s="244"/>
      <c r="FB47" s="244"/>
      <c r="FC47" s="244"/>
      <c r="FD47" s="244"/>
      <c r="FE47" s="244"/>
      <c r="FF47" s="244"/>
      <c r="FG47" s="244"/>
      <c r="FH47" s="244"/>
      <c r="FI47" s="244"/>
      <c r="FJ47" s="244"/>
      <c r="FK47" s="244"/>
      <c r="FL47" s="244"/>
      <c r="FM47" s="244"/>
      <c r="FN47" s="244"/>
      <c r="FO47" s="244"/>
      <c r="FP47" s="244"/>
      <c r="FQ47" s="244"/>
      <c r="FR47" s="244"/>
      <c r="FS47" s="244"/>
      <c r="FT47" s="244"/>
      <c r="FU47" s="244"/>
      <c r="FV47" s="244"/>
      <c r="FW47" s="244"/>
      <c r="FX47" s="244"/>
      <c r="FY47" s="244"/>
      <c r="GC47" s="244"/>
    </row>
    <row r="48" spans="1:256" x14ac:dyDescent="0.2">
      <c r="A48" s="204">
        <v>1347.5</v>
      </c>
      <c r="B48" s="204">
        <v>0</v>
      </c>
      <c r="C48" s="204">
        <v>0</v>
      </c>
      <c r="D48" s="204">
        <v>0</v>
      </c>
      <c r="E48" s="204">
        <v>1031.3</v>
      </c>
      <c r="F48" s="76">
        <v>13935838.68</v>
      </c>
      <c r="G48" s="76">
        <v>167837.57</v>
      </c>
      <c r="H48" s="76">
        <v>0</v>
      </c>
      <c r="I48" s="76">
        <v>0</v>
      </c>
      <c r="J48" s="76">
        <v>0</v>
      </c>
      <c r="K48" s="76">
        <v>14103676.25</v>
      </c>
      <c r="L48" s="76">
        <v>-1227619.8113919673</v>
      </c>
      <c r="M48" s="76">
        <v>12876056.438608032</v>
      </c>
      <c r="N48" s="76">
        <v>4201144.1500000004</v>
      </c>
      <c r="O48" s="76">
        <v>200560660</v>
      </c>
      <c r="P48" s="238">
        <v>20.946999999999999</v>
      </c>
      <c r="Q48" s="76">
        <v>383277.92</v>
      </c>
      <c r="R48" s="76">
        <v>8291634.3686080314</v>
      </c>
      <c r="S48" s="76">
        <v>4000000</v>
      </c>
      <c r="T48" s="76">
        <v>401331.62925531529</v>
      </c>
      <c r="U48" s="76"/>
      <c r="V48" s="76"/>
      <c r="W48" s="289">
        <v>0</v>
      </c>
      <c r="X48" s="289">
        <v>1.1042000000000001</v>
      </c>
      <c r="Y48" s="76">
        <v>1945520.71</v>
      </c>
      <c r="Z48" s="244"/>
      <c r="AA48" s="244"/>
      <c r="AB48" s="244"/>
      <c r="AC48" s="244"/>
      <c r="AD48" s="244"/>
      <c r="AE48" s="244"/>
      <c r="AF48" s="244"/>
      <c r="AG48" s="244"/>
      <c r="AH48" s="244"/>
      <c r="AI48" s="244"/>
      <c r="AJ48" s="244"/>
      <c r="AK48" s="244"/>
      <c r="AL48" s="244"/>
      <c r="AM48" s="244"/>
      <c r="AN48" s="244"/>
      <c r="AO48" s="244"/>
      <c r="AP48" s="244"/>
      <c r="AQ48" s="244"/>
      <c r="AR48" s="244"/>
      <c r="AS48" s="244"/>
      <c r="AT48" s="244"/>
      <c r="AU48" s="244"/>
      <c r="AV48" s="244"/>
      <c r="AW48" s="244"/>
      <c r="AX48" s="244"/>
      <c r="AY48" s="244"/>
      <c r="AZ48" s="244"/>
      <c r="BA48" s="244"/>
      <c r="BB48" s="244"/>
      <c r="BC48" s="244"/>
      <c r="BD48" s="244"/>
      <c r="BE48" s="244"/>
      <c r="BF48" s="244"/>
      <c r="BG48" s="244"/>
      <c r="BH48" s="244"/>
      <c r="BI48" s="244"/>
      <c r="BJ48" s="244"/>
      <c r="BK48" s="244"/>
      <c r="BL48" s="244"/>
      <c r="BM48" s="244"/>
      <c r="BN48" s="244"/>
      <c r="BO48" s="244"/>
      <c r="BP48" s="244"/>
      <c r="BQ48" s="244"/>
      <c r="BR48" s="244"/>
      <c r="BS48" s="244"/>
      <c r="BT48" s="244"/>
      <c r="BU48" s="244"/>
      <c r="BV48" s="244"/>
      <c r="BW48" s="244"/>
      <c r="BX48" s="244"/>
      <c r="BY48" s="244"/>
      <c r="BZ48" s="244"/>
      <c r="CA48" s="244"/>
      <c r="CB48" s="244"/>
      <c r="CC48" s="244"/>
      <c r="CD48" s="244"/>
      <c r="CE48" s="244"/>
      <c r="CF48" s="244"/>
      <c r="CG48" s="244"/>
      <c r="CH48" s="244"/>
      <c r="CI48" s="244"/>
      <c r="CJ48" s="244"/>
      <c r="CK48" s="244"/>
      <c r="CL48" s="244"/>
      <c r="CM48" s="244"/>
      <c r="CN48" s="244"/>
      <c r="CO48" s="244"/>
      <c r="CP48" s="244"/>
      <c r="CQ48" s="244"/>
      <c r="CR48" s="244"/>
      <c r="CS48" s="244"/>
      <c r="CT48" s="244"/>
      <c r="CU48" s="244"/>
      <c r="CV48" s="244"/>
      <c r="CW48" s="244"/>
      <c r="CX48" s="244"/>
      <c r="CY48" s="244"/>
      <c r="CZ48" s="244"/>
      <c r="DA48" s="244"/>
      <c r="DB48" s="244"/>
      <c r="DC48" s="244"/>
      <c r="DD48" s="244"/>
      <c r="DE48" s="244"/>
      <c r="DF48" s="244"/>
      <c r="DG48" s="244"/>
      <c r="DH48" s="244"/>
      <c r="DI48" s="244"/>
      <c r="DJ48" s="244"/>
      <c r="DK48" s="244"/>
      <c r="DL48" s="244"/>
      <c r="DM48" s="244"/>
      <c r="DN48" s="244"/>
      <c r="DO48" s="244"/>
      <c r="DP48" s="244"/>
      <c r="DQ48" s="244"/>
      <c r="DR48" s="244"/>
      <c r="DS48" s="244"/>
      <c r="DT48" s="244"/>
      <c r="DU48" s="244"/>
      <c r="DV48" s="244"/>
      <c r="DW48" s="244"/>
      <c r="DX48" s="244"/>
      <c r="DY48" s="244"/>
      <c r="DZ48" s="244"/>
      <c r="EA48" s="244"/>
      <c r="EB48" s="244"/>
      <c r="EC48" s="244"/>
      <c r="ED48" s="244"/>
      <c r="EE48" s="244"/>
      <c r="EF48" s="244"/>
      <c r="EG48" s="244"/>
      <c r="EH48" s="244"/>
      <c r="EI48" s="244"/>
      <c r="EJ48" s="244"/>
      <c r="EK48" s="244"/>
      <c r="EL48" s="244"/>
      <c r="EM48" s="244"/>
      <c r="EN48" s="244"/>
      <c r="EO48" s="244"/>
      <c r="EP48" s="244"/>
      <c r="EQ48" s="244"/>
      <c r="ER48" s="244"/>
      <c r="ES48" s="244"/>
      <c r="ET48" s="244"/>
      <c r="EU48" s="244"/>
      <c r="EV48" s="244"/>
      <c r="EW48" s="244"/>
      <c r="EX48" s="244"/>
      <c r="EY48" s="244"/>
      <c r="EZ48" s="244"/>
      <c r="FA48" s="244"/>
      <c r="FB48" s="244"/>
      <c r="FC48" s="244"/>
      <c r="FD48" s="244"/>
      <c r="FE48" s="244"/>
      <c r="FF48" s="244"/>
      <c r="FG48" s="244"/>
      <c r="FH48" s="244"/>
      <c r="FI48" s="244"/>
      <c r="FJ48" s="244"/>
      <c r="FK48" s="244"/>
      <c r="FL48" s="244"/>
      <c r="FM48" s="244"/>
      <c r="FN48" s="244"/>
      <c r="FO48" s="244"/>
      <c r="FP48" s="244"/>
      <c r="FQ48" s="244"/>
      <c r="FR48" s="244"/>
      <c r="FS48" s="244"/>
      <c r="FT48" s="244"/>
      <c r="FU48" s="244"/>
      <c r="FV48" s="244"/>
      <c r="FW48" s="244"/>
      <c r="FX48" s="244"/>
      <c r="FY48" s="244"/>
      <c r="GC48" s="292"/>
    </row>
    <row r="49" spans="1:185" x14ac:dyDescent="0.2">
      <c r="A49" s="204">
        <v>52869.7</v>
      </c>
      <c r="B49" s="204">
        <v>0</v>
      </c>
      <c r="C49" s="204">
        <v>0</v>
      </c>
      <c r="D49" s="204">
        <v>16.5</v>
      </c>
      <c r="E49" s="204">
        <v>11997.2</v>
      </c>
      <c r="F49" s="76">
        <v>468612594.66000003</v>
      </c>
      <c r="G49" s="76">
        <v>0</v>
      </c>
      <c r="H49" s="76">
        <v>0</v>
      </c>
      <c r="I49" s="76">
        <v>134673</v>
      </c>
      <c r="J49" s="76">
        <v>0</v>
      </c>
      <c r="K49" s="76">
        <v>468612594.66000003</v>
      </c>
      <c r="L49" s="76">
        <v>-40789230.756229937</v>
      </c>
      <c r="M49" s="76">
        <v>427823363.90377009</v>
      </c>
      <c r="N49" s="76">
        <v>125116347.66</v>
      </c>
      <c r="O49" s="76">
        <v>6145505558</v>
      </c>
      <c r="P49" s="238">
        <v>20.358999999999998</v>
      </c>
      <c r="Q49" s="76">
        <v>10518009.529999999</v>
      </c>
      <c r="R49" s="76">
        <v>292189006.71377015</v>
      </c>
      <c r="S49" s="76">
        <v>108504511.44</v>
      </c>
      <c r="T49" s="76">
        <v>0</v>
      </c>
      <c r="U49" s="76"/>
      <c r="V49" s="76"/>
      <c r="W49" s="289">
        <v>0</v>
      </c>
      <c r="X49" s="289">
        <v>1.0297000000000001</v>
      </c>
      <c r="Y49" s="76">
        <v>12422457.560000001</v>
      </c>
      <c r="Z49" s="244"/>
      <c r="AA49" s="244"/>
      <c r="AB49" s="244"/>
      <c r="AC49" s="244"/>
      <c r="AD49" s="244"/>
      <c r="AE49" s="244"/>
      <c r="AF49" s="244"/>
      <c r="AG49" s="244"/>
      <c r="AH49" s="244"/>
      <c r="AI49" s="244"/>
      <c r="AJ49" s="244"/>
      <c r="AK49" s="244"/>
      <c r="AL49" s="244"/>
      <c r="AM49" s="244"/>
      <c r="AN49" s="244"/>
      <c r="AO49" s="244"/>
      <c r="AP49" s="244"/>
      <c r="AQ49" s="244"/>
      <c r="AR49" s="244"/>
      <c r="AS49" s="244"/>
      <c r="AT49" s="244"/>
      <c r="AU49" s="244"/>
      <c r="AV49" s="244"/>
      <c r="AW49" s="244"/>
      <c r="AX49" s="244"/>
      <c r="AY49" s="244"/>
      <c r="AZ49" s="244"/>
      <c r="BA49" s="244"/>
      <c r="BB49" s="244"/>
      <c r="BC49" s="244"/>
      <c r="BD49" s="244"/>
      <c r="BE49" s="244"/>
      <c r="BF49" s="244"/>
      <c r="BG49" s="244"/>
      <c r="BH49" s="244"/>
      <c r="BI49" s="244"/>
      <c r="BJ49" s="244"/>
      <c r="BK49" s="244"/>
      <c r="BL49" s="244"/>
      <c r="BM49" s="244"/>
      <c r="BN49" s="244"/>
      <c r="BO49" s="244"/>
      <c r="BP49" s="244"/>
      <c r="BQ49" s="244"/>
      <c r="BR49" s="244"/>
      <c r="BS49" s="244"/>
      <c r="BT49" s="244"/>
      <c r="BU49" s="244"/>
      <c r="BV49" s="244"/>
      <c r="BW49" s="244"/>
      <c r="BX49" s="244"/>
      <c r="BY49" s="244"/>
      <c r="BZ49" s="244"/>
      <c r="CA49" s="244"/>
      <c r="CB49" s="244"/>
      <c r="CC49" s="244"/>
      <c r="CD49" s="244"/>
      <c r="CE49" s="244"/>
      <c r="CF49" s="244"/>
      <c r="CG49" s="244"/>
      <c r="CH49" s="244"/>
      <c r="CI49" s="244"/>
      <c r="CJ49" s="244"/>
      <c r="CK49" s="244"/>
      <c r="CL49" s="244"/>
      <c r="CM49" s="244"/>
      <c r="CN49" s="244"/>
      <c r="CO49" s="244"/>
      <c r="CP49" s="244"/>
      <c r="CQ49" s="244"/>
      <c r="CR49" s="244"/>
      <c r="CS49" s="244"/>
      <c r="CT49" s="244"/>
      <c r="CU49" s="244"/>
      <c r="CV49" s="244"/>
      <c r="CW49" s="244"/>
      <c r="CX49" s="244"/>
      <c r="CY49" s="244"/>
      <c r="CZ49" s="244"/>
      <c r="DA49" s="244"/>
      <c r="DB49" s="244"/>
      <c r="DC49" s="244"/>
      <c r="DD49" s="244"/>
      <c r="DE49" s="244"/>
      <c r="DF49" s="244"/>
      <c r="DG49" s="244"/>
      <c r="DH49" s="244"/>
      <c r="DI49" s="244"/>
      <c r="DJ49" s="244"/>
      <c r="DK49" s="244"/>
      <c r="DL49" s="244"/>
      <c r="DM49" s="244"/>
      <c r="DN49" s="244"/>
      <c r="DO49" s="244"/>
      <c r="DP49" s="244"/>
      <c r="DQ49" s="244"/>
      <c r="DR49" s="244"/>
      <c r="DS49" s="244"/>
      <c r="DT49" s="244"/>
      <c r="DU49" s="244"/>
      <c r="DV49" s="244"/>
      <c r="DW49" s="244"/>
      <c r="DX49" s="244"/>
      <c r="DY49" s="244"/>
      <c r="DZ49" s="244"/>
      <c r="EA49" s="244"/>
      <c r="EB49" s="244"/>
      <c r="EC49" s="244"/>
      <c r="ED49" s="244"/>
      <c r="EE49" s="244"/>
      <c r="EF49" s="244"/>
      <c r="EG49" s="244"/>
      <c r="EH49" s="244"/>
      <c r="EI49" s="244"/>
      <c r="EJ49" s="244"/>
      <c r="EK49" s="244"/>
      <c r="EL49" s="244"/>
      <c r="EM49" s="244"/>
      <c r="EN49" s="244"/>
      <c r="EO49" s="244"/>
      <c r="EP49" s="244"/>
      <c r="EQ49" s="244"/>
      <c r="ER49" s="244"/>
      <c r="ES49" s="244"/>
      <c r="ET49" s="244"/>
      <c r="EU49" s="244"/>
      <c r="EV49" s="244"/>
      <c r="EW49" s="244"/>
      <c r="EX49" s="244"/>
      <c r="EY49" s="244"/>
      <c r="EZ49" s="244"/>
      <c r="FA49" s="244"/>
      <c r="FB49" s="244"/>
      <c r="FC49" s="244"/>
      <c r="FD49" s="244"/>
      <c r="FE49" s="244"/>
      <c r="FF49" s="244"/>
      <c r="FG49" s="244"/>
      <c r="FH49" s="244"/>
      <c r="FI49" s="244"/>
      <c r="FJ49" s="244"/>
      <c r="FK49" s="244"/>
      <c r="FL49" s="244"/>
      <c r="FM49" s="244"/>
      <c r="FN49" s="244"/>
      <c r="FO49" s="244"/>
      <c r="FP49" s="244"/>
      <c r="FQ49" s="244"/>
      <c r="FR49" s="244"/>
      <c r="FS49" s="244"/>
      <c r="FT49" s="244"/>
      <c r="FU49" s="244"/>
      <c r="FV49" s="244"/>
      <c r="FW49" s="244"/>
      <c r="FX49" s="244"/>
      <c r="FY49" s="244"/>
      <c r="GC49" s="244"/>
    </row>
    <row r="50" spans="1:185" x14ac:dyDescent="0.2">
      <c r="A50" s="204">
        <v>14642.699999999999</v>
      </c>
      <c r="B50" s="204">
        <v>0</v>
      </c>
      <c r="C50" s="204">
        <v>0</v>
      </c>
      <c r="D50" s="204">
        <v>0</v>
      </c>
      <c r="E50" s="204">
        <v>2087.9</v>
      </c>
      <c r="F50" s="76">
        <v>125450156.66</v>
      </c>
      <c r="G50" s="76">
        <v>0</v>
      </c>
      <c r="H50" s="76">
        <v>0</v>
      </c>
      <c r="I50" s="76">
        <v>0</v>
      </c>
      <c r="J50" s="76">
        <v>0</v>
      </c>
      <c r="K50" s="76">
        <v>125450156.66</v>
      </c>
      <c r="L50" s="76">
        <v>-10919500.343610195</v>
      </c>
      <c r="M50" s="76">
        <v>114530656.3163898</v>
      </c>
      <c r="N50" s="76">
        <v>43705673.869999997</v>
      </c>
      <c r="O50" s="76">
        <v>1723885689</v>
      </c>
      <c r="P50" s="238">
        <v>25.353000000000002</v>
      </c>
      <c r="Q50" s="76">
        <v>3708821.01</v>
      </c>
      <c r="R50" s="76">
        <v>67116161.436389789</v>
      </c>
      <c r="S50">
        <v>28813580.59</v>
      </c>
      <c r="T50">
        <v>0</v>
      </c>
      <c r="W50" s="293">
        <v>0</v>
      </c>
      <c r="X50" s="293">
        <v>1.0297000000000001</v>
      </c>
      <c r="Y50">
        <v>2110438.63</v>
      </c>
      <c r="GC50" s="289"/>
    </row>
    <row r="51" spans="1:185" x14ac:dyDescent="0.2">
      <c r="A51" s="204">
        <v>180</v>
      </c>
      <c r="B51" s="204">
        <v>0</v>
      </c>
      <c r="C51" s="204">
        <v>0</v>
      </c>
      <c r="D51" s="204">
        <v>0</v>
      </c>
      <c r="E51" s="204">
        <v>62.5</v>
      </c>
      <c r="F51" s="76">
        <v>2838193.37</v>
      </c>
      <c r="G51" s="76">
        <v>0</v>
      </c>
      <c r="H51" s="76">
        <v>0</v>
      </c>
      <c r="I51" s="76">
        <v>0</v>
      </c>
      <c r="J51" s="76">
        <v>0</v>
      </c>
      <c r="K51" s="76">
        <v>2838193.37</v>
      </c>
      <c r="L51" s="76">
        <v>-247043.56139579794</v>
      </c>
      <c r="M51" s="76">
        <v>2591149.8086042022</v>
      </c>
      <c r="N51" s="76">
        <v>981432.5</v>
      </c>
      <c r="O51" s="76">
        <v>36349352</v>
      </c>
      <c r="P51" s="238">
        <v>27</v>
      </c>
      <c r="Q51" s="76">
        <v>62979.99</v>
      </c>
      <c r="R51" s="76">
        <v>1546737.3186042022</v>
      </c>
      <c r="S51">
        <v>6508.04</v>
      </c>
      <c r="T51">
        <v>0</v>
      </c>
      <c r="W51" s="293">
        <v>0</v>
      </c>
      <c r="X51" s="293">
        <v>1.9068000000000001</v>
      </c>
      <c r="Y51">
        <v>113527.73</v>
      </c>
      <c r="GC51" s="289"/>
    </row>
    <row r="52" spans="1:185" x14ac:dyDescent="0.2">
      <c r="A52" s="204">
        <v>38579.699999999997</v>
      </c>
      <c r="B52" s="204">
        <v>1073.8</v>
      </c>
      <c r="C52" s="204">
        <v>0</v>
      </c>
      <c r="D52" s="204">
        <v>142.5</v>
      </c>
      <c r="E52" s="204">
        <v>23355.4</v>
      </c>
      <c r="F52" s="76">
        <v>367863476.31</v>
      </c>
      <c r="G52" s="76">
        <v>212258.27</v>
      </c>
      <c r="H52" s="76">
        <v>0</v>
      </c>
      <c r="I52" s="76">
        <v>1163085</v>
      </c>
      <c r="J52" s="76">
        <v>-9103708.6140000001</v>
      </c>
      <c r="K52" s="76">
        <v>368075734.57999998</v>
      </c>
      <c r="L52" s="76">
        <v>-32038247.039530519</v>
      </c>
      <c r="M52" s="76">
        <v>326933778.92646945</v>
      </c>
      <c r="N52" s="76">
        <v>68685772.739999995</v>
      </c>
      <c r="O52" s="76">
        <v>2640744819</v>
      </c>
      <c r="P52" s="238">
        <v>26.01</v>
      </c>
      <c r="Q52" s="76">
        <v>5586544.6799999997</v>
      </c>
      <c r="R52" s="76">
        <v>252661461.50646946</v>
      </c>
      <c r="S52">
        <v>77699062.083524004</v>
      </c>
      <c r="T52">
        <v>0</v>
      </c>
      <c r="W52" s="293">
        <v>0</v>
      </c>
      <c r="X52" s="293">
        <v>1.0297000000000001</v>
      </c>
      <c r="Y52">
        <v>30967741.48</v>
      </c>
      <c r="GC52" s="289"/>
    </row>
    <row r="53" spans="1:185" x14ac:dyDescent="0.2">
      <c r="A53" s="204">
        <v>2765.5</v>
      </c>
      <c r="B53" s="204">
        <v>0</v>
      </c>
      <c r="C53" s="204">
        <v>2266</v>
      </c>
      <c r="D53" s="204">
        <v>1</v>
      </c>
      <c r="E53" s="204">
        <v>822.3</v>
      </c>
      <c r="F53" s="76">
        <v>23521857</v>
      </c>
      <c r="G53" s="76">
        <v>0</v>
      </c>
      <c r="H53" s="76">
        <v>18495092</v>
      </c>
      <c r="I53" s="76">
        <v>8162</v>
      </c>
      <c r="J53" s="76">
        <v>0</v>
      </c>
      <c r="K53" s="76">
        <v>23521857</v>
      </c>
      <c r="L53" s="76">
        <v>-2047402.1908953581</v>
      </c>
      <c r="M53" s="76">
        <v>21474454.809104644</v>
      </c>
      <c r="N53" s="76">
        <v>1546898.34</v>
      </c>
      <c r="O53" s="76">
        <v>64699416</v>
      </c>
      <c r="P53" s="238">
        <v>23.908999999999999</v>
      </c>
      <c r="Q53" s="76">
        <v>152284.69</v>
      </c>
      <c r="R53" s="76">
        <v>19775271.779104643</v>
      </c>
      <c r="S53">
        <v>150000</v>
      </c>
      <c r="T53">
        <v>0</v>
      </c>
      <c r="W53" s="293">
        <v>0</v>
      </c>
      <c r="X53" s="293">
        <v>1.0468</v>
      </c>
      <c r="Y53">
        <v>829262.51</v>
      </c>
      <c r="GC53" s="244"/>
    </row>
    <row r="54" spans="1:185" x14ac:dyDescent="0.2">
      <c r="A54" s="204">
        <v>1652.5</v>
      </c>
      <c r="B54" s="204">
        <v>0</v>
      </c>
      <c r="C54" s="204">
        <v>1</v>
      </c>
      <c r="D54" s="204">
        <v>0</v>
      </c>
      <c r="E54" s="204">
        <v>720</v>
      </c>
      <c r="F54" s="76">
        <v>14820099.369999999</v>
      </c>
      <c r="G54" s="76">
        <v>42082.67</v>
      </c>
      <c r="H54" s="76">
        <v>8162</v>
      </c>
      <c r="I54" s="76">
        <v>0</v>
      </c>
      <c r="J54" s="76">
        <v>0</v>
      </c>
      <c r="K54" s="76">
        <v>14862182.039999999</v>
      </c>
      <c r="L54" s="76">
        <v>-1293642.0823484149</v>
      </c>
      <c r="M54" s="76">
        <v>13568539.957651583</v>
      </c>
      <c r="N54" s="76">
        <v>6012544.7999999998</v>
      </c>
      <c r="O54" s="76">
        <v>286120910</v>
      </c>
      <c r="P54" s="238">
        <v>21.013999999999999</v>
      </c>
      <c r="Q54" s="76">
        <v>715902.85</v>
      </c>
      <c r="R54" s="76">
        <v>6840092.307651584</v>
      </c>
      <c r="S54">
        <v>1700000</v>
      </c>
      <c r="T54">
        <v>51728.7756328018</v>
      </c>
      <c r="W54" s="293">
        <v>0</v>
      </c>
      <c r="X54" s="293">
        <v>1.0878000000000001</v>
      </c>
      <c r="Y54">
        <v>769921.67</v>
      </c>
      <c r="GC54" s="244"/>
    </row>
    <row r="55" spans="1:185" x14ac:dyDescent="0.2">
      <c r="A55" s="204">
        <v>150.6</v>
      </c>
      <c r="B55" s="204">
        <v>0</v>
      </c>
      <c r="C55" s="204">
        <v>0</v>
      </c>
      <c r="D55" s="204">
        <v>0</v>
      </c>
      <c r="E55" s="204">
        <v>67</v>
      </c>
      <c r="F55" s="76">
        <v>2311127.27</v>
      </c>
      <c r="G55" s="76">
        <v>0</v>
      </c>
      <c r="H55" s="76">
        <v>0</v>
      </c>
      <c r="I55" s="76">
        <v>0</v>
      </c>
      <c r="J55" s="76">
        <v>0</v>
      </c>
      <c r="K55" s="76">
        <v>2311127.27</v>
      </c>
      <c r="L55" s="76">
        <v>-201166.38903280502</v>
      </c>
      <c r="M55" s="76">
        <v>2109960.8809671951</v>
      </c>
      <c r="N55" s="76">
        <v>526746.94999999995</v>
      </c>
      <c r="O55" s="76">
        <v>27291174</v>
      </c>
      <c r="P55" s="238">
        <v>19.300999999999998</v>
      </c>
      <c r="Q55" s="76">
        <v>61327.07</v>
      </c>
      <c r="R55" s="76">
        <v>1521886.8609671951</v>
      </c>
      <c r="S55">
        <v>290180</v>
      </c>
      <c r="T55">
        <v>0</v>
      </c>
      <c r="W55" s="293">
        <v>0</v>
      </c>
      <c r="X55" s="293">
        <v>2.0173999999999999</v>
      </c>
      <c r="Y55">
        <v>117129.75</v>
      </c>
      <c r="GC55" s="253"/>
    </row>
    <row r="56" spans="1:185" x14ac:dyDescent="0.2">
      <c r="A56" s="204">
        <v>51.5</v>
      </c>
      <c r="B56" s="204">
        <v>0</v>
      </c>
      <c r="C56" s="204">
        <v>0</v>
      </c>
      <c r="D56" s="204">
        <v>0</v>
      </c>
      <c r="E56" s="204">
        <v>32.1</v>
      </c>
      <c r="F56" s="76">
        <v>938558.98</v>
      </c>
      <c r="G56" s="76">
        <v>9218.0499999999993</v>
      </c>
      <c r="H56" s="76">
        <v>0</v>
      </c>
      <c r="I56" s="76">
        <v>0</v>
      </c>
      <c r="J56" s="76">
        <v>0</v>
      </c>
      <c r="K56" s="76">
        <v>947777.03</v>
      </c>
      <c r="L56" s="76">
        <v>-82496.920532349788</v>
      </c>
      <c r="M56" s="76">
        <v>865280.1094676503</v>
      </c>
      <c r="N56" s="76">
        <v>323294.57</v>
      </c>
      <c r="O56" s="76">
        <v>17195605</v>
      </c>
      <c r="P56" s="238">
        <v>18.800999999999998</v>
      </c>
      <c r="Q56" s="76">
        <v>36239.15</v>
      </c>
      <c r="R56" s="76">
        <v>505746.38946765021</v>
      </c>
      <c r="S56">
        <v>100000</v>
      </c>
      <c r="T56">
        <v>0</v>
      </c>
      <c r="W56" s="293">
        <v>0</v>
      </c>
      <c r="X56" s="293">
        <v>2.3902000000000001</v>
      </c>
      <c r="Y56">
        <v>65956.73</v>
      </c>
      <c r="GC56" s="244"/>
    </row>
    <row r="57" spans="1:185" x14ac:dyDescent="0.2">
      <c r="A57" s="204">
        <v>291.7</v>
      </c>
      <c r="B57" s="204">
        <v>0</v>
      </c>
      <c r="C57" s="204">
        <v>0</v>
      </c>
      <c r="D57" s="204">
        <v>0</v>
      </c>
      <c r="E57" s="204">
        <v>130.69999999999999</v>
      </c>
      <c r="F57" s="76">
        <v>3369674.6300000004</v>
      </c>
      <c r="G57" s="76">
        <v>0</v>
      </c>
      <c r="H57" s="76">
        <v>0</v>
      </c>
      <c r="I57" s="76">
        <v>0</v>
      </c>
      <c r="J57" s="76">
        <v>0</v>
      </c>
      <c r="K57" s="76">
        <v>3369674.6300000004</v>
      </c>
      <c r="L57" s="76">
        <v>-293305.04050196824</v>
      </c>
      <c r="M57" s="76">
        <v>3076369.5894980319</v>
      </c>
      <c r="N57" s="76">
        <v>763096.09</v>
      </c>
      <c r="O57" s="76">
        <v>28262818</v>
      </c>
      <c r="P57" s="238">
        <v>27</v>
      </c>
      <c r="Q57" s="76">
        <v>86569.76</v>
      </c>
      <c r="R57" s="76">
        <v>2226703.7394980323</v>
      </c>
      <c r="S57">
        <v>0</v>
      </c>
      <c r="T57">
        <v>0</v>
      </c>
      <c r="W57" s="293">
        <v>0</v>
      </c>
      <c r="X57" s="293">
        <v>1.5193000000000001</v>
      </c>
      <c r="Y57">
        <v>171934.7</v>
      </c>
      <c r="GC57" s="244"/>
    </row>
    <row r="58" spans="1:185" x14ac:dyDescent="0.2">
      <c r="A58" s="204">
        <v>50</v>
      </c>
      <c r="B58" s="204">
        <v>0</v>
      </c>
      <c r="C58" s="204">
        <v>0</v>
      </c>
      <c r="D58" s="204">
        <v>0</v>
      </c>
      <c r="E58" s="204">
        <v>25.6</v>
      </c>
      <c r="F58" s="76">
        <v>910860.01</v>
      </c>
      <c r="G58" s="76">
        <v>0</v>
      </c>
      <c r="H58" s="76">
        <v>0</v>
      </c>
      <c r="I58" s="76">
        <v>0</v>
      </c>
      <c r="J58" s="76">
        <v>0</v>
      </c>
      <c r="K58" s="76">
        <v>910860.01</v>
      </c>
      <c r="L58" s="76">
        <v>-79283.569323330536</v>
      </c>
      <c r="M58" s="76">
        <v>831576.44067666947</v>
      </c>
      <c r="N58" s="76">
        <v>179959.89</v>
      </c>
      <c r="O58" s="76">
        <v>6665181</v>
      </c>
      <c r="P58" s="238">
        <v>27</v>
      </c>
      <c r="Q58" s="76">
        <v>21464.87</v>
      </c>
      <c r="R58" s="76">
        <v>630151.68067666946</v>
      </c>
      <c r="S58">
        <v>0</v>
      </c>
      <c r="T58">
        <v>0</v>
      </c>
      <c r="W58" s="293">
        <v>0</v>
      </c>
      <c r="X58" s="293">
        <v>2.3957999999999999</v>
      </c>
      <c r="Y58">
        <v>52723.88</v>
      </c>
      <c r="GC58" s="244"/>
    </row>
    <row r="59" spans="1:185" x14ac:dyDescent="0.2">
      <c r="A59" s="204">
        <v>50</v>
      </c>
      <c r="B59" s="204">
        <v>0</v>
      </c>
      <c r="C59" s="204">
        <v>0</v>
      </c>
      <c r="D59" s="204">
        <v>0</v>
      </c>
      <c r="E59" s="204">
        <v>20.2</v>
      </c>
      <c r="F59" s="76">
        <v>886299.82</v>
      </c>
      <c r="G59" s="76">
        <v>13438.75</v>
      </c>
      <c r="H59" s="76">
        <v>0</v>
      </c>
      <c r="I59" s="76">
        <v>0</v>
      </c>
      <c r="J59" s="76">
        <v>0</v>
      </c>
      <c r="K59" s="76">
        <v>899738.57</v>
      </c>
      <c r="L59" s="76">
        <v>-78315.530931552566</v>
      </c>
      <c r="M59" s="76">
        <v>821423.03906844743</v>
      </c>
      <c r="N59" s="76">
        <v>149096.75</v>
      </c>
      <c r="O59" s="76">
        <v>13861728</v>
      </c>
      <c r="P59" s="238">
        <v>10.756</v>
      </c>
      <c r="Q59" s="76">
        <v>17780.009999999998</v>
      </c>
      <c r="R59" s="76">
        <v>654546.27906844742</v>
      </c>
      <c r="S59">
        <v>154645.62</v>
      </c>
      <c r="T59">
        <v>6571.3843125475796</v>
      </c>
      <c r="W59" s="293">
        <v>0</v>
      </c>
      <c r="X59" s="293">
        <v>2.3957999999999999</v>
      </c>
      <c r="Y59">
        <v>41602.44</v>
      </c>
      <c r="GC59" s="244"/>
    </row>
    <row r="60" spans="1:185" x14ac:dyDescent="0.2">
      <c r="A60" s="204">
        <v>2292.5</v>
      </c>
      <c r="B60" s="204">
        <v>0</v>
      </c>
      <c r="C60" s="204">
        <v>1803</v>
      </c>
      <c r="D60" s="204">
        <v>1</v>
      </c>
      <c r="E60" s="204">
        <v>1661.5</v>
      </c>
      <c r="F60" s="76">
        <v>20693512.939999998</v>
      </c>
      <c r="G60" s="76">
        <v>0</v>
      </c>
      <c r="H60" s="76">
        <v>14716086</v>
      </c>
      <c r="I60" s="76">
        <v>8162</v>
      </c>
      <c r="J60" s="76">
        <v>0</v>
      </c>
      <c r="K60" s="76">
        <v>20693512.939999998</v>
      </c>
      <c r="L60" s="76">
        <v>-1801215.9384642732</v>
      </c>
      <c r="M60" s="76">
        <v>18892297.001535725</v>
      </c>
      <c r="N60" s="76">
        <v>1205589.22</v>
      </c>
      <c r="O60" s="76">
        <v>61831430</v>
      </c>
      <c r="P60" s="238">
        <v>19.498000000000001</v>
      </c>
      <c r="Q60" s="76">
        <v>104437.56</v>
      </c>
      <c r="R60" s="76">
        <v>17582270.221535727</v>
      </c>
      <c r="S60">
        <v>0</v>
      </c>
      <c r="T60">
        <v>0</v>
      </c>
      <c r="W60" s="293">
        <v>0</v>
      </c>
      <c r="X60" s="293">
        <v>1.0532999999999999</v>
      </c>
      <c r="Y60">
        <v>2270050.71</v>
      </c>
      <c r="GC60" s="244"/>
    </row>
    <row r="61" spans="1:185" x14ac:dyDescent="0.2">
      <c r="A61" s="204">
        <v>244.5</v>
      </c>
      <c r="B61" s="204">
        <v>0</v>
      </c>
      <c r="C61" s="204">
        <v>0</v>
      </c>
      <c r="D61" s="204">
        <v>1</v>
      </c>
      <c r="E61" s="204">
        <v>98.5</v>
      </c>
      <c r="F61" s="76">
        <v>3007950.13</v>
      </c>
      <c r="G61" s="76">
        <v>0</v>
      </c>
      <c r="H61" s="76">
        <v>0</v>
      </c>
      <c r="I61" s="76">
        <v>8162</v>
      </c>
      <c r="J61" s="76">
        <v>0</v>
      </c>
      <c r="K61" s="76">
        <v>3007950.13</v>
      </c>
      <c r="L61" s="76">
        <v>-261819.62105568353</v>
      </c>
      <c r="M61" s="76">
        <v>2746130.5089443163</v>
      </c>
      <c r="N61" s="76">
        <v>430452.44</v>
      </c>
      <c r="O61" s="76">
        <v>22757200</v>
      </c>
      <c r="P61" s="238">
        <v>18.914999999999999</v>
      </c>
      <c r="Q61" s="76">
        <v>47728.83</v>
      </c>
      <c r="R61" s="76">
        <v>2267949.2389443163</v>
      </c>
      <c r="S61">
        <v>125782.95</v>
      </c>
      <c r="T61">
        <v>0</v>
      </c>
      <c r="W61" s="293">
        <v>0</v>
      </c>
      <c r="X61" s="293">
        <v>1.6641999999999999</v>
      </c>
      <c r="Y61">
        <v>138874.73000000001</v>
      </c>
      <c r="GC61" s="244"/>
    </row>
    <row r="62" spans="1:185" x14ac:dyDescent="0.2">
      <c r="A62" s="204">
        <v>30188.5</v>
      </c>
      <c r="B62" s="204">
        <v>0</v>
      </c>
      <c r="C62" s="204">
        <v>0</v>
      </c>
      <c r="D62" s="204">
        <v>0</v>
      </c>
      <c r="E62" s="204">
        <v>6530.7</v>
      </c>
      <c r="F62" s="76">
        <v>261780157.72</v>
      </c>
      <c r="G62" s="76">
        <v>0</v>
      </c>
      <c r="H62" s="76">
        <v>0</v>
      </c>
      <c r="I62" s="76">
        <v>0</v>
      </c>
      <c r="J62" s="76">
        <v>0</v>
      </c>
      <c r="K62" s="76">
        <v>261780157.72</v>
      </c>
      <c r="L62" s="76">
        <v>-22786009.984197266</v>
      </c>
      <c r="M62" s="76">
        <v>238994147.73580274</v>
      </c>
      <c r="N62" s="76">
        <v>85984070.620000005</v>
      </c>
      <c r="O62" s="76">
        <v>3440050835</v>
      </c>
      <c r="P62" s="238">
        <v>24.995000000000001</v>
      </c>
      <c r="Q62" s="76">
        <v>5189595.55</v>
      </c>
      <c r="R62" s="76">
        <v>147820481.56580272</v>
      </c>
      <c r="S62">
        <v>39524340.083580002</v>
      </c>
      <c r="T62">
        <v>49875.38734072767</v>
      </c>
      <c r="W62" s="293">
        <v>0</v>
      </c>
      <c r="X62" s="293">
        <v>1.0297000000000001</v>
      </c>
      <c r="Y62">
        <v>6623779.6200000001</v>
      </c>
      <c r="GC62" s="244"/>
    </row>
    <row r="63" spans="1:185" x14ac:dyDescent="0.2">
      <c r="A63" s="204">
        <v>29794.2</v>
      </c>
      <c r="B63" s="204">
        <v>0</v>
      </c>
      <c r="C63" s="204">
        <v>56.5</v>
      </c>
      <c r="D63" s="204">
        <v>1.5</v>
      </c>
      <c r="E63" s="204">
        <v>5437.9</v>
      </c>
      <c r="F63" s="76">
        <v>262571538.28999999</v>
      </c>
      <c r="G63" s="76">
        <v>489994.34</v>
      </c>
      <c r="H63" s="76">
        <v>461153</v>
      </c>
      <c r="I63" s="76">
        <v>12243</v>
      </c>
      <c r="J63" s="76">
        <v>0</v>
      </c>
      <c r="K63" s="76">
        <v>263061532.63</v>
      </c>
      <c r="L63" s="76">
        <v>-22897544.111715019</v>
      </c>
      <c r="M63" s="76">
        <v>240163988.51828498</v>
      </c>
      <c r="N63" s="76">
        <v>166276674.09999999</v>
      </c>
      <c r="O63" s="76">
        <v>6644953606.79</v>
      </c>
      <c r="P63" s="238">
        <v>25.023</v>
      </c>
      <c r="Q63" s="76">
        <v>10699520.5</v>
      </c>
      <c r="R63" s="76">
        <v>63187793.918284982</v>
      </c>
      <c r="S63">
        <v>67112523</v>
      </c>
      <c r="T63">
        <v>264393.03030119103</v>
      </c>
      <c r="W63" s="293">
        <v>0</v>
      </c>
      <c r="X63" s="293">
        <v>1.0297000000000001</v>
      </c>
      <c r="Y63">
        <v>5638645.0499999998</v>
      </c>
      <c r="GC63" s="244"/>
    </row>
    <row r="64" spans="1:185" x14ac:dyDescent="0.2">
      <c r="A64" s="204">
        <v>1002.5</v>
      </c>
      <c r="B64" s="204">
        <v>0</v>
      </c>
      <c r="C64" s="204">
        <v>0</v>
      </c>
      <c r="D64" s="204">
        <v>0</v>
      </c>
      <c r="E64" s="204">
        <v>247.4</v>
      </c>
      <c r="F64" s="76">
        <v>9036791.7799999993</v>
      </c>
      <c r="G64" s="76">
        <v>0</v>
      </c>
      <c r="H64" s="76">
        <v>0</v>
      </c>
      <c r="I64" s="76">
        <v>0</v>
      </c>
      <c r="J64" s="76">
        <v>0</v>
      </c>
      <c r="K64" s="76">
        <v>9036791.7799999993</v>
      </c>
      <c r="L64" s="76">
        <v>-786585.31463043764</v>
      </c>
      <c r="M64" s="76">
        <v>8250206.4653695617</v>
      </c>
      <c r="N64" s="76">
        <v>3117598.99</v>
      </c>
      <c r="O64" s="76">
        <v>195069390</v>
      </c>
      <c r="P64" s="238">
        <v>15.981999999999999</v>
      </c>
      <c r="Q64" s="76">
        <v>371893.19</v>
      </c>
      <c r="R64" s="76">
        <v>4760714.2853695611</v>
      </c>
      <c r="S64">
        <v>2044227</v>
      </c>
      <c r="T64">
        <v>51846.684021773799</v>
      </c>
      <c r="W64" s="293">
        <v>0</v>
      </c>
      <c r="X64" s="293">
        <v>1.1265000000000001</v>
      </c>
      <c r="Y64">
        <v>259918.03</v>
      </c>
      <c r="GC64" s="244"/>
    </row>
    <row r="65" spans="1:185" x14ac:dyDescent="0.2">
      <c r="A65" s="204">
        <v>1206.2</v>
      </c>
      <c r="B65" s="204">
        <v>82.8</v>
      </c>
      <c r="C65" s="204">
        <v>0</v>
      </c>
      <c r="D65" s="204">
        <v>0</v>
      </c>
      <c r="E65" s="204">
        <v>342.7</v>
      </c>
      <c r="F65" s="76">
        <v>11293714.279999999</v>
      </c>
      <c r="G65" s="76">
        <v>0</v>
      </c>
      <c r="H65" s="76">
        <v>0</v>
      </c>
      <c r="I65" s="76">
        <v>0</v>
      </c>
      <c r="J65" s="76">
        <v>-662315.54399999999</v>
      </c>
      <c r="K65" s="76">
        <v>11293714.279999999</v>
      </c>
      <c r="L65" s="76">
        <v>-983033.58277444635</v>
      </c>
      <c r="M65" s="76">
        <v>9648365.1532255523</v>
      </c>
      <c r="N65" s="76">
        <v>3400429.99</v>
      </c>
      <c r="O65" s="76">
        <v>231431974</v>
      </c>
      <c r="P65" s="238">
        <v>14.693</v>
      </c>
      <c r="Q65" s="76">
        <v>452144.79</v>
      </c>
      <c r="R65" s="76">
        <v>5795790.373225552</v>
      </c>
      <c r="S65">
        <v>2497712</v>
      </c>
      <c r="T65">
        <v>60792.221333525362</v>
      </c>
      <c r="W65" s="293">
        <v>0</v>
      </c>
      <c r="X65" s="293">
        <v>1.1073999999999999</v>
      </c>
      <c r="Y65">
        <v>349172.49</v>
      </c>
      <c r="GC65" s="244"/>
    </row>
    <row r="66" spans="1:185" x14ac:dyDescent="0.2">
      <c r="A66" s="204">
        <v>105</v>
      </c>
      <c r="B66" s="204">
        <v>0</v>
      </c>
      <c r="C66" s="204">
        <v>0</v>
      </c>
      <c r="D66" s="204">
        <v>0</v>
      </c>
      <c r="E66" s="204">
        <v>35.6</v>
      </c>
      <c r="F66" s="76">
        <v>1671921.24</v>
      </c>
      <c r="G66" s="76">
        <v>32841.519999999997</v>
      </c>
      <c r="H66" s="76">
        <v>0</v>
      </c>
      <c r="I66" s="76">
        <v>0</v>
      </c>
      <c r="J66" s="76">
        <v>0</v>
      </c>
      <c r="K66" s="76">
        <v>1704762.76</v>
      </c>
      <c r="L66" s="76">
        <v>-148386.88160466315</v>
      </c>
      <c r="M66" s="76">
        <v>1556375.8783953369</v>
      </c>
      <c r="N66" s="76">
        <v>320682.73</v>
      </c>
      <c r="O66" s="76">
        <v>41039510</v>
      </c>
      <c r="P66" s="238">
        <v>7.8140000000000001</v>
      </c>
      <c r="Q66" s="76">
        <v>44890.68</v>
      </c>
      <c r="R66" s="76">
        <v>1190802.468395337</v>
      </c>
      <c r="S66">
        <v>393409.77</v>
      </c>
      <c r="T66">
        <v>25198.466602591168</v>
      </c>
      <c r="W66" s="293">
        <v>0</v>
      </c>
      <c r="X66" s="293">
        <v>2.1888999999999998</v>
      </c>
      <c r="Y66">
        <v>66647.87</v>
      </c>
      <c r="GC66" s="244"/>
    </row>
    <row r="67" spans="1:185" x14ac:dyDescent="0.2">
      <c r="A67" s="204">
        <v>168.4</v>
      </c>
      <c r="B67" s="204">
        <v>0</v>
      </c>
      <c r="C67" s="204">
        <v>0</v>
      </c>
      <c r="D67" s="204">
        <v>1</v>
      </c>
      <c r="E67" s="204">
        <v>65</v>
      </c>
      <c r="F67" s="76">
        <v>2545050.1799999997</v>
      </c>
      <c r="G67" s="76">
        <v>0</v>
      </c>
      <c r="H67" s="76">
        <v>0</v>
      </c>
      <c r="I67" s="76">
        <v>8162</v>
      </c>
      <c r="J67" s="76">
        <v>0</v>
      </c>
      <c r="K67" s="76">
        <v>2545050.1799999997</v>
      </c>
      <c r="L67" s="76">
        <v>-221527.63340371574</v>
      </c>
      <c r="M67" s="76">
        <v>2323522.546596284</v>
      </c>
      <c r="N67" s="76">
        <v>530569.39</v>
      </c>
      <c r="O67" s="76">
        <v>79497960</v>
      </c>
      <c r="P67" s="238">
        <v>6.6740000000000004</v>
      </c>
      <c r="Q67" s="76">
        <v>58953.08</v>
      </c>
      <c r="R67" s="76">
        <v>1734000.0765962838</v>
      </c>
      <c r="S67">
        <v>726897.55</v>
      </c>
      <c r="T67">
        <v>0</v>
      </c>
      <c r="W67" s="293">
        <v>0</v>
      </c>
      <c r="X67" s="293">
        <v>1.9503999999999999</v>
      </c>
      <c r="Y67">
        <v>112943.65</v>
      </c>
      <c r="GC67" s="76"/>
    </row>
    <row r="68" spans="1:185" x14ac:dyDescent="0.2">
      <c r="A68" s="204">
        <v>765.69999999999993</v>
      </c>
      <c r="B68" s="204">
        <v>0</v>
      </c>
      <c r="C68" s="204">
        <v>0</v>
      </c>
      <c r="D68" s="204">
        <v>0</v>
      </c>
      <c r="E68" s="204">
        <v>133.9</v>
      </c>
      <c r="F68" s="76">
        <v>7330007.8700000001</v>
      </c>
      <c r="G68" s="76">
        <v>0</v>
      </c>
      <c r="H68" s="76">
        <v>0</v>
      </c>
      <c r="I68" s="76">
        <v>0</v>
      </c>
      <c r="J68" s="76">
        <v>0</v>
      </c>
      <c r="K68" s="76">
        <v>7330007.8700000001</v>
      </c>
      <c r="L68" s="76">
        <v>-638022.50699501392</v>
      </c>
      <c r="M68" s="76">
        <v>6691985.3630049862</v>
      </c>
      <c r="N68" s="76">
        <v>4940438.5999999996</v>
      </c>
      <c r="O68" s="76">
        <v>395836760</v>
      </c>
      <c r="P68" s="238">
        <v>12.481</v>
      </c>
      <c r="Q68" s="76">
        <v>335100.06</v>
      </c>
      <c r="R68" s="76">
        <v>1416446.7030049865</v>
      </c>
      <c r="S68">
        <v>2837046</v>
      </c>
      <c r="T68">
        <v>36706.723944914382</v>
      </c>
      <c r="W68" s="293">
        <v>0</v>
      </c>
      <c r="X68" s="293">
        <v>1.1753</v>
      </c>
      <c r="Y68">
        <v>150656.67000000001</v>
      </c>
      <c r="GC68" s="244"/>
    </row>
    <row r="69" spans="1:185" x14ac:dyDescent="0.2">
      <c r="A69" s="204">
        <v>1037.8</v>
      </c>
      <c r="B69" s="204">
        <v>0</v>
      </c>
      <c r="C69" s="204">
        <v>0</v>
      </c>
      <c r="D69" s="204">
        <v>0</v>
      </c>
      <c r="E69" s="204">
        <v>504.9</v>
      </c>
      <c r="F69" s="76">
        <v>9164538.6500000004</v>
      </c>
      <c r="G69" s="76">
        <v>4867.2299999999996</v>
      </c>
      <c r="H69" s="76">
        <v>0</v>
      </c>
      <c r="I69" s="76">
        <v>0</v>
      </c>
      <c r="J69" s="76">
        <v>0</v>
      </c>
      <c r="K69" s="76">
        <v>9169405.8800000008</v>
      </c>
      <c r="L69" s="76">
        <v>-798128.38280246244</v>
      </c>
      <c r="M69" s="76">
        <v>8371277.4971975386</v>
      </c>
      <c r="N69" s="76">
        <v>549569.71</v>
      </c>
      <c r="O69" s="76">
        <v>32095410</v>
      </c>
      <c r="P69" s="238">
        <v>17.123000000000001</v>
      </c>
      <c r="Q69" s="76">
        <v>136541.87</v>
      </c>
      <c r="R69" s="76">
        <v>7685165.9171975385</v>
      </c>
      <c r="S69">
        <v>189856.48</v>
      </c>
      <c r="T69">
        <v>61304.40256186288</v>
      </c>
      <c r="W69" s="293">
        <v>0</v>
      </c>
      <c r="X69" s="293">
        <v>1.1209</v>
      </c>
      <c r="Y69">
        <v>565264.64000000001</v>
      </c>
      <c r="GC69" s="244"/>
    </row>
    <row r="70" spans="1:185" x14ac:dyDescent="0.2">
      <c r="A70" s="204">
        <v>359.8</v>
      </c>
      <c r="B70" s="204">
        <v>0</v>
      </c>
      <c r="C70" s="204">
        <v>0</v>
      </c>
      <c r="D70" s="204">
        <v>0</v>
      </c>
      <c r="E70" s="204">
        <v>156.69999999999999</v>
      </c>
      <c r="F70" s="76">
        <v>3847080.52</v>
      </c>
      <c r="G70" s="76">
        <v>51325.22</v>
      </c>
      <c r="H70" s="76">
        <v>0</v>
      </c>
      <c r="I70" s="76">
        <v>0</v>
      </c>
      <c r="J70" s="76">
        <v>0</v>
      </c>
      <c r="K70" s="76">
        <v>3898405.74</v>
      </c>
      <c r="L70" s="76">
        <v>-339327.13956534298</v>
      </c>
      <c r="M70" s="76">
        <v>3559078.6004346572</v>
      </c>
      <c r="N70" s="76">
        <v>222154.92</v>
      </c>
      <c r="O70" s="76">
        <v>8227960</v>
      </c>
      <c r="P70" s="238">
        <v>27</v>
      </c>
      <c r="Q70" s="76">
        <v>41282.339999999997</v>
      </c>
      <c r="R70" s="76">
        <v>3295641.3404346574</v>
      </c>
      <c r="S70">
        <v>0</v>
      </c>
      <c r="T70">
        <v>0</v>
      </c>
      <c r="W70" s="293">
        <v>0</v>
      </c>
      <c r="X70" s="293">
        <v>1.405</v>
      </c>
      <c r="Y70">
        <v>193620.83</v>
      </c>
      <c r="GC70" s="244"/>
    </row>
    <row r="71" spans="1:185" x14ac:dyDescent="0.2">
      <c r="A71" s="204">
        <v>193.79999999999998</v>
      </c>
      <c r="B71" s="204">
        <v>0</v>
      </c>
      <c r="C71" s="204">
        <v>0</v>
      </c>
      <c r="D71" s="204">
        <v>0</v>
      </c>
      <c r="E71" s="204">
        <v>80.7</v>
      </c>
      <c r="F71" s="76">
        <v>2770217.9</v>
      </c>
      <c r="G71" s="76">
        <v>20049.57</v>
      </c>
      <c r="H71" s="76">
        <v>0</v>
      </c>
      <c r="I71" s="76">
        <v>0</v>
      </c>
      <c r="J71" s="76">
        <v>0</v>
      </c>
      <c r="K71" s="76">
        <v>2790267.4699999997</v>
      </c>
      <c r="L71" s="76">
        <v>-242871.96930336099</v>
      </c>
      <c r="M71" s="76">
        <v>2547395.5006966386</v>
      </c>
      <c r="N71" s="76">
        <v>530854.31999999995</v>
      </c>
      <c r="O71" s="76">
        <v>28254967</v>
      </c>
      <c r="P71" s="238">
        <v>18.788</v>
      </c>
      <c r="Q71" s="76">
        <v>68151.75</v>
      </c>
      <c r="R71" s="76">
        <v>1948389.4306966388</v>
      </c>
      <c r="S71">
        <v>0</v>
      </c>
      <c r="T71">
        <v>55206.713637388457</v>
      </c>
      <c r="W71" s="293">
        <v>0</v>
      </c>
      <c r="X71" s="293">
        <v>1.8549</v>
      </c>
      <c r="Y71">
        <v>132791.51999999999</v>
      </c>
      <c r="GC71" s="244"/>
    </row>
    <row r="72" spans="1:185" x14ac:dyDescent="0.2">
      <c r="A72" s="204">
        <v>216.9</v>
      </c>
      <c r="B72" s="204">
        <v>0</v>
      </c>
      <c r="C72" s="204">
        <v>0</v>
      </c>
      <c r="D72" s="204">
        <v>0</v>
      </c>
      <c r="E72" s="204">
        <v>150.19999999999999</v>
      </c>
      <c r="F72" s="76">
        <v>3016303.29</v>
      </c>
      <c r="G72" s="76">
        <v>0</v>
      </c>
      <c r="H72" s="76">
        <v>0</v>
      </c>
      <c r="I72" s="76">
        <v>0</v>
      </c>
      <c r="J72" s="76">
        <v>0</v>
      </c>
      <c r="K72" s="76">
        <v>3016303.29</v>
      </c>
      <c r="L72" s="76">
        <v>-262546.70132340642</v>
      </c>
      <c r="M72" s="76">
        <v>2753756.5886765937</v>
      </c>
      <c r="N72" s="76">
        <v>1025396.04</v>
      </c>
      <c r="O72" s="76">
        <v>62985015</v>
      </c>
      <c r="P72" s="238">
        <v>16.28</v>
      </c>
      <c r="Q72" s="76">
        <v>56876.800000000003</v>
      </c>
      <c r="R72" s="76">
        <v>1671483.7486765936</v>
      </c>
      <c r="S72">
        <v>0</v>
      </c>
      <c r="T72">
        <v>0</v>
      </c>
      <c r="W72" s="293">
        <v>0</v>
      </c>
      <c r="X72" s="293">
        <v>1.768</v>
      </c>
      <c r="Y72">
        <v>231418.89</v>
      </c>
      <c r="GC72" s="244"/>
    </row>
    <row r="73" spans="1:185" x14ac:dyDescent="0.2">
      <c r="A73" s="204">
        <v>278</v>
      </c>
      <c r="B73" s="204">
        <v>0</v>
      </c>
      <c r="C73" s="204">
        <v>0</v>
      </c>
      <c r="D73" s="204">
        <v>0</v>
      </c>
      <c r="E73" s="204">
        <v>199.6</v>
      </c>
      <c r="F73" s="76">
        <v>3413878.2600000002</v>
      </c>
      <c r="G73" s="76">
        <v>0</v>
      </c>
      <c r="H73" s="76">
        <v>0</v>
      </c>
      <c r="I73" s="76">
        <v>0</v>
      </c>
      <c r="J73" s="76">
        <v>0</v>
      </c>
      <c r="K73" s="76">
        <v>3413878.2600000002</v>
      </c>
      <c r="L73" s="76">
        <v>-297152.6367571248</v>
      </c>
      <c r="M73" s="76">
        <v>3116725.6232428756</v>
      </c>
      <c r="N73" s="76">
        <v>1862642.25</v>
      </c>
      <c r="O73" s="76">
        <v>68986750</v>
      </c>
      <c r="P73" s="238">
        <v>27</v>
      </c>
      <c r="Q73" s="76">
        <v>127028.92</v>
      </c>
      <c r="R73" s="76">
        <v>1127054.4532428756</v>
      </c>
      <c r="S73">
        <v>330575</v>
      </c>
      <c r="T73">
        <v>0</v>
      </c>
      <c r="W73" s="293">
        <v>0</v>
      </c>
      <c r="X73" s="293">
        <v>1.5423</v>
      </c>
      <c r="Y73">
        <v>270802.02</v>
      </c>
      <c r="GC73" s="244"/>
    </row>
    <row r="74" spans="1:185" x14ac:dyDescent="0.2">
      <c r="A74" s="204">
        <v>445.59999999999997</v>
      </c>
      <c r="B74" s="204">
        <v>0</v>
      </c>
      <c r="C74" s="204">
        <v>0</v>
      </c>
      <c r="D74" s="204">
        <v>0</v>
      </c>
      <c r="E74" s="204">
        <v>245.2</v>
      </c>
      <c r="F74" s="76">
        <v>4383126.3899999997</v>
      </c>
      <c r="G74" s="76">
        <v>42470.93</v>
      </c>
      <c r="H74" s="76">
        <v>0</v>
      </c>
      <c r="I74" s="76">
        <v>0</v>
      </c>
      <c r="J74" s="76">
        <v>0</v>
      </c>
      <c r="K74" s="76">
        <v>4425597.3199999994</v>
      </c>
      <c r="L74" s="76">
        <v>-385215.23402631958</v>
      </c>
      <c r="M74" s="76">
        <v>4040382.08597368</v>
      </c>
      <c r="N74" s="76">
        <v>703672.51</v>
      </c>
      <c r="O74" s="76">
        <v>42779045</v>
      </c>
      <c r="P74" s="238">
        <v>16.449000000000002</v>
      </c>
      <c r="Q74" s="76">
        <v>69245.899999999994</v>
      </c>
      <c r="R74" s="76">
        <v>3267463.6759736803</v>
      </c>
      <c r="S74">
        <v>0</v>
      </c>
      <c r="T74">
        <v>0</v>
      </c>
      <c r="W74" s="293">
        <v>0</v>
      </c>
      <c r="X74" s="293">
        <v>1.2609999999999999</v>
      </c>
      <c r="Y74">
        <v>274130.94</v>
      </c>
      <c r="GC74" s="244"/>
    </row>
    <row r="75" spans="1:185" x14ac:dyDescent="0.2">
      <c r="A75" s="204">
        <v>360.1</v>
      </c>
      <c r="B75" s="204">
        <v>0</v>
      </c>
      <c r="C75" s="204">
        <v>0</v>
      </c>
      <c r="D75" s="204">
        <v>0</v>
      </c>
      <c r="E75" s="204">
        <v>139.1</v>
      </c>
      <c r="F75" s="76">
        <v>4007450.47</v>
      </c>
      <c r="G75" s="76">
        <v>0</v>
      </c>
      <c r="H75" s="76">
        <v>0</v>
      </c>
      <c r="I75" s="76">
        <v>0</v>
      </c>
      <c r="J75" s="76">
        <v>0</v>
      </c>
      <c r="K75" s="76">
        <v>4007450.47</v>
      </c>
      <c r="L75" s="76">
        <v>-348818.66989424487</v>
      </c>
      <c r="M75" s="76">
        <v>3658631.8001057552</v>
      </c>
      <c r="N75" s="76">
        <v>2228495.34</v>
      </c>
      <c r="O75" s="76">
        <v>97301460</v>
      </c>
      <c r="P75" s="238">
        <v>22.902999999999999</v>
      </c>
      <c r="Q75" s="76">
        <v>327433.28999999998</v>
      </c>
      <c r="R75" s="76">
        <v>1102703.1701057553</v>
      </c>
      <c r="S75">
        <v>0</v>
      </c>
      <c r="T75">
        <v>0</v>
      </c>
      <c r="W75" s="293">
        <v>0</v>
      </c>
      <c r="X75" s="293">
        <v>1.4045000000000001</v>
      </c>
      <c r="Y75">
        <v>177531.27</v>
      </c>
      <c r="GC75" s="244"/>
    </row>
    <row r="76" spans="1:185" x14ac:dyDescent="0.2">
      <c r="A76" s="204">
        <v>4680.7000000000007</v>
      </c>
      <c r="B76" s="204">
        <v>0</v>
      </c>
      <c r="C76" s="204">
        <v>0</v>
      </c>
      <c r="D76" s="204">
        <v>1.5</v>
      </c>
      <c r="E76" s="204">
        <v>2005.8</v>
      </c>
      <c r="F76" s="76">
        <v>40255240.900000006</v>
      </c>
      <c r="G76" s="76">
        <v>0</v>
      </c>
      <c r="H76" s="76">
        <v>0</v>
      </c>
      <c r="I76" s="76">
        <v>12243</v>
      </c>
      <c r="J76" s="76">
        <v>0</v>
      </c>
      <c r="K76" s="76">
        <v>40255240.900000006</v>
      </c>
      <c r="L76" s="76">
        <v>-3503918.4369533593</v>
      </c>
      <c r="M76" s="76">
        <v>36751322.463046648</v>
      </c>
      <c r="N76" s="76">
        <v>7817765.4500000002</v>
      </c>
      <c r="O76" s="76">
        <v>345063800</v>
      </c>
      <c r="P76" s="238">
        <v>22.655999999999999</v>
      </c>
      <c r="Q76" s="76">
        <v>1317394.1200000001</v>
      </c>
      <c r="R76" s="76">
        <v>27616162.893046647</v>
      </c>
      <c r="S76">
        <v>0</v>
      </c>
      <c r="T76">
        <v>98931.070787358229</v>
      </c>
      <c r="W76" s="293">
        <v>0</v>
      </c>
      <c r="X76" s="293">
        <v>1.0311999999999999</v>
      </c>
      <c r="Y76">
        <v>2066829.31</v>
      </c>
      <c r="GC76" s="244"/>
    </row>
    <row r="77" spans="1:185" x14ac:dyDescent="0.2">
      <c r="A77" s="204">
        <v>87643.7</v>
      </c>
      <c r="B77" s="204">
        <v>0</v>
      </c>
      <c r="C77" s="204">
        <v>257.5</v>
      </c>
      <c r="D77" s="204">
        <v>68</v>
      </c>
      <c r="E77" s="204">
        <v>47704.7</v>
      </c>
      <c r="F77" s="76">
        <v>806801264.25999999</v>
      </c>
      <c r="G77" s="76">
        <v>751718.69</v>
      </c>
      <c r="H77" s="76">
        <v>2101715</v>
      </c>
      <c r="I77" s="76">
        <v>555016</v>
      </c>
      <c r="J77" s="76">
        <v>0</v>
      </c>
      <c r="K77" s="76">
        <v>807552982.95000005</v>
      </c>
      <c r="L77" s="76">
        <v>-70291463.235913381</v>
      </c>
      <c r="M77" s="76">
        <v>737261519.71408665</v>
      </c>
      <c r="N77" s="76">
        <v>429708453.16000003</v>
      </c>
      <c r="O77" s="76">
        <v>16824261116</v>
      </c>
      <c r="P77" s="238">
        <v>25.541</v>
      </c>
      <c r="Q77" s="76">
        <v>27978619.109999999</v>
      </c>
      <c r="R77" s="76">
        <v>279574447.44408661</v>
      </c>
      <c r="S77">
        <v>258321314.38</v>
      </c>
      <c r="T77">
        <v>1745496.4286157817</v>
      </c>
      <c r="W77" s="293">
        <v>0</v>
      </c>
      <c r="X77" s="293">
        <v>1.0297000000000001</v>
      </c>
      <c r="Y77">
        <v>61365893.899999999</v>
      </c>
      <c r="GC77" s="244"/>
    </row>
    <row r="78" spans="1:185" x14ac:dyDescent="0.2">
      <c r="A78" s="204">
        <v>237.4</v>
      </c>
      <c r="B78" s="204">
        <v>0</v>
      </c>
      <c r="C78" s="204">
        <v>0</v>
      </c>
      <c r="D78" s="204">
        <v>0</v>
      </c>
      <c r="E78" s="204">
        <v>89.4</v>
      </c>
      <c r="F78" s="76">
        <v>2819219.6</v>
      </c>
      <c r="G78" s="76">
        <v>405405.83</v>
      </c>
      <c r="H78" s="76">
        <v>0</v>
      </c>
      <c r="I78" s="76">
        <v>0</v>
      </c>
      <c r="J78" s="76">
        <v>0</v>
      </c>
      <c r="K78" s="76">
        <v>3224625.43</v>
      </c>
      <c r="L78" s="76">
        <v>-280679.58963439352</v>
      </c>
      <c r="M78" s="76">
        <v>2943945.8403656068</v>
      </c>
      <c r="N78" s="76">
        <v>2004128.39</v>
      </c>
      <c r="O78" s="76">
        <v>128808303</v>
      </c>
      <c r="P78" s="238">
        <v>15.558999999999999</v>
      </c>
      <c r="Q78" s="76">
        <v>90100.01</v>
      </c>
      <c r="R78" s="76">
        <v>849717.44036560692</v>
      </c>
      <c r="S78">
        <v>350000</v>
      </c>
      <c r="T78">
        <v>0</v>
      </c>
      <c r="W78" s="293">
        <v>0</v>
      </c>
      <c r="X78" s="293">
        <v>1.6909000000000001</v>
      </c>
      <c r="Y78">
        <v>139419.1</v>
      </c>
      <c r="GC78" s="244"/>
    </row>
    <row r="79" spans="1:185" x14ac:dyDescent="0.2">
      <c r="A79" s="204">
        <v>63925.8</v>
      </c>
      <c r="B79" s="204">
        <v>588</v>
      </c>
      <c r="C79" s="204">
        <v>2001</v>
      </c>
      <c r="D79" s="204">
        <v>2</v>
      </c>
      <c r="E79" s="204">
        <v>6192.9</v>
      </c>
      <c r="F79" s="76">
        <v>554568375.36000001</v>
      </c>
      <c r="G79" s="76">
        <v>0</v>
      </c>
      <c r="H79" s="76">
        <v>16332162</v>
      </c>
      <c r="I79" s="76">
        <v>16324</v>
      </c>
      <c r="J79" s="76">
        <v>-4622026.92</v>
      </c>
      <c r="K79" s="76">
        <v>554568375.36000001</v>
      </c>
      <c r="L79" s="76">
        <v>-48271040.280252673</v>
      </c>
      <c r="M79" s="76">
        <v>501675308.1597473</v>
      </c>
      <c r="N79" s="76">
        <v>164858783.50999999</v>
      </c>
      <c r="O79" s="76">
        <v>6480298094</v>
      </c>
      <c r="P79" s="238">
        <v>25.44</v>
      </c>
      <c r="Q79" s="76">
        <v>17376337.800000001</v>
      </c>
      <c r="R79" s="76">
        <v>319440186.8497473</v>
      </c>
      <c r="S79">
        <v>73713000</v>
      </c>
      <c r="T79">
        <v>0</v>
      </c>
      <c r="W79" s="293">
        <v>0</v>
      </c>
      <c r="X79" s="293">
        <v>1.0297000000000001</v>
      </c>
      <c r="Y79">
        <v>6323352.8799999999</v>
      </c>
      <c r="GC79" s="244"/>
    </row>
    <row r="80" spans="1:185" x14ac:dyDescent="0.2">
      <c r="A80" s="204">
        <v>6590</v>
      </c>
      <c r="B80" s="204">
        <v>312</v>
      </c>
      <c r="C80" s="204">
        <v>0</v>
      </c>
      <c r="D80" s="204">
        <v>0</v>
      </c>
      <c r="E80" s="204">
        <v>1963.1</v>
      </c>
      <c r="F80" s="76">
        <v>63748944.93</v>
      </c>
      <c r="G80" s="76">
        <v>30282.6</v>
      </c>
      <c r="H80" s="76">
        <v>0</v>
      </c>
      <c r="I80" s="76">
        <v>0</v>
      </c>
      <c r="J80" s="76">
        <v>-2632141.2000000002</v>
      </c>
      <c r="K80" s="76">
        <v>63779227.530000001</v>
      </c>
      <c r="L80" s="76">
        <v>-5551505.9962542728</v>
      </c>
      <c r="M80" s="76">
        <v>55595580.333745725</v>
      </c>
      <c r="N80" s="76">
        <v>33756425.579999998</v>
      </c>
      <c r="O80" s="76">
        <v>2905528110</v>
      </c>
      <c r="P80" s="238">
        <v>11.618</v>
      </c>
      <c r="Q80" s="76">
        <v>1921223.28</v>
      </c>
      <c r="R80" s="76">
        <v>19917931.47374573</v>
      </c>
      <c r="S80">
        <v>18301630.899999999</v>
      </c>
      <c r="T80">
        <v>0</v>
      </c>
      <c r="W80" s="293">
        <v>0</v>
      </c>
      <c r="X80" s="293">
        <v>1.0297000000000001</v>
      </c>
      <c r="Y80">
        <v>2105001.56</v>
      </c>
      <c r="GC80" s="244"/>
    </row>
    <row r="81" spans="1:185" x14ac:dyDescent="0.2">
      <c r="A81" s="204">
        <v>2283.7000000000003</v>
      </c>
      <c r="B81" s="204">
        <v>0</v>
      </c>
      <c r="C81" s="204">
        <v>0</v>
      </c>
      <c r="D81" s="204">
        <v>2</v>
      </c>
      <c r="E81" s="204">
        <v>372.3</v>
      </c>
      <c r="F81" s="76">
        <v>20071207.670000002</v>
      </c>
      <c r="G81" s="76">
        <v>61839.93</v>
      </c>
      <c r="H81" s="76">
        <v>0</v>
      </c>
      <c r="I81" s="76">
        <v>16324</v>
      </c>
      <c r="J81" s="76">
        <v>0</v>
      </c>
      <c r="K81" s="76">
        <v>20133047.600000001</v>
      </c>
      <c r="L81" s="76">
        <v>-1752431.611400432</v>
      </c>
      <c r="M81" s="76">
        <v>18380615.988599569</v>
      </c>
      <c r="N81" s="76">
        <v>5670966.7999999998</v>
      </c>
      <c r="O81" s="76">
        <v>212284450</v>
      </c>
      <c r="P81" s="238">
        <v>26.713999999999999</v>
      </c>
      <c r="Q81" s="76">
        <v>925236.21</v>
      </c>
      <c r="R81" s="76">
        <v>11784412.978599567</v>
      </c>
      <c r="S81">
        <v>1590000</v>
      </c>
      <c r="T81">
        <v>0</v>
      </c>
      <c r="W81" s="293">
        <v>0</v>
      </c>
      <c r="X81" s="293">
        <v>1.0538000000000001</v>
      </c>
      <c r="Y81">
        <v>386323.94</v>
      </c>
      <c r="GC81" s="244"/>
    </row>
    <row r="82" spans="1:185" x14ac:dyDescent="0.2">
      <c r="A82" s="204">
        <v>248.8</v>
      </c>
      <c r="B82" s="204">
        <v>0</v>
      </c>
      <c r="C82" s="204">
        <v>0</v>
      </c>
      <c r="D82" s="204">
        <v>0</v>
      </c>
      <c r="E82" s="204">
        <v>63.5</v>
      </c>
      <c r="F82" s="76">
        <v>3263371.75</v>
      </c>
      <c r="G82" s="76">
        <v>93951.88</v>
      </c>
      <c r="H82" s="76">
        <v>0</v>
      </c>
      <c r="I82" s="76">
        <v>0</v>
      </c>
      <c r="J82" s="76">
        <v>0</v>
      </c>
      <c r="K82" s="76">
        <v>3357323.63</v>
      </c>
      <c r="L82" s="76">
        <v>-292229.97808407544</v>
      </c>
      <c r="M82" s="76">
        <v>3065093.6519159246</v>
      </c>
      <c r="N82" s="76">
        <v>743800.18</v>
      </c>
      <c r="O82" s="76">
        <v>38763820</v>
      </c>
      <c r="P82" s="238">
        <v>19.187999999999999</v>
      </c>
      <c r="Q82" s="76">
        <v>128503.39</v>
      </c>
      <c r="R82" s="76">
        <v>2192790.0819159243</v>
      </c>
      <c r="S82">
        <v>0</v>
      </c>
      <c r="T82">
        <v>0</v>
      </c>
      <c r="W82" s="293">
        <v>0</v>
      </c>
      <c r="X82" s="293">
        <v>1.6479999999999999</v>
      </c>
      <c r="Y82">
        <v>99769.15</v>
      </c>
      <c r="GC82" s="244"/>
    </row>
    <row r="83" spans="1:185" x14ac:dyDescent="0.2">
      <c r="A83" s="204">
        <v>299.60000000000002</v>
      </c>
      <c r="B83" s="204">
        <v>0</v>
      </c>
      <c r="C83" s="204">
        <v>0</v>
      </c>
      <c r="D83" s="204">
        <v>0</v>
      </c>
      <c r="E83" s="204">
        <v>101.6</v>
      </c>
      <c r="F83" s="76">
        <v>3696776.42</v>
      </c>
      <c r="G83" s="76">
        <v>0</v>
      </c>
      <c r="H83" s="76">
        <v>0</v>
      </c>
      <c r="I83" s="76">
        <v>0</v>
      </c>
      <c r="J83" s="76">
        <v>0</v>
      </c>
      <c r="K83" s="76">
        <v>3696776.42</v>
      </c>
      <c r="L83" s="76">
        <v>-321776.8113103612</v>
      </c>
      <c r="M83" s="76">
        <v>3374999.6086896388</v>
      </c>
      <c r="N83" s="76">
        <v>458489.71</v>
      </c>
      <c r="O83" s="76">
        <v>18079960</v>
      </c>
      <c r="P83" s="238">
        <v>25.359000000000002</v>
      </c>
      <c r="Q83" s="76">
        <v>79200.88</v>
      </c>
      <c r="R83" s="76">
        <v>2837309.0186896389</v>
      </c>
      <c r="S83">
        <v>0</v>
      </c>
      <c r="T83">
        <v>0</v>
      </c>
      <c r="W83" s="293">
        <v>0</v>
      </c>
      <c r="X83" s="293">
        <v>1.5061</v>
      </c>
      <c r="Y83">
        <v>144555.01999999999</v>
      </c>
      <c r="GC83" s="244"/>
    </row>
    <row r="84" spans="1:185" x14ac:dyDescent="0.2">
      <c r="A84" s="204">
        <v>223.4</v>
      </c>
      <c r="B84" s="204">
        <v>0</v>
      </c>
      <c r="C84" s="204">
        <v>0</v>
      </c>
      <c r="D84" s="204">
        <v>0</v>
      </c>
      <c r="E84" s="204">
        <v>48.1</v>
      </c>
      <c r="F84" s="76">
        <v>3149591.81</v>
      </c>
      <c r="G84" s="76">
        <v>0</v>
      </c>
      <c r="H84" s="76">
        <v>0</v>
      </c>
      <c r="I84" s="76">
        <v>0</v>
      </c>
      <c r="J84" s="76">
        <v>0</v>
      </c>
      <c r="K84" s="76">
        <v>3149591.81</v>
      </c>
      <c r="L84" s="76">
        <v>-274148.47272560478</v>
      </c>
      <c r="M84" s="76">
        <v>2875443.3372743954</v>
      </c>
      <c r="N84" s="76">
        <v>444917.88</v>
      </c>
      <c r="O84" s="76">
        <v>21602150</v>
      </c>
      <c r="P84" s="238">
        <v>20.596</v>
      </c>
      <c r="Q84" s="76">
        <v>83646.63</v>
      </c>
      <c r="R84" s="76">
        <v>2346878.8272743956</v>
      </c>
      <c r="S84">
        <v>0</v>
      </c>
      <c r="T84">
        <v>0</v>
      </c>
      <c r="W84" s="293">
        <v>0</v>
      </c>
      <c r="X84" s="293">
        <v>1.7436</v>
      </c>
      <c r="Y84">
        <v>79326.64</v>
      </c>
      <c r="GC84" s="244"/>
    </row>
    <row r="85" spans="1:185" x14ac:dyDescent="0.2">
      <c r="A85" s="204">
        <v>50</v>
      </c>
      <c r="B85" s="204">
        <v>0</v>
      </c>
      <c r="C85" s="204">
        <v>0</v>
      </c>
      <c r="D85" s="204">
        <v>0</v>
      </c>
      <c r="E85" s="204">
        <v>29.5</v>
      </c>
      <c r="F85" s="76">
        <v>944202.85</v>
      </c>
      <c r="G85" s="76">
        <v>42691.09</v>
      </c>
      <c r="H85" s="76">
        <v>0</v>
      </c>
      <c r="I85" s="76">
        <v>0</v>
      </c>
      <c r="J85" s="76">
        <v>0</v>
      </c>
      <c r="K85" s="76">
        <v>986893.94</v>
      </c>
      <c r="L85" s="76">
        <v>-85901.755755821141</v>
      </c>
      <c r="M85" s="76">
        <v>900992.18424417882</v>
      </c>
      <c r="N85" s="76">
        <v>277876.03999999998</v>
      </c>
      <c r="O85" s="76">
        <v>16542210</v>
      </c>
      <c r="P85" s="238">
        <v>16.797999999999998</v>
      </c>
      <c r="Q85" s="76">
        <v>52426.62</v>
      </c>
      <c r="R85" s="76">
        <v>570689.5242441789</v>
      </c>
      <c r="S85">
        <v>0</v>
      </c>
      <c r="T85">
        <v>0</v>
      </c>
      <c r="W85" s="293">
        <v>0</v>
      </c>
      <c r="X85" s="293">
        <v>2.3957999999999999</v>
      </c>
      <c r="Y85">
        <v>65252.23</v>
      </c>
      <c r="GC85" s="263"/>
    </row>
    <row r="86" spans="1:185" x14ac:dyDescent="0.2">
      <c r="A86" s="204">
        <v>443.3</v>
      </c>
      <c r="B86" s="204">
        <v>15.4</v>
      </c>
      <c r="C86" s="204">
        <v>0</v>
      </c>
      <c r="D86" s="204">
        <v>0</v>
      </c>
      <c r="E86" s="204">
        <v>187.9</v>
      </c>
      <c r="F86" s="76">
        <v>4687778.2699999996</v>
      </c>
      <c r="G86" s="76">
        <v>20890.12</v>
      </c>
      <c r="H86" s="76">
        <v>0</v>
      </c>
      <c r="I86" s="76">
        <v>0</v>
      </c>
      <c r="J86" s="76">
        <v>-144324.64199999999</v>
      </c>
      <c r="K86" s="76">
        <v>4708668.3899999997</v>
      </c>
      <c r="L86" s="76">
        <v>-409854.45910523634</v>
      </c>
      <c r="M86" s="76">
        <v>4154489.2888947632</v>
      </c>
      <c r="N86" s="76">
        <v>1075618.6000000001</v>
      </c>
      <c r="O86" s="76">
        <v>39837726</v>
      </c>
      <c r="P86" s="238">
        <v>27</v>
      </c>
      <c r="Q86" s="76">
        <v>122234.92</v>
      </c>
      <c r="R86" s="76">
        <v>2956635.7688947632</v>
      </c>
      <c r="S86">
        <v>0</v>
      </c>
      <c r="T86">
        <v>0</v>
      </c>
      <c r="W86" s="293">
        <v>0</v>
      </c>
      <c r="X86" s="293">
        <v>1.2390000000000001</v>
      </c>
      <c r="Y86">
        <v>220616.1</v>
      </c>
      <c r="GC86" s="263"/>
    </row>
    <row r="87" spans="1:185" x14ac:dyDescent="0.2">
      <c r="A87" s="204">
        <v>11449.3</v>
      </c>
      <c r="B87" s="204">
        <v>0</v>
      </c>
      <c r="C87" s="204">
        <v>0</v>
      </c>
      <c r="D87" s="204">
        <v>0</v>
      </c>
      <c r="E87" s="204">
        <v>7111.1</v>
      </c>
      <c r="F87" s="76">
        <v>103764537.84</v>
      </c>
      <c r="G87" s="76">
        <v>0</v>
      </c>
      <c r="H87" s="76">
        <v>0</v>
      </c>
      <c r="I87" s="76">
        <v>0</v>
      </c>
      <c r="J87" s="76">
        <v>0</v>
      </c>
      <c r="K87" s="76">
        <v>103764537.84</v>
      </c>
      <c r="L87" s="76">
        <v>-9031928.9888914935</v>
      </c>
      <c r="M87" s="76">
        <v>94732608.851108506</v>
      </c>
      <c r="N87" s="76">
        <v>10620305.789999999</v>
      </c>
      <c r="O87" s="76">
        <v>649718940</v>
      </c>
      <c r="P87" s="238">
        <v>16.346</v>
      </c>
      <c r="Q87" s="76">
        <v>1390780.72</v>
      </c>
      <c r="R87" s="76">
        <v>82721522.341108501</v>
      </c>
      <c r="S87">
        <v>5750000</v>
      </c>
      <c r="T87">
        <v>469141.25071907038</v>
      </c>
      <c r="W87" s="293">
        <v>0</v>
      </c>
      <c r="X87" s="293">
        <v>1.0297000000000001</v>
      </c>
      <c r="Y87">
        <v>9291823.8399999999</v>
      </c>
      <c r="GC87" s="263"/>
    </row>
    <row r="88" spans="1:185" x14ac:dyDescent="0.2">
      <c r="A88" s="204">
        <v>9017.5</v>
      </c>
      <c r="B88" s="204">
        <v>0</v>
      </c>
      <c r="C88" s="204">
        <v>0.5</v>
      </c>
      <c r="D88" s="204">
        <v>7.5</v>
      </c>
      <c r="E88" s="204">
        <v>3094.2</v>
      </c>
      <c r="F88" s="76">
        <v>76215752.280000001</v>
      </c>
      <c r="G88" s="76">
        <v>0</v>
      </c>
      <c r="H88" s="76">
        <v>4081</v>
      </c>
      <c r="I88" s="76">
        <v>61215</v>
      </c>
      <c r="J88" s="76">
        <v>0</v>
      </c>
      <c r="K88" s="76">
        <v>76215752.280000001</v>
      </c>
      <c r="L88" s="76">
        <v>-6634012.7056639222</v>
      </c>
      <c r="M88" s="76">
        <v>69581739.574336082</v>
      </c>
      <c r="N88" s="76">
        <v>8369651.2400000002</v>
      </c>
      <c r="O88" s="76">
        <v>382280590</v>
      </c>
      <c r="P88" s="238">
        <v>21.893999999999998</v>
      </c>
      <c r="Q88" s="76">
        <v>762469.87</v>
      </c>
      <c r="R88" s="76">
        <v>60449618.464336082</v>
      </c>
      <c r="S88">
        <v>7450000</v>
      </c>
      <c r="T88">
        <v>16204.231007053593</v>
      </c>
      <c r="W88" s="293">
        <v>0</v>
      </c>
      <c r="X88" s="293">
        <v>1.0297000000000001</v>
      </c>
      <c r="Y88">
        <v>2993942.76</v>
      </c>
      <c r="GC88" s="263"/>
    </row>
    <row r="89" spans="1:185" x14ac:dyDescent="0.2">
      <c r="A89" s="204">
        <v>7807</v>
      </c>
      <c r="B89" s="204">
        <v>0</v>
      </c>
      <c r="C89" s="204">
        <v>0</v>
      </c>
      <c r="D89" s="204">
        <v>1</v>
      </c>
      <c r="E89" s="204">
        <v>2614</v>
      </c>
      <c r="F89" s="76">
        <v>65986347.439999998</v>
      </c>
      <c r="G89" s="76">
        <v>0</v>
      </c>
      <c r="H89" s="76">
        <v>0</v>
      </c>
      <c r="I89" s="76">
        <v>8162</v>
      </c>
      <c r="J89" s="76">
        <v>0</v>
      </c>
      <c r="K89" s="76">
        <v>65986347.439999998</v>
      </c>
      <c r="L89" s="76">
        <v>-5743619.3204404861</v>
      </c>
      <c r="M89" s="76">
        <v>60242728.119559512</v>
      </c>
      <c r="N89" s="76">
        <v>2967423.63</v>
      </c>
      <c r="O89" s="76">
        <v>150753080</v>
      </c>
      <c r="P89" s="238">
        <v>19.684000000000001</v>
      </c>
      <c r="Q89" s="76">
        <v>379078.92</v>
      </c>
      <c r="R89" s="76">
        <v>56896225.569559507</v>
      </c>
      <c r="S89">
        <v>700000</v>
      </c>
      <c r="T89">
        <v>0</v>
      </c>
      <c r="W89" s="293">
        <v>0</v>
      </c>
      <c r="X89" s="293">
        <v>1.0297000000000001</v>
      </c>
      <c r="Y89">
        <v>2548154.83</v>
      </c>
      <c r="GC89" s="263"/>
    </row>
    <row r="90" spans="1:185" x14ac:dyDescent="0.2">
      <c r="A90" s="204">
        <v>26240.399999999998</v>
      </c>
      <c r="B90" s="204">
        <v>3769</v>
      </c>
      <c r="C90" s="204">
        <v>247</v>
      </c>
      <c r="D90" s="204">
        <v>4</v>
      </c>
      <c r="E90" s="204">
        <v>13905.6</v>
      </c>
      <c r="F90" s="76">
        <v>263323939.22</v>
      </c>
      <c r="G90" s="76">
        <v>0</v>
      </c>
      <c r="H90" s="76">
        <v>2016014</v>
      </c>
      <c r="I90" s="76">
        <v>32648</v>
      </c>
      <c r="J90" s="76">
        <v>-30211022.539999999</v>
      </c>
      <c r="K90" s="76">
        <v>263323939.22</v>
      </c>
      <c r="L90" s="76">
        <v>-22920384.647956327</v>
      </c>
      <c r="M90" s="76">
        <v>210192532.03204367</v>
      </c>
      <c r="N90" s="76">
        <v>59869872.060000002</v>
      </c>
      <c r="O90" s="76">
        <v>2653571140</v>
      </c>
      <c r="P90" s="238">
        <v>22.561999999999998</v>
      </c>
      <c r="Q90" s="76">
        <v>6409153.3099999996</v>
      </c>
      <c r="R90" s="76">
        <v>143913506.66204366</v>
      </c>
      <c r="S90">
        <v>72398822</v>
      </c>
      <c r="T90">
        <v>608831.57102358993</v>
      </c>
      <c r="W90" s="293">
        <v>0</v>
      </c>
      <c r="X90" s="293">
        <v>1.0297000000000001</v>
      </c>
      <c r="Y90">
        <v>15197629.470000001</v>
      </c>
    </row>
    <row r="91" spans="1:185" x14ac:dyDescent="0.2">
      <c r="A91" s="204">
        <v>4995.3</v>
      </c>
      <c r="B91" s="204">
        <v>0</v>
      </c>
      <c r="C91" s="204">
        <v>0</v>
      </c>
      <c r="D91" s="204">
        <v>0</v>
      </c>
      <c r="E91" s="204">
        <v>592.6</v>
      </c>
      <c r="F91" s="76">
        <v>42221474.469999999</v>
      </c>
      <c r="G91" s="76">
        <v>0</v>
      </c>
      <c r="H91" s="76">
        <v>0</v>
      </c>
      <c r="I91" s="76">
        <v>0</v>
      </c>
      <c r="J91" s="76">
        <v>0</v>
      </c>
      <c r="K91" s="76">
        <v>42221474.469999999</v>
      </c>
      <c r="L91" s="76">
        <v>-3675064.4021307682</v>
      </c>
      <c r="M91" s="76">
        <v>38546410.067869231</v>
      </c>
      <c r="N91" s="76">
        <v>10376563.59</v>
      </c>
      <c r="O91" s="76">
        <v>384317170</v>
      </c>
      <c r="P91" s="238">
        <v>27</v>
      </c>
      <c r="Q91" s="76">
        <v>1333313.1000000001</v>
      </c>
      <c r="R91" s="76">
        <v>26836533.37786923</v>
      </c>
      <c r="S91">
        <v>5902714.2358800005</v>
      </c>
      <c r="T91">
        <v>0</v>
      </c>
      <c r="W91" s="293">
        <v>0</v>
      </c>
      <c r="X91" s="293">
        <v>1.0297000000000001</v>
      </c>
      <c r="Y91">
        <v>586441.88</v>
      </c>
    </row>
    <row r="92" spans="1:185" x14ac:dyDescent="0.2">
      <c r="A92" s="204">
        <v>1431.5</v>
      </c>
      <c r="B92" s="204">
        <v>0</v>
      </c>
      <c r="C92" s="204">
        <v>0</v>
      </c>
      <c r="D92" s="204">
        <v>0</v>
      </c>
      <c r="E92" s="204">
        <v>398.7</v>
      </c>
      <c r="F92" s="76">
        <v>12911110.789999999</v>
      </c>
      <c r="G92" s="76">
        <v>50142.53</v>
      </c>
      <c r="H92" s="76">
        <v>0</v>
      </c>
      <c r="I92" s="76">
        <v>0</v>
      </c>
      <c r="J92" s="76">
        <v>0</v>
      </c>
      <c r="K92" s="76">
        <v>12961253.319999998</v>
      </c>
      <c r="L92" s="76">
        <v>-1128180.4172229143</v>
      </c>
      <c r="M92" s="76">
        <v>11833072.902777083</v>
      </c>
      <c r="N92" s="76">
        <v>2659118.7799999998</v>
      </c>
      <c r="O92" s="76">
        <v>116546230</v>
      </c>
      <c r="P92" s="238">
        <v>22.815999999999999</v>
      </c>
      <c r="Q92" s="76">
        <v>363620.42</v>
      </c>
      <c r="R92" s="76">
        <v>8810333.702777084</v>
      </c>
      <c r="S92">
        <v>3700000</v>
      </c>
      <c r="T92">
        <v>0</v>
      </c>
      <c r="W92" s="293">
        <v>0</v>
      </c>
      <c r="X92" s="293">
        <v>1.0996999999999999</v>
      </c>
      <c r="Y92">
        <v>419184.59</v>
      </c>
    </row>
    <row r="93" spans="1:185" x14ac:dyDescent="0.2">
      <c r="A93" s="204">
        <v>24667.200000000001</v>
      </c>
      <c r="B93" s="204">
        <v>0</v>
      </c>
      <c r="C93" s="204">
        <v>751</v>
      </c>
      <c r="D93" s="204">
        <v>22</v>
      </c>
      <c r="E93" s="204">
        <v>2416.5</v>
      </c>
      <c r="F93" s="76">
        <v>208268739.00999999</v>
      </c>
      <c r="G93" s="76">
        <v>0</v>
      </c>
      <c r="H93" s="76">
        <v>6129662</v>
      </c>
      <c r="I93" s="76">
        <v>179564</v>
      </c>
      <c r="J93" s="76">
        <v>0</v>
      </c>
      <c r="K93" s="76">
        <v>208268739.00999999</v>
      </c>
      <c r="L93" s="76">
        <v>-18128240.153151494</v>
      </c>
      <c r="M93" s="76">
        <v>190140498.85684851</v>
      </c>
      <c r="N93" s="76">
        <v>42781311.990000002</v>
      </c>
      <c r="O93" s="76">
        <v>1587314930</v>
      </c>
      <c r="P93" s="238">
        <v>26.952000000000002</v>
      </c>
      <c r="Q93" s="76">
        <v>5359079.04</v>
      </c>
      <c r="R93" s="76">
        <v>142000107.82684851</v>
      </c>
      <c r="S93">
        <v>26750862</v>
      </c>
      <c r="T93">
        <v>0</v>
      </c>
      <c r="W93" s="293">
        <v>0</v>
      </c>
      <c r="X93" s="293">
        <v>1.0297000000000001</v>
      </c>
      <c r="Y93">
        <v>2414093.12</v>
      </c>
    </row>
    <row r="94" spans="1:185" x14ac:dyDescent="0.2">
      <c r="A94" s="204">
        <v>1032.4000000000001</v>
      </c>
      <c r="B94" s="204">
        <v>0</v>
      </c>
      <c r="C94" s="204">
        <v>0</v>
      </c>
      <c r="D94" s="204">
        <v>0</v>
      </c>
      <c r="E94" s="204">
        <v>450.5</v>
      </c>
      <c r="F94" s="76">
        <v>9620968.9299999997</v>
      </c>
      <c r="G94" s="76">
        <v>0</v>
      </c>
      <c r="H94" s="76">
        <v>0</v>
      </c>
      <c r="I94" s="76">
        <v>0</v>
      </c>
      <c r="J94" s="76">
        <v>0</v>
      </c>
      <c r="K94" s="76">
        <v>9620968.9299999997</v>
      </c>
      <c r="L94" s="76">
        <v>-837433.57787687285</v>
      </c>
      <c r="M94" s="76">
        <v>8783535.3521231264</v>
      </c>
      <c r="N94" s="76">
        <v>867938.49</v>
      </c>
      <c r="O94" s="76">
        <v>32145870</v>
      </c>
      <c r="P94" s="238">
        <v>27</v>
      </c>
      <c r="Q94" s="76">
        <v>78147.03</v>
      </c>
      <c r="R94" s="76">
        <v>7837449.8321231259</v>
      </c>
      <c r="S94">
        <v>0</v>
      </c>
      <c r="T94">
        <v>0</v>
      </c>
      <c r="W94" s="293">
        <v>0</v>
      </c>
      <c r="X94" s="293">
        <v>1.1212</v>
      </c>
      <c r="Y94">
        <v>511334.86</v>
      </c>
    </row>
    <row r="95" spans="1:185" x14ac:dyDescent="0.2">
      <c r="A95" s="204">
        <v>624.80000000000007</v>
      </c>
      <c r="B95" s="204">
        <v>0</v>
      </c>
      <c r="C95" s="204">
        <v>31</v>
      </c>
      <c r="D95" s="204">
        <v>1</v>
      </c>
      <c r="E95" s="204">
        <v>112.2</v>
      </c>
      <c r="F95" s="76">
        <v>6040312.2400000002</v>
      </c>
      <c r="G95" s="76">
        <v>0</v>
      </c>
      <c r="H95" s="76">
        <v>253022</v>
      </c>
      <c r="I95" s="76">
        <v>8162</v>
      </c>
      <c r="J95" s="76">
        <v>0</v>
      </c>
      <c r="K95" s="76">
        <v>6040312.2400000002</v>
      </c>
      <c r="L95" s="76">
        <v>-525764.1228695527</v>
      </c>
      <c r="M95" s="76">
        <v>5514548.1171304472</v>
      </c>
      <c r="N95" s="76">
        <v>926333.84</v>
      </c>
      <c r="O95" s="76">
        <v>43248230</v>
      </c>
      <c r="P95" s="238">
        <v>21.419</v>
      </c>
      <c r="Q95" s="76">
        <v>286577.34000000003</v>
      </c>
      <c r="R95" s="76">
        <v>4301636.9371304475</v>
      </c>
      <c r="S95">
        <v>183000</v>
      </c>
      <c r="T95">
        <v>0</v>
      </c>
      <c r="W95" s="293">
        <v>0</v>
      </c>
      <c r="X95" s="293">
        <v>1.2042999999999999</v>
      </c>
      <c r="Y95">
        <v>128343.73</v>
      </c>
    </row>
    <row r="96" spans="1:185" x14ac:dyDescent="0.2">
      <c r="A96" s="204">
        <v>243.70000000000002</v>
      </c>
      <c r="B96" s="204">
        <v>0</v>
      </c>
      <c r="C96" s="204">
        <v>2</v>
      </c>
      <c r="D96" s="204">
        <v>0</v>
      </c>
      <c r="E96" s="204">
        <v>110.3</v>
      </c>
      <c r="F96" s="76">
        <v>3249990.01</v>
      </c>
      <c r="G96" s="76">
        <v>56539.12</v>
      </c>
      <c r="H96" s="76">
        <v>16324</v>
      </c>
      <c r="I96" s="76">
        <v>0</v>
      </c>
      <c r="J96" s="76">
        <v>0</v>
      </c>
      <c r="K96" s="76">
        <v>3306529.13</v>
      </c>
      <c r="L96" s="76">
        <v>-287808.69575991901</v>
      </c>
      <c r="M96" s="76">
        <v>3018720.4342400809</v>
      </c>
      <c r="N96" s="76">
        <v>290298.69</v>
      </c>
      <c r="O96" s="76">
        <v>34424130</v>
      </c>
      <c r="P96" s="238">
        <v>8.4329999999999998</v>
      </c>
      <c r="Q96" s="76">
        <v>52303.03</v>
      </c>
      <c r="R96" s="76">
        <v>2676118.7142400811</v>
      </c>
      <c r="S96">
        <v>0</v>
      </c>
      <c r="T96">
        <v>56980.361089472179</v>
      </c>
      <c r="W96" s="293">
        <v>0</v>
      </c>
      <c r="X96" s="293">
        <v>1.6672</v>
      </c>
      <c r="Y96">
        <v>170823.87</v>
      </c>
    </row>
    <row r="97" spans="1:25" x14ac:dyDescent="0.2">
      <c r="A97" s="204">
        <v>6464</v>
      </c>
      <c r="B97" s="204">
        <v>0</v>
      </c>
      <c r="C97" s="204">
        <v>0</v>
      </c>
      <c r="D97" s="204">
        <v>2.5</v>
      </c>
      <c r="E97" s="204">
        <v>518.79999999999995</v>
      </c>
      <c r="F97" s="76">
        <v>54639907.100000001</v>
      </c>
      <c r="G97" s="76">
        <v>13178.36</v>
      </c>
      <c r="H97" s="76">
        <v>0</v>
      </c>
      <c r="I97" s="76">
        <v>20405</v>
      </c>
      <c r="J97" s="76">
        <v>0</v>
      </c>
      <c r="K97" s="76">
        <v>54653085.460000001</v>
      </c>
      <c r="L97" s="76">
        <v>-4757143.405386541</v>
      </c>
      <c r="M97" s="76">
        <v>49895942.054613456</v>
      </c>
      <c r="N97" s="76">
        <v>11896363.51</v>
      </c>
      <c r="O97" s="76">
        <v>513571210</v>
      </c>
      <c r="P97" s="238">
        <v>23.164000000000001</v>
      </c>
      <c r="Q97" s="76">
        <v>1497508.36</v>
      </c>
      <c r="R97" s="76">
        <v>36502070.184613459</v>
      </c>
      <c r="S97">
        <v>4000000</v>
      </c>
      <c r="T97">
        <v>0</v>
      </c>
      <c r="W97" s="293">
        <v>0</v>
      </c>
      <c r="X97" s="293">
        <v>1.0297000000000001</v>
      </c>
      <c r="Y97">
        <v>521357.97</v>
      </c>
    </row>
    <row r="98" spans="1:25" x14ac:dyDescent="0.2">
      <c r="A98" s="204">
        <v>23664.1</v>
      </c>
      <c r="B98" s="204">
        <v>0</v>
      </c>
      <c r="C98" s="204">
        <v>7111.5</v>
      </c>
      <c r="D98" s="204">
        <v>30</v>
      </c>
      <c r="E98" s="204">
        <v>5941.5</v>
      </c>
      <c r="F98" s="76">
        <v>200272203.63</v>
      </c>
      <c r="G98" s="76">
        <v>507856.72</v>
      </c>
      <c r="H98" s="76">
        <v>58044063</v>
      </c>
      <c r="I98" s="76">
        <v>244860</v>
      </c>
      <c r="J98" s="76">
        <v>0</v>
      </c>
      <c r="K98" s="76">
        <v>200780060.34999999</v>
      </c>
      <c r="L98" s="76">
        <v>-17476406.537489459</v>
      </c>
      <c r="M98" s="76">
        <v>183303653.81251055</v>
      </c>
      <c r="N98" s="76">
        <v>21596147.18</v>
      </c>
      <c r="O98" s="76">
        <v>882952990</v>
      </c>
      <c r="P98" s="238">
        <v>24.459</v>
      </c>
      <c r="Q98" s="76">
        <v>2616947.04</v>
      </c>
      <c r="R98" s="76">
        <v>159090559.59251055</v>
      </c>
      <c r="S98">
        <v>27300000</v>
      </c>
      <c r="T98">
        <v>0</v>
      </c>
      <c r="W98" s="293">
        <v>0</v>
      </c>
      <c r="X98" s="293">
        <v>1.0297000000000001</v>
      </c>
      <c r="Y98">
        <v>5894395.8399999999</v>
      </c>
    </row>
    <row r="99" spans="1:25" x14ac:dyDescent="0.2">
      <c r="A99" s="204">
        <v>195.2</v>
      </c>
      <c r="B99" s="204">
        <v>0</v>
      </c>
      <c r="C99" s="204">
        <v>0</v>
      </c>
      <c r="D99" s="204">
        <v>8.5</v>
      </c>
      <c r="E99" s="204">
        <v>97.5</v>
      </c>
      <c r="F99" s="76">
        <v>2878579.29</v>
      </c>
      <c r="G99" s="76">
        <v>0</v>
      </c>
      <c r="H99" s="76">
        <v>0</v>
      </c>
      <c r="I99" s="76">
        <v>69377</v>
      </c>
      <c r="J99" s="76">
        <v>0</v>
      </c>
      <c r="K99" s="76">
        <v>2878579.29</v>
      </c>
      <c r="L99" s="76">
        <v>-250558.85447360744</v>
      </c>
      <c r="M99" s="76">
        <v>2628020.4355263924</v>
      </c>
      <c r="N99" s="76">
        <v>142118.23000000001</v>
      </c>
      <c r="O99" s="76">
        <v>5263638</v>
      </c>
      <c r="P99" s="238">
        <v>27</v>
      </c>
      <c r="Q99" s="76">
        <v>11832.55</v>
      </c>
      <c r="R99" s="76">
        <v>2474069.6555263926</v>
      </c>
      <c r="S99">
        <v>0</v>
      </c>
      <c r="T99">
        <v>28272.760833019594</v>
      </c>
      <c r="W99" s="293">
        <v>0</v>
      </c>
      <c r="X99" s="293">
        <v>1.8495999999999999</v>
      </c>
      <c r="Y99">
        <v>165663.64000000001</v>
      </c>
    </row>
    <row r="100" spans="1:25" x14ac:dyDescent="0.2">
      <c r="A100" s="204">
        <v>283</v>
      </c>
      <c r="B100" s="204">
        <v>0</v>
      </c>
      <c r="C100" s="204">
        <v>0</v>
      </c>
      <c r="D100" s="204">
        <v>1.5</v>
      </c>
      <c r="E100" s="204">
        <v>120.6</v>
      </c>
      <c r="F100" s="76">
        <v>3497953.27</v>
      </c>
      <c r="G100" s="76">
        <v>33.9</v>
      </c>
      <c r="H100" s="76">
        <v>0</v>
      </c>
      <c r="I100" s="76">
        <v>12243</v>
      </c>
      <c r="J100" s="76">
        <v>0</v>
      </c>
      <c r="K100" s="76">
        <v>3497987.17</v>
      </c>
      <c r="L100" s="76">
        <v>-304473.689963418</v>
      </c>
      <c r="M100" s="76">
        <v>3193513.4800365819</v>
      </c>
      <c r="N100" s="76">
        <v>473524.13</v>
      </c>
      <c r="O100" s="76">
        <v>22728431</v>
      </c>
      <c r="P100" s="238">
        <v>20.834</v>
      </c>
      <c r="Q100" s="76">
        <v>57540.22</v>
      </c>
      <c r="R100" s="76">
        <v>2662449.1300365818</v>
      </c>
      <c r="S100">
        <v>40575.480000000003</v>
      </c>
      <c r="T100">
        <v>0</v>
      </c>
      <c r="W100" s="293">
        <v>0</v>
      </c>
      <c r="X100" s="293">
        <v>1.5339</v>
      </c>
      <c r="Y100">
        <v>170440.75</v>
      </c>
    </row>
    <row r="101" spans="1:25" x14ac:dyDescent="0.2">
      <c r="A101" s="204">
        <v>3649.2999999999997</v>
      </c>
      <c r="B101" s="204">
        <v>0</v>
      </c>
      <c r="C101" s="204">
        <v>0</v>
      </c>
      <c r="D101" s="204">
        <v>0</v>
      </c>
      <c r="E101" s="204">
        <v>1633</v>
      </c>
      <c r="F101" s="76">
        <v>30844759.43</v>
      </c>
      <c r="G101" s="76">
        <v>0</v>
      </c>
      <c r="H101" s="76">
        <v>0</v>
      </c>
      <c r="I101" s="76">
        <v>0</v>
      </c>
      <c r="J101" s="76">
        <v>0</v>
      </c>
      <c r="K101" s="76">
        <v>30844759.43</v>
      </c>
      <c r="L101" s="76">
        <v>-2684806.2223412995</v>
      </c>
      <c r="M101" s="76">
        <v>28159953.207658701</v>
      </c>
      <c r="N101" s="76">
        <v>6481755.1600000001</v>
      </c>
      <c r="O101" s="76">
        <v>240065006</v>
      </c>
      <c r="P101" s="238">
        <v>27</v>
      </c>
      <c r="Q101" s="76">
        <v>1005340.8</v>
      </c>
      <c r="R101" s="76">
        <v>20672857.2476587</v>
      </c>
      <c r="S101">
        <v>1385000</v>
      </c>
      <c r="T101">
        <v>97228.348016468808</v>
      </c>
      <c r="W101" s="293">
        <v>0</v>
      </c>
      <c r="X101" s="293">
        <v>1.0361</v>
      </c>
      <c r="Y101">
        <v>1705082.94</v>
      </c>
    </row>
    <row r="102" spans="1:25" x14ac:dyDescent="0.2">
      <c r="A102" s="204">
        <v>1336.3</v>
      </c>
      <c r="B102" s="204">
        <v>0</v>
      </c>
      <c r="C102" s="204">
        <v>0</v>
      </c>
      <c r="D102" s="204">
        <v>0</v>
      </c>
      <c r="E102" s="204">
        <v>611</v>
      </c>
      <c r="F102" s="76">
        <v>11812485.460000001</v>
      </c>
      <c r="G102" s="76">
        <v>0</v>
      </c>
      <c r="H102" s="76">
        <v>0</v>
      </c>
      <c r="I102" s="76">
        <v>0</v>
      </c>
      <c r="J102" s="76">
        <v>0</v>
      </c>
      <c r="K102" s="76">
        <v>11812485.460000001</v>
      </c>
      <c r="L102" s="76">
        <v>-1028188.7442272761</v>
      </c>
      <c r="M102" s="76">
        <v>10784296.715772726</v>
      </c>
      <c r="N102" s="76">
        <v>2166128.38</v>
      </c>
      <c r="O102" s="76">
        <v>142480325</v>
      </c>
      <c r="P102" s="238">
        <v>15.202999999999999</v>
      </c>
      <c r="Q102" s="76">
        <v>395136.44</v>
      </c>
      <c r="R102" s="76">
        <v>8223031.8957727263</v>
      </c>
      <c r="S102">
        <v>350000</v>
      </c>
      <c r="T102">
        <v>54070.783503462742</v>
      </c>
      <c r="W102" s="293">
        <v>0</v>
      </c>
      <c r="X102" s="293">
        <v>1.1048</v>
      </c>
      <c r="Y102">
        <v>661130.23999999999</v>
      </c>
    </row>
    <row r="103" spans="1:25" x14ac:dyDescent="0.2">
      <c r="A103" s="204">
        <v>205.3</v>
      </c>
      <c r="B103" s="204">
        <v>0</v>
      </c>
      <c r="C103" s="204">
        <v>0</v>
      </c>
      <c r="D103" s="204">
        <v>0</v>
      </c>
      <c r="E103" s="204">
        <v>90.8</v>
      </c>
      <c r="F103" s="76">
        <v>2919182.6999999997</v>
      </c>
      <c r="G103" s="76">
        <v>0</v>
      </c>
      <c r="H103" s="76">
        <v>0</v>
      </c>
      <c r="I103" s="76">
        <v>0</v>
      </c>
      <c r="J103" s="76">
        <v>0</v>
      </c>
      <c r="K103" s="76">
        <v>2919182.6999999997</v>
      </c>
      <c r="L103" s="76">
        <v>-254093.07843355337</v>
      </c>
      <c r="M103" s="76">
        <v>2665089.6215664465</v>
      </c>
      <c r="N103" s="76">
        <v>1291951.2</v>
      </c>
      <c r="O103" s="76">
        <v>59531435</v>
      </c>
      <c r="P103" s="238">
        <v>21.702000000000002</v>
      </c>
      <c r="Q103" s="76">
        <v>220765</v>
      </c>
      <c r="R103" s="76">
        <v>1152373.4215664465</v>
      </c>
      <c r="S103">
        <v>110000</v>
      </c>
      <c r="T103">
        <v>0</v>
      </c>
      <c r="W103" s="293">
        <v>0</v>
      </c>
      <c r="X103" s="293">
        <v>1.8116000000000001</v>
      </c>
      <c r="Y103">
        <v>147123.04999999999</v>
      </c>
    </row>
    <row r="104" spans="1:25" x14ac:dyDescent="0.2">
      <c r="A104" s="204">
        <v>5524.1</v>
      </c>
      <c r="B104" s="204">
        <v>609.20000000000005</v>
      </c>
      <c r="C104" s="204">
        <v>0</v>
      </c>
      <c r="D104" s="204">
        <v>1</v>
      </c>
      <c r="E104" s="204">
        <v>1801.8</v>
      </c>
      <c r="F104" s="76">
        <v>56319401.120000005</v>
      </c>
      <c r="G104" s="76">
        <v>0</v>
      </c>
      <c r="H104" s="76">
        <v>0</v>
      </c>
      <c r="I104" s="76">
        <v>8162</v>
      </c>
      <c r="J104" s="76">
        <v>-5107191.648000001</v>
      </c>
      <c r="K104" s="76">
        <v>56319401.120000005</v>
      </c>
      <c r="L104" s="76">
        <v>-4902183.7537317947</v>
      </c>
      <c r="M104" s="76">
        <v>46310025.718268208</v>
      </c>
      <c r="N104" s="76">
        <v>23309128.41</v>
      </c>
      <c r="O104" s="76">
        <v>1071240793</v>
      </c>
      <c r="P104" s="238">
        <v>21.759</v>
      </c>
      <c r="Q104" s="76">
        <v>1486533.19</v>
      </c>
      <c r="R104" s="76">
        <v>21514364.118268207</v>
      </c>
      <c r="S104">
        <v>8800000</v>
      </c>
      <c r="T104">
        <v>35209.807597594525</v>
      </c>
      <c r="W104" s="293">
        <v>0</v>
      </c>
      <c r="X104" s="293">
        <v>1.0297000000000001</v>
      </c>
      <c r="Y104">
        <v>1917832.59</v>
      </c>
    </row>
    <row r="105" spans="1:25" x14ac:dyDescent="0.2">
      <c r="A105" s="204">
        <v>4740.8</v>
      </c>
      <c r="B105" s="204">
        <v>0</v>
      </c>
      <c r="C105" s="204">
        <v>0</v>
      </c>
      <c r="D105" s="204">
        <v>0</v>
      </c>
      <c r="E105" s="204">
        <v>1661.2</v>
      </c>
      <c r="F105" s="76">
        <v>40693858.769999996</v>
      </c>
      <c r="G105" s="76">
        <v>0</v>
      </c>
      <c r="H105" s="76">
        <v>0</v>
      </c>
      <c r="I105" s="76">
        <v>0</v>
      </c>
      <c r="J105" s="76">
        <v>0</v>
      </c>
      <c r="K105" s="76">
        <v>40693858.769999996</v>
      </c>
      <c r="L105" s="76">
        <v>-3542096.8506731535</v>
      </c>
      <c r="M105" s="76">
        <v>37151761.919326842</v>
      </c>
      <c r="N105" s="76">
        <v>3668139.02</v>
      </c>
      <c r="O105" s="76">
        <v>780455110</v>
      </c>
      <c r="P105" s="238">
        <v>4.7</v>
      </c>
      <c r="Q105" s="76">
        <v>246433.76</v>
      </c>
      <c r="R105" s="76">
        <v>33237189.139326841</v>
      </c>
      <c r="S105">
        <v>9200000</v>
      </c>
      <c r="T105">
        <v>0</v>
      </c>
      <c r="W105" s="293">
        <v>0</v>
      </c>
      <c r="X105" s="293">
        <v>1.0308999999999999</v>
      </c>
      <c r="Y105">
        <v>1648026.9</v>
      </c>
    </row>
    <row r="106" spans="1:25" x14ac:dyDescent="0.2">
      <c r="A106" s="204">
        <v>1163.4000000000001</v>
      </c>
      <c r="B106" s="204">
        <v>0</v>
      </c>
      <c r="C106" s="204">
        <v>0</v>
      </c>
      <c r="D106" s="204">
        <v>0</v>
      </c>
      <c r="E106" s="204">
        <v>479.9</v>
      </c>
      <c r="F106" s="76">
        <v>10892898.810000001</v>
      </c>
      <c r="G106" s="76">
        <v>0</v>
      </c>
      <c r="H106" s="76">
        <v>0</v>
      </c>
      <c r="I106" s="76">
        <v>0</v>
      </c>
      <c r="J106" s="76">
        <v>0</v>
      </c>
      <c r="K106" s="76">
        <v>10892898.810000001</v>
      </c>
      <c r="L106" s="76">
        <v>-948145.58598819131</v>
      </c>
      <c r="M106" s="76">
        <v>9944753.2240118086</v>
      </c>
      <c r="N106" s="76">
        <v>1547996.68</v>
      </c>
      <c r="O106" s="76">
        <v>693857770</v>
      </c>
      <c r="P106" s="238">
        <v>2.2309999999999999</v>
      </c>
      <c r="Q106" s="76">
        <v>106247.78</v>
      </c>
      <c r="R106" s="76">
        <v>8290508.7640118087</v>
      </c>
      <c r="S106">
        <v>2167002</v>
      </c>
      <c r="T106">
        <v>0</v>
      </c>
      <c r="W106" s="293">
        <v>0</v>
      </c>
      <c r="X106" s="293">
        <v>1.1142000000000001</v>
      </c>
      <c r="Y106">
        <v>535869.18000000005</v>
      </c>
    </row>
    <row r="107" spans="1:25" x14ac:dyDescent="0.2">
      <c r="A107" s="204">
        <v>441.6</v>
      </c>
      <c r="B107" s="204">
        <v>0</v>
      </c>
      <c r="C107" s="204">
        <v>0</v>
      </c>
      <c r="D107" s="204">
        <v>0</v>
      </c>
      <c r="E107" s="204">
        <v>107.7</v>
      </c>
      <c r="F107" s="76">
        <v>4655577.1899999995</v>
      </c>
      <c r="G107" s="76">
        <v>0</v>
      </c>
      <c r="H107" s="76">
        <v>0</v>
      </c>
      <c r="I107" s="76">
        <v>0</v>
      </c>
      <c r="J107" s="76">
        <v>0</v>
      </c>
      <c r="K107" s="76">
        <v>4655577.1899999995</v>
      </c>
      <c r="L107" s="76">
        <v>-405233.26617828064</v>
      </c>
      <c r="M107" s="76">
        <v>4250343.9238217184</v>
      </c>
      <c r="N107" s="76">
        <v>1301266.8799999999</v>
      </c>
      <c r="O107" s="76">
        <v>319329295.20999998</v>
      </c>
      <c r="P107" s="238">
        <v>4.0750000000000002</v>
      </c>
      <c r="Q107" s="76">
        <v>99613.06</v>
      </c>
      <c r="R107" s="76">
        <v>2849463.9838217185</v>
      </c>
      <c r="S107">
        <v>980488</v>
      </c>
      <c r="T107">
        <v>0</v>
      </c>
      <c r="W107" s="293">
        <v>0</v>
      </c>
      <c r="X107" s="293">
        <v>1.2677</v>
      </c>
      <c r="Y107">
        <v>132377.34</v>
      </c>
    </row>
    <row r="108" spans="1:25" x14ac:dyDescent="0.2">
      <c r="A108" s="204">
        <v>420.8</v>
      </c>
      <c r="B108" s="204">
        <v>0</v>
      </c>
      <c r="C108" s="204">
        <v>0</v>
      </c>
      <c r="D108" s="204">
        <v>0</v>
      </c>
      <c r="E108" s="204">
        <v>105</v>
      </c>
      <c r="F108" s="76">
        <v>4560924.76</v>
      </c>
      <c r="G108" s="76">
        <v>5618.38</v>
      </c>
      <c r="H108" s="76">
        <v>0</v>
      </c>
      <c r="I108" s="76">
        <v>0</v>
      </c>
      <c r="J108" s="76">
        <v>0</v>
      </c>
      <c r="K108" s="76">
        <v>4566543.1399999997</v>
      </c>
      <c r="L108" s="76">
        <v>-397483.51627399854</v>
      </c>
      <c r="M108" s="76">
        <v>4169059.623726001</v>
      </c>
      <c r="N108" s="76">
        <v>1647713.48</v>
      </c>
      <c r="O108" s="76">
        <v>119304430</v>
      </c>
      <c r="P108" s="238">
        <v>13.811</v>
      </c>
      <c r="Q108" s="76">
        <v>130428.86</v>
      </c>
      <c r="R108" s="76">
        <v>2390917.2837260012</v>
      </c>
      <c r="S108">
        <v>550000</v>
      </c>
      <c r="T108">
        <v>0</v>
      </c>
      <c r="W108" s="293">
        <v>0</v>
      </c>
      <c r="X108" s="293">
        <v>1.3026</v>
      </c>
      <c r="Y108">
        <v>132760.6</v>
      </c>
    </row>
    <row r="109" spans="1:25" x14ac:dyDescent="0.2">
      <c r="A109" s="204">
        <v>1285.3</v>
      </c>
      <c r="B109" s="204">
        <v>17.2</v>
      </c>
      <c r="C109" s="204">
        <v>0</v>
      </c>
      <c r="D109" s="204">
        <v>0</v>
      </c>
      <c r="E109" s="204">
        <v>337.7</v>
      </c>
      <c r="F109" s="76">
        <v>11618765.300000001</v>
      </c>
      <c r="G109" s="76">
        <v>60530.11</v>
      </c>
      <c r="H109" s="76">
        <v>0</v>
      </c>
      <c r="I109" s="76">
        <v>0</v>
      </c>
      <c r="J109" s="76">
        <v>-140804.87599999999</v>
      </c>
      <c r="K109" s="76">
        <v>11679295.41</v>
      </c>
      <c r="L109" s="76">
        <v>-1016595.5439040421</v>
      </c>
      <c r="M109" s="76">
        <v>10521894.990095958</v>
      </c>
      <c r="N109" s="76">
        <v>6511799.3099999996</v>
      </c>
      <c r="O109" s="76">
        <v>553019050</v>
      </c>
      <c r="P109" s="238">
        <v>11.775</v>
      </c>
      <c r="Q109" s="76">
        <v>532418.80000000005</v>
      </c>
      <c r="R109" s="76">
        <v>3477676.8800959587</v>
      </c>
      <c r="S109">
        <v>2114125.5099999998</v>
      </c>
      <c r="T109">
        <v>0</v>
      </c>
      <c r="W109" s="293">
        <v>0</v>
      </c>
      <c r="X109" s="293">
        <v>1.1067</v>
      </c>
      <c r="Y109">
        <v>352407.53</v>
      </c>
    </row>
    <row r="110" spans="1:25" x14ac:dyDescent="0.2">
      <c r="A110" s="204">
        <v>1987.7</v>
      </c>
      <c r="B110" s="204">
        <v>0</v>
      </c>
      <c r="C110" s="204">
        <v>0</v>
      </c>
      <c r="D110" s="204">
        <v>0</v>
      </c>
      <c r="E110" s="204">
        <v>394.8</v>
      </c>
      <c r="F110" s="76">
        <v>17502426.640000001</v>
      </c>
      <c r="G110" s="76">
        <v>0</v>
      </c>
      <c r="H110" s="76">
        <v>0</v>
      </c>
      <c r="I110" s="76">
        <v>0</v>
      </c>
      <c r="J110" s="76">
        <v>0</v>
      </c>
      <c r="K110" s="76">
        <v>17502426.640000001</v>
      </c>
      <c r="L110" s="76">
        <v>-1523455.6799117213</v>
      </c>
      <c r="M110" s="76">
        <v>15978970.960088279</v>
      </c>
      <c r="N110" s="76">
        <v>8458549.4900000002</v>
      </c>
      <c r="O110" s="76">
        <v>545712870</v>
      </c>
      <c r="P110" s="238">
        <v>15.5</v>
      </c>
      <c r="Q110" s="76">
        <v>574802.74</v>
      </c>
      <c r="R110" s="76">
        <v>6945618.7300882787</v>
      </c>
      <c r="S110">
        <v>3800000</v>
      </c>
      <c r="T110">
        <v>67526.968891050739</v>
      </c>
      <c r="W110" s="293">
        <v>0</v>
      </c>
      <c r="X110" s="293">
        <v>1.0697000000000001</v>
      </c>
      <c r="Y110">
        <v>407451.6</v>
      </c>
    </row>
    <row r="111" spans="1:25" x14ac:dyDescent="0.2">
      <c r="A111" s="204">
        <v>87.3</v>
      </c>
      <c r="B111" s="204">
        <v>0</v>
      </c>
      <c r="C111" s="204">
        <v>0</v>
      </c>
      <c r="D111" s="204">
        <v>0</v>
      </c>
      <c r="E111" s="204">
        <v>10.5</v>
      </c>
      <c r="F111" s="76">
        <v>1582272.36</v>
      </c>
      <c r="G111" s="76">
        <v>4953.6099999999997</v>
      </c>
      <c r="H111" s="76">
        <v>0</v>
      </c>
      <c r="I111" s="76">
        <v>0</v>
      </c>
      <c r="J111" s="76">
        <v>0</v>
      </c>
      <c r="K111" s="76">
        <v>1587225.9700000002</v>
      </c>
      <c r="L111" s="76">
        <v>-138156.18079916097</v>
      </c>
      <c r="M111" s="76">
        <v>1449069.7892008391</v>
      </c>
      <c r="N111" s="76">
        <v>978826.27</v>
      </c>
      <c r="O111" s="76">
        <v>58968990</v>
      </c>
      <c r="P111" s="238">
        <v>16.599</v>
      </c>
      <c r="Q111" s="76">
        <v>72253.37</v>
      </c>
      <c r="R111" s="76">
        <v>397990.14920083911</v>
      </c>
      <c r="S111">
        <v>0</v>
      </c>
      <c r="T111">
        <v>0</v>
      </c>
      <c r="W111" s="293">
        <v>0</v>
      </c>
      <c r="X111" s="293">
        <v>2.2555000000000001</v>
      </c>
      <c r="Y111">
        <v>22582.48</v>
      </c>
    </row>
    <row r="112" spans="1:25" x14ac:dyDescent="0.2">
      <c r="A112" s="204">
        <v>517</v>
      </c>
      <c r="B112" s="204">
        <v>0</v>
      </c>
      <c r="C112" s="204">
        <v>0</v>
      </c>
      <c r="D112" s="204">
        <v>0</v>
      </c>
      <c r="E112" s="204">
        <v>364.1</v>
      </c>
      <c r="F112" s="76">
        <v>5076331.58</v>
      </c>
      <c r="G112" s="76">
        <v>0</v>
      </c>
      <c r="H112" s="76">
        <v>0</v>
      </c>
      <c r="I112" s="76">
        <v>0</v>
      </c>
      <c r="J112" s="76">
        <v>0</v>
      </c>
      <c r="K112" s="76">
        <v>5076331.58</v>
      </c>
      <c r="L112" s="76">
        <v>-441856.79721644829</v>
      </c>
      <c r="M112" s="76">
        <v>4634474.7827835521</v>
      </c>
      <c r="N112" s="76">
        <v>2209169.65</v>
      </c>
      <c r="O112" s="76">
        <v>92896415</v>
      </c>
      <c r="P112" s="238">
        <v>23.780999999999999</v>
      </c>
      <c r="Q112" s="76">
        <v>247193.77</v>
      </c>
      <c r="R112" s="76">
        <v>2178111.3627835521</v>
      </c>
      <c r="S112">
        <v>322000</v>
      </c>
      <c r="T112">
        <v>0</v>
      </c>
      <c r="W112" s="293">
        <v>0</v>
      </c>
      <c r="X112" s="293">
        <v>1.2265999999999999</v>
      </c>
      <c r="Y112">
        <v>612278.54</v>
      </c>
    </row>
    <row r="113" spans="1:25" x14ac:dyDescent="0.2">
      <c r="A113" s="204">
        <v>212.70000000000002</v>
      </c>
      <c r="B113" s="204">
        <v>0</v>
      </c>
      <c r="C113" s="204">
        <v>0</v>
      </c>
      <c r="D113" s="204">
        <v>0</v>
      </c>
      <c r="E113" s="204">
        <v>101.4</v>
      </c>
      <c r="F113" s="76">
        <v>2856532.77</v>
      </c>
      <c r="G113" s="76">
        <v>3629.94</v>
      </c>
      <c r="H113" s="76">
        <v>0</v>
      </c>
      <c r="I113" s="76">
        <v>0</v>
      </c>
      <c r="J113" s="76">
        <v>0</v>
      </c>
      <c r="K113" s="76">
        <v>2860162.71</v>
      </c>
      <c r="L113" s="76">
        <v>-248955.82856282155</v>
      </c>
      <c r="M113" s="76">
        <v>2611206.8814371782</v>
      </c>
      <c r="N113" s="76">
        <v>856191.16</v>
      </c>
      <c r="O113" s="76">
        <v>32539950</v>
      </c>
      <c r="P113" s="238">
        <v>26.312000000000001</v>
      </c>
      <c r="Q113" s="76">
        <v>104061.53</v>
      </c>
      <c r="R113" s="76">
        <v>1650954.1914371781</v>
      </c>
      <c r="S113">
        <v>0</v>
      </c>
      <c r="T113">
        <v>0</v>
      </c>
      <c r="W113" s="293">
        <v>0</v>
      </c>
      <c r="X113" s="293">
        <v>1.7838000000000001</v>
      </c>
      <c r="Y113">
        <v>154768.4</v>
      </c>
    </row>
    <row r="114" spans="1:25" x14ac:dyDescent="0.2">
      <c r="A114" s="204">
        <v>169.8</v>
      </c>
      <c r="B114" s="204">
        <v>0</v>
      </c>
      <c r="C114" s="204">
        <v>0</v>
      </c>
      <c r="D114" s="204">
        <v>0</v>
      </c>
      <c r="E114" s="204">
        <v>49.7</v>
      </c>
      <c r="F114" s="76">
        <v>2597888.31</v>
      </c>
      <c r="G114" s="76">
        <v>22571.919999999998</v>
      </c>
      <c r="H114" s="76">
        <v>0</v>
      </c>
      <c r="I114" s="76">
        <v>0</v>
      </c>
      <c r="J114" s="76">
        <v>0</v>
      </c>
      <c r="K114" s="76">
        <v>2620460.23</v>
      </c>
      <c r="L114" s="76">
        <v>-228091.51573603027</v>
      </c>
      <c r="M114" s="76">
        <v>2392368.7142639696</v>
      </c>
      <c r="N114" s="76">
        <v>1423971.82</v>
      </c>
      <c r="O114" s="76">
        <v>61801650</v>
      </c>
      <c r="P114" s="238">
        <v>23.041</v>
      </c>
      <c r="Q114" s="76">
        <v>246623.06</v>
      </c>
      <c r="R114" s="76">
        <v>721773.83426396945</v>
      </c>
      <c r="S114">
        <v>0</v>
      </c>
      <c r="T114">
        <v>0</v>
      </c>
      <c r="W114" s="293">
        <v>0</v>
      </c>
      <c r="X114" s="293">
        <v>1.9452</v>
      </c>
      <c r="Y114">
        <v>88917.1</v>
      </c>
    </row>
    <row r="115" spans="1:25" x14ac:dyDescent="0.2">
      <c r="A115" s="204">
        <v>80657.2</v>
      </c>
      <c r="B115" s="204">
        <v>637.5</v>
      </c>
      <c r="C115" s="204">
        <v>269</v>
      </c>
      <c r="D115" s="204">
        <v>28</v>
      </c>
      <c r="E115" s="204">
        <v>20149.2</v>
      </c>
      <c r="F115" s="76">
        <v>706409258.67999995</v>
      </c>
      <c r="G115" s="76">
        <v>0</v>
      </c>
      <c r="H115" s="76">
        <v>2195578</v>
      </c>
      <c r="I115" s="76">
        <v>228536</v>
      </c>
      <c r="J115" s="76">
        <v>-5058498.75</v>
      </c>
      <c r="K115" s="76">
        <v>706409258.67999995</v>
      </c>
      <c r="L115" s="76">
        <v>-61487656.518369175</v>
      </c>
      <c r="M115" s="76">
        <v>639863103.41163075</v>
      </c>
      <c r="N115" s="76">
        <v>247972566.31999999</v>
      </c>
      <c r="O115" s="76">
        <v>9445854271</v>
      </c>
      <c r="P115" s="238">
        <v>26.251999999999999</v>
      </c>
      <c r="Q115" s="76">
        <v>23636893.34</v>
      </c>
      <c r="R115" s="76">
        <v>368253643.75163078</v>
      </c>
      <c r="S115">
        <v>146302585</v>
      </c>
      <c r="T115">
        <v>349851.12996699562</v>
      </c>
      <c r="W115" s="293">
        <v>0</v>
      </c>
      <c r="X115" s="293">
        <v>1.0297000000000001</v>
      </c>
      <c r="Y115">
        <v>20405876.309999999</v>
      </c>
    </row>
    <row r="116" spans="1:25" x14ac:dyDescent="0.2">
      <c r="A116" s="204">
        <v>175.5</v>
      </c>
      <c r="B116" s="204">
        <v>0</v>
      </c>
      <c r="C116" s="204">
        <v>0</v>
      </c>
      <c r="D116" s="204">
        <v>0</v>
      </c>
      <c r="E116" s="204">
        <v>47.2</v>
      </c>
      <c r="F116" s="76">
        <v>2480816.77</v>
      </c>
      <c r="G116" s="76">
        <v>0</v>
      </c>
      <c r="H116" s="76">
        <v>0</v>
      </c>
      <c r="I116" s="76">
        <v>0</v>
      </c>
      <c r="J116" s="76">
        <v>0</v>
      </c>
      <c r="K116" s="76">
        <v>2480816.77</v>
      </c>
      <c r="L116" s="76">
        <v>-215936.59421141559</v>
      </c>
      <c r="M116" s="76">
        <v>2264880.1757885846</v>
      </c>
      <c r="N116" s="76">
        <v>467922.51</v>
      </c>
      <c r="O116" s="76">
        <v>21078540</v>
      </c>
      <c r="P116" s="238">
        <v>22.199000000000002</v>
      </c>
      <c r="Q116" s="76">
        <v>74875.83</v>
      </c>
      <c r="R116" s="76">
        <v>1722081.8357885845</v>
      </c>
      <c r="S116">
        <v>0</v>
      </c>
      <c r="T116">
        <v>0</v>
      </c>
      <c r="W116" s="293">
        <v>0</v>
      </c>
      <c r="X116" s="293">
        <v>1.9237</v>
      </c>
      <c r="Y116">
        <v>77561.47</v>
      </c>
    </row>
    <row r="117" spans="1:25" x14ac:dyDescent="0.2">
      <c r="A117" s="204">
        <v>56.3</v>
      </c>
      <c r="B117" s="204">
        <v>0</v>
      </c>
      <c r="C117" s="204">
        <v>0</v>
      </c>
      <c r="D117" s="204">
        <v>0</v>
      </c>
      <c r="E117" s="204">
        <v>24.7</v>
      </c>
      <c r="F117" s="76">
        <v>972833.96</v>
      </c>
      <c r="G117" s="76">
        <v>12198.62</v>
      </c>
      <c r="H117" s="76">
        <v>0</v>
      </c>
      <c r="I117" s="76">
        <v>0</v>
      </c>
      <c r="J117" s="76">
        <v>0</v>
      </c>
      <c r="K117" s="76">
        <v>985032.58</v>
      </c>
      <c r="L117" s="76">
        <v>-85739.738252609342</v>
      </c>
      <c r="M117" s="76">
        <v>899292.84174739057</v>
      </c>
      <c r="N117" s="76">
        <v>326098.19</v>
      </c>
      <c r="O117" s="76">
        <v>16705850</v>
      </c>
      <c r="P117" s="238">
        <v>19.52</v>
      </c>
      <c r="Q117" s="76">
        <v>59584.2</v>
      </c>
      <c r="R117" s="76">
        <v>513610.45174739062</v>
      </c>
      <c r="S117">
        <v>64538.16</v>
      </c>
      <c r="T117">
        <v>12778.583896943384</v>
      </c>
      <c r="W117" s="293">
        <v>0</v>
      </c>
      <c r="X117" s="293">
        <v>2.3721000000000001</v>
      </c>
      <c r="Y117">
        <v>49264.93</v>
      </c>
    </row>
    <row r="118" spans="1:25" x14ac:dyDescent="0.2">
      <c r="A118" s="204">
        <v>161.1</v>
      </c>
      <c r="B118" s="204">
        <v>0</v>
      </c>
      <c r="C118" s="204">
        <v>0</v>
      </c>
      <c r="D118" s="204">
        <v>0</v>
      </c>
      <c r="E118" s="204">
        <v>49.5</v>
      </c>
      <c r="F118" s="76">
        <v>2361221.84</v>
      </c>
      <c r="G118" s="76">
        <v>10337.41</v>
      </c>
      <c r="H118" s="76">
        <v>0</v>
      </c>
      <c r="I118" s="76">
        <v>0</v>
      </c>
      <c r="J118" s="76">
        <v>0</v>
      </c>
      <c r="K118" s="76">
        <v>2371559.25</v>
      </c>
      <c r="L118" s="76">
        <v>-206426.54210031769</v>
      </c>
      <c r="M118" s="76">
        <v>2165132.7078996822</v>
      </c>
      <c r="N118" s="76">
        <v>838086.37</v>
      </c>
      <c r="O118" s="76">
        <v>31040236</v>
      </c>
      <c r="P118" s="238">
        <v>27</v>
      </c>
      <c r="Q118" s="76">
        <v>81089.149999999994</v>
      </c>
      <c r="R118" s="76">
        <v>1245957.1878996822</v>
      </c>
      <c r="S118">
        <v>0</v>
      </c>
      <c r="T118">
        <v>28223.331387891576</v>
      </c>
      <c r="W118" s="293">
        <v>0</v>
      </c>
      <c r="X118" s="293">
        <v>1.9779</v>
      </c>
      <c r="Y118">
        <v>84333.46</v>
      </c>
    </row>
    <row r="119" spans="1:25" x14ac:dyDescent="0.2">
      <c r="A119" s="204">
        <v>115.6</v>
      </c>
      <c r="B119" s="204">
        <v>0</v>
      </c>
      <c r="C119" s="204">
        <v>0</v>
      </c>
      <c r="D119" s="204">
        <v>0</v>
      </c>
      <c r="E119" s="204">
        <v>41.1</v>
      </c>
      <c r="F119" s="76">
        <v>1804061.6199999999</v>
      </c>
      <c r="G119" s="76">
        <v>0</v>
      </c>
      <c r="H119" s="76">
        <v>0</v>
      </c>
      <c r="I119" s="76">
        <v>0</v>
      </c>
      <c r="J119" s="76">
        <v>0</v>
      </c>
      <c r="K119" s="76">
        <v>1804061.6199999999</v>
      </c>
      <c r="L119" s="76">
        <v>-157030.1066492424</v>
      </c>
      <c r="M119" s="76">
        <v>1647031.5133507575</v>
      </c>
      <c r="N119" s="76">
        <v>640540.62</v>
      </c>
      <c r="O119" s="76">
        <v>28515364</v>
      </c>
      <c r="P119" s="238">
        <v>22.463000000000001</v>
      </c>
      <c r="Q119" s="76">
        <v>76197.52</v>
      </c>
      <c r="R119" s="76">
        <v>930293.37335075752</v>
      </c>
      <c r="S119">
        <v>139360.24</v>
      </c>
      <c r="T119">
        <v>0</v>
      </c>
      <c r="W119" s="293">
        <v>0</v>
      </c>
      <c r="X119" s="293">
        <v>2.1490999999999998</v>
      </c>
      <c r="Y119">
        <v>73819.67</v>
      </c>
    </row>
    <row r="120" spans="1:25" x14ac:dyDescent="0.2">
      <c r="A120" s="204">
        <v>215.9</v>
      </c>
      <c r="B120" s="204">
        <v>0</v>
      </c>
      <c r="C120" s="204">
        <v>0</v>
      </c>
      <c r="D120" s="204">
        <v>0</v>
      </c>
      <c r="E120" s="204">
        <v>72</v>
      </c>
      <c r="F120" s="76">
        <v>2856439.78</v>
      </c>
      <c r="G120" s="76">
        <v>0</v>
      </c>
      <c r="H120" s="76">
        <v>0</v>
      </c>
      <c r="I120" s="76">
        <v>0</v>
      </c>
      <c r="J120" s="76">
        <v>0</v>
      </c>
      <c r="K120" s="76">
        <v>2856439.78</v>
      </c>
      <c r="L120" s="76">
        <v>-248631.77527746445</v>
      </c>
      <c r="M120" s="76">
        <v>2607808.0047225351</v>
      </c>
      <c r="N120" s="76">
        <v>620308.93999999994</v>
      </c>
      <c r="O120" s="76">
        <v>22974405</v>
      </c>
      <c r="P120" s="238">
        <v>27</v>
      </c>
      <c r="Q120" s="76">
        <v>59915.23</v>
      </c>
      <c r="R120" s="76">
        <v>1927583.8347225352</v>
      </c>
      <c r="S120">
        <v>119200</v>
      </c>
      <c r="T120">
        <v>0</v>
      </c>
      <c r="W120" s="293">
        <v>0</v>
      </c>
      <c r="X120" s="293">
        <v>1.7718</v>
      </c>
      <c r="Y120">
        <v>109912</v>
      </c>
    </row>
    <row r="121" spans="1:25" x14ac:dyDescent="0.2">
      <c r="A121" s="204">
        <v>105.39999999999999</v>
      </c>
      <c r="B121" s="204">
        <v>0</v>
      </c>
      <c r="C121" s="204">
        <v>0</v>
      </c>
      <c r="D121" s="204">
        <v>0</v>
      </c>
      <c r="E121" s="204">
        <v>54.5</v>
      </c>
      <c r="F121" s="76">
        <v>1748804.53</v>
      </c>
      <c r="G121" s="76">
        <v>8371.07</v>
      </c>
      <c r="H121" s="76">
        <v>0</v>
      </c>
      <c r="I121" s="76">
        <v>0</v>
      </c>
      <c r="J121" s="76">
        <v>0</v>
      </c>
      <c r="K121" s="76">
        <v>1757175.6</v>
      </c>
      <c r="L121" s="76">
        <v>-152949.02835383557</v>
      </c>
      <c r="M121" s="76">
        <v>1604226.5716461646</v>
      </c>
      <c r="N121" s="76">
        <v>416173.33</v>
      </c>
      <c r="O121" s="76">
        <v>18756685</v>
      </c>
      <c r="P121" s="238">
        <v>22.187999999999999</v>
      </c>
      <c r="Q121" s="76">
        <v>42541.120000000003</v>
      </c>
      <c r="R121" s="76">
        <v>1145512.1216461645</v>
      </c>
      <c r="S121">
        <v>0</v>
      </c>
      <c r="T121">
        <v>19786.475741366361</v>
      </c>
      <c r="W121" s="293">
        <v>0</v>
      </c>
      <c r="X121" s="293">
        <v>2.1873999999999998</v>
      </c>
      <c r="Y121">
        <v>102661.5</v>
      </c>
    </row>
    <row r="122" spans="1:25" x14ac:dyDescent="0.2">
      <c r="A122" s="204">
        <v>720.19999999999993</v>
      </c>
      <c r="B122" s="204">
        <v>0</v>
      </c>
      <c r="C122" s="204">
        <v>0</v>
      </c>
      <c r="D122" s="204">
        <v>0</v>
      </c>
      <c r="E122" s="204">
        <v>397.4</v>
      </c>
      <c r="F122" s="76">
        <v>6607516.8499999996</v>
      </c>
      <c r="G122" s="76">
        <v>37535.14</v>
      </c>
      <c r="H122" s="76">
        <v>0</v>
      </c>
      <c r="I122" s="76">
        <v>0</v>
      </c>
      <c r="J122" s="76">
        <v>0</v>
      </c>
      <c r="K122" s="76">
        <v>6645051.9899999993</v>
      </c>
      <c r="L122" s="76">
        <v>-578402.20705956838</v>
      </c>
      <c r="M122" s="76">
        <v>6066649.7829404306</v>
      </c>
      <c r="N122" s="76">
        <v>2463013.61</v>
      </c>
      <c r="O122" s="76">
        <v>101861605</v>
      </c>
      <c r="P122" s="238">
        <v>24.18</v>
      </c>
      <c r="Q122" s="76">
        <v>278997.64</v>
      </c>
      <c r="R122" s="76">
        <v>3324638.5329404306</v>
      </c>
      <c r="S122">
        <v>270068</v>
      </c>
      <c r="T122">
        <v>53068.444366182608</v>
      </c>
      <c r="W122" s="293">
        <v>0</v>
      </c>
      <c r="X122" s="293">
        <v>1.1847000000000001</v>
      </c>
      <c r="Y122">
        <v>499276.03</v>
      </c>
    </row>
    <row r="123" spans="1:25" x14ac:dyDescent="0.2">
      <c r="A123" s="204">
        <v>978</v>
      </c>
      <c r="B123" s="204">
        <v>0</v>
      </c>
      <c r="C123" s="204">
        <v>0</v>
      </c>
      <c r="D123" s="204">
        <v>0</v>
      </c>
      <c r="E123" s="204">
        <v>403</v>
      </c>
      <c r="F123" s="76">
        <v>9102064.2100000009</v>
      </c>
      <c r="G123" s="76">
        <v>4410.2</v>
      </c>
      <c r="H123" s="76">
        <v>0</v>
      </c>
      <c r="I123" s="76">
        <v>0</v>
      </c>
      <c r="J123" s="76">
        <v>0</v>
      </c>
      <c r="K123" s="76">
        <v>9106474.4100000001</v>
      </c>
      <c r="L123" s="76">
        <v>-792650.66777535947</v>
      </c>
      <c r="M123" s="76">
        <v>8313823.7422246411</v>
      </c>
      <c r="N123" s="76">
        <v>4611900.9800000004</v>
      </c>
      <c r="O123" s="76">
        <v>196510332</v>
      </c>
      <c r="P123" s="238">
        <v>23.469000000000001</v>
      </c>
      <c r="Q123" s="76">
        <v>284475.42</v>
      </c>
      <c r="R123" s="76">
        <v>3417447.3422246408</v>
      </c>
      <c r="S123">
        <v>667783</v>
      </c>
      <c r="T123">
        <v>107110.61262988801</v>
      </c>
      <c r="W123" s="293">
        <v>0</v>
      </c>
      <c r="X123" s="293">
        <v>1.1315999999999999</v>
      </c>
      <c r="Y123">
        <v>443373.6</v>
      </c>
    </row>
    <row r="124" spans="1:25" x14ac:dyDescent="0.2">
      <c r="A124" s="204">
        <v>5173.3</v>
      </c>
      <c r="B124" s="204">
        <v>498</v>
      </c>
      <c r="C124" s="204">
        <v>713</v>
      </c>
      <c r="D124" s="204">
        <v>0</v>
      </c>
      <c r="E124" s="204">
        <v>1339.4</v>
      </c>
      <c r="F124" s="76">
        <v>49534884.780000001</v>
      </c>
      <c r="G124" s="76">
        <v>0</v>
      </c>
      <c r="H124" s="76">
        <v>5819506</v>
      </c>
      <c r="I124" s="76">
        <v>0</v>
      </c>
      <c r="J124" s="76">
        <v>-4008496.6199999996</v>
      </c>
      <c r="K124" s="76">
        <v>49534884.780000001</v>
      </c>
      <c r="L124" s="76">
        <v>-4311642.2153370427</v>
      </c>
      <c r="M124" s="76">
        <v>41214745.944662958</v>
      </c>
      <c r="N124" s="76">
        <v>8904283.5</v>
      </c>
      <c r="O124" s="76">
        <v>1348929480</v>
      </c>
      <c r="P124" s="238">
        <v>6.601</v>
      </c>
      <c r="Q124" s="76">
        <v>1257998.58</v>
      </c>
      <c r="R124" s="76">
        <v>31052463.864662956</v>
      </c>
      <c r="S124">
        <v>9921262.3900000006</v>
      </c>
      <c r="T124">
        <v>50236.529218587733</v>
      </c>
      <c r="W124" s="293">
        <v>5069</v>
      </c>
      <c r="X124" s="293">
        <v>1.0297000000000001</v>
      </c>
      <c r="Y124">
        <v>1372581.94</v>
      </c>
    </row>
    <row r="125" spans="1:25" x14ac:dyDescent="0.2">
      <c r="A125" s="204">
        <v>1358.6</v>
      </c>
      <c r="B125" s="204">
        <v>0</v>
      </c>
      <c r="C125" s="204">
        <v>11.5</v>
      </c>
      <c r="D125" s="204">
        <v>0</v>
      </c>
      <c r="E125" s="204">
        <v>304.8</v>
      </c>
      <c r="F125" s="76">
        <v>12510678.449999999</v>
      </c>
      <c r="G125" s="76">
        <v>0</v>
      </c>
      <c r="H125" s="76">
        <v>93863</v>
      </c>
      <c r="I125" s="76">
        <v>0</v>
      </c>
      <c r="J125" s="76">
        <v>0</v>
      </c>
      <c r="K125" s="76">
        <v>12510678.449999999</v>
      </c>
      <c r="L125" s="76">
        <v>-1088961.2358461893</v>
      </c>
      <c r="M125" s="76">
        <v>11421717.214153809</v>
      </c>
      <c r="N125" s="76">
        <v>1854413.84</v>
      </c>
      <c r="O125" s="76">
        <v>225351056</v>
      </c>
      <c r="P125" s="238">
        <v>8.2289999999999992</v>
      </c>
      <c r="Q125" s="76">
        <v>208665.87</v>
      </c>
      <c r="R125" s="76">
        <v>9358637.5041538104</v>
      </c>
      <c r="S125">
        <v>1902207.54</v>
      </c>
      <c r="T125">
        <v>0</v>
      </c>
      <c r="W125" s="293">
        <v>0</v>
      </c>
      <c r="X125" s="293">
        <v>1.1035999999999999</v>
      </c>
      <c r="Y125">
        <v>328225.28000000003</v>
      </c>
    </row>
    <row r="126" spans="1:25" x14ac:dyDescent="0.2">
      <c r="A126" s="204">
        <v>835.8</v>
      </c>
      <c r="B126" s="204">
        <v>0</v>
      </c>
      <c r="C126" s="204">
        <v>27</v>
      </c>
      <c r="D126" s="204">
        <v>0</v>
      </c>
      <c r="E126" s="204">
        <v>439.1</v>
      </c>
      <c r="F126" s="76">
        <v>8412117.3399999999</v>
      </c>
      <c r="G126" s="76">
        <v>0</v>
      </c>
      <c r="H126" s="76">
        <v>220374</v>
      </c>
      <c r="I126" s="76">
        <v>0</v>
      </c>
      <c r="J126" s="76">
        <v>0</v>
      </c>
      <c r="K126" s="76">
        <v>8412117.3399999999</v>
      </c>
      <c r="L126" s="76">
        <v>-732212.06437845575</v>
      </c>
      <c r="M126" s="76">
        <v>7679905.2756215446</v>
      </c>
      <c r="N126" s="76">
        <v>636923.34</v>
      </c>
      <c r="O126" s="76">
        <v>280089420</v>
      </c>
      <c r="P126" s="238">
        <v>2.274</v>
      </c>
      <c r="Q126" s="76">
        <v>63042.9</v>
      </c>
      <c r="R126" s="76">
        <v>6979939.0356215443</v>
      </c>
      <c r="S126">
        <v>1100000</v>
      </c>
      <c r="T126">
        <v>0</v>
      </c>
      <c r="W126" s="293">
        <v>0</v>
      </c>
      <c r="X126" s="293">
        <v>1.1609</v>
      </c>
      <c r="Y126">
        <v>639699.56999999995</v>
      </c>
    </row>
    <row r="127" spans="1:25" x14ac:dyDescent="0.2">
      <c r="A127" s="204">
        <v>28801</v>
      </c>
      <c r="B127" s="204">
        <v>1668.5</v>
      </c>
      <c r="C127" s="204">
        <v>217.5</v>
      </c>
      <c r="D127" s="204">
        <v>57.5</v>
      </c>
      <c r="E127" s="204">
        <v>7468.7</v>
      </c>
      <c r="F127" s="76">
        <v>257455710.68000001</v>
      </c>
      <c r="G127" s="76">
        <v>0</v>
      </c>
      <c r="H127" s="76">
        <v>1775235</v>
      </c>
      <c r="I127" s="76">
        <v>469315</v>
      </c>
      <c r="J127" s="76">
        <v>-12875046.99</v>
      </c>
      <c r="K127" s="76">
        <v>257455710.68000001</v>
      </c>
      <c r="L127" s="76">
        <v>-22409599.127515886</v>
      </c>
      <c r="M127" s="76">
        <v>222171064.56248412</v>
      </c>
      <c r="N127" s="76">
        <v>88668105.760000005</v>
      </c>
      <c r="O127" s="76">
        <v>3284003917</v>
      </c>
      <c r="P127" s="238">
        <v>27</v>
      </c>
      <c r="Q127" s="76">
        <v>7884346.6900000004</v>
      </c>
      <c r="R127" s="76">
        <v>125618612.11248411</v>
      </c>
      <c r="S127">
        <v>43012147</v>
      </c>
      <c r="T127">
        <v>0</v>
      </c>
      <c r="W127" s="293">
        <v>0</v>
      </c>
      <c r="X127" s="293">
        <v>1.0297000000000001</v>
      </c>
      <c r="Y127">
        <v>7292487.96</v>
      </c>
    </row>
    <row r="128" spans="1:25" x14ac:dyDescent="0.2">
      <c r="A128" s="204">
        <v>15194.5</v>
      </c>
      <c r="B128" s="204">
        <v>0</v>
      </c>
      <c r="C128" s="204">
        <v>5.5</v>
      </c>
      <c r="D128" s="204">
        <v>23.5</v>
      </c>
      <c r="E128" s="204">
        <v>4546.5</v>
      </c>
      <c r="F128" s="76">
        <v>128419143.72</v>
      </c>
      <c r="G128" s="76">
        <v>0</v>
      </c>
      <c r="H128" s="76">
        <v>44891</v>
      </c>
      <c r="I128" s="76">
        <v>191807</v>
      </c>
      <c r="J128" s="76">
        <v>0</v>
      </c>
      <c r="K128" s="76">
        <v>128419143.72</v>
      </c>
      <c r="L128" s="76">
        <v>-11177928.520066841</v>
      </c>
      <c r="M128" s="76">
        <v>117241215.19993316</v>
      </c>
      <c r="N128" s="76">
        <v>44772595.390000001</v>
      </c>
      <c r="O128" s="76">
        <v>2002352209</v>
      </c>
      <c r="P128" s="238">
        <v>22.36</v>
      </c>
      <c r="Q128" s="76">
        <v>3745189.92</v>
      </c>
      <c r="R128" s="76">
        <v>68723429.889933154</v>
      </c>
      <c r="S128">
        <v>27840000</v>
      </c>
      <c r="T128">
        <v>0</v>
      </c>
      <c r="W128" s="293">
        <v>0</v>
      </c>
      <c r="X128" s="293">
        <v>1.0297000000000001</v>
      </c>
      <c r="Y128">
        <v>4433267.0999999996</v>
      </c>
    </row>
    <row r="129" spans="1:25" x14ac:dyDescent="0.2">
      <c r="A129" s="204">
        <v>1064.3</v>
      </c>
      <c r="B129" s="204">
        <v>0</v>
      </c>
      <c r="C129" s="204">
        <v>0</v>
      </c>
      <c r="D129" s="204">
        <v>0</v>
      </c>
      <c r="E129" s="204">
        <v>263.7</v>
      </c>
      <c r="F129" s="76">
        <v>9874528.0099999998</v>
      </c>
      <c r="G129" s="76">
        <v>0</v>
      </c>
      <c r="H129" s="76">
        <v>0</v>
      </c>
      <c r="I129" s="76">
        <v>0</v>
      </c>
      <c r="J129" s="76">
        <v>0</v>
      </c>
      <c r="K129" s="76">
        <v>9874528.0099999998</v>
      </c>
      <c r="L129" s="76">
        <v>-859504.0043705554</v>
      </c>
      <c r="M129" s="76">
        <v>9015024.0056294445</v>
      </c>
      <c r="N129" s="76">
        <v>7946752.9299999997</v>
      </c>
      <c r="O129" s="76">
        <v>386722124</v>
      </c>
      <c r="P129" s="238">
        <v>20.548999999999999</v>
      </c>
      <c r="Q129" s="76">
        <v>747278.98</v>
      </c>
      <c r="R129" s="76">
        <v>320992.09562944481</v>
      </c>
      <c r="S129">
        <v>2930583</v>
      </c>
      <c r="T129">
        <v>0</v>
      </c>
      <c r="W129" s="293">
        <v>0</v>
      </c>
      <c r="X129" s="293">
        <v>1.1194999999999999</v>
      </c>
      <c r="Y129">
        <v>285114.53999999998</v>
      </c>
    </row>
    <row r="130" spans="1:25" x14ac:dyDescent="0.2">
      <c r="A130" s="204">
        <v>1025.3</v>
      </c>
      <c r="B130" s="204">
        <v>0</v>
      </c>
      <c r="C130" s="204">
        <v>0</v>
      </c>
      <c r="D130" s="204">
        <v>0</v>
      </c>
      <c r="E130" s="204">
        <v>590.4</v>
      </c>
      <c r="F130" s="76">
        <v>9676769.5</v>
      </c>
      <c r="G130" s="76">
        <v>0</v>
      </c>
      <c r="H130" s="76">
        <v>0</v>
      </c>
      <c r="I130" s="76">
        <v>0</v>
      </c>
      <c r="J130" s="76">
        <v>0</v>
      </c>
      <c r="K130" s="76">
        <v>9676769.5</v>
      </c>
      <c r="L130" s="76">
        <v>-842290.60125182196</v>
      </c>
      <c r="M130" s="76">
        <v>8834478.898748178</v>
      </c>
      <c r="N130" s="76">
        <v>1470910.17</v>
      </c>
      <c r="O130" s="76">
        <v>118364060</v>
      </c>
      <c r="P130" s="238">
        <v>12.427</v>
      </c>
      <c r="Q130" s="76">
        <v>253867.65</v>
      </c>
      <c r="R130" s="76">
        <v>7109701.0787481777</v>
      </c>
      <c r="S130">
        <v>0</v>
      </c>
      <c r="T130">
        <v>54283.836011034349</v>
      </c>
      <c r="W130" s="293">
        <v>0</v>
      </c>
      <c r="X130" s="293">
        <v>1.1218999999999999</v>
      </c>
      <c r="Y130">
        <v>827835.59</v>
      </c>
    </row>
    <row r="131" spans="1:25" x14ac:dyDescent="0.2">
      <c r="A131" s="204">
        <v>180.7</v>
      </c>
      <c r="B131" s="204">
        <v>0</v>
      </c>
      <c r="C131" s="204">
        <v>0</v>
      </c>
      <c r="D131" s="204">
        <v>0</v>
      </c>
      <c r="E131" s="204">
        <v>75.599999999999994</v>
      </c>
      <c r="F131" s="76">
        <v>2669206.73</v>
      </c>
      <c r="G131" s="76">
        <v>0</v>
      </c>
      <c r="H131" s="76">
        <v>0</v>
      </c>
      <c r="I131" s="76">
        <v>0</v>
      </c>
      <c r="J131" s="76">
        <v>0</v>
      </c>
      <c r="K131" s="76">
        <v>2669206.73</v>
      </c>
      <c r="L131" s="76">
        <v>-232334.53493721326</v>
      </c>
      <c r="M131" s="76">
        <v>2436872.1950627868</v>
      </c>
      <c r="N131" s="76">
        <v>190709.45</v>
      </c>
      <c r="O131" s="76">
        <v>113517530</v>
      </c>
      <c r="P131" s="238">
        <v>1.68</v>
      </c>
      <c r="Q131" s="76">
        <v>62696.04</v>
      </c>
      <c r="R131" s="76">
        <v>2183466.7050627866</v>
      </c>
      <c r="S131">
        <v>428694.86</v>
      </c>
      <c r="T131">
        <v>0</v>
      </c>
      <c r="W131" s="293">
        <v>0</v>
      </c>
      <c r="X131" s="293">
        <v>1.9041999999999999</v>
      </c>
      <c r="Y131">
        <v>127600.72</v>
      </c>
    </row>
    <row r="132" spans="1:25" x14ac:dyDescent="0.2">
      <c r="A132" s="204">
        <v>367</v>
      </c>
      <c r="B132" s="204">
        <v>0</v>
      </c>
      <c r="C132" s="204">
        <v>0</v>
      </c>
      <c r="D132" s="204">
        <v>0</v>
      </c>
      <c r="E132" s="204">
        <v>101.6</v>
      </c>
      <c r="F132" s="76">
        <v>3932540.97</v>
      </c>
      <c r="G132" s="76">
        <v>0</v>
      </c>
      <c r="H132" s="76">
        <v>0</v>
      </c>
      <c r="I132" s="76">
        <v>0</v>
      </c>
      <c r="J132" s="76">
        <v>0</v>
      </c>
      <c r="K132" s="76">
        <v>3932540.97</v>
      </c>
      <c r="L132" s="76">
        <v>-342298.3567055848</v>
      </c>
      <c r="M132" s="76">
        <v>3590242.6132944152</v>
      </c>
      <c r="N132" s="76">
        <v>1028371.62</v>
      </c>
      <c r="O132" s="76">
        <v>45386690</v>
      </c>
      <c r="P132" s="238">
        <v>22.658000000000001</v>
      </c>
      <c r="Q132" s="76">
        <v>193481.86</v>
      </c>
      <c r="R132" s="76">
        <v>2368389.1332944152</v>
      </c>
      <c r="S132">
        <v>0</v>
      </c>
      <c r="T132">
        <v>0</v>
      </c>
      <c r="W132" s="293">
        <v>0</v>
      </c>
      <c r="X132" s="293">
        <v>1.3929</v>
      </c>
      <c r="Y132">
        <v>126441.33</v>
      </c>
    </row>
    <row r="133" spans="1:25" x14ac:dyDescent="0.2">
      <c r="A133" s="204">
        <v>110.7</v>
      </c>
      <c r="B133" s="204">
        <v>0</v>
      </c>
      <c r="C133" s="204">
        <v>0</v>
      </c>
      <c r="D133" s="204">
        <v>0</v>
      </c>
      <c r="E133" s="204">
        <v>56</v>
      </c>
      <c r="F133" s="76">
        <v>1823700.92</v>
      </c>
      <c r="G133" s="76">
        <v>0</v>
      </c>
      <c r="H133" s="76">
        <v>0</v>
      </c>
      <c r="I133" s="76">
        <v>0</v>
      </c>
      <c r="J133" s="76">
        <v>0</v>
      </c>
      <c r="K133" s="76">
        <v>1823700.92</v>
      </c>
      <c r="L133" s="76">
        <v>-158739.56121516594</v>
      </c>
      <c r="M133" s="76">
        <v>1664961.3587848339</v>
      </c>
      <c r="N133" s="76">
        <v>327322.64</v>
      </c>
      <c r="O133" s="76">
        <v>38418150</v>
      </c>
      <c r="P133" s="238">
        <v>8.52</v>
      </c>
      <c r="Q133" s="76">
        <v>46529.919999999998</v>
      </c>
      <c r="R133" s="76">
        <v>1291108.7987848339</v>
      </c>
      <c r="S133">
        <v>29636.04</v>
      </c>
      <c r="T133">
        <v>19552.391747247373</v>
      </c>
      <c r="W133" s="293">
        <v>0</v>
      </c>
      <c r="X133" s="293">
        <v>2.1675</v>
      </c>
      <c r="Y133">
        <v>104371.23</v>
      </c>
    </row>
    <row r="134" spans="1:25" x14ac:dyDescent="0.2">
      <c r="A134" s="204">
        <v>458.9</v>
      </c>
      <c r="B134" s="204">
        <v>0</v>
      </c>
      <c r="C134" s="204">
        <v>385</v>
      </c>
      <c r="D134" s="204">
        <v>0</v>
      </c>
      <c r="E134" s="204">
        <v>74.2</v>
      </c>
      <c r="F134" s="76">
        <v>3844657.87</v>
      </c>
      <c r="G134" s="76">
        <v>0</v>
      </c>
      <c r="H134" s="76">
        <v>3142370</v>
      </c>
      <c r="I134" s="76">
        <v>0</v>
      </c>
      <c r="J134" s="76">
        <v>0</v>
      </c>
      <c r="K134" s="76">
        <v>3844657.87</v>
      </c>
      <c r="L134" s="76">
        <v>-334648.78841330769</v>
      </c>
      <c r="M134" s="76">
        <v>3510009.0815866925</v>
      </c>
      <c r="N134" s="76">
        <v>294415.17</v>
      </c>
      <c r="O134" s="76">
        <v>15008930</v>
      </c>
      <c r="P134" s="238">
        <v>19.616</v>
      </c>
      <c r="Q134" s="76">
        <v>32145.98</v>
      </c>
      <c r="R134" s="76">
        <v>3183447.9315866926</v>
      </c>
      <c r="S134">
        <v>205000</v>
      </c>
      <c r="T134">
        <v>0</v>
      </c>
      <c r="W134" s="293">
        <v>0</v>
      </c>
      <c r="X134" s="293">
        <v>1.2386999999999999</v>
      </c>
      <c r="Y134">
        <v>75517.740000000005</v>
      </c>
    </row>
    <row r="135" spans="1:25" x14ac:dyDescent="0.2">
      <c r="A135" s="204">
        <v>50</v>
      </c>
      <c r="B135" s="204">
        <v>0</v>
      </c>
      <c r="C135" s="204">
        <v>0</v>
      </c>
      <c r="D135" s="204">
        <v>0</v>
      </c>
      <c r="E135" s="204">
        <v>19.399999999999999</v>
      </c>
      <c r="F135" s="76">
        <v>844826.97</v>
      </c>
      <c r="G135" s="76">
        <v>12572.72</v>
      </c>
      <c r="H135" s="76">
        <v>0</v>
      </c>
      <c r="I135" s="76">
        <v>0</v>
      </c>
      <c r="J135" s="76">
        <v>0</v>
      </c>
      <c r="K135" s="76">
        <v>857399.69</v>
      </c>
      <c r="L135" s="76">
        <v>-74630.247253820169</v>
      </c>
      <c r="M135" s="76">
        <v>782769.44274617976</v>
      </c>
      <c r="N135" s="76">
        <v>180376.41</v>
      </c>
      <c r="O135" s="76">
        <v>16429220</v>
      </c>
      <c r="P135" s="238">
        <v>10.978999999999999</v>
      </c>
      <c r="Q135" s="76">
        <v>26120.23</v>
      </c>
      <c r="R135" s="76">
        <v>576272.80274617975</v>
      </c>
      <c r="S135">
        <v>199997.66</v>
      </c>
      <c r="T135">
        <v>0</v>
      </c>
      <c r="W135" s="293">
        <v>0</v>
      </c>
      <c r="X135" s="293">
        <v>2.3957999999999999</v>
      </c>
      <c r="Y135">
        <v>38144.519999999997</v>
      </c>
    </row>
    <row r="136" spans="1:25" x14ac:dyDescent="0.2">
      <c r="A136" s="204">
        <v>184.9</v>
      </c>
      <c r="B136" s="204">
        <v>0</v>
      </c>
      <c r="C136" s="204">
        <v>0</v>
      </c>
      <c r="D136" s="204">
        <v>0</v>
      </c>
      <c r="E136" s="204">
        <v>65.400000000000006</v>
      </c>
      <c r="F136" s="76">
        <v>2688625.92</v>
      </c>
      <c r="G136" s="76">
        <v>0</v>
      </c>
      <c r="H136" s="76">
        <v>0</v>
      </c>
      <c r="I136" s="76">
        <v>0</v>
      </c>
      <c r="J136" s="76">
        <v>0</v>
      </c>
      <c r="K136" s="76">
        <v>2688625.92</v>
      </c>
      <c r="L136" s="76">
        <v>-234024.8305695442</v>
      </c>
      <c r="M136" s="76">
        <v>2454601.0894304556</v>
      </c>
      <c r="N136" s="76">
        <v>1156661.6399999999</v>
      </c>
      <c r="O136" s="76">
        <v>67692494</v>
      </c>
      <c r="P136" s="238">
        <v>17.087</v>
      </c>
      <c r="Q136" s="76">
        <v>103516.21</v>
      </c>
      <c r="R136" s="76">
        <v>1194423.2394304557</v>
      </c>
      <c r="S136">
        <v>0</v>
      </c>
      <c r="T136">
        <v>0</v>
      </c>
      <c r="W136" s="293">
        <v>0</v>
      </c>
      <c r="X136" s="293">
        <v>1.8884000000000001</v>
      </c>
      <c r="Y136">
        <v>109471.1</v>
      </c>
    </row>
    <row r="137" spans="1:25" x14ac:dyDescent="0.2">
      <c r="A137" s="204">
        <v>482.1</v>
      </c>
      <c r="B137" s="204">
        <v>0</v>
      </c>
      <c r="C137" s="204">
        <v>0</v>
      </c>
      <c r="D137" s="204">
        <v>0</v>
      </c>
      <c r="E137" s="204">
        <v>201.1</v>
      </c>
      <c r="F137" s="76">
        <v>4721327.43</v>
      </c>
      <c r="G137" s="76">
        <v>16831.87</v>
      </c>
      <c r="H137" s="76">
        <v>0</v>
      </c>
      <c r="I137" s="76">
        <v>0</v>
      </c>
      <c r="J137" s="76">
        <v>0</v>
      </c>
      <c r="K137" s="76">
        <v>4738159.3</v>
      </c>
      <c r="L137" s="76">
        <v>-412421.42283371656</v>
      </c>
      <c r="M137" s="76">
        <v>4325737.8771662833</v>
      </c>
      <c r="N137" s="76">
        <v>1561583.63</v>
      </c>
      <c r="O137" s="76">
        <v>71553502</v>
      </c>
      <c r="P137" s="238">
        <v>21.824000000000002</v>
      </c>
      <c r="Q137" s="76">
        <v>187277.79</v>
      </c>
      <c r="R137" s="76">
        <v>2576876.4571662834</v>
      </c>
      <c r="S137">
        <v>0</v>
      </c>
      <c r="T137">
        <v>0</v>
      </c>
      <c r="W137" s="293">
        <v>0</v>
      </c>
      <c r="X137" s="293">
        <v>1.2337</v>
      </c>
      <c r="Y137">
        <v>236853.29</v>
      </c>
    </row>
    <row r="138" spans="1:25" x14ac:dyDescent="0.2">
      <c r="A138" s="204">
        <v>50</v>
      </c>
      <c r="B138" s="204">
        <v>0</v>
      </c>
      <c r="C138" s="204">
        <v>0</v>
      </c>
      <c r="D138" s="204">
        <v>0</v>
      </c>
      <c r="E138" s="204">
        <v>27.5</v>
      </c>
      <c r="F138" s="76">
        <v>907453.3</v>
      </c>
      <c r="G138" s="76">
        <v>14227.67</v>
      </c>
      <c r="H138" s="76">
        <v>0</v>
      </c>
      <c r="I138" s="76">
        <v>0</v>
      </c>
      <c r="J138" s="76">
        <v>0</v>
      </c>
      <c r="K138" s="76">
        <v>921680.97000000009</v>
      </c>
      <c r="L138" s="76">
        <v>-80225.453172534762</v>
      </c>
      <c r="M138" s="76">
        <v>841455.51682746527</v>
      </c>
      <c r="N138" s="76">
        <v>175813.85</v>
      </c>
      <c r="O138" s="76">
        <v>6511624</v>
      </c>
      <c r="P138" s="238">
        <v>27</v>
      </c>
      <c r="Q138" s="76">
        <v>19870.21</v>
      </c>
      <c r="R138" s="76">
        <v>645771.45682746533</v>
      </c>
      <c r="S138">
        <v>0</v>
      </c>
      <c r="T138">
        <v>0</v>
      </c>
      <c r="W138" s="293">
        <v>0</v>
      </c>
      <c r="X138" s="293">
        <v>2.3957999999999999</v>
      </c>
      <c r="Y138">
        <v>57064.68</v>
      </c>
    </row>
    <row r="139" spans="1:25" x14ac:dyDescent="0.2">
      <c r="A139" s="204">
        <v>2120.6</v>
      </c>
      <c r="B139" s="204">
        <v>0</v>
      </c>
      <c r="C139" s="204">
        <v>0</v>
      </c>
      <c r="D139" s="204">
        <v>0</v>
      </c>
      <c r="E139" s="204">
        <v>909.2</v>
      </c>
      <c r="F139" s="76">
        <v>18225827.620000001</v>
      </c>
      <c r="G139" s="76">
        <v>71619.759999999995</v>
      </c>
      <c r="H139" s="76">
        <v>0</v>
      </c>
      <c r="I139" s="76">
        <v>0</v>
      </c>
      <c r="J139" s="76">
        <v>0</v>
      </c>
      <c r="K139" s="76">
        <v>18297447.380000003</v>
      </c>
      <c r="L139" s="76">
        <v>-1592656.3048829238</v>
      </c>
      <c r="M139" s="76">
        <v>16704791.07511708</v>
      </c>
      <c r="N139" s="76">
        <v>5430208.9400000004</v>
      </c>
      <c r="O139" s="76">
        <v>203752540</v>
      </c>
      <c r="P139" s="238">
        <v>26.651</v>
      </c>
      <c r="Q139" s="76">
        <v>590880.79</v>
      </c>
      <c r="R139" s="76">
        <v>10683701.345117081</v>
      </c>
      <c r="S139">
        <v>500000</v>
      </c>
      <c r="T139">
        <v>0</v>
      </c>
      <c r="W139" s="293">
        <v>0</v>
      </c>
      <c r="X139" s="293">
        <v>1.0626</v>
      </c>
      <c r="Y139">
        <v>940942.72</v>
      </c>
    </row>
    <row r="140" spans="1:25" x14ac:dyDescent="0.2">
      <c r="A140" s="204">
        <v>182.3</v>
      </c>
      <c r="B140" s="204">
        <v>0</v>
      </c>
      <c r="C140" s="204">
        <v>0</v>
      </c>
      <c r="D140" s="204">
        <v>0</v>
      </c>
      <c r="E140" s="204">
        <v>53</v>
      </c>
      <c r="F140" s="76">
        <v>2642090.88</v>
      </c>
      <c r="G140" s="76">
        <v>18804.27</v>
      </c>
      <c r="H140" s="76">
        <v>0</v>
      </c>
      <c r="I140" s="76">
        <v>0</v>
      </c>
      <c r="J140" s="76">
        <v>0</v>
      </c>
      <c r="K140" s="76">
        <v>2660895.15</v>
      </c>
      <c r="L140" s="76">
        <v>-231611.07389832495</v>
      </c>
      <c r="M140" s="76">
        <v>2429284.0761016752</v>
      </c>
      <c r="N140" s="76">
        <v>1029604.77</v>
      </c>
      <c r="O140" s="76">
        <v>38133510</v>
      </c>
      <c r="P140" s="238">
        <v>27</v>
      </c>
      <c r="Q140" s="76">
        <v>111532.98</v>
      </c>
      <c r="R140" s="76">
        <v>1288146.3261016752</v>
      </c>
      <c r="S140">
        <v>18622.72</v>
      </c>
      <c r="T140">
        <v>22653.773611480239</v>
      </c>
      <c r="W140" s="293">
        <v>0</v>
      </c>
      <c r="X140" s="293">
        <v>1.8982000000000001</v>
      </c>
      <c r="Y140">
        <v>89702.6</v>
      </c>
    </row>
    <row r="141" spans="1:25" x14ac:dyDescent="0.2">
      <c r="A141" s="204">
        <v>303.09999999999997</v>
      </c>
      <c r="B141" s="204">
        <v>0</v>
      </c>
      <c r="C141" s="204">
        <v>0</v>
      </c>
      <c r="D141" s="204">
        <v>0</v>
      </c>
      <c r="E141" s="204">
        <v>75</v>
      </c>
      <c r="F141" s="76">
        <v>3559433.93</v>
      </c>
      <c r="G141" s="76">
        <v>0</v>
      </c>
      <c r="H141" s="76">
        <v>0</v>
      </c>
      <c r="I141" s="76">
        <v>0</v>
      </c>
      <c r="J141" s="76">
        <v>0</v>
      </c>
      <c r="K141" s="76">
        <v>3559433.93</v>
      </c>
      <c r="L141" s="76">
        <v>-309822.17206019384</v>
      </c>
      <c r="M141" s="76">
        <v>3249611.7579398062</v>
      </c>
      <c r="N141" s="76">
        <v>624765.23</v>
      </c>
      <c r="O141" s="76">
        <v>23139453</v>
      </c>
      <c r="P141" s="238">
        <v>27</v>
      </c>
      <c r="Q141" s="76">
        <v>70115.23</v>
      </c>
      <c r="R141" s="76">
        <v>2554731.2979398062</v>
      </c>
      <c r="S141">
        <v>0</v>
      </c>
      <c r="T141">
        <v>0</v>
      </c>
      <c r="W141" s="293">
        <v>0</v>
      </c>
      <c r="X141" s="293">
        <v>1.5002</v>
      </c>
      <c r="Y141">
        <v>102643.08</v>
      </c>
    </row>
    <row r="142" spans="1:25" x14ac:dyDescent="0.2">
      <c r="A142" s="204">
        <v>154.79999999999998</v>
      </c>
      <c r="B142" s="204">
        <v>0</v>
      </c>
      <c r="C142" s="204">
        <v>0</v>
      </c>
      <c r="D142" s="204">
        <v>0</v>
      </c>
      <c r="E142" s="204">
        <v>41.6</v>
      </c>
      <c r="F142" s="76">
        <v>2357428.31</v>
      </c>
      <c r="G142" s="76">
        <v>37794.550000000003</v>
      </c>
      <c r="H142" s="76">
        <v>0</v>
      </c>
      <c r="I142" s="76">
        <v>0</v>
      </c>
      <c r="J142" s="76">
        <v>0</v>
      </c>
      <c r="K142" s="76">
        <v>2395222.86</v>
      </c>
      <c r="L142" s="76">
        <v>-208486.28283245856</v>
      </c>
      <c r="M142" s="76">
        <v>2186736.5771675413</v>
      </c>
      <c r="N142" s="76">
        <v>1054060.8899999999</v>
      </c>
      <c r="O142" s="76">
        <v>60515610</v>
      </c>
      <c r="P142" s="238">
        <v>17.417999999999999</v>
      </c>
      <c r="Q142" s="76">
        <v>121390.72</v>
      </c>
      <c r="R142" s="76">
        <v>1011284.9671675414</v>
      </c>
      <c r="S142">
        <v>481496.36</v>
      </c>
      <c r="T142">
        <v>0</v>
      </c>
      <c r="W142" s="293">
        <v>0</v>
      </c>
      <c r="X142" s="293">
        <v>2.0015999999999998</v>
      </c>
      <c r="Y142">
        <v>74828.23</v>
      </c>
    </row>
    <row r="143" spans="1:25" x14ac:dyDescent="0.2">
      <c r="A143" s="204">
        <v>162.5</v>
      </c>
      <c r="B143" s="204">
        <v>0</v>
      </c>
      <c r="C143" s="204">
        <v>0</v>
      </c>
      <c r="D143" s="204">
        <v>0</v>
      </c>
      <c r="E143" s="204">
        <v>40.6</v>
      </c>
      <c r="F143" s="76">
        <v>2461829.9</v>
      </c>
      <c r="G143" s="76">
        <v>0</v>
      </c>
      <c r="H143" s="76">
        <v>0</v>
      </c>
      <c r="I143" s="76">
        <v>0</v>
      </c>
      <c r="J143" s="76">
        <v>0</v>
      </c>
      <c r="K143" s="76">
        <v>2461829.9</v>
      </c>
      <c r="L143" s="76">
        <v>-214283.92881019981</v>
      </c>
      <c r="M143" s="76">
        <v>2247545.9711898002</v>
      </c>
      <c r="N143" s="76">
        <v>1021012.56</v>
      </c>
      <c r="O143" s="76">
        <v>297671300</v>
      </c>
      <c r="P143" s="238">
        <v>3.43</v>
      </c>
      <c r="Q143" s="76">
        <v>79132.44</v>
      </c>
      <c r="R143" s="76">
        <v>1147400.9711898002</v>
      </c>
      <c r="S143">
        <v>5221.7700000000004</v>
      </c>
      <c r="T143">
        <v>0</v>
      </c>
      <c r="W143" s="293">
        <v>0</v>
      </c>
      <c r="X143" s="293">
        <v>1.9725999999999999</v>
      </c>
      <c r="Y143">
        <v>71660.94</v>
      </c>
    </row>
    <row r="144" spans="1:25" x14ac:dyDescent="0.2">
      <c r="A144" s="204">
        <v>437.7</v>
      </c>
      <c r="B144" s="204">
        <v>0</v>
      </c>
      <c r="C144" s="204">
        <v>0</v>
      </c>
      <c r="D144" s="204">
        <v>0</v>
      </c>
      <c r="E144" s="204">
        <v>138.80000000000001</v>
      </c>
      <c r="F144" s="76">
        <v>4384712.43</v>
      </c>
      <c r="G144" s="76">
        <v>2554.38</v>
      </c>
      <c r="H144" s="76">
        <v>0</v>
      </c>
      <c r="I144" s="76">
        <v>0</v>
      </c>
      <c r="J144" s="76">
        <v>0</v>
      </c>
      <c r="K144" s="76">
        <v>4387266.8099999996</v>
      </c>
      <c r="L144" s="76">
        <v>-381878.84905670874</v>
      </c>
      <c r="M144" s="76">
        <v>4005387.960943291</v>
      </c>
      <c r="N144" s="76">
        <v>1748150.51</v>
      </c>
      <c r="O144" s="76">
        <v>152676900</v>
      </c>
      <c r="P144" s="238">
        <v>11.45</v>
      </c>
      <c r="Q144" s="76">
        <v>205040.43</v>
      </c>
      <c r="R144" s="76">
        <v>2052197.0209432913</v>
      </c>
      <c r="S144">
        <v>350000</v>
      </c>
      <c r="T144">
        <v>0</v>
      </c>
      <c r="W144" s="293">
        <v>0</v>
      </c>
      <c r="X144" s="293">
        <v>1.2743</v>
      </c>
      <c r="Y144">
        <v>160830.53</v>
      </c>
    </row>
    <row r="145" spans="1:25" x14ac:dyDescent="0.2">
      <c r="A145" s="204">
        <v>21079.8</v>
      </c>
      <c r="B145" s="204">
        <v>837.2</v>
      </c>
      <c r="C145" s="204">
        <v>0</v>
      </c>
      <c r="D145" s="204">
        <v>20</v>
      </c>
      <c r="E145" s="204">
        <v>8748.2999999999993</v>
      </c>
      <c r="F145" s="76">
        <v>185241939.28</v>
      </c>
      <c r="G145" s="76">
        <v>0</v>
      </c>
      <c r="H145" s="76">
        <v>0</v>
      </c>
      <c r="I145" s="76">
        <v>163240</v>
      </c>
      <c r="J145" s="76">
        <v>-6460287.2880000006</v>
      </c>
      <c r="K145" s="76">
        <v>185241939.28</v>
      </c>
      <c r="L145" s="76">
        <v>-16123929.004737036</v>
      </c>
      <c r="M145" s="76">
        <v>162657722.98726296</v>
      </c>
      <c r="N145" s="76">
        <v>40808994.990000002</v>
      </c>
      <c r="O145" s="76">
        <v>1685347113</v>
      </c>
      <c r="P145" s="238">
        <v>24.213999999999999</v>
      </c>
      <c r="Q145" s="76">
        <v>5712767.3399999999</v>
      </c>
      <c r="R145" s="76">
        <v>116135960.65726294</v>
      </c>
      <c r="S145">
        <v>15339202.450640012</v>
      </c>
      <c r="T145">
        <v>408191.93975276768</v>
      </c>
      <c r="W145" s="293">
        <v>0</v>
      </c>
      <c r="X145" s="293">
        <v>1.0297000000000001</v>
      </c>
      <c r="Y145">
        <v>8459077.8399999999</v>
      </c>
    </row>
    <row r="146" spans="1:25" x14ac:dyDescent="0.2">
      <c r="A146" s="204">
        <v>93</v>
      </c>
      <c r="B146" s="204">
        <v>0</v>
      </c>
      <c r="C146" s="204">
        <v>0</v>
      </c>
      <c r="D146" s="204">
        <v>0</v>
      </c>
      <c r="E146" s="204">
        <v>27.7</v>
      </c>
      <c r="F146" s="76">
        <v>1635358.3</v>
      </c>
      <c r="G146" s="76">
        <v>0</v>
      </c>
      <c r="H146" s="76">
        <v>0</v>
      </c>
      <c r="I146" s="76">
        <v>0</v>
      </c>
      <c r="J146" s="76">
        <v>0</v>
      </c>
      <c r="K146" s="76">
        <v>1635358.3</v>
      </c>
      <c r="L146" s="76">
        <v>-142345.74108323627</v>
      </c>
      <c r="M146" s="76">
        <v>1493012.5589167639</v>
      </c>
      <c r="N146" s="76">
        <v>862686.43</v>
      </c>
      <c r="O146" s="76">
        <v>42178968</v>
      </c>
      <c r="P146" s="238">
        <v>20.452999999999999</v>
      </c>
      <c r="Q146" s="76">
        <v>86603.48</v>
      </c>
      <c r="R146" s="76">
        <v>543722.64891676384</v>
      </c>
      <c r="S146">
        <v>70000</v>
      </c>
      <c r="T146">
        <v>0</v>
      </c>
      <c r="W146" s="293">
        <v>0</v>
      </c>
      <c r="X146" s="293">
        <v>2.2341000000000002</v>
      </c>
      <c r="Y146">
        <v>56433.82</v>
      </c>
    </row>
    <row r="147" spans="1:25" x14ac:dyDescent="0.2">
      <c r="A147" s="204">
        <v>2106.1</v>
      </c>
      <c r="B147" s="204">
        <v>0</v>
      </c>
      <c r="C147" s="204">
        <v>0</v>
      </c>
      <c r="D147" s="204">
        <v>0</v>
      </c>
      <c r="E147" s="204">
        <v>598.20000000000005</v>
      </c>
      <c r="F147" s="76">
        <v>17801262.66</v>
      </c>
      <c r="G147" s="76">
        <v>0</v>
      </c>
      <c r="H147" s="76">
        <v>0</v>
      </c>
      <c r="I147" s="76">
        <v>0</v>
      </c>
      <c r="J147" s="76">
        <v>0</v>
      </c>
      <c r="K147" s="76">
        <v>17801262.66</v>
      </c>
      <c r="L147" s="76">
        <v>-1549467.1262897197</v>
      </c>
      <c r="M147" s="76">
        <v>16251795.53371028</v>
      </c>
      <c r="N147" s="76">
        <v>8236757.1100000003</v>
      </c>
      <c r="O147" s="76">
        <v>401479680</v>
      </c>
      <c r="P147" s="238">
        <v>20.515999999999998</v>
      </c>
      <c r="Q147" s="76">
        <v>792659.02</v>
      </c>
      <c r="R147" s="76">
        <v>7222379.4037102796</v>
      </c>
      <c r="S147">
        <v>2177847.37</v>
      </c>
      <c r="T147">
        <v>48614.17400046283</v>
      </c>
      <c r="W147" s="293">
        <v>0</v>
      </c>
      <c r="X147" s="293">
        <v>1.0633999999999999</v>
      </c>
      <c r="Y147">
        <v>576829.52</v>
      </c>
    </row>
    <row r="148" spans="1:25" x14ac:dyDescent="0.2">
      <c r="A148" s="204">
        <v>2698.5</v>
      </c>
      <c r="B148" s="204">
        <v>0</v>
      </c>
      <c r="C148" s="204">
        <v>3</v>
      </c>
      <c r="D148" s="204">
        <v>2.5</v>
      </c>
      <c r="E148" s="204">
        <v>1444.7</v>
      </c>
      <c r="F148" s="76">
        <v>23254021.18</v>
      </c>
      <c r="G148" s="76">
        <v>0</v>
      </c>
      <c r="H148" s="76">
        <v>24486</v>
      </c>
      <c r="I148" s="76">
        <v>20405</v>
      </c>
      <c r="J148" s="76">
        <v>0</v>
      </c>
      <c r="K148" s="76">
        <v>23254021.18</v>
      </c>
      <c r="L148" s="76">
        <v>-2024089.0806818125</v>
      </c>
      <c r="M148" s="76">
        <v>21229932.099318188</v>
      </c>
      <c r="N148" s="76">
        <v>10351510.26</v>
      </c>
      <c r="O148" s="76">
        <v>549297440</v>
      </c>
      <c r="P148" s="238">
        <v>18.844999999999999</v>
      </c>
      <c r="Q148" s="76">
        <v>953046.57</v>
      </c>
      <c r="R148" s="76">
        <v>9925375.2693181876</v>
      </c>
      <c r="S148">
        <v>0</v>
      </c>
      <c r="T148">
        <v>0</v>
      </c>
      <c r="W148" s="293">
        <v>0</v>
      </c>
      <c r="X148" s="293">
        <v>1.0478000000000001</v>
      </c>
      <c r="Y148">
        <v>1664105.17</v>
      </c>
    </row>
    <row r="149" spans="1:25" x14ac:dyDescent="0.2">
      <c r="A149" s="204">
        <v>686.30000000000007</v>
      </c>
      <c r="B149" s="204">
        <v>0</v>
      </c>
      <c r="C149" s="204">
        <v>4</v>
      </c>
      <c r="D149" s="204">
        <v>0</v>
      </c>
      <c r="E149" s="204">
        <v>266.2</v>
      </c>
      <c r="F149" s="76">
        <v>6493345.54</v>
      </c>
      <c r="G149" s="76">
        <v>67689.02</v>
      </c>
      <c r="H149" s="76">
        <v>32648</v>
      </c>
      <c r="I149" s="76">
        <v>0</v>
      </c>
      <c r="J149" s="76">
        <v>0</v>
      </c>
      <c r="K149" s="76">
        <v>6561034.5599999996</v>
      </c>
      <c r="L149" s="76">
        <v>-571089.11650488141</v>
      </c>
      <c r="M149" s="76">
        <v>5989945.4434951181</v>
      </c>
      <c r="N149" s="76">
        <v>1187598.8799999999</v>
      </c>
      <c r="O149" s="76">
        <v>56869170</v>
      </c>
      <c r="P149" s="238">
        <v>20.882999999999999</v>
      </c>
      <c r="Q149" s="76">
        <v>109442.4</v>
      </c>
      <c r="R149" s="76">
        <v>4692904.1634951178</v>
      </c>
      <c r="S149">
        <v>390000</v>
      </c>
      <c r="T149">
        <v>0</v>
      </c>
      <c r="W149" s="293">
        <v>0</v>
      </c>
      <c r="X149" s="293">
        <v>1.1917</v>
      </c>
      <c r="Y149">
        <v>301056.76</v>
      </c>
    </row>
    <row r="150" spans="1:25" x14ac:dyDescent="0.2">
      <c r="A150" s="204">
        <v>457.5</v>
      </c>
      <c r="B150" s="204">
        <v>0</v>
      </c>
      <c r="C150" s="204">
        <v>0</v>
      </c>
      <c r="D150" s="204">
        <v>0</v>
      </c>
      <c r="E150" s="204">
        <v>201.3</v>
      </c>
      <c r="F150" s="76">
        <v>4536214.2300000004</v>
      </c>
      <c r="G150" s="76">
        <v>446.96</v>
      </c>
      <c r="H150" s="76">
        <v>0</v>
      </c>
      <c r="I150" s="76">
        <v>0</v>
      </c>
      <c r="J150" s="76">
        <v>0</v>
      </c>
      <c r="K150" s="76">
        <v>4536661.1900000004</v>
      </c>
      <c r="L150" s="76">
        <v>-394882.5154304757</v>
      </c>
      <c r="M150" s="76">
        <v>4141778.6745695248</v>
      </c>
      <c r="N150" s="76">
        <v>713663.61</v>
      </c>
      <c r="O150" s="76">
        <v>45578210</v>
      </c>
      <c r="P150" s="238">
        <v>15.657999999999998</v>
      </c>
      <c r="Q150" s="76">
        <v>83694.460000000006</v>
      </c>
      <c r="R150" s="76">
        <v>3344420.604569525</v>
      </c>
      <c r="S150">
        <v>333800</v>
      </c>
      <c r="T150">
        <v>0</v>
      </c>
      <c r="W150" s="293">
        <v>0</v>
      </c>
      <c r="X150" s="293">
        <v>1.2410000000000001</v>
      </c>
      <c r="Y150">
        <v>227522.52</v>
      </c>
    </row>
    <row r="151" spans="1:25" x14ac:dyDescent="0.2">
      <c r="A151" s="204">
        <v>5868.1</v>
      </c>
      <c r="B151" s="204">
        <v>0</v>
      </c>
      <c r="C151" s="204">
        <v>0</v>
      </c>
      <c r="D151" s="204">
        <v>0</v>
      </c>
      <c r="E151" s="204">
        <v>2755</v>
      </c>
      <c r="F151" s="76">
        <v>51625212.689999998</v>
      </c>
      <c r="G151" s="76">
        <v>448868.72</v>
      </c>
      <c r="H151" s="76">
        <v>0</v>
      </c>
      <c r="I151" s="76">
        <v>0</v>
      </c>
      <c r="J151" s="76">
        <v>0</v>
      </c>
      <c r="K151" s="76">
        <v>52074081.409999996</v>
      </c>
      <c r="L151" s="76">
        <v>-4532660.3408777304</v>
      </c>
      <c r="M151" s="76">
        <v>47541421.06912227</v>
      </c>
      <c r="N151" s="76">
        <v>10884873.51</v>
      </c>
      <c r="O151" s="76">
        <v>495510243</v>
      </c>
      <c r="P151" s="238">
        <v>21.966999999999999</v>
      </c>
      <c r="Q151" s="76">
        <v>1532736.11</v>
      </c>
      <c r="R151" s="76">
        <v>35123811.449122272</v>
      </c>
      <c r="S151">
        <v>0</v>
      </c>
      <c r="T151">
        <v>51040.533176917619</v>
      </c>
      <c r="W151" s="293">
        <v>0</v>
      </c>
      <c r="X151" s="293">
        <v>1.0297000000000001</v>
      </c>
      <c r="Y151">
        <v>3032172.45</v>
      </c>
    </row>
    <row r="152" spans="1:25" x14ac:dyDescent="0.2">
      <c r="A152" s="204">
        <v>267.89999999999998</v>
      </c>
      <c r="B152" s="204">
        <v>0</v>
      </c>
      <c r="C152" s="204">
        <v>0</v>
      </c>
      <c r="D152" s="204">
        <v>0</v>
      </c>
      <c r="E152" s="204">
        <v>129.1</v>
      </c>
      <c r="F152" s="76">
        <v>3757708.2399999998</v>
      </c>
      <c r="G152" s="76">
        <v>0</v>
      </c>
      <c r="H152" s="76">
        <v>0</v>
      </c>
      <c r="I152" s="76">
        <v>0</v>
      </c>
      <c r="J152" s="76">
        <v>0</v>
      </c>
      <c r="K152" s="76">
        <v>3757708.2399999998</v>
      </c>
      <c r="L152" s="76">
        <v>-327080.47172132455</v>
      </c>
      <c r="M152" s="76">
        <v>3430627.7682786752</v>
      </c>
      <c r="N152" s="76">
        <v>729642.84</v>
      </c>
      <c r="O152" s="76">
        <v>36667312</v>
      </c>
      <c r="P152" s="238">
        <v>19.899000000000001</v>
      </c>
      <c r="Q152" s="76">
        <v>111586.76</v>
      </c>
      <c r="R152" s="76">
        <v>2589398.1682786755</v>
      </c>
      <c r="S152">
        <v>248000</v>
      </c>
      <c r="T152">
        <v>21769.567771831833</v>
      </c>
      <c r="W152" s="293">
        <v>0</v>
      </c>
      <c r="X152" s="293">
        <v>1.6826000000000001</v>
      </c>
      <c r="Y152">
        <v>205420.11</v>
      </c>
    </row>
    <row r="153" spans="1:25" x14ac:dyDescent="0.2">
      <c r="A153" s="204">
        <v>1453.5</v>
      </c>
      <c r="B153" s="204">
        <v>0</v>
      </c>
      <c r="C153" s="204">
        <v>0</v>
      </c>
      <c r="D153" s="204">
        <v>0</v>
      </c>
      <c r="E153" s="204">
        <v>697.7</v>
      </c>
      <c r="F153" s="76">
        <v>13312857.939999999</v>
      </c>
      <c r="G153" s="76">
        <v>47351.43</v>
      </c>
      <c r="H153" s="76">
        <v>0</v>
      </c>
      <c r="I153" s="76">
        <v>0</v>
      </c>
      <c r="J153" s="76">
        <v>0</v>
      </c>
      <c r="K153" s="76">
        <v>13360209.369999999</v>
      </c>
      <c r="L153" s="76">
        <v>-1162906.5653684863</v>
      </c>
      <c r="M153" s="76">
        <v>12197302.804631513</v>
      </c>
      <c r="N153" s="76">
        <v>6449977.7599999998</v>
      </c>
      <c r="O153" s="76">
        <v>238888065</v>
      </c>
      <c r="P153" s="238">
        <v>27</v>
      </c>
      <c r="Q153" s="76">
        <v>643340.93999999994</v>
      </c>
      <c r="R153" s="76">
        <v>5103984.1046315134</v>
      </c>
      <c r="S153">
        <v>4400000</v>
      </c>
      <c r="T153">
        <v>0</v>
      </c>
      <c r="W153" s="293">
        <v>0</v>
      </c>
      <c r="X153" s="293">
        <v>1.0985</v>
      </c>
      <c r="Y153">
        <v>822742.48</v>
      </c>
    </row>
    <row r="154" spans="1:25" x14ac:dyDescent="0.2">
      <c r="A154" s="204">
        <v>3180</v>
      </c>
      <c r="B154" s="204">
        <v>0</v>
      </c>
      <c r="C154" s="204">
        <v>0</v>
      </c>
      <c r="D154" s="204">
        <v>0</v>
      </c>
      <c r="E154" s="204">
        <v>1847.7</v>
      </c>
      <c r="F154" s="76">
        <v>28498195.829999998</v>
      </c>
      <c r="G154" s="76">
        <v>0</v>
      </c>
      <c r="H154" s="76">
        <v>0</v>
      </c>
      <c r="I154" s="76">
        <v>0</v>
      </c>
      <c r="J154" s="76">
        <v>0</v>
      </c>
      <c r="K154" s="76">
        <v>28498195.829999998</v>
      </c>
      <c r="L154" s="76">
        <v>-2480555.3651187895</v>
      </c>
      <c r="M154" s="76">
        <v>26017640.464881208</v>
      </c>
      <c r="N154" s="76">
        <v>6745145.4000000004</v>
      </c>
      <c r="O154" s="76">
        <v>249820200</v>
      </c>
      <c r="P154" s="238">
        <v>27</v>
      </c>
      <c r="Q154" s="76">
        <v>690919.1</v>
      </c>
      <c r="R154" s="76">
        <v>18581575.964881204</v>
      </c>
      <c r="S154">
        <v>550000</v>
      </c>
      <c r="T154">
        <v>51544.38205306654</v>
      </c>
      <c r="W154" s="293">
        <v>0</v>
      </c>
      <c r="X154" s="293">
        <v>1.0411999999999999</v>
      </c>
      <c r="Y154">
        <v>2314945.7000000002</v>
      </c>
    </row>
    <row r="155" spans="1:25" x14ac:dyDescent="0.2">
      <c r="A155" s="204">
        <v>209.3</v>
      </c>
      <c r="B155" s="204">
        <v>0</v>
      </c>
      <c r="C155" s="204">
        <v>0</v>
      </c>
      <c r="D155" s="204">
        <v>0</v>
      </c>
      <c r="E155" s="204">
        <v>48.9</v>
      </c>
      <c r="F155" s="76">
        <v>2963885.55</v>
      </c>
      <c r="G155" s="76">
        <v>21235.18</v>
      </c>
      <c r="H155" s="76">
        <v>0</v>
      </c>
      <c r="I155" s="76">
        <v>0</v>
      </c>
      <c r="J155" s="76">
        <v>0</v>
      </c>
      <c r="K155" s="76">
        <v>2985120.73</v>
      </c>
      <c r="L155" s="76">
        <v>-259832.49208126511</v>
      </c>
      <c r="M155" s="76">
        <v>2725288.237918735</v>
      </c>
      <c r="N155" s="76">
        <v>421650.9</v>
      </c>
      <c r="O155" s="76">
        <v>15616700</v>
      </c>
      <c r="P155" s="238">
        <v>27</v>
      </c>
      <c r="Q155" s="76">
        <v>45533.41</v>
      </c>
      <c r="R155" s="76">
        <v>2258103.927918735</v>
      </c>
      <c r="S155">
        <v>9617.9</v>
      </c>
      <c r="T155">
        <v>0</v>
      </c>
      <c r="W155" s="293">
        <v>0</v>
      </c>
      <c r="X155" s="293">
        <v>1.7966</v>
      </c>
      <c r="Y155">
        <v>81409.36</v>
      </c>
    </row>
    <row r="156" spans="1:25" x14ac:dyDescent="0.2">
      <c r="A156" s="204">
        <v>637.70000000000005</v>
      </c>
      <c r="B156" s="204">
        <v>0</v>
      </c>
      <c r="C156" s="204">
        <v>0</v>
      </c>
      <c r="D156" s="204">
        <v>0</v>
      </c>
      <c r="E156" s="204">
        <v>175.5</v>
      </c>
      <c r="F156" s="76">
        <v>6119529.6500000004</v>
      </c>
      <c r="G156" s="76">
        <v>0</v>
      </c>
      <c r="H156" s="76">
        <v>0</v>
      </c>
      <c r="I156" s="76">
        <v>0</v>
      </c>
      <c r="J156" s="76">
        <v>0</v>
      </c>
      <c r="K156" s="76">
        <v>6119529.6500000004</v>
      </c>
      <c r="L156" s="76">
        <v>-532659.40748891991</v>
      </c>
      <c r="M156" s="76">
        <v>5586870.2425110806</v>
      </c>
      <c r="N156" s="76">
        <v>3581225.22</v>
      </c>
      <c r="O156" s="76">
        <v>145904470</v>
      </c>
      <c r="P156" s="238">
        <v>24.545000000000002</v>
      </c>
      <c r="Q156" s="76">
        <v>350273.56</v>
      </c>
      <c r="R156" s="76">
        <v>1655371.4625110803</v>
      </c>
      <c r="S156">
        <v>0</v>
      </c>
      <c r="T156">
        <v>0</v>
      </c>
      <c r="W156" s="293">
        <v>0</v>
      </c>
      <c r="X156" s="293">
        <v>1.2017</v>
      </c>
      <c r="Y156">
        <v>195636.19</v>
      </c>
    </row>
    <row r="157" spans="1:25" x14ac:dyDescent="0.2">
      <c r="A157" s="204">
        <v>1418.7</v>
      </c>
      <c r="B157" s="204">
        <v>0</v>
      </c>
      <c r="C157" s="204">
        <v>0</v>
      </c>
      <c r="D157" s="204">
        <v>0</v>
      </c>
      <c r="E157" s="204">
        <v>941</v>
      </c>
      <c r="F157" s="76">
        <v>13211393.800000001</v>
      </c>
      <c r="G157" s="76">
        <v>3637.1</v>
      </c>
      <c r="H157" s="76">
        <v>0</v>
      </c>
      <c r="I157" s="76">
        <v>0</v>
      </c>
      <c r="J157" s="76">
        <v>0</v>
      </c>
      <c r="K157" s="76">
        <v>13215030.9</v>
      </c>
      <c r="L157" s="76">
        <v>-1150269.8625116996</v>
      </c>
      <c r="M157" s="76">
        <v>12064761.0374883</v>
      </c>
      <c r="N157" s="76">
        <v>1715968.94</v>
      </c>
      <c r="O157" s="76">
        <v>70277632</v>
      </c>
      <c r="P157" s="238">
        <v>24.417000000000002</v>
      </c>
      <c r="Q157" s="76">
        <v>368415.49</v>
      </c>
      <c r="R157" s="76">
        <v>9980376.6074883007</v>
      </c>
      <c r="S157">
        <v>0</v>
      </c>
      <c r="T157">
        <v>0</v>
      </c>
      <c r="W157" s="293">
        <v>0</v>
      </c>
      <c r="X157" s="293">
        <v>1.1004</v>
      </c>
      <c r="Y157">
        <v>1356229.59</v>
      </c>
    </row>
    <row r="158" spans="1:25" x14ac:dyDescent="0.2">
      <c r="A158" s="204">
        <v>789.8</v>
      </c>
      <c r="B158" s="204">
        <v>0</v>
      </c>
      <c r="C158" s="204">
        <v>0</v>
      </c>
      <c r="D158" s="204">
        <v>0</v>
      </c>
      <c r="E158" s="204">
        <v>532.79999999999995</v>
      </c>
      <c r="F158" s="76">
        <v>7769999.2000000002</v>
      </c>
      <c r="G158" s="76">
        <v>11250.24</v>
      </c>
      <c r="H158" s="76">
        <v>0</v>
      </c>
      <c r="I158" s="76">
        <v>0</v>
      </c>
      <c r="J158" s="76">
        <v>0</v>
      </c>
      <c r="K158" s="76">
        <v>7781249.4400000004</v>
      </c>
      <c r="L158" s="76">
        <v>-677299.71963349998</v>
      </c>
      <c r="M158" s="76">
        <v>7103949.7203665003</v>
      </c>
      <c r="N158" s="76">
        <v>945323.66</v>
      </c>
      <c r="O158" s="76">
        <v>36465193</v>
      </c>
      <c r="P158" s="238">
        <v>25.923999999999999</v>
      </c>
      <c r="Q158" s="76">
        <v>191447.64</v>
      </c>
      <c r="R158" s="76">
        <v>5967178.4203665005</v>
      </c>
      <c r="S158">
        <v>0</v>
      </c>
      <c r="T158">
        <v>98041.342051145679</v>
      </c>
      <c r="W158" s="293">
        <v>0</v>
      </c>
      <c r="X158" s="293">
        <v>1.1704000000000001</v>
      </c>
      <c r="Y158">
        <v>834351.79</v>
      </c>
    </row>
    <row r="159" spans="1:25" x14ac:dyDescent="0.2">
      <c r="A159" s="204">
        <v>137.30000000000001</v>
      </c>
      <c r="B159" s="204">
        <v>0</v>
      </c>
      <c r="C159" s="204">
        <v>0</v>
      </c>
      <c r="D159" s="204">
        <v>0</v>
      </c>
      <c r="E159" s="204">
        <v>85.8</v>
      </c>
      <c r="F159" s="76">
        <v>2283177.27</v>
      </c>
      <c r="G159" s="76">
        <v>0</v>
      </c>
      <c r="H159" s="76">
        <v>0</v>
      </c>
      <c r="I159" s="76">
        <v>0</v>
      </c>
      <c r="J159" s="76">
        <v>0</v>
      </c>
      <c r="K159" s="76">
        <v>2283177.27</v>
      </c>
      <c r="L159" s="76">
        <v>-198733.55002542879</v>
      </c>
      <c r="M159" s="76">
        <v>2084443.7199745711</v>
      </c>
      <c r="N159" s="76">
        <v>222071.29</v>
      </c>
      <c r="O159" s="76">
        <v>10220042</v>
      </c>
      <c r="P159" s="238">
        <v>21.728999999999999</v>
      </c>
      <c r="Q159" s="76">
        <v>42015.16</v>
      </c>
      <c r="R159" s="76">
        <v>1820357.2699745712</v>
      </c>
      <c r="S159">
        <v>0</v>
      </c>
      <c r="T159">
        <v>0</v>
      </c>
      <c r="W159" s="293">
        <v>0</v>
      </c>
      <c r="X159" s="293">
        <v>2.0674000000000001</v>
      </c>
      <c r="Y159">
        <v>159269.85</v>
      </c>
    </row>
    <row r="160" spans="1:25" x14ac:dyDescent="0.2">
      <c r="A160" s="204">
        <v>389</v>
      </c>
      <c r="B160" s="204">
        <v>0</v>
      </c>
      <c r="C160" s="204">
        <v>0</v>
      </c>
      <c r="D160" s="204">
        <v>0</v>
      </c>
      <c r="E160" s="204">
        <v>179.2</v>
      </c>
      <c r="F160" s="76">
        <v>4129487.53</v>
      </c>
      <c r="G160" s="76">
        <v>18740.310000000001</v>
      </c>
      <c r="H160" s="76">
        <v>0</v>
      </c>
      <c r="I160" s="76">
        <v>0</v>
      </c>
      <c r="J160" s="76">
        <v>0</v>
      </c>
      <c r="K160" s="76">
        <v>4148227.84</v>
      </c>
      <c r="L160" s="76">
        <v>-361072.28982597415</v>
      </c>
      <c r="M160" s="76">
        <v>3787155.5501740258</v>
      </c>
      <c r="N160" s="76">
        <v>667563.71</v>
      </c>
      <c r="O160" s="76">
        <v>24724582</v>
      </c>
      <c r="P160" s="238">
        <v>27</v>
      </c>
      <c r="Q160" s="76">
        <v>105423.78</v>
      </c>
      <c r="R160" s="76">
        <v>3014168.0601740261</v>
      </c>
      <c r="S160">
        <v>0</v>
      </c>
      <c r="T160">
        <v>0</v>
      </c>
      <c r="W160" s="293">
        <v>0</v>
      </c>
      <c r="X160" s="293">
        <v>1.3560000000000001</v>
      </c>
      <c r="Y160">
        <v>217302.37</v>
      </c>
    </row>
    <row r="161" spans="1:25" x14ac:dyDescent="0.2">
      <c r="A161" s="204">
        <v>209.5</v>
      </c>
      <c r="B161" s="204">
        <v>0</v>
      </c>
      <c r="C161" s="204">
        <v>0</v>
      </c>
      <c r="D161" s="204">
        <v>0</v>
      </c>
      <c r="E161" s="204">
        <v>66.5</v>
      </c>
      <c r="F161" s="76">
        <v>2902449.1999999997</v>
      </c>
      <c r="G161" s="76">
        <v>0</v>
      </c>
      <c r="H161" s="76">
        <v>0</v>
      </c>
      <c r="I161" s="76">
        <v>0</v>
      </c>
      <c r="J161" s="76">
        <v>0</v>
      </c>
      <c r="K161" s="76">
        <v>2902449.1999999997</v>
      </c>
      <c r="L161" s="76">
        <v>-252636.55208185641</v>
      </c>
      <c r="M161" s="76">
        <v>2649812.6479181433</v>
      </c>
      <c r="N161" s="76">
        <v>198967.32</v>
      </c>
      <c r="O161" s="76">
        <v>7369160</v>
      </c>
      <c r="P161" s="238">
        <v>27</v>
      </c>
      <c r="Q161" s="76">
        <v>37143.61</v>
      </c>
      <c r="R161" s="76">
        <v>2413701.7179181436</v>
      </c>
      <c r="S161">
        <v>0</v>
      </c>
      <c r="T161">
        <v>0</v>
      </c>
      <c r="W161" s="293">
        <v>0</v>
      </c>
      <c r="X161" s="293">
        <v>1.7958000000000001</v>
      </c>
      <c r="Y161">
        <v>106499.65</v>
      </c>
    </row>
    <row r="162" spans="1:25" x14ac:dyDescent="0.2">
      <c r="A162" s="204">
        <v>353.7</v>
      </c>
      <c r="B162" s="204">
        <v>0</v>
      </c>
      <c r="C162" s="204">
        <v>0</v>
      </c>
      <c r="D162" s="204">
        <v>0</v>
      </c>
      <c r="E162" s="204">
        <v>112.5</v>
      </c>
      <c r="F162" s="76">
        <v>3870094.1</v>
      </c>
      <c r="G162" s="76">
        <v>27730.86</v>
      </c>
      <c r="H162" s="76">
        <v>0</v>
      </c>
      <c r="I162" s="76">
        <v>0</v>
      </c>
      <c r="J162" s="76">
        <v>0</v>
      </c>
      <c r="K162" s="76">
        <v>3897824.96</v>
      </c>
      <c r="L162" s="76">
        <v>-339276.58699866303</v>
      </c>
      <c r="M162" s="76">
        <v>3558548.3730013371</v>
      </c>
      <c r="N162" s="76">
        <v>399268.34</v>
      </c>
      <c r="O162" s="76">
        <v>18151036</v>
      </c>
      <c r="P162" s="238">
        <v>21.997</v>
      </c>
      <c r="Q162" s="76">
        <v>81120.61</v>
      </c>
      <c r="R162" s="76">
        <v>3078159.4230013373</v>
      </c>
      <c r="S162">
        <v>15862</v>
      </c>
      <c r="T162">
        <v>0</v>
      </c>
      <c r="W162" s="293">
        <v>0</v>
      </c>
      <c r="X162" s="293">
        <v>1.4153</v>
      </c>
      <c r="Y162">
        <v>143302.39000000001</v>
      </c>
    </row>
    <row r="163" spans="1:25" x14ac:dyDescent="0.2">
      <c r="A163" s="204">
        <v>167.70000000000002</v>
      </c>
      <c r="B163" s="204">
        <v>0</v>
      </c>
      <c r="C163" s="204">
        <v>0</v>
      </c>
      <c r="D163" s="204">
        <v>0</v>
      </c>
      <c r="E163" s="204">
        <v>39.799999999999997</v>
      </c>
      <c r="F163" s="76">
        <v>2830997.4</v>
      </c>
      <c r="G163" s="76">
        <v>15683.54</v>
      </c>
      <c r="H163" s="76">
        <v>0</v>
      </c>
      <c r="I163" s="76">
        <v>0</v>
      </c>
      <c r="J163" s="76">
        <v>0</v>
      </c>
      <c r="K163" s="76">
        <v>2846680.94</v>
      </c>
      <c r="L163" s="76">
        <v>-247782.34105139135</v>
      </c>
      <c r="M163" s="76">
        <v>2598898.5989486086</v>
      </c>
      <c r="N163" s="76">
        <v>1078036.21</v>
      </c>
      <c r="O163" s="76">
        <v>56945550</v>
      </c>
      <c r="P163" s="238">
        <v>18.931000000000001</v>
      </c>
      <c r="Q163" s="76">
        <v>76961.990000000005</v>
      </c>
      <c r="R163" s="76">
        <v>1443900.3989486087</v>
      </c>
      <c r="S163">
        <v>489504.97</v>
      </c>
      <c r="T163">
        <v>0</v>
      </c>
      <c r="W163" s="293">
        <v>0</v>
      </c>
      <c r="X163" s="293">
        <v>1.9531000000000001</v>
      </c>
      <c r="Y163">
        <v>78826.899999999994</v>
      </c>
    </row>
    <row r="164" spans="1:25" x14ac:dyDescent="0.2">
      <c r="A164" s="204">
        <v>331.8</v>
      </c>
      <c r="B164" s="204">
        <v>0</v>
      </c>
      <c r="C164" s="204">
        <v>0</v>
      </c>
      <c r="D164" s="204">
        <v>0</v>
      </c>
      <c r="E164" s="204">
        <v>53.6</v>
      </c>
      <c r="F164" s="76">
        <v>4098449.84</v>
      </c>
      <c r="G164" s="76">
        <v>0</v>
      </c>
      <c r="H164" s="76">
        <v>0</v>
      </c>
      <c r="I164" s="76">
        <v>0</v>
      </c>
      <c r="J164" s="76">
        <v>0</v>
      </c>
      <c r="K164" s="76">
        <v>4098449.84</v>
      </c>
      <c r="L164" s="76">
        <v>-356739.48624425055</v>
      </c>
      <c r="M164" s="76">
        <v>3741710.3537557493</v>
      </c>
      <c r="N164" s="76">
        <v>1236273.74</v>
      </c>
      <c r="O164" s="76">
        <v>95627610</v>
      </c>
      <c r="P164" s="238">
        <v>12.928000000000001</v>
      </c>
      <c r="Q164" s="76">
        <v>124688.52</v>
      </c>
      <c r="R164" s="76">
        <v>2380748.0937557495</v>
      </c>
      <c r="S164">
        <v>555852.64439999999</v>
      </c>
      <c r="T164">
        <v>0</v>
      </c>
      <c r="W164" s="293">
        <v>0</v>
      </c>
      <c r="X164" s="293">
        <v>1.452</v>
      </c>
      <c r="Y164">
        <v>77938.31</v>
      </c>
    </row>
    <row r="165" spans="1:25" x14ac:dyDescent="0.2">
      <c r="A165" s="204">
        <v>902.7</v>
      </c>
      <c r="B165" s="204">
        <v>0</v>
      </c>
      <c r="C165" s="204">
        <v>0</v>
      </c>
      <c r="D165" s="204">
        <v>1</v>
      </c>
      <c r="E165" s="204">
        <v>179.1</v>
      </c>
      <c r="F165" s="76">
        <v>8580320.4499999993</v>
      </c>
      <c r="G165" s="76">
        <v>21078.66</v>
      </c>
      <c r="H165" s="76">
        <v>0</v>
      </c>
      <c r="I165" s="76">
        <v>8162</v>
      </c>
      <c r="J165" s="76">
        <v>0</v>
      </c>
      <c r="K165" s="76">
        <v>8601399.1099999994</v>
      </c>
      <c r="L165" s="76">
        <v>-748687.63051230949</v>
      </c>
      <c r="M165" s="76">
        <v>7852711.4794876901</v>
      </c>
      <c r="N165" s="76">
        <v>2424158.12</v>
      </c>
      <c r="O165" s="76">
        <v>137252753</v>
      </c>
      <c r="P165" s="238">
        <v>17.661999999999999</v>
      </c>
      <c r="Q165" s="76">
        <v>291561.46000000002</v>
      </c>
      <c r="R165" s="76">
        <v>5136991.8994876901</v>
      </c>
      <c r="S165">
        <v>629488.357311</v>
      </c>
      <c r="T165">
        <v>36536.377770962994</v>
      </c>
      <c r="W165" s="293">
        <v>0</v>
      </c>
      <c r="X165" s="293">
        <v>1.1471</v>
      </c>
      <c r="Y165">
        <v>200051.4</v>
      </c>
    </row>
    <row r="166" spans="1:25" x14ac:dyDescent="0.2">
      <c r="A166" s="204">
        <v>647.70000000000005</v>
      </c>
      <c r="B166" s="204">
        <v>0</v>
      </c>
      <c r="C166" s="204">
        <v>0</v>
      </c>
      <c r="D166" s="204">
        <v>0</v>
      </c>
      <c r="E166" s="204">
        <v>187.3</v>
      </c>
      <c r="F166" s="76">
        <v>6404904.4500000002</v>
      </c>
      <c r="G166" s="76">
        <v>0</v>
      </c>
      <c r="H166" s="76">
        <v>0</v>
      </c>
      <c r="I166" s="76">
        <v>0</v>
      </c>
      <c r="J166" s="76">
        <v>0</v>
      </c>
      <c r="K166" s="76">
        <v>6404904.4500000002</v>
      </c>
      <c r="L166" s="76">
        <v>-557499.15507969586</v>
      </c>
      <c r="M166" s="76">
        <v>5847405.2949203048</v>
      </c>
      <c r="N166" s="76">
        <v>3734355.19</v>
      </c>
      <c r="O166" s="76">
        <v>306773613</v>
      </c>
      <c r="P166" s="238">
        <v>12.173</v>
      </c>
      <c r="Q166" s="76">
        <v>608497.65</v>
      </c>
      <c r="R166" s="76">
        <v>1504552.4549203049</v>
      </c>
      <c r="S166">
        <v>757952.78</v>
      </c>
      <c r="T166">
        <v>0</v>
      </c>
      <c r="W166" s="293">
        <v>0</v>
      </c>
      <c r="X166" s="293">
        <v>1.1996</v>
      </c>
      <c r="Y166">
        <v>214804.22</v>
      </c>
    </row>
    <row r="167" spans="1:25" x14ac:dyDescent="0.2">
      <c r="A167" s="204">
        <v>585.4</v>
      </c>
      <c r="B167" s="204">
        <v>0</v>
      </c>
      <c r="C167" s="204">
        <v>0</v>
      </c>
      <c r="D167" s="204">
        <v>0</v>
      </c>
      <c r="E167" s="204">
        <v>229.8</v>
      </c>
      <c r="F167" s="76">
        <v>5496175.9100000001</v>
      </c>
      <c r="G167" s="76">
        <v>28630.32</v>
      </c>
      <c r="H167" s="76">
        <v>0</v>
      </c>
      <c r="I167" s="76">
        <v>0</v>
      </c>
      <c r="J167" s="76">
        <v>0</v>
      </c>
      <c r="K167" s="76">
        <v>5524806.2300000004</v>
      </c>
      <c r="L167" s="76">
        <v>-480893.17010873434</v>
      </c>
      <c r="M167" s="76">
        <v>5043913.0598912658</v>
      </c>
      <c r="N167" s="76">
        <v>2049258.69</v>
      </c>
      <c r="O167" s="76">
        <v>75898470</v>
      </c>
      <c r="P167" s="238">
        <v>27</v>
      </c>
      <c r="Q167" s="76">
        <v>221857.64</v>
      </c>
      <c r="R167" s="76">
        <v>2772796.7298912657</v>
      </c>
      <c r="S167">
        <v>537053.90899999999</v>
      </c>
      <c r="T167">
        <v>54281.94786012124</v>
      </c>
      <c r="W167" s="293">
        <v>0</v>
      </c>
      <c r="X167" s="293">
        <v>1.2124999999999999</v>
      </c>
      <c r="Y167">
        <v>254295.39</v>
      </c>
    </row>
    <row r="168" spans="1:25" x14ac:dyDescent="0.2">
      <c r="A168" s="204">
        <v>322.10000000000002</v>
      </c>
      <c r="B168" s="204">
        <v>0</v>
      </c>
      <c r="C168" s="204">
        <v>0</v>
      </c>
      <c r="D168" s="204">
        <v>0</v>
      </c>
      <c r="E168" s="204">
        <v>82.8</v>
      </c>
      <c r="F168" s="76">
        <v>3499379.79</v>
      </c>
      <c r="G168" s="76">
        <v>0</v>
      </c>
      <c r="H168" s="76">
        <v>0</v>
      </c>
      <c r="I168" s="76">
        <v>0</v>
      </c>
      <c r="J168" s="76">
        <v>0</v>
      </c>
      <c r="K168" s="76">
        <v>3499379.79</v>
      </c>
      <c r="L168" s="76">
        <v>-304594.90714618907</v>
      </c>
      <c r="M168" s="76">
        <v>3194784.8828538111</v>
      </c>
      <c r="N168" s="76">
        <v>861746.26</v>
      </c>
      <c r="O168" s="76">
        <v>32370920</v>
      </c>
      <c r="P168" s="238">
        <v>26.620999999999999</v>
      </c>
      <c r="Q168" s="76">
        <v>85179.6</v>
      </c>
      <c r="R168" s="76">
        <v>2247859.0228538108</v>
      </c>
      <c r="S168">
        <v>161854.6</v>
      </c>
      <c r="T168">
        <v>0</v>
      </c>
      <c r="W168" s="293">
        <v>0</v>
      </c>
      <c r="X168" s="293">
        <v>1.4682999999999999</v>
      </c>
      <c r="Y168">
        <v>104717.07</v>
      </c>
    </row>
    <row r="169" spans="1:25" x14ac:dyDescent="0.2">
      <c r="A169" s="204">
        <v>1652.4</v>
      </c>
      <c r="B169" s="204">
        <v>0</v>
      </c>
      <c r="C169" s="204">
        <v>0</v>
      </c>
      <c r="D169" s="204">
        <v>0</v>
      </c>
      <c r="E169" s="204">
        <v>46.7</v>
      </c>
      <c r="F169" s="76">
        <v>19031472.560000002</v>
      </c>
      <c r="G169" s="76">
        <v>0</v>
      </c>
      <c r="H169" s="76">
        <v>0</v>
      </c>
      <c r="I169" s="76">
        <v>0</v>
      </c>
      <c r="J169" s="76">
        <v>0</v>
      </c>
      <c r="K169" s="76">
        <v>19031472.560000002</v>
      </c>
      <c r="L169" s="76">
        <v>-1656547.7213516303</v>
      </c>
      <c r="M169" s="76">
        <v>17374924.838648371</v>
      </c>
      <c r="N169" s="76">
        <v>12856377.699999999</v>
      </c>
      <c r="O169" s="76">
        <v>2913956867</v>
      </c>
      <c r="P169" s="238">
        <v>4.4119999999999999</v>
      </c>
      <c r="Q169" s="76">
        <v>460960.26</v>
      </c>
      <c r="R169" s="76">
        <v>4057586.8786483724</v>
      </c>
      <c r="S169">
        <v>5606941.6299999999</v>
      </c>
      <c r="T169">
        <v>0</v>
      </c>
      <c r="W169" s="293">
        <v>0</v>
      </c>
      <c r="X169" s="293">
        <v>1.0878000000000001</v>
      </c>
      <c r="Y169">
        <v>64325.760000000002</v>
      </c>
    </row>
    <row r="170" spans="1:25" x14ac:dyDescent="0.2">
      <c r="A170" s="204">
        <v>195.3</v>
      </c>
      <c r="B170" s="204">
        <v>0</v>
      </c>
      <c r="C170" s="204">
        <v>0</v>
      </c>
      <c r="D170" s="204">
        <v>4</v>
      </c>
      <c r="E170" s="204">
        <v>114.3</v>
      </c>
      <c r="F170" s="76">
        <v>2742113.16</v>
      </c>
      <c r="G170" s="76">
        <v>8283.24</v>
      </c>
      <c r="H170" s="76">
        <v>0</v>
      </c>
      <c r="I170" s="76">
        <v>32648</v>
      </c>
      <c r="J170" s="76">
        <v>0</v>
      </c>
      <c r="K170" s="76">
        <v>2750396.4000000004</v>
      </c>
      <c r="L170" s="76">
        <v>-239401.49007753539</v>
      </c>
      <c r="M170" s="76">
        <v>2510994.9099224648</v>
      </c>
      <c r="N170" s="76">
        <v>419036.03</v>
      </c>
      <c r="O170" s="76">
        <v>15519853</v>
      </c>
      <c r="P170" s="238">
        <v>27</v>
      </c>
      <c r="Q170" s="76">
        <v>64099.67</v>
      </c>
      <c r="R170" s="76">
        <v>2027859.2099224648</v>
      </c>
      <c r="S170">
        <v>0</v>
      </c>
      <c r="T170">
        <v>43714.197100544698</v>
      </c>
      <c r="W170" s="293">
        <v>0</v>
      </c>
      <c r="X170" s="293">
        <v>1.8492999999999999</v>
      </c>
      <c r="Y170">
        <v>181823.06</v>
      </c>
    </row>
    <row r="171" spans="1:25" x14ac:dyDescent="0.2">
      <c r="A171" s="204">
        <v>1487.4</v>
      </c>
      <c r="B171" s="204">
        <v>0</v>
      </c>
      <c r="C171" s="204">
        <v>0</v>
      </c>
      <c r="D171" s="204">
        <v>4</v>
      </c>
      <c r="E171" s="204">
        <v>822.2</v>
      </c>
      <c r="F171" s="76">
        <v>13274342.49</v>
      </c>
      <c r="G171" s="76">
        <v>21086.81</v>
      </c>
      <c r="H171" s="76">
        <v>0</v>
      </c>
      <c r="I171" s="76">
        <v>32648</v>
      </c>
      <c r="J171" s="76">
        <v>0</v>
      </c>
      <c r="K171" s="76">
        <v>13295429.300000001</v>
      </c>
      <c r="L171" s="76">
        <v>-1157267.9435009889</v>
      </c>
      <c r="M171" s="76">
        <v>12138161.356499013</v>
      </c>
      <c r="N171" s="76">
        <v>1600064.94</v>
      </c>
      <c r="O171" s="76">
        <v>81656797</v>
      </c>
      <c r="P171" s="238">
        <v>19.594999999999999</v>
      </c>
      <c r="Q171" s="76">
        <v>263513.52</v>
      </c>
      <c r="R171" s="76">
        <v>10274582.896499014</v>
      </c>
      <c r="S171">
        <v>0</v>
      </c>
      <c r="T171">
        <v>51412.13967052829</v>
      </c>
      <c r="W171" s="293">
        <v>0</v>
      </c>
      <c r="X171" s="293">
        <v>1.0967</v>
      </c>
      <c r="Y171">
        <v>1005351.29</v>
      </c>
    </row>
    <row r="172" spans="1:25" x14ac:dyDescent="0.2">
      <c r="A172" s="204">
        <v>286.3</v>
      </c>
      <c r="B172" s="204">
        <v>0</v>
      </c>
      <c r="C172" s="204">
        <v>0</v>
      </c>
      <c r="D172" s="204">
        <v>0</v>
      </c>
      <c r="E172" s="204">
        <v>149.5</v>
      </c>
      <c r="F172" s="76">
        <v>3255126.6</v>
      </c>
      <c r="G172" s="76">
        <v>0</v>
      </c>
      <c r="H172" s="76">
        <v>0</v>
      </c>
      <c r="I172" s="76">
        <v>0</v>
      </c>
      <c r="J172" s="76">
        <v>0</v>
      </c>
      <c r="K172" s="76">
        <v>3255126.6</v>
      </c>
      <c r="L172" s="76">
        <v>-283334.48895985371</v>
      </c>
      <c r="M172" s="76">
        <v>2971792.1110401466</v>
      </c>
      <c r="N172" s="76">
        <v>628843.89</v>
      </c>
      <c r="O172" s="76">
        <v>23697765</v>
      </c>
      <c r="P172" s="238">
        <v>26.536000000000001</v>
      </c>
      <c r="Q172" s="76">
        <v>97696.53</v>
      </c>
      <c r="R172" s="76">
        <v>2245251.6910401466</v>
      </c>
      <c r="S172">
        <v>0</v>
      </c>
      <c r="T172">
        <v>0</v>
      </c>
      <c r="W172" s="293">
        <v>0</v>
      </c>
      <c r="X172" s="293">
        <v>1.5284</v>
      </c>
      <c r="Y172">
        <v>191943.77</v>
      </c>
    </row>
    <row r="173" spans="1:25" x14ac:dyDescent="0.2">
      <c r="A173" s="204">
        <v>233.20000000000002</v>
      </c>
      <c r="B173" s="204">
        <v>0</v>
      </c>
      <c r="C173" s="204">
        <v>0</v>
      </c>
      <c r="D173" s="204">
        <v>2</v>
      </c>
      <c r="E173" s="204">
        <v>59.9</v>
      </c>
      <c r="F173" s="76">
        <v>2931031.17</v>
      </c>
      <c r="G173" s="76">
        <v>0</v>
      </c>
      <c r="H173" s="76">
        <v>0</v>
      </c>
      <c r="I173" s="76">
        <v>16324</v>
      </c>
      <c r="J173" s="76">
        <v>0</v>
      </c>
      <c r="K173" s="76">
        <v>2931031.17</v>
      </c>
      <c r="L173" s="76">
        <v>-255124.3993635615</v>
      </c>
      <c r="M173" s="76">
        <v>2675906.7706364384</v>
      </c>
      <c r="N173" s="76">
        <v>337052.36</v>
      </c>
      <c r="O173" s="76">
        <v>13453573</v>
      </c>
      <c r="P173" s="238">
        <v>25.053000000000001</v>
      </c>
      <c r="Q173" s="76">
        <v>45169.86</v>
      </c>
      <c r="R173" s="76">
        <v>2293684.5506364387</v>
      </c>
      <c r="S173">
        <v>0</v>
      </c>
      <c r="T173">
        <v>0</v>
      </c>
      <c r="W173" s="293">
        <v>0</v>
      </c>
      <c r="X173" s="293">
        <v>1.7067000000000001</v>
      </c>
      <c r="Y173">
        <v>87885.78</v>
      </c>
    </row>
    <row r="174" spans="1:25" x14ac:dyDescent="0.2">
      <c r="A174" s="204">
        <v>16415.8</v>
      </c>
      <c r="B174" s="204">
        <v>0</v>
      </c>
      <c r="C174" s="204">
        <v>0</v>
      </c>
      <c r="D174" s="204">
        <v>4</v>
      </c>
      <c r="E174" s="204">
        <v>11779.4</v>
      </c>
      <c r="F174" s="76">
        <v>150458378.31</v>
      </c>
      <c r="G174" s="76">
        <v>159279.24</v>
      </c>
      <c r="H174" s="76">
        <v>0</v>
      </c>
      <c r="I174" s="76">
        <v>32648</v>
      </c>
      <c r="J174" s="76">
        <v>0</v>
      </c>
      <c r="K174" s="76">
        <v>150617657.55000001</v>
      </c>
      <c r="L174" s="76">
        <v>-13110143.559473081</v>
      </c>
      <c r="M174" s="76">
        <v>137507513.99052694</v>
      </c>
      <c r="N174" s="76">
        <v>27498153.190000001</v>
      </c>
      <c r="O174" s="76">
        <v>1018450118</v>
      </c>
      <c r="P174" s="238">
        <v>27</v>
      </c>
      <c r="Q174" s="76">
        <v>2145812.63</v>
      </c>
      <c r="R174" s="76">
        <v>107863548.17052695</v>
      </c>
      <c r="S174">
        <v>0</v>
      </c>
      <c r="T174">
        <v>580493.83639807487</v>
      </c>
      <c r="W174" s="293">
        <v>0</v>
      </c>
      <c r="X174" s="293">
        <v>1.0297000000000001</v>
      </c>
      <c r="Y174">
        <v>18326179.859999999</v>
      </c>
    </row>
    <row r="175" spans="1:25" x14ac:dyDescent="0.2">
      <c r="A175" s="204">
        <v>9578.6</v>
      </c>
      <c r="B175" s="204">
        <v>0</v>
      </c>
      <c r="C175" s="204">
        <v>191.5</v>
      </c>
      <c r="D175" s="204">
        <v>12</v>
      </c>
      <c r="E175" s="204">
        <v>3089.5</v>
      </c>
      <c r="F175" s="76">
        <v>80901562.219999999</v>
      </c>
      <c r="G175" s="76">
        <v>0</v>
      </c>
      <c r="H175" s="76">
        <v>1563023</v>
      </c>
      <c r="I175" s="76">
        <v>97944</v>
      </c>
      <c r="J175" s="76">
        <v>0</v>
      </c>
      <c r="K175" s="76">
        <v>80901562.219999999</v>
      </c>
      <c r="L175" s="76">
        <v>-7041877.5072089387</v>
      </c>
      <c r="M175" s="76">
        <v>73859684.712791055</v>
      </c>
      <c r="N175" s="76">
        <v>18813710.539999999</v>
      </c>
      <c r="O175" s="76">
        <v>696804094</v>
      </c>
      <c r="P175" s="238">
        <v>27</v>
      </c>
      <c r="Q175" s="76">
        <v>1846157.18</v>
      </c>
      <c r="R175" s="76">
        <v>53199816.992791057</v>
      </c>
      <c r="S175">
        <v>0</v>
      </c>
      <c r="T175">
        <v>0</v>
      </c>
      <c r="W175" s="293">
        <v>0</v>
      </c>
      <c r="X175" s="293">
        <v>1.0297000000000001</v>
      </c>
      <c r="Y175">
        <v>2959702.13</v>
      </c>
    </row>
    <row r="176" spans="1:25" x14ac:dyDescent="0.2">
      <c r="A176" s="204">
        <v>700.7</v>
      </c>
      <c r="B176" s="204">
        <v>0</v>
      </c>
      <c r="C176" s="204">
        <v>0</v>
      </c>
      <c r="D176" s="204">
        <v>0</v>
      </c>
      <c r="E176" s="204">
        <v>212.7</v>
      </c>
      <c r="F176" s="76">
        <v>6456223.8200000003</v>
      </c>
      <c r="G176" s="76">
        <v>0</v>
      </c>
      <c r="H176" s="76">
        <v>0</v>
      </c>
      <c r="I176" s="76">
        <v>0</v>
      </c>
      <c r="J176" s="76">
        <v>0</v>
      </c>
      <c r="K176" s="76">
        <v>6456223.8200000003</v>
      </c>
      <c r="L176" s="76">
        <v>-561966.12342209194</v>
      </c>
      <c r="M176" s="76">
        <v>5894257.6965779085</v>
      </c>
      <c r="N176" s="76">
        <v>3379206.12</v>
      </c>
      <c r="O176" s="76">
        <v>585955630</v>
      </c>
      <c r="P176" s="238">
        <v>5.7670000000000003</v>
      </c>
      <c r="Q176" s="76">
        <v>136003.57999999999</v>
      </c>
      <c r="R176" s="76">
        <v>2379047.9965779083</v>
      </c>
      <c r="S176">
        <v>404670</v>
      </c>
      <c r="T176">
        <v>0</v>
      </c>
      <c r="W176" s="293">
        <v>0</v>
      </c>
      <c r="X176" s="293">
        <v>1.1887000000000001</v>
      </c>
      <c r="Y176">
        <v>226911.61</v>
      </c>
    </row>
    <row r="177" spans="1:25" x14ac:dyDescent="0.2">
      <c r="A177" s="204">
        <v>483.7</v>
      </c>
      <c r="B177" s="204">
        <v>0</v>
      </c>
      <c r="C177" s="204">
        <v>0</v>
      </c>
      <c r="D177" s="204">
        <v>0</v>
      </c>
      <c r="E177" s="204">
        <v>114.1</v>
      </c>
      <c r="F177" s="76">
        <v>4512632.4000000004</v>
      </c>
      <c r="G177" s="76">
        <v>0</v>
      </c>
      <c r="H177" s="76">
        <v>0</v>
      </c>
      <c r="I177" s="76">
        <v>0</v>
      </c>
      <c r="J177" s="76">
        <v>0</v>
      </c>
      <c r="K177" s="76">
        <v>4512632.4000000004</v>
      </c>
      <c r="L177" s="76">
        <v>-392790.98850338976</v>
      </c>
      <c r="M177" s="76">
        <v>4119841.4114966104</v>
      </c>
      <c r="N177" s="76">
        <v>504405.94</v>
      </c>
      <c r="O177" s="76">
        <v>238377100</v>
      </c>
      <c r="P177" s="238">
        <v>2.1160000000000001</v>
      </c>
      <c r="Q177" s="76">
        <v>46132.39</v>
      </c>
      <c r="R177" s="76">
        <v>3569303.0814966103</v>
      </c>
      <c r="S177">
        <v>1377262.95</v>
      </c>
      <c r="T177">
        <v>0</v>
      </c>
      <c r="W177" s="293">
        <v>0</v>
      </c>
      <c r="X177" s="293">
        <v>1.2334000000000001</v>
      </c>
      <c r="Y177">
        <v>124221.87</v>
      </c>
    </row>
    <row r="178" spans="1:25" x14ac:dyDescent="0.2">
      <c r="A178" s="204">
        <v>432.1</v>
      </c>
      <c r="B178" s="204">
        <v>0</v>
      </c>
      <c r="C178" s="204">
        <v>0</v>
      </c>
      <c r="D178" s="204">
        <v>0</v>
      </c>
      <c r="E178" s="204">
        <v>199</v>
      </c>
      <c r="F178" s="76">
        <v>4338308.63</v>
      </c>
      <c r="G178" s="76">
        <v>21836.35</v>
      </c>
      <c r="H178" s="76">
        <v>0</v>
      </c>
      <c r="I178" s="76">
        <v>0</v>
      </c>
      <c r="J178" s="76">
        <v>0</v>
      </c>
      <c r="K178" s="76">
        <v>4360144.9799999995</v>
      </c>
      <c r="L178" s="76">
        <v>-379518.09607011027</v>
      </c>
      <c r="M178" s="76">
        <v>3980626.8839298892</v>
      </c>
      <c r="N178" s="76">
        <v>1472521.69</v>
      </c>
      <c r="O178" s="76">
        <v>90294438</v>
      </c>
      <c r="P178" s="238">
        <v>16.308</v>
      </c>
      <c r="Q178" s="76">
        <v>148662.94</v>
      </c>
      <c r="R178" s="76">
        <v>2359442.2539298893</v>
      </c>
      <c r="S178">
        <v>832600</v>
      </c>
      <c r="T178">
        <v>0</v>
      </c>
      <c r="W178" s="293">
        <v>0</v>
      </c>
      <c r="X178" s="293">
        <v>1.2837000000000001</v>
      </c>
      <c r="Y178">
        <v>228343.92</v>
      </c>
    </row>
    <row r="179" spans="1:25" x14ac:dyDescent="0.2">
      <c r="A179" s="204">
        <v>1103.2</v>
      </c>
      <c r="B179" s="204">
        <v>0</v>
      </c>
      <c r="C179" s="204">
        <v>116</v>
      </c>
      <c r="D179" s="204">
        <v>0</v>
      </c>
      <c r="E179" s="204">
        <v>618.79999999999995</v>
      </c>
      <c r="F179" s="76">
        <v>9920456.0299999993</v>
      </c>
      <c r="G179" s="76">
        <v>33086.01</v>
      </c>
      <c r="H179" s="76">
        <v>946792</v>
      </c>
      <c r="I179" s="76">
        <v>0</v>
      </c>
      <c r="J179" s="76">
        <v>0</v>
      </c>
      <c r="K179" s="76">
        <v>9953542.0399999991</v>
      </c>
      <c r="L179" s="76">
        <v>-866381.58627803274</v>
      </c>
      <c r="M179" s="76">
        <v>9087160.4537219666</v>
      </c>
      <c r="N179" s="76">
        <v>1568470.42</v>
      </c>
      <c r="O179" s="76">
        <v>58091497</v>
      </c>
      <c r="P179" s="238">
        <v>27</v>
      </c>
      <c r="Q179" s="76">
        <v>200268.16</v>
      </c>
      <c r="R179" s="76">
        <v>7318421.8737219665</v>
      </c>
      <c r="S179">
        <v>195000</v>
      </c>
      <c r="T179">
        <v>103787.36558819504</v>
      </c>
      <c r="W179" s="293">
        <v>1138.0999999999999</v>
      </c>
      <c r="X179" s="293">
        <v>1.1173999999999999</v>
      </c>
      <c r="Y179">
        <v>770314.16</v>
      </c>
    </row>
    <row r="180" spans="1:25" x14ac:dyDescent="0.2">
      <c r="A180" s="204">
        <v>387.5</v>
      </c>
      <c r="B180" s="204">
        <v>0</v>
      </c>
      <c r="C180" s="204">
        <v>0</v>
      </c>
      <c r="D180" s="204">
        <v>0</v>
      </c>
      <c r="E180" s="204">
        <v>107</v>
      </c>
      <c r="F180" s="76">
        <v>3935856.51</v>
      </c>
      <c r="G180" s="76">
        <v>86859.36</v>
      </c>
      <c r="H180" s="76">
        <v>0</v>
      </c>
      <c r="I180" s="76">
        <v>0</v>
      </c>
      <c r="J180" s="76">
        <v>0</v>
      </c>
      <c r="K180" s="76">
        <v>4022715.8699999996</v>
      </c>
      <c r="L180" s="76">
        <v>-350147.40909221262</v>
      </c>
      <c r="M180" s="76">
        <v>3672568.4609077871</v>
      </c>
      <c r="N180" s="76">
        <v>1170012.71</v>
      </c>
      <c r="O180" s="76">
        <v>43333804</v>
      </c>
      <c r="P180" s="238">
        <v>27</v>
      </c>
      <c r="Q180" s="76">
        <v>139792.63</v>
      </c>
      <c r="R180" s="76">
        <v>2362763.1209077872</v>
      </c>
      <c r="S180">
        <v>75000</v>
      </c>
      <c r="T180">
        <v>0</v>
      </c>
      <c r="W180" s="293">
        <v>0</v>
      </c>
      <c r="X180" s="293">
        <v>1.3585</v>
      </c>
      <c r="Y180">
        <v>129019.51</v>
      </c>
    </row>
    <row r="181" spans="1:25" x14ac:dyDescent="0.2">
      <c r="A181" s="204">
        <v>398.2</v>
      </c>
      <c r="B181" s="204">
        <v>0</v>
      </c>
      <c r="C181" s="204">
        <v>0</v>
      </c>
      <c r="D181" s="204">
        <v>0</v>
      </c>
      <c r="E181" s="204">
        <v>94</v>
      </c>
      <c r="F181" s="76">
        <v>4460747.92</v>
      </c>
      <c r="G181" s="76">
        <v>11969.62</v>
      </c>
      <c r="H181" s="76">
        <v>0</v>
      </c>
      <c r="I181" s="76">
        <v>0</v>
      </c>
      <c r="J181" s="76">
        <v>0</v>
      </c>
      <c r="K181" s="76">
        <v>4472717.54</v>
      </c>
      <c r="L181" s="76">
        <v>-389316.69768471498</v>
      </c>
      <c r="M181" s="76">
        <v>4083400.842315285</v>
      </c>
      <c r="N181" s="76">
        <v>2494009.13</v>
      </c>
      <c r="O181" s="76">
        <v>121150740</v>
      </c>
      <c r="P181" s="238">
        <v>20.585999999999999</v>
      </c>
      <c r="Q181" s="76">
        <v>226133.62</v>
      </c>
      <c r="R181" s="76">
        <v>1363258.092315285</v>
      </c>
      <c r="S181">
        <v>1226946</v>
      </c>
      <c r="T181">
        <v>43069.521691924157</v>
      </c>
      <c r="W181" s="293">
        <v>0</v>
      </c>
      <c r="X181" s="293">
        <v>1.3406</v>
      </c>
      <c r="Y181">
        <v>123210.54</v>
      </c>
    </row>
    <row r="182" spans="1:25" x14ac:dyDescent="0.2">
      <c r="A182" s="204">
        <v>2602</v>
      </c>
      <c r="B182" s="204">
        <v>123.8</v>
      </c>
      <c r="C182" s="204">
        <v>0</v>
      </c>
      <c r="D182" s="204">
        <v>0</v>
      </c>
      <c r="E182" s="204">
        <v>350.5</v>
      </c>
      <c r="F182" s="76">
        <v>24207069.390000001</v>
      </c>
      <c r="G182" s="76">
        <v>0</v>
      </c>
      <c r="H182" s="76">
        <v>0</v>
      </c>
      <c r="I182" s="76">
        <v>0</v>
      </c>
      <c r="J182" s="76">
        <v>-1003735.736</v>
      </c>
      <c r="K182" s="76">
        <v>24207069.390000001</v>
      </c>
      <c r="L182" s="76">
        <v>-2107044.8181128707</v>
      </c>
      <c r="M182" s="76">
        <v>21096288.835887127</v>
      </c>
      <c r="N182" s="76">
        <v>8738415.0099999998</v>
      </c>
      <c r="O182" s="76">
        <v>875154232</v>
      </c>
      <c r="P182" s="238">
        <v>9.9850000000000012</v>
      </c>
      <c r="Q182" s="76">
        <v>947679.02</v>
      </c>
      <c r="R182" s="76">
        <v>11410194.805887129</v>
      </c>
      <c r="S182">
        <v>2637161.06</v>
      </c>
      <c r="T182">
        <v>0</v>
      </c>
      <c r="W182" s="293">
        <v>0</v>
      </c>
      <c r="X182" s="293">
        <v>1.0474000000000001</v>
      </c>
      <c r="Y182">
        <v>367847.12</v>
      </c>
    </row>
    <row r="183" spans="1:25" x14ac:dyDescent="0.2">
      <c r="A183" s="204">
        <v>330.5</v>
      </c>
      <c r="B183" s="204">
        <v>0</v>
      </c>
      <c r="C183" s="204">
        <v>0</v>
      </c>
      <c r="D183" s="204">
        <v>1.5</v>
      </c>
      <c r="E183" s="204">
        <v>114.5</v>
      </c>
      <c r="F183" s="76">
        <v>4046343.16</v>
      </c>
      <c r="G183" s="76">
        <v>20419.91</v>
      </c>
      <c r="H183" s="76">
        <v>0</v>
      </c>
      <c r="I183" s="76">
        <v>12243</v>
      </c>
      <c r="J183" s="76">
        <v>0</v>
      </c>
      <c r="K183" s="76">
        <v>4066763.0700000003</v>
      </c>
      <c r="L183" s="76">
        <v>-353981.3892827566</v>
      </c>
      <c r="M183" s="76">
        <v>3712781.6807172438</v>
      </c>
      <c r="N183" s="76">
        <v>1787654.73</v>
      </c>
      <c r="O183" s="76">
        <v>83994490</v>
      </c>
      <c r="P183" s="238">
        <v>21.283000000000001</v>
      </c>
      <c r="Q183" s="76">
        <v>162797.74</v>
      </c>
      <c r="R183" s="76">
        <v>1762329.2107172438</v>
      </c>
      <c r="S183">
        <v>1164457</v>
      </c>
      <c r="T183">
        <v>32578.114596308646</v>
      </c>
      <c r="W183" s="293">
        <v>0</v>
      </c>
      <c r="X183" s="293">
        <v>1.4541999999999999</v>
      </c>
      <c r="Y183">
        <v>162540.43</v>
      </c>
    </row>
    <row r="184" spans="1:25" x14ac:dyDescent="0.2">
      <c r="A184" s="204">
        <v>131.19999999999999</v>
      </c>
      <c r="B184" s="204">
        <v>0</v>
      </c>
      <c r="C184" s="204">
        <v>0</v>
      </c>
      <c r="D184" s="204">
        <v>0</v>
      </c>
      <c r="E184" s="204">
        <v>75.7</v>
      </c>
      <c r="F184" s="76">
        <v>2114271.1100000003</v>
      </c>
      <c r="G184" s="76">
        <v>0</v>
      </c>
      <c r="H184" s="76">
        <v>0</v>
      </c>
      <c r="I184" s="76">
        <v>0</v>
      </c>
      <c r="J184" s="76">
        <v>0</v>
      </c>
      <c r="K184" s="76">
        <v>2114271.1100000003</v>
      </c>
      <c r="L184" s="76">
        <v>-184031.52875050475</v>
      </c>
      <c r="M184" s="76">
        <v>1930239.5812494955</v>
      </c>
      <c r="N184" s="76">
        <v>482804.91</v>
      </c>
      <c r="O184" s="76">
        <v>20494308</v>
      </c>
      <c r="P184" s="238">
        <v>23.558</v>
      </c>
      <c r="Q184" s="76">
        <v>55909.95</v>
      </c>
      <c r="R184" s="76">
        <v>1391524.7212494956</v>
      </c>
      <c r="S184">
        <v>0</v>
      </c>
      <c r="T184">
        <v>0</v>
      </c>
      <c r="W184" s="293">
        <v>0</v>
      </c>
      <c r="X184" s="293">
        <v>2.0903999999999998</v>
      </c>
      <c r="Y184">
        <v>136908.26</v>
      </c>
    </row>
    <row r="185" spans="1:25" x14ac:dyDescent="0.2">
      <c r="A185" s="204">
        <v>220</v>
      </c>
      <c r="B185" s="204">
        <v>0</v>
      </c>
      <c r="C185" s="204">
        <v>0</v>
      </c>
      <c r="D185" s="204">
        <v>1</v>
      </c>
      <c r="E185" s="204">
        <v>151.5</v>
      </c>
      <c r="F185" s="76">
        <v>3409018.6799999997</v>
      </c>
      <c r="G185" s="76">
        <v>0</v>
      </c>
      <c r="H185" s="76">
        <v>0</v>
      </c>
      <c r="I185" s="76">
        <v>8162</v>
      </c>
      <c r="J185" s="76">
        <v>0</v>
      </c>
      <c r="K185" s="76">
        <v>3409018.6799999997</v>
      </c>
      <c r="L185" s="76">
        <v>-296729.64656809199</v>
      </c>
      <c r="M185" s="76">
        <v>3112289.0334319077</v>
      </c>
      <c r="N185" s="76">
        <v>557080.71</v>
      </c>
      <c r="O185" s="76">
        <v>20632619</v>
      </c>
      <c r="P185" s="238">
        <v>27</v>
      </c>
      <c r="Q185" s="76">
        <v>88512.44</v>
      </c>
      <c r="R185" s="76">
        <v>2466695.8834319077</v>
      </c>
      <c r="S185">
        <v>164087</v>
      </c>
      <c r="T185">
        <v>0</v>
      </c>
      <c r="W185" s="293">
        <v>0</v>
      </c>
      <c r="X185" s="293">
        <v>1.9522999999999999</v>
      </c>
      <c r="Y185">
        <v>260677.86</v>
      </c>
    </row>
    <row r="186" spans="1:25" x14ac:dyDescent="0.2">
      <c r="A186" s="204">
        <v>652</v>
      </c>
      <c r="B186" s="204">
        <v>0</v>
      </c>
      <c r="C186" s="204">
        <v>0</v>
      </c>
      <c r="D186" s="204">
        <v>0</v>
      </c>
      <c r="E186" s="204">
        <v>466.3</v>
      </c>
      <c r="F186" s="76">
        <v>6499864.6099999994</v>
      </c>
      <c r="G186" s="76">
        <v>0</v>
      </c>
      <c r="H186" s="76">
        <v>0</v>
      </c>
      <c r="I186" s="76">
        <v>0</v>
      </c>
      <c r="J186" s="76">
        <v>0</v>
      </c>
      <c r="K186" s="76">
        <v>6499864.6099999994</v>
      </c>
      <c r="L186" s="76">
        <v>-565764.72865374538</v>
      </c>
      <c r="M186" s="76">
        <v>5934099.8813462537</v>
      </c>
      <c r="N186" s="76">
        <v>929508.67</v>
      </c>
      <c r="O186" s="76">
        <v>34426247</v>
      </c>
      <c r="P186" s="238">
        <v>27</v>
      </c>
      <c r="Q186" s="76">
        <v>145602.32999999999</v>
      </c>
      <c r="R186" s="76">
        <v>4858988.8813462537</v>
      </c>
      <c r="S186">
        <v>0</v>
      </c>
      <c r="T186">
        <v>57338.695172517473</v>
      </c>
      <c r="W186" s="293">
        <v>0</v>
      </c>
      <c r="X186" s="293">
        <v>1.1987000000000001</v>
      </c>
      <c r="Y186">
        <v>809621.72</v>
      </c>
    </row>
    <row r="187" spans="1:25" x14ac:dyDescent="0.2">
      <c r="A187" s="204">
        <v>66.099999999999994</v>
      </c>
      <c r="B187" s="204">
        <v>0</v>
      </c>
      <c r="C187" s="204">
        <v>0</v>
      </c>
      <c r="D187" s="204">
        <v>0</v>
      </c>
      <c r="E187" s="204">
        <v>30</v>
      </c>
      <c r="F187" s="76">
        <v>1246711.06</v>
      </c>
      <c r="G187" s="76">
        <v>12855.24</v>
      </c>
      <c r="H187" s="76">
        <v>0</v>
      </c>
      <c r="I187" s="76">
        <v>0</v>
      </c>
      <c r="J187" s="76">
        <v>0</v>
      </c>
      <c r="K187" s="76">
        <v>1259566.3</v>
      </c>
      <c r="L187" s="76">
        <v>-109635.85069826587</v>
      </c>
      <c r="M187" s="76">
        <v>1149930.4493017341</v>
      </c>
      <c r="N187" s="76">
        <v>494438.13</v>
      </c>
      <c r="O187" s="76">
        <v>45092397</v>
      </c>
      <c r="P187" s="238">
        <v>10.965</v>
      </c>
      <c r="Q187" s="76">
        <v>38715.620000000003</v>
      </c>
      <c r="R187" s="76">
        <v>616776.6993017341</v>
      </c>
      <c r="S187">
        <v>19817.919999999998</v>
      </c>
      <c r="T187">
        <v>0</v>
      </c>
      <c r="W187" s="293">
        <v>0</v>
      </c>
      <c r="X187" s="293">
        <v>2.3353000000000002</v>
      </c>
      <c r="Y187">
        <v>65056.51</v>
      </c>
    </row>
    <row r="188" spans="1:25" x14ac:dyDescent="0.2">
      <c r="A188" s="204">
        <v>910.4</v>
      </c>
      <c r="B188" s="204">
        <v>0</v>
      </c>
      <c r="C188" s="204">
        <v>0</v>
      </c>
      <c r="D188" s="204">
        <v>0</v>
      </c>
      <c r="E188" s="204">
        <v>141.4</v>
      </c>
      <c r="F188" s="76">
        <v>10774374.9</v>
      </c>
      <c r="G188" s="76">
        <v>0</v>
      </c>
      <c r="H188" s="76">
        <v>0</v>
      </c>
      <c r="I188" s="76">
        <v>0</v>
      </c>
      <c r="J188" s="76">
        <v>0</v>
      </c>
      <c r="K188" s="76">
        <v>10774374.9</v>
      </c>
      <c r="L188" s="76">
        <v>-937828.9637500965</v>
      </c>
      <c r="M188" s="76">
        <v>9836545.9362499043</v>
      </c>
      <c r="N188" s="76">
        <v>4646987.3099999996</v>
      </c>
      <c r="O188" s="76">
        <v>767716390</v>
      </c>
      <c r="P188" s="238">
        <v>6.0529999999999999</v>
      </c>
      <c r="Q188" s="76">
        <v>226870.63</v>
      </c>
      <c r="R188" s="76">
        <v>4962687.9962499049</v>
      </c>
      <c r="S188">
        <v>3062823.8820000002</v>
      </c>
      <c r="T188">
        <v>0</v>
      </c>
      <c r="W188" s="293">
        <v>0</v>
      </c>
      <c r="X188" s="293">
        <v>1.1455</v>
      </c>
      <c r="Y188">
        <v>197138.13</v>
      </c>
    </row>
    <row r="189" spans="1:25" x14ac:dyDescent="0.2">
      <c r="A189" s="204">
        <v>230.8</v>
      </c>
      <c r="B189" s="204">
        <v>0</v>
      </c>
      <c r="C189" s="204">
        <v>0</v>
      </c>
      <c r="D189" s="204">
        <v>0</v>
      </c>
      <c r="E189" s="204">
        <v>40.299999999999997</v>
      </c>
      <c r="F189" s="76">
        <v>3205772.32</v>
      </c>
      <c r="G189" s="76">
        <v>43239.69</v>
      </c>
      <c r="H189" s="76">
        <v>0</v>
      </c>
      <c r="I189" s="76">
        <v>0</v>
      </c>
      <c r="J189" s="76">
        <v>0</v>
      </c>
      <c r="K189" s="76">
        <v>3249012.01</v>
      </c>
      <c r="L189" s="76">
        <v>-282802.25951205002</v>
      </c>
      <c r="M189" s="76">
        <v>2966209.7504879497</v>
      </c>
      <c r="N189" s="76">
        <v>154567.63</v>
      </c>
      <c r="O189" s="76">
        <v>39531362</v>
      </c>
      <c r="P189" s="238">
        <v>3.91</v>
      </c>
      <c r="Q189" s="76">
        <v>10569.61</v>
      </c>
      <c r="R189" s="76">
        <v>2801072.5104879499</v>
      </c>
      <c r="S189">
        <v>436477.739148497</v>
      </c>
      <c r="T189">
        <v>0</v>
      </c>
      <c r="W189" s="293">
        <v>0</v>
      </c>
      <c r="X189" s="293">
        <v>1.7157</v>
      </c>
      <c r="Y189">
        <v>66680.06</v>
      </c>
    </row>
    <row r="190" spans="1:25" x14ac:dyDescent="0.2">
      <c r="A190" s="204">
        <v>516.29999999999995</v>
      </c>
      <c r="B190" s="204">
        <v>0</v>
      </c>
      <c r="C190" s="204">
        <v>264</v>
      </c>
      <c r="D190" s="204">
        <v>0</v>
      </c>
      <c r="E190" s="204">
        <v>222.9</v>
      </c>
      <c r="F190" s="76">
        <v>4605933.05</v>
      </c>
      <c r="G190" s="76">
        <v>0</v>
      </c>
      <c r="H190" s="76">
        <v>2154768</v>
      </c>
      <c r="I190" s="76">
        <v>0</v>
      </c>
      <c r="J190" s="76">
        <v>0</v>
      </c>
      <c r="K190" s="76">
        <v>4605933.05</v>
      </c>
      <c r="L190" s="76">
        <v>-400912.11411103036</v>
      </c>
      <c r="M190" s="76">
        <v>4205020.9358889693</v>
      </c>
      <c r="N190" s="76">
        <v>900492.39</v>
      </c>
      <c r="O190" s="76">
        <v>33351570</v>
      </c>
      <c r="P190" s="238">
        <v>27</v>
      </c>
      <c r="Q190" s="76">
        <v>99257.96</v>
      </c>
      <c r="R190" s="76">
        <v>3205270.5858889692</v>
      </c>
      <c r="S190">
        <v>0</v>
      </c>
      <c r="T190">
        <v>0</v>
      </c>
      <c r="W190" s="293">
        <v>0</v>
      </c>
      <c r="X190" s="293">
        <v>1.2266999999999999</v>
      </c>
      <c r="Y190">
        <v>254977.56</v>
      </c>
    </row>
    <row r="191" spans="1:25" x14ac:dyDescent="0.2">
      <c r="A191" s="204">
        <v>139.4</v>
      </c>
      <c r="B191" s="204">
        <v>0</v>
      </c>
      <c r="C191" s="204">
        <v>0</v>
      </c>
      <c r="D191" s="204">
        <v>0</v>
      </c>
      <c r="E191" s="204">
        <v>52.5</v>
      </c>
      <c r="F191" s="76">
        <v>2199486.7199999997</v>
      </c>
      <c r="G191" s="76">
        <v>0</v>
      </c>
      <c r="H191" s="76">
        <v>0</v>
      </c>
      <c r="I191" s="76">
        <v>0</v>
      </c>
      <c r="J191" s="76">
        <v>0</v>
      </c>
      <c r="K191" s="76">
        <v>2199486.7199999997</v>
      </c>
      <c r="L191" s="76">
        <v>-191448.91193638515</v>
      </c>
      <c r="M191" s="76">
        <v>2008037.8080636146</v>
      </c>
      <c r="N191" s="76">
        <v>600853.04</v>
      </c>
      <c r="O191" s="76">
        <v>26190090</v>
      </c>
      <c r="P191" s="238">
        <v>22.942</v>
      </c>
      <c r="Q191" s="76">
        <v>119466.37</v>
      </c>
      <c r="R191" s="76">
        <v>1287718.3980636145</v>
      </c>
      <c r="S191">
        <v>74228.81</v>
      </c>
      <c r="T191">
        <v>0</v>
      </c>
      <c r="W191" s="293">
        <v>0</v>
      </c>
      <c r="X191" s="293">
        <v>2.0594999999999999</v>
      </c>
      <c r="Y191">
        <v>95104.78</v>
      </c>
    </row>
    <row r="192" spans="1:25" x14ac:dyDescent="0.2">
      <c r="A192" s="204">
        <v>3397.5</v>
      </c>
      <c r="B192" s="204">
        <v>0</v>
      </c>
      <c r="C192" s="204">
        <v>0</v>
      </c>
      <c r="D192" s="204">
        <v>1</v>
      </c>
      <c r="E192" s="204">
        <v>821.6</v>
      </c>
      <c r="F192" s="76">
        <v>31280978.079999998</v>
      </c>
      <c r="G192" s="76">
        <v>93871.16</v>
      </c>
      <c r="H192" s="76">
        <v>0</v>
      </c>
      <c r="I192" s="76">
        <v>8162</v>
      </c>
      <c r="J192" s="76">
        <v>0</v>
      </c>
      <c r="K192" s="76">
        <v>31374849.239999998</v>
      </c>
      <c r="L192" s="76">
        <v>-2730946.5861044712</v>
      </c>
      <c r="M192" s="76">
        <v>28643902.653895527</v>
      </c>
      <c r="N192" s="76">
        <v>20089148.940000001</v>
      </c>
      <c r="O192" s="76">
        <v>1883475430</v>
      </c>
      <c r="P192" s="238">
        <v>10.666</v>
      </c>
      <c r="Q192" s="76">
        <v>1459382.84</v>
      </c>
      <c r="R192" s="76">
        <v>7095370.8738955259</v>
      </c>
      <c r="S192">
        <v>6162349.0099999998</v>
      </c>
      <c r="T192">
        <v>35409.680984948114</v>
      </c>
      <c r="W192" s="293">
        <v>0</v>
      </c>
      <c r="X192" s="293">
        <v>1.0382</v>
      </c>
      <c r="Y192">
        <v>884813.46</v>
      </c>
    </row>
    <row r="193" spans="1:25" x14ac:dyDescent="0.2">
      <c r="A193" s="204">
        <v>357.9</v>
      </c>
      <c r="B193" s="204">
        <v>0</v>
      </c>
      <c r="C193" s="204">
        <v>0</v>
      </c>
      <c r="D193" s="204">
        <v>0</v>
      </c>
      <c r="E193" s="204">
        <v>185.2</v>
      </c>
      <c r="F193" s="76">
        <v>4047552.4899999998</v>
      </c>
      <c r="G193" s="76">
        <v>0</v>
      </c>
      <c r="H193" s="76">
        <v>0</v>
      </c>
      <c r="I193" s="76">
        <v>0</v>
      </c>
      <c r="J193" s="76">
        <v>0</v>
      </c>
      <c r="K193" s="76">
        <v>4047552.4899999998</v>
      </c>
      <c r="L193" s="76">
        <v>-64435.689999999711</v>
      </c>
      <c r="M193" s="76">
        <v>3983116.8</v>
      </c>
      <c r="N193" s="76">
        <v>3689632.33</v>
      </c>
      <c r="O193" s="76">
        <v>320698160</v>
      </c>
      <c r="P193" s="238">
        <v>11.504999999999999</v>
      </c>
      <c r="Q193" s="76">
        <v>293484.46999999997</v>
      </c>
      <c r="R193" s="76">
        <v>0</v>
      </c>
      <c r="S193">
        <v>584000</v>
      </c>
      <c r="T193">
        <v>0</v>
      </c>
      <c r="W193" s="293">
        <v>0</v>
      </c>
      <c r="X193" s="293">
        <v>1.4081999999999999</v>
      </c>
      <c r="Y193">
        <v>236640.69</v>
      </c>
    </row>
    <row r="194" spans="1:25" x14ac:dyDescent="0.2">
      <c r="A194" s="204">
        <v>2301</v>
      </c>
      <c r="B194" s="204">
        <v>0</v>
      </c>
      <c r="C194" s="204">
        <v>0</v>
      </c>
      <c r="D194" s="204">
        <v>1</v>
      </c>
      <c r="E194" s="204">
        <v>531.5</v>
      </c>
      <c r="F194" s="76">
        <v>19666262.68</v>
      </c>
      <c r="G194" s="76">
        <v>0</v>
      </c>
      <c r="H194" s="76">
        <v>0</v>
      </c>
      <c r="I194" s="76">
        <v>8162</v>
      </c>
      <c r="J194" s="76">
        <v>0</v>
      </c>
      <c r="K194" s="76">
        <v>19666262.68</v>
      </c>
      <c r="L194" s="76">
        <v>-1711801.4660898421</v>
      </c>
      <c r="M194" s="76">
        <v>17954461.213910159</v>
      </c>
      <c r="N194" s="76">
        <v>5891284.0800000001</v>
      </c>
      <c r="O194" s="76">
        <v>261254283</v>
      </c>
      <c r="P194" s="238">
        <v>22.55</v>
      </c>
      <c r="Q194" s="76">
        <v>735785.3</v>
      </c>
      <c r="R194" s="76">
        <v>11327391.833910158</v>
      </c>
      <c r="S194">
        <v>1100000</v>
      </c>
      <c r="T194">
        <v>0</v>
      </c>
      <c r="W194" s="293">
        <v>0</v>
      </c>
      <c r="X194" s="293">
        <v>1.0531999999999999</v>
      </c>
      <c r="Y194">
        <v>530418.93000000005</v>
      </c>
    </row>
    <row r="195" spans="1:25" x14ac:dyDescent="0.2">
      <c r="A195" s="204">
        <v>362.9</v>
      </c>
      <c r="B195" s="204">
        <v>0</v>
      </c>
      <c r="C195" s="204">
        <v>0</v>
      </c>
      <c r="D195" s="204">
        <v>0</v>
      </c>
      <c r="E195" s="204">
        <v>158.6</v>
      </c>
      <c r="F195" s="76">
        <v>4045665.0500000003</v>
      </c>
      <c r="G195" s="76">
        <v>0</v>
      </c>
      <c r="H195" s="76">
        <v>0</v>
      </c>
      <c r="I195" s="76">
        <v>0</v>
      </c>
      <c r="J195" s="76">
        <v>0</v>
      </c>
      <c r="K195" s="76">
        <v>4045665.0500000003</v>
      </c>
      <c r="L195" s="76">
        <v>-352144.96402213391</v>
      </c>
      <c r="M195" s="76">
        <v>3693520.0859778663</v>
      </c>
      <c r="N195" s="76">
        <v>932287.83</v>
      </c>
      <c r="O195" s="76">
        <v>38149105</v>
      </c>
      <c r="P195" s="238">
        <v>24.437999999999999</v>
      </c>
      <c r="Q195" s="76">
        <v>121698.72</v>
      </c>
      <c r="R195" s="76">
        <v>2639533.535977866</v>
      </c>
      <c r="S195">
        <v>0</v>
      </c>
      <c r="T195">
        <v>0</v>
      </c>
      <c r="W195" s="293">
        <v>0</v>
      </c>
      <c r="X195" s="293">
        <v>1.3997999999999999</v>
      </c>
      <c r="Y195">
        <v>201598.97</v>
      </c>
    </row>
    <row r="196" spans="1:25" x14ac:dyDescent="0.2">
      <c r="A196" s="204">
        <v>105.6</v>
      </c>
      <c r="B196" s="204">
        <v>0</v>
      </c>
      <c r="C196" s="204">
        <v>0</v>
      </c>
      <c r="D196" s="204">
        <v>0</v>
      </c>
      <c r="E196" s="204">
        <v>51.6</v>
      </c>
      <c r="F196" s="76">
        <v>1807155.21</v>
      </c>
      <c r="G196" s="76">
        <v>270.14</v>
      </c>
      <c r="H196" s="76">
        <v>0</v>
      </c>
      <c r="I196" s="76">
        <v>0</v>
      </c>
      <c r="J196" s="76">
        <v>0</v>
      </c>
      <c r="K196" s="76">
        <v>1807425.3499999999</v>
      </c>
      <c r="L196" s="76">
        <v>-157322.89425404673</v>
      </c>
      <c r="M196" s="76">
        <v>1650102.4557459531</v>
      </c>
      <c r="N196" s="76">
        <v>455271.9</v>
      </c>
      <c r="O196" s="76">
        <v>32104358</v>
      </c>
      <c r="P196" s="238">
        <v>14.180999999999999</v>
      </c>
      <c r="Q196" s="76">
        <v>59269.75</v>
      </c>
      <c r="R196" s="76">
        <v>1135560.8057459532</v>
      </c>
      <c r="S196">
        <v>257823.44</v>
      </c>
      <c r="T196">
        <v>0</v>
      </c>
      <c r="W196" s="293">
        <v>0</v>
      </c>
      <c r="X196" s="293">
        <v>2.1867000000000001</v>
      </c>
      <c r="Y196">
        <v>100110.72</v>
      </c>
    </row>
    <row r="197" spans="1:25" x14ac:dyDescent="0.2">
      <c r="A197" s="204">
        <v>226.3</v>
      </c>
      <c r="B197" s="204">
        <v>0</v>
      </c>
      <c r="C197" s="204">
        <v>0</v>
      </c>
      <c r="D197" s="204">
        <v>0</v>
      </c>
      <c r="E197" s="204">
        <v>84.5</v>
      </c>
      <c r="F197" s="76">
        <v>3048200.98</v>
      </c>
      <c r="G197" s="76">
        <v>23748.52</v>
      </c>
      <c r="H197" s="76">
        <v>0</v>
      </c>
      <c r="I197" s="76">
        <v>0</v>
      </c>
      <c r="J197" s="76">
        <v>0</v>
      </c>
      <c r="K197" s="76">
        <v>3071949.5</v>
      </c>
      <c r="L197" s="76">
        <v>-267390.2888118017</v>
      </c>
      <c r="M197" s="76">
        <v>2804559.2111881981</v>
      </c>
      <c r="N197" s="76">
        <v>466871.61</v>
      </c>
      <c r="O197" s="76">
        <v>17291541</v>
      </c>
      <c r="P197" s="238">
        <v>27</v>
      </c>
      <c r="Q197" s="76">
        <v>60418.27</v>
      </c>
      <c r="R197" s="76">
        <v>2277269.3311881982</v>
      </c>
      <c r="S197">
        <v>0</v>
      </c>
      <c r="T197">
        <v>0</v>
      </c>
      <c r="W197" s="293">
        <v>0</v>
      </c>
      <c r="X197" s="293">
        <v>1.7326999999999999</v>
      </c>
      <c r="Y197">
        <v>131744.07</v>
      </c>
    </row>
    <row r="198" spans="1:25" x14ac:dyDescent="0.2">
      <c r="A198" s="204">
        <v>117.6</v>
      </c>
      <c r="B198" s="204">
        <v>0</v>
      </c>
      <c r="C198" s="204">
        <v>0</v>
      </c>
      <c r="D198" s="204">
        <v>0</v>
      </c>
      <c r="E198" s="204">
        <v>36.9</v>
      </c>
      <c r="F198" s="76">
        <v>1968134.24</v>
      </c>
      <c r="G198" s="76">
        <v>3940.81</v>
      </c>
      <c r="H198" s="76">
        <v>0</v>
      </c>
      <c r="I198" s="76">
        <v>0</v>
      </c>
      <c r="J198" s="76">
        <v>0</v>
      </c>
      <c r="K198" s="76">
        <v>1972075.05</v>
      </c>
      <c r="L198" s="76">
        <v>-171654.42243697311</v>
      </c>
      <c r="M198" s="76">
        <v>1800420.627563027</v>
      </c>
      <c r="N198" s="76">
        <v>313716.47999999998</v>
      </c>
      <c r="O198" s="76">
        <v>11619129</v>
      </c>
      <c r="P198" s="238">
        <v>27</v>
      </c>
      <c r="Q198" s="76">
        <v>33098.089999999997</v>
      </c>
      <c r="R198" s="76">
        <v>1453606.0575630269</v>
      </c>
      <c r="S198">
        <v>0</v>
      </c>
      <c r="T198">
        <v>0</v>
      </c>
      <c r="W198" s="293">
        <v>0</v>
      </c>
      <c r="X198" s="293">
        <v>2.1415000000000002</v>
      </c>
      <c r="Y198">
        <v>71560.2</v>
      </c>
    </row>
    <row r="199" spans="1:25" x14ac:dyDescent="0.2">
      <c r="A199" s="204">
        <v>93.5</v>
      </c>
      <c r="B199" s="204">
        <v>0</v>
      </c>
      <c r="C199" s="204">
        <v>0</v>
      </c>
      <c r="D199" s="204">
        <v>0</v>
      </c>
      <c r="E199" s="204">
        <v>48</v>
      </c>
      <c r="F199" s="76">
        <v>1627240.23</v>
      </c>
      <c r="G199" s="76">
        <v>0</v>
      </c>
      <c r="H199" s="76">
        <v>0</v>
      </c>
      <c r="I199" s="76">
        <v>0</v>
      </c>
      <c r="J199" s="76">
        <v>0</v>
      </c>
      <c r="K199" s="76">
        <v>1627240.23</v>
      </c>
      <c r="L199" s="76">
        <v>-141639.12364636289</v>
      </c>
      <c r="M199" s="76">
        <v>1485601.1063536371</v>
      </c>
      <c r="N199" s="76">
        <v>835567.78</v>
      </c>
      <c r="O199" s="76">
        <v>42260155</v>
      </c>
      <c r="P199" s="238">
        <v>19.771999999999998</v>
      </c>
      <c r="Q199" s="76">
        <v>94422.11</v>
      </c>
      <c r="R199" s="76">
        <v>555611.21635363705</v>
      </c>
      <c r="S199">
        <v>231952.78</v>
      </c>
      <c r="T199">
        <v>33366.441960883829</v>
      </c>
      <c r="W199" s="293">
        <v>0</v>
      </c>
      <c r="X199" s="293">
        <v>2.2322000000000002</v>
      </c>
      <c r="Y199">
        <v>94427.8</v>
      </c>
    </row>
    <row r="200" spans="1:25" x14ac:dyDescent="0.2">
      <c r="A200" s="204">
        <v>1857.6999999999998</v>
      </c>
      <c r="B200" s="204">
        <v>0</v>
      </c>
      <c r="C200" s="204">
        <v>0</v>
      </c>
      <c r="D200" s="204">
        <v>0</v>
      </c>
      <c r="E200" s="204">
        <v>693.7</v>
      </c>
      <c r="F200" s="76">
        <v>16286430.67</v>
      </c>
      <c r="G200" s="76">
        <v>0</v>
      </c>
      <c r="H200" s="76">
        <v>0</v>
      </c>
      <c r="I200" s="76">
        <v>0</v>
      </c>
      <c r="J200" s="76">
        <v>0</v>
      </c>
      <c r="K200" s="76">
        <v>16286430.67</v>
      </c>
      <c r="L200" s="76">
        <v>-1417612.3014277043</v>
      </c>
      <c r="M200" s="76">
        <v>14868818.368572295</v>
      </c>
      <c r="N200" s="76">
        <v>6496282.1699999999</v>
      </c>
      <c r="O200" s="76">
        <v>1047787447</v>
      </c>
      <c r="P200" s="238">
        <v>6.2</v>
      </c>
      <c r="Q200" s="76">
        <v>549365.17000000004</v>
      </c>
      <c r="R200" s="76">
        <v>7823171.0285722949</v>
      </c>
      <c r="S200">
        <v>3904000</v>
      </c>
      <c r="T200">
        <v>0</v>
      </c>
      <c r="W200" s="293">
        <v>0</v>
      </c>
      <c r="X200" s="293">
        <v>1.0767</v>
      </c>
      <c r="Y200">
        <v>707913.26</v>
      </c>
    </row>
    <row r="201" spans="1:25" x14ac:dyDescent="0.2">
      <c r="A201" s="204">
        <v>1911.4</v>
      </c>
      <c r="B201" s="204">
        <v>0</v>
      </c>
      <c r="C201" s="204">
        <v>0</v>
      </c>
      <c r="D201" s="204">
        <v>0</v>
      </c>
      <c r="E201" s="204">
        <v>454.3</v>
      </c>
      <c r="F201" s="76">
        <v>16332887.74</v>
      </c>
      <c r="G201" s="76">
        <v>0</v>
      </c>
      <c r="H201" s="76">
        <v>0</v>
      </c>
      <c r="I201" s="76">
        <v>0</v>
      </c>
      <c r="J201" s="76">
        <v>0</v>
      </c>
      <c r="K201" s="76">
        <v>16332887.74</v>
      </c>
      <c r="L201" s="76">
        <v>-1421656.0428253575</v>
      </c>
      <c r="M201" s="76">
        <v>14911231.697174642</v>
      </c>
      <c r="N201" s="76">
        <v>8518421.8399999999</v>
      </c>
      <c r="O201" s="76">
        <v>438235510</v>
      </c>
      <c r="P201" s="238">
        <v>19.437999999999999</v>
      </c>
      <c r="Q201" s="76">
        <v>543511.34</v>
      </c>
      <c r="R201" s="76">
        <v>5849298.5171746425</v>
      </c>
      <c r="S201">
        <v>1200000</v>
      </c>
      <c r="T201">
        <v>0</v>
      </c>
      <c r="W201" s="293">
        <v>0</v>
      </c>
      <c r="X201" s="293">
        <v>1.0739000000000001</v>
      </c>
      <c r="Y201">
        <v>452920.53</v>
      </c>
    </row>
    <row r="202" spans="1:25" x14ac:dyDescent="0.2">
      <c r="A202" s="204">
        <v>2347</v>
      </c>
      <c r="B202" s="204">
        <v>0</v>
      </c>
      <c r="C202" s="204">
        <v>0</v>
      </c>
      <c r="D202" s="204">
        <v>0</v>
      </c>
      <c r="E202" s="204">
        <v>619.6</v>
      </c>
      <c r="F202" s="76">
        <v>20006938.68</v>
      </c>
      <c r="G202" s="76">
        <v>0</v>
      </c>
      <c r="H202" s="76">
        <v>0</v>
      </c>
      <c r="I202" s="76">
        <v>0</v>
      </c>
      <c r="J202" s="76">
        <v>0</v>
      </c>
      <c r="K202" s="76">
        <v>20006938.68</v>
      </c>
      <c r="L202" s="76">
        <v>-1741454.7706221105</v>
      </c>
      <c r="M202" s="76">
        <v>18265483.909377888</v>
      </c>
      <c r="N202" s="76">
        <v>12767603.77</v>
      </c>
      <c r="O202" s="76">
        <v>1177280200</v>
      </c>
      <c r="P202" s="238">
        <v>10.845000000000001</v>
      </c>
      <c r="Q202" s="76">
        <v>831599.99</v>
      </c>
      <c r="R202" s="76">
        <v>4666280.1493778881</v>
      </c>
      <c r="S202">
        <v>4546526.37</v>
      </c>
      <c r="T202">
        <v>98059.265981321427</v>
      </c>
      <c r="W202" s="293">
        <v>0</v>
      </c>
      <c r="X202" s="293">
        <v>1.0526</v>
      </c>
      <c r="Y202">
        <v>614349.30000000005</v>
      </c>
    </row>
    <row r="203" spans="1:25" x14ac:dyDescent="0.2">
      <c r="A203" s="204">
        <v>6430</v>
      </c>
      <c r="B203" s="204">
        <v>0</v>
      </c>
      <c r="C203" s="204">
        <v>0</v>
      </c>
      <c r="D203" s="204">
        <v>0</v>
      </c>
      <c r="E203" s="204">
        <v>777.8</v>
      </c>
      <c r="F203" s="76">
        <v>54264042.850000001</v>
      </c>
      <c r="G203" s="76">
        <v>83860.350000000006</v>
      </c>
      <c r="H203" s="76">
        <v>0</v>
      </c>
      <c r="I203" s="76">
        <v>0</v>
      </c>
      <c r="J203" s="76">
        <v>0</v>
      </c>
      <c r="K203" s="76">
        <v>54347903.200000003</v>
      </c>
      <c r="L203" s="76">
        <v>-4730579.5661562281</v>
      </c>
      <c r="M203" s="76">
        <v>49617323.633843772</v>
      </c>
      <c r="N203" s="76">
        <v>26712092.949999999</v>
      </c>
      <c r="O203" s="76">
        <v>989336776</v>
      </c>
      <c r="P203" s="238">
        <v>27</v>
      </c>
      <c r="Q203" s="76">
        <v>1429965.54</v>
      </c>
      <c r="R203" s="76">
        <v>21475265.143843774</v>
      </c>
      <c r="S203">
        <v>3795350</v>
      </c>
      <c r="T203">
        <v>0</v>
      </c>
      <c r="W203" s="293">
        <v>0</v>
      </c>
      <c r="X203" s="293">
        <v>1.0297000000000001</v>
      </c>
      <c r="Y203">
        <v>750561.98</v>
      </c>
    </row>
    <row r="204" spans="1:25" x14ac:dyDescent="0.2">
      <c r="A204" s="204">
        <v>3789.9</v>
      </c>
      <c r="B204" s="204">
        <v>0</v>
      </c>
      <c r="C204" s="204">
        <v>0</v>
      </c>
      <c r="D204" s="204">
        <v>0</v>
      </c>
      <c r="E204" s="204">
        <v>836.1</v>
      </c>
      <c r="F204" s="76">
        <v>32033144.379999999</v>
      </c>
      <c r="G204" s="76">
        <v>0</v>
      </c>
      <c r="H204" s="76">
        <v>0</v>
      </c>
      <c r="I204" s="76">
        <v>0</v>
      </c>
      <c r="J204" s="76">
        <v>0</v>
      </c>
      <c r="K204" s="76">
        <v>32033144.379999999</v>
      </c>
      <c r="L204" s="76">
        <v>-2788246.2674983237</v>
      </c>
      <c r="M204" s="76">
        <v>29244898.112501673</v>
      </c>
      <c r="N204" s="76">
        <v>10210692.140000001</v>
      </c>
      <c r="O204" s="76">
        <v>554507013</v>
      </c>
      <c r="P204" s="238">
        <v>18.414000000000001</v>
      </c>
      <c r="Q204" s="76">
        <v>519490.72</v>
      </c>
      <c r="R204" s="76">
        <v>18514715.252501674</v>
      </c>
      <c r="S204">
        <v>500000</v>
      </c>
      <c r="T204">
        <v>0</v>
      </c>
      <c r="W204" s="293">
        <v>0</v>
      </c>
      <c r="X204" s="293">
        <v>1.0354000000000001</v>
      </c>
      <c r="Y204">
        <v>810895.77</v>
      </c>
    </row>
    <row r="205" spans="1:25" x14ac:dyDescent="0.2">
      <c r="A205" s="204">
        <v>21751.4</v>
      </c>
      <c r="B205" s="204">
        <v>0</v>
      </c>
      <c r="C205" s="204">
        <v>0</v>
      </c>
      <c r="D205" s="204">
        <v>4</v>
      </c>
      <c r="E205" s="204">
        <v>11718.6</v>
      </c>
      <c r="F205" s="76">
        <v>190056889.82000002</v>
      </c>
      <c r="G205" s="76">
        <v>0</v>
      </c>
      <c r="H205" s="76">
        <v>0</v>
      </c>
      <c r="I205" s="76">
        <v>32648</v>
      </c>
      <c r="J205" s="76">
        <v>0</v>
      </c>
      <c r="K205" s="76">
        <v>190056889.82000002</v>
      </c>
      <c r="L205" s="76">
        <v>-16543034.532189602</v>
      </c>
      <c r="M205" s="76">
        <v>173513855.28781042</v>
      </c>
      <c r="N205" s="76">
        <v>45402811.520000003</v>
      </c>
      <c r="O205" s="76">
        <v>1681585612</v>
      </c>
      <c r="P205" s="238">
        <v>27</v>
      </c>
      <c r="Q205" s="76">
        <v>2628976.75</v>
      </c>
      <c r="R205" s="76">
        <v>125482067.0178104</v>
      </c>
      <c r="S205">
        <v>14000000</v>
      </c>
      <c r="T205">
        <v>301535.70482264279</v>
      </c>
      <c r="W205" s="293">
        <v>0</v>
      </c>
      <c r="X205" s="293">
        <v>1.0297000000000001</v>
      </c>
      <c r="Y205">
        <v>13415261.550000001</v>
      </c>
    </row>
    <row r="206" spans="1:25" x14ac:dyDescent="0.2">
      <c r="A206" s="204">
        <v>1118.3000000000002</v>
      </c>
      <c r="B206" s="204">
        <v>0</v>
      </c>
      <c r="C206" s="204">
        <v>0</v>
      </c>
      <c r="D206" s="204">
        <v>0</v>
      </c>
      <c r="E206" s="204">
        <v>424.4</v>
      </c>
      <c r="F206" s="76">
        <v>10015448.449999999</v>
      </c>
      <c r="G206" s="76">
        <v>137738.75</v>
      </c>
      <c r="H206" s="76">
        <v>0</v>
      </c>
      <c r="I206" s="76">
        <v>0</v>
      </c>
      <c r="J206" s="76">
        <v>0</v>
      </c>
      <c r="K206" s="76">
        <v>10153187.199999999</v>
      </c>
      <c r="L206" s="76">
        <v>-400.00999999861233</v>
      </c>
      <c r="M206" s="76">
        <v>10152787.190000001</v>
      </c>
      <c r="N206" s="76">
        <v>9648330.7200000007</v>
      </c>
      <c r="O206" s="76">
        <v>1725998340</v>
      </c>
      <c r="P206" s="238">
        <v>5.5900000000000007</v>
      </c>
      <c r="Q206" s="76">
        <v>504456.47</v>
      </c>
      <c r="R206" s="76">
        <v>6.9849193096160889E-10</v>
      </c>
      <c r="S206">
        <v>2491537</v>
      </c>
      <c r="T206">
        <v>0</v>
      </c>
      <c r="W206" s="293">
        <v>0</v>
      </c>
      <c r="X206" s="293">
        <v>1.1166</v>
      </c>
      <c r="Y206">
        <v>450321.34</v>
      </c>
    </row>
    <row r="207" spans="1:25" x14ac:dyDescent="0.2">
      <c r="A207" s="204">
        <v>2325.5</v>
      </c>
      <c r="B207" s="204">
        <v>0</v>
      </c>
      <c r="C207" s="204">
        <v>0</v>
      </c>
      <c r="D207" s="204">
        <v>0</v>
      </c>
      <c r="E207" s="204">
        <v>1296.9000000000001</v>
      </c>
      <c r="F207" s="76">
        <v>21125241.030000001</v>
      </c>
      <c r="G207" s="76">
        <v>0</v>
      </c>
      <c r="H207" s="76">
        <v>0</v>
      </c>
      <c r="I207" s="76">
        <v>0</v>
      </c>
      <c r="J207" s="76">
        <v>0</v>
      </c>
      <c r="K207" s="76">
        <v>21125241.030000001</v>
      </c>
      <c r="L207" s="76">
        <v>-1838794.6482292835</v>
      </c>
      <c r="M207" s="76">
        <v>19286446.381770719</v>
      </c>
      <c r="N207" s="76">
        <v>15404064.76</v>
      </c>
      <c r="O207" s="76">
        <v>1268555115</v>
      </c>
      <c r="P207" s="238">
        <v>12.143000000000001</v>
      </c>
      <c r="Q207" s="76">
        <v>894207.96</v>
      </c>
      <c r="R207" s="76">
        <v>2988173.6617707191</v>
      </c>
      <c r="S207">
        <v>2675000</v>
      </c>
      <c r="T207">
        <v>63030.312836575991</v>
      </c>
      <c r="W207" s="293">
        <v>0</v>
      </c>
      <c r="X207" s="293">
        <v>1.0528999999999999</v>
      </c>
      <c r="Y207">
        <v>1619005.94</v>
      </c>
    </row>
    <row r="208" spans="1:25" x14ac:dyDescent="0.2">
      <c r="A208" s="204">
        <v>924.4</v>
      </c>
      <c r="B208" s="204">
        <v>0</v>
      </c>
      <c r="C208" s="204">
        <v>0</v>
      </c>
      <c r="D208" s="204">
        <v>0</v>
      </c>
      <c r="E208" s="204">
        <v>322.8</v>
      </c>
      <c r="F208" s="76">
        <v>8487219.4000000004</v>
      </c>
      <c r="G208" s="76">
        <v>0</v>
      </c>
      <c r="H208" s="76">
        <v>0</v>
      </c>
      <c r="I208" s="76">
        <v>0</v>
      </c>
      <c r="J208" s="76">
        <v>0</v>
      </c>
      <c r="K208" s="76">
        <v>8487219.4000000004</v>
      </c>
      <c r="L208" s="76">
        <v>-738749.1384787173</v>
      </c>
      <c r="M208" s="76">
        <v>7748470.2615212835</v>
      </c>
      <c r="N208" s="76">
        <v>3004892.69</v>
      </c>
      <c r="O208" s="76">
        <v>178014970</v>
      </c>
      <c r="P208" s="238">
        <v>16.88</v>
      </c>
      <c r="Q208" s="76">
        <v>242632.13</v>
      </c>
      <c r="R208" s="76">
        <v>4500945.4415212842</v>
      </c>
      <c r="S208">
        <v>900000</v>
      </c>
      <c r="T208">
        <v>0</v>
      </c>
      <c r="W208" s="293">
        <v>0</v>
      </c>
      <c r="X208" s="293">
        <v>1.1426000000000001</v>
      </c>
      <c r="Y208">
        <v>341488.36</v>
      </c>
    </row>
    <row r="209" spans="1:25" x14ac:dyDescent="0.2">
      <c r="A209" s="204">
        <v>167.5</v>
      </c>
      <c r="B209" s="204">
        <v>0</v>
      </c>
      <c r="C209" s="204">
        <v>0</v>
      </c>
      <c r="D209" s="204">
        <v>0</v>
      </c>
      <c r="E209" s="204">
        <v>40</v>
      </c>
      <c r="F209" s="76">
        <v>2548848.9099999997</v>
      </c>
      <c r="G209" s="76">
        <v>0</v>
      </c>
      <c r="H209" s="76">
        <v>0</v>
      </c>
      <c r="I209" s="76">
        <v>0</v>
      </c>
      <c r="J209" s="76">
        <v>0</v>
      </c>
      <c r="K209" s="76">
        <v>2548848.9099999997</v>
      </c>
      <c r="L209" s="76">
        <v>-221858.28451364383</v>
      </c>
      <c r="M209" s="76">
        <v>2326990.6254863557</v>
      </c>
      <c r="N209" s="76">
        <v>1287140.8999999999</v>
      </c>
      <c r="O209" s="76">
        <v>111296230</v>
      </c>
      <c r="P209" s="238">
        <v>11.565</v>
      </c>
      <c r="Q209" s="76">
        <v>121280.94</v>
      </c>
      <c r="R209" s="76">
        <v>918568.78548635589</v>
      </c>
      <c r="S209">
        <v>1352442.635</v>
      </c>
      <c r="T209">
        <v>0</v>
      </c>
      <c r="W209" s="293">
        <v>0</v>
      </c>
      <c r="X209" s="293">
        <v>1.9538</v>
      </c>
      <c r="Y209">
        <v>71006.820000000007</v>
      </c>
    </row>
    <row r="210" spans="1:25" x14ac:dyDescent="0.2">
      <c r="A210" s="204">
        <v>194.20000000000002</v>
      </c>
      <c r="B210" s="204">
        <v>0</v>
      </c>
      <c r="C210" s="204">
        <v>0</v>
      </c>
      <c r="D210" s="204">
        <v>0</v>
      </c>
      <c r="E210" s="204">
        <v>34</v>
      </c>
      <c r="F210" s="76">
        <v>2753139.68</v>
      </c>
      <c r="G210" s="76">
        <v>23895.55</v>
      </c>
      <c r="H210" s="76">
        <v>0</v>
      </c>
      <c r="I210" s="76">
        <v>0</v>
      </c>
      <c r="J210" s="76">
        <v>0</v>
      </c>
      <c r="K210" s="76">
        <v>2777035.23</v>
      </c>
      <c r="L210" s="76">
        <v>-241720.20151706535</v>
      </c>
      <c r="M210" s="76">
        <v>2535315.0284829345</v>
      </c>
      <c r="N210" s="76">
        <v>2108230.0699999998</v>
      </c>
      <c r="O210" s="76">
        <v>409762890</v>
      </c>
      <c r="P210" s="238">
        <v>5.1450000000000005</v>
      </c>
      <c r="Q210" s="76">
        <v>132362.91</v>
      </c>
      <c r="R210" s="76">
        <v>294722.0484829346</v>
      </c>
      <c r="S210">
        <v>75000</v>
      </c>
      <c r="T210">
        <v>0</v>
      </c>
      <c r="W210" s="293">
        <v>0</v>
      </c>
      <c r="X210" s="293">
        <v>1.8533999999999999</v>
      </c>
      <c r="Y210">
        <v>57142.95</v>
      </c>
    </row>
    <row r="211" spans="1:25" x14ac:dyDescent="0.2">
      <c r="A211" s="204">
        <v>78.7</v>
      </c>
      <c r="B211" s="204">
        <v>0</v>
      </c>
      <c r="C211" s="204">
        <v>0</v>
      </c>
      <c r="D211" s="204">
        <v>0</v>
      </c>
      <c r="E211" s="204">
        <v>36.6</v>
      </c>
      <c r="F211" s="76">
        <v>1416505.76</v>
      </c>
      <c r="G211" s="76">
        <v>18720.75</v>
      </c>
      <c r="H211" s="76">
        <v>0</v>
      </c>
      <c r="I211" s="76">
        <v>0</v>
      </c>
      <c r="J211" s="76">
        <v>0</v>
      </c>
      <c r="K211" s="76">
        <v>1435226.51</v>
      </c>
      <c r="L211" s="76">
        <v>-11025.910000000062</v>
      </c>
      <c r="M211" s="76">
        <v>1424200.5999999999</v>
      </c>
      <c r="N211" s="76">
        <v>1346840.7</v>
      </c>
      <c r="O211" s="76">
        <v>313729490</v>
      </c>
      <c r="P211" s="238">
        <v>4.2930000000000001</v>
      </c>
      <c r="Q211" s="76">
        <v>77359.899999999994</v>
      </c>
      <c r="R211" s="76">
        <v>0</v>
      </c>
      <c r="S211">
        <v>405000</v>
      </c>
      <c r="T211">
        <v>0</v>
      </c>
      <c r="W211" s="293">
        <v>0</v>
      </c>
      <c r="X211" s="293">
        <v>2.2879</v>
      </c>
      <c r="Y211">
        <v>75861.87</v>
      </c>
    </row>
    <row r="212" spans="1:25" x14ac:dyDescent="0.2">
      <c r="A212" s="204">
        <v>797.2</v>
      </c>
      <c r="B212" s="204">
        <v>0</v>
      </c>
      <c r="C212" s="204">
        <v>0</v>
      </c>
      <c r="D212" s="204">
        <v>0</v>
      </c>
      <c r="E212" s="204">
        <v>419.9</v>
      </c>
      <c r="F212" s="76">
        <v>7875578.0700000003</v>
      </c>
      <c r="G212" s="76">
        <v>0</v>
      </c>
      <c r="H212" s="76">
        <v>0</v>
      </c>
      <c r="I212" s="76">
        <v>0</v>
      </c>
      <c r="J212" s="76">
        <v>0</v>
      </c>
      <c r="K212" s="76">
        <v>7875578.0700000003</v>
      </c>
      <c r="L212" s="76">
        <v>-685510.32323193853</v>
      </c>
      <c r="M212" s="76">
        <v>7190067.746768062</v>
      </c>
      <c r="N212" s="76">
        <v>2018796.07</v>
      </c>
      <c r="O212" s="76">
        <v>110046120</v>
      </c>
      <c r="P212" s="238">
        <v>18.344999999999999</v>
      </c>
      <c r="Q212" s="76">
        <v>232895.77</v>
      </c>
      <c r="R212" s="76">
        <v>4938375.9067680622</v>
      </c>
      <c r="S212">
        <v>1194000</v>
      </c>
      <c r="T212">
        <v>56820.655801102344</v>
      </c>
      <c r="W212" s="293">
        <v>0</v>
      </c>
      <c r="X212" s="293">
        <v>1.1688000000000001</v>
      </c>
      <c r="Y212">
        <v>546267.18999999994</v>
      </c>
    </row>
    <row r="213" spans="1:25" x14ac:dyDescent="0.2">
      <c r="A213" s="204">
        <v>677.6</v>
      </c>
      <c r="B213" s="204">
        <v>0</v>
      </c>
      <c r="C213" s="204">
        <v>0</v>
      </c>
      <c r="D213" s="204">
        <v>0</v>
      </c>
      <c r="E213" s="204">
        <v>271.39999999999998</v>
      </c>
      <c r="F213" s="76">
        <v>6436398.3100000005</v>
      </c>
      <c r="G213" s="76">
        <v>0</v>
      </c>
      <c r="H213" s="76">
        <v>0</v>
      </c>
      <c r="I213" s="76">
        <v>0</v>
      </c>
      <c r="J213" s="76">
        <v>0</v>
      </c>
      <c r="K213" s="76">
        <v>6436398.3100000005</v>
      </c>
      <c r="L213" s="76">
        <v>-560240.4606646992</v>
      </c>
      <c r="M213" s="76">
        <v>5876157.8493353017</v>
      </c>
      <c r="N213" s="76">
        <v>1459730.01</v>
      </c>
      <c r="O213" s="76">
        <v>97108170</v>
      </c>
      <c r="P213" s="238">
        <v>15.032</v>
      </c>
      <c r="Q213" s="76">
        <v>161625.17000000001</v>
      </c>
      <c r="R213" s="76">
        <v>4254802.669335302</v>
      </c>
      <c r="S213">
        <v>1187484</v>
      </c>
      <c r="T213">
        <v>0</v>
      </c>
      <c r="W213" s="293">
        <v>0</v>
      </c>
      <c r="X213" s="293">
        <v>1.1935</v>
      </c>
      <c r="Y213">
        <v>302083.24</v>
      </c>
    </row>
    <row r="214" spans="1:25" x14ac:dyDescent="0.2">
      <c r="A214" s="204">
        <v>198.8</v>
      </c>
      <c r="B214" s="204">
        <v>0</v>
      </c>
      <c r="C214" s="204">
        <v>0</v>
      </c>
      <c r="D214" s="204">
        <v>0</v>
      </c>
      <c r="E214" s="204">
        <v>71.900000000000006</v>
      </c>
      <c r="F214" s="76">
        <v>2862173.1</v>
      </c>
      <c r="G214" s="76">
        <v>18064.41</v>
      </c>
      <c r="H214" s="76">
        <v>0</v>
      </c>
      <c r="I214" s="76">
        <v>0</v>
      </c>
      <c r="J214" s="76">
        <v>0</v>
      </c>
      <c r="K214" s="76">
        <v>2880237.5100000002</v>
      </c>
      <c r="L214" s="76">
        <v>-250703.19015513916</v>
      </c>
      <c r="M214" s="76">
        <v>2629534.319844861</v>
      </c>
      <c r="N214" s="76">
        <v>396211.79</v>
      </c>
      <c r="O214" s="76">
        <v>18430170</v>
      </c>
      <c r="P214" s="238">
        <v>21.498000000000001</v>
      </c>
      <c r="Q214" s="76">
        <v>44116.93</v>
      </c>
      <c r="R214" s="76">
        <v>2189205.5998448608</v>
      </c>
      <c r="S214">
        <v>0</v>
      </c>
      <c r="T214">
        <v>0</v>
      </c>
      <c r="W214" s="293">
        <v>0</v>
      </c>
      <c r="X214" s="293">
        <v>1.8361000000000001</v>
      </c>
      <c r="Y214">
        <v>119803.93</v>
      </c>
    </row>
    <row r="215" spans="1:25" x14ac:dyDescent="0.2">
      <c r="A215" s="204">
        <v>63.3</v>
      </c>
      <c r="B215" s="204">
        <v>0</v>
      </c>
      <c r="C215" s="204">
        <v>0</v>
      </c>
      <c r="D215" s="204">
        <v>0</v>
      </c>
      <c r="E215" s="204">
        <v>10.6</v>
      </c>
      <c r="F215" s="76">
        <v>1182214.8500000001</v>
      </c>
      <c r="G215" s="76">
        <v>2215.29</v>
      </c>
      <c r="H215" s="76">
        <v>0</v>
      </c>
      <c r="I215" s="76">
        <v>0</v>
      </c>
      <c r="J215" s="76">
        <v>0</v>
      </c>
      <c r="K215" s="76">
        <v>1184430.1400000001</v>
      </c>
      <c r="L215" s="76">
        <v>-103095.80844737284</v>
      </c>
      <c r="M215" s="76">
        <v>1081334.3315526273</v>
      </c>
      <c r="N215" s="76">
        <v>351707.01</v>
      </c>
      <c r="O215" s="76">
        <v>17875833</v>
      </c>
      <c r="P215" s="238">
        <v>19.675000000000001</v>
      </c>
      <c r="Q215" s="76">
        <v>44014.21</v>
      </c>
      <c r="R215" s="76">
        <v>685613.11155262729</v>
      </c>
      <c r="S215">
        <v>320230</v>
      </c>
      <c r="T215">
        <v>0</v>
      </c>
      <c r="W215" s="293">
        <v>0</v>
      </c>
      <c r="X215" s="293">
        <v>2.3458000000000001</v>
      </c>
      <c r="Y215">
        <v>23332.02</v>
      </c>
    </row>
    <row r="216" spans="1:25" x14ac:dyDescent="0.2">
      <c r="A216" s="204">
        <v>0</v>
      </c>
      <c r="B216" s="204">
        <v>0</v>
      </c>
      <c r="C216" s="204">
        <v>0</v>
      </c>
      <c r="D216" s="204">
        <v>5</v>
      </c>
      <c r="E216" s="204">
        <v>0</v>
      </c>
      <c r="F216" s="76">
        <v>0</v>
      </c>
      <c r="G216" s="76">
        <v>0</v>
      </c>
      <c r="H216" s="76">
        <v>0</v>
      </c>
      <c r="I216" s="76">
        <v>0</v>
      </c>
      <c r="J216" s="76">
        <v>-139738616.47299999</v>
      </c>
      <c r="K216" s="76">
        <v>0</v>
      </c>
      <c r="L216" s="76">
        <v>0</v>
      </c>
      <c r="M216" s="76">
        <v>139738616.47299999</v>
      </c>
      <c r="N216" s="76">
        <v>0</v>
      </c>
      <c r="O216" s="76">
        <v>0</v>
      </c>
      <c r="P216" s="238">
        <v>0</v>
      </c>
      <c r="Q216" s="76">
        <v>0</v>
      </c>
      <c r="R216" s="76">
        <v>139738616.47299999</v>
      </c>
      <c r="S216">
        <v>0</v>
      </c>
      <c r="T216">
        <v>0</v>
      </c>
      <c r="U216" s="271"/>
      <c r="V216" s="271"/>
      <c r="W216" s="271"/>
      <c r="X216" s="271"/>
      <c r="Y216" s="271"/>
    </row>
    <row r="217" spans="1:25" x14ac:dyDescent="0.2">
      <c r="A217" s="204">
        <f t="shared" ref="A217:F217" si="1">SUM(A38:A215)</f>
        <v>852673.50000000035</v>
      </c>
      <c r="B217" s="204">
        <f t="shared" si="1"/>
        <v>17404.8</v>
      </c>
      <c r="C217" s="204">
        <f t="shared" si="1"/>
        <v>18962.5</v>
      </c>
      <c r="D217" s="204">
        <f t="shared" si="1"/>
        <v>495</v>
      </c>
      <c r="E217" s="204">
        <f t="shared" si="1"/>
        <v>294161.10000000009</v>
      </c>
      <c r="F217" s="292">
        <f t="shared" si="1"/>
        <v>7733997293.3400049</v>
      </c>
      <c r="G217" s="292">
        <f t="shared" ref="G217:O217" si="2">SUM(G38:G216)</f>
        <v>5689791.049999998</v>
      </c>
      <c r="H217" s="292">
        <f t="shared" si="2"/>
        <v>154771925</v>
      </c>
      <c r="I217" s="292">
        <f t="shared" si="2"/>
        <v>4089162</v>
      </c>
      <c r="J217" s="292">
        <f t="shared" si="2"/>
        <v>-279477232.94599998</v>
      </c>
      <c r="K217" s="292">
        <f t="shared" si="2"/>
        <v>7739687084.3899994</v>
      </c>
      <c r="L217" s="292">
        <f t="shared" si="2"/>
        <v>-672396894.00000024</v>
      </c>
      <c r="M217" s="292">
        <f t="shared" si="2"/>
        <v>7067290190.3900023</v>
      </c>
      <c r="N217" s="292">
        <f t="shared" si="2"/>
        <v>2394206928.2100024</v>
      </c>
      <c r="O217" s="292">
        <f t="shared" si="2"/>
        <v>112912160146</v>
      </c>
      <c r="P217" s="204"/>
      <c r="Q217" s="292">
        <f>SUM(Q38:Q216)</f>
        <v>204543989.17000005</v>
      </c>
      <c r="R217" s="292">
        <f>SUM(R38:R216)</f>
        <v>4468539273.0099964</v>
      </c>
      <c r="S217" s="292">
        <f>SUM(S38:S216)</f>
        <v>1299389614.530483</v>
      </c>
      <c r="T217" s="292">
        <f>SUM(T38:T216)</f>
        <v>8677579.9423513915</v>
      </c>
    </row>
    <row r="221" spans="1:25" x14ac:dyDescent="0.2">
      <c r="A221" s="282" t="s">
        <v>413</v>
      </c>
      <c r="B221" s="282"/>
      <c r="C221" s="282" t="s">
        <v>954</v>
      </c>
      <c r="D221" s="282" t="s">
        <v>480</v>
      </c>
      <c r="E221" s="282" t="s">
        <v>644</v>
      </c>
    </row>
    <row r="222" spans="1:25" x14ac:dyDescent="0.2">
      <c r="A222" s="76" t="s">
        <v>414</v>
      </c>
      <c r="B222" s="76"/>
      <c r="C222" s="76" t="s">
        <v>402</v>
      </c>
      <c r="D222" s="76" t="s">
        <v>487</v>
      </c>
      <c r="E222" s="76" t="s">
        <v>957</v>
      </c>
    </row>
    <row r="223" spans="1:25" x14ac:dyDescent="0.2">
      <c r="A223" s="289">
        <v>0.87719999999999998</v>
      </c>
      <c r="B223" s="289"/>
      <c r="C223" s="289">
        <v>1.0267999999999999</v>
      </c>
      <c r="D223" s="244">
        <v>856469.07</v>
      </c>
      <c r="E223" s="244">
        <v>0</v>
      </c>
    </row>
    <row r="224" spans="1:25" x14ac:dyDescent="0.2">
      <c r="A224" s="289">
        <v>0.9042</v>
      </c>
      <c r="B224" s="289"/>
      <c r="C224" s="289">
        <v>1.0267999999999999</v>
      </c>
      <c r="D224" s="244">
        <v>3054247.2</v>
      </c>
      <c r="E224" s="244">
        <v>0</v>
      </c>
    </row>
    <row r="225" spans="1:5" x14ac:dyDescent="0.2">
      <c r="A225" s="289">
        <v>0.88300000000000001</v>
      </c>
      <c r="B225" s="289"/>
      <c r="C225" s="289">
        <v>1.0267999999999999</v>
      </c>
      <c r="D225" s="244">
        <v>2976997.63</v>
      </c>
      <c r="E225" s="244">
        <v>0</v>
      </c>
    </row>
    <row r="226" spans="1:5" x14ac:dyDescent="0.2">
      <c r="A226" s="289">
        <v>0.88090000000000002</v>
      </c>
      <c r="B226" s="289"/>
      <c r="C226" s="289">
        <v>1.0267999999999999</v>
      </c>
      <c r="D226" s="244">
        <v>848758.11</v>
      </c>
      <c r="E226" s="244">
        <v>0</v>
      </c>
    </row>
    <row r="227" spans="1:5" x14ac:dyDescent="0.2">
      <c r="A227" s="289">
        <v>0.84089999999999998</v>
      </c>
      <c r="B227" s="289"/>
      <c r="C227" s="289">
        <v>1.1380999999999999</v>
      </c>
      <c r="D227" s="244">
        <v>45781.37</v>
      </c>
      <c r="E227" s="244">
        <v>0</v>
      </c>
    </row>
    <row r="228" spans="1:5" x14ac:dyDescent="0.2">
      <c r="A228" s="289">
        <v>0.83460000000000001</v>
      </c>
      <c r="B228" s="289"/>
      <c r="C228" s="289">
        <v>1.1802999999999999</v>
      </c>
      <c r="D228" s="244">
        <v>35566.339999999997</v>
      </c>
      <c r="E228" s="244">
        <v>0</v>
      </c>
    </row>
    <row r="229" spans="1:5" x14ac:dyDescent="0.2">
      <c r="A229" s="289">
        <v>0.88770000000000004</v>
      </c>
      <c r="B229" s="289"/>
      <c r="C229" s="289">
        <v>1.0267999999999999</v>
      </c>
      <c r="D229" s="244">
        <v>2446733.62</v>
      </c>
      <c r="E229" s="244">
        <v>0</v>
      </c>
    </row>
    <row r="230" spans="1:5" x14ac:dyDescent="0.2">
      <c r="A230" s="289">
        <v>0.86339999999999995</v>
      </c>
      <c r="B230" s="289"/>
      <c r="C230" s="289">
        <v>1.0569</v>
      </c>
      <c r="D230" s="244">
        <v>984110.49</v>
      </c>
      <c r="E230" s="244">
        <v>0</v>
      </c>
    </row>
    <row r="231" spans="1:5" x14ac:dyDescent="0.2">
      <c r="A231" s="289">
        <v>0.81669999999999998</v>
      </c>
      <c r="B231" s="289"/>
      <c r="C231" s="289">
        <v>1.4704999999999999</v>
      </c>
      <c r="D231" s="244">
        <v>102149.08</v>
      </c>
      <c r="E231" s="244">
        <v>0</v>
      </c>
    </row>
    <row r="232" spans="1:5" x14ac:dyDescent="0.2">
      <c r="A232" s="289">
        <v>0.87270000000000003</v>
      </c>
      <c r="B232" s="289"/>
      <c r="C232" s="289">
        <v>1.0315000000000001</v>
      </c>
      <c r="D232" s="244">
        <v>533282.41</v>
      </c>
      <c r="E232" s="244">
        <v>0</v>
      </c>
    </row>
    <row r="233" spans="1:5" x14ac:dyDescent="0.2">
      <c r="A233" s="289">
        <v>0.86160000000000003</v>
      </c>
      <c r="B233" s="289"/>
      <c r="C233" s="289">
        <v>1.0736000000000001</v>
      </c>
      <c r="D233" s="244">
        <v>859968.09</v>
      </c>
      <c r="E233" s="244">
        <v>0</v>
      </c>
    </row>
    <row r="234" spans="1:5" x14ac:dyDescent="0.2">
      <c r="A234" s="289">
        <v>0.90500000000000003</v>
      </c>
      <c r="B234" s="289"/>
      <c r="C234" s="289">
        <v>1.0342</v>
      </c>
      <c r="D234" s="244">
        <v>1649829.02</v>
      </c>
      <c r="E234" s="244">
        <v>0</v>
      </c>
    </row>
    <row r="235" spans="1:5" x14ac:dyDescent="0.2">
      <c r="A235" s="289">
        <v>0.89229999999999998</v>
      </c>
      <c r="B235" s="289"/>
      <c r="C235" s="289">
        <v>1.0267999999999999</v>
      </c>
      <c r="D235" s="244">
        <v>766650.36</v>
      </c>
      <c r="E235" s="244">
        <v>0</v>
      </c>
    </row>
    <row r="236" spans="1:5" x14ac:dyDescent="0.2">
      <c r="A236" s="289">
        <v>0.80689999999999995</v>
      </c>
      <c r="B236" s="289"/>
      <c r="C236" s="289">
        <v>1.9481999999999999</v>
      </c>
      <c r="D236" s="244">
        <v>6821.2</v>
      </c>
      <c r="E236" s="244">
        <v>0</v>
      </c>
    </row>
    <row r="237" spans="1:5" x14ac:dyDescent="0.2">
      <c r="A237" s="289">
        <v>0.90459999999999996</v>
      </c>
      <c r="B237" s="289"/>
      <c r="C237" s="289">
        <v>1.0267999999999999</v>
      </c>
      <c r="D237" s="244">
        <v>6573256.3799999999</v>
      </c>
      <c r="E237" s="244">
        <v>0</v>
      </c>
    </row>
    <row r="238" spans="1:5" x14ac:dyDescent="0.2">
      <c r="A238" s="289">
        <v>0.82630000000000003</v>
      </c>
      <c r="B238" s="289"/>
      <c r="C238" s="289">
        <v>1.2352000000000001</v>
      </c>
      <c r="D238" s="244">
        <v>93996.73</v>
      </c>
      <c r="E238" s="244">
        <v>0</v>
      </c>
    </row>
    <row r="239" spans="1:5" x14ac:dyDescent="0.2">
      <c r="A239" s="289">
        <v>0.85960000000000003</v>
      </c>
      <c r="B239" s="289"/>
      <c r="C239" s="289">
        <v>1.0952</v>
      </c>
      <c r="D239" s="244">
        <v>238279.71</v>
      </c>
      <c r="E239" s="244">
        <v>0</v>
      </c>
    </row>
    <row r="240" spans="1:5" x14ac:dyDescent="0.2">
      <c r="A240" s="289">
        <v>0.81010000000000004</v>
      </c>
      <c r="B240" s="289"/>
      <c r="C240" s="289">
        <v>1.7616000000000001</v>
      </c>
      <c r="D240" s="244">
        <v>50049.1</v>
      </c>
      <c r="E240" s="244">
        <v>0</v>
      </c>
    </row>
    <row r="241" spans="1:5" x14ac:dyDescent="0.2">
      <c r="A241" s="289">
        <v>0.80120000000000002</v>
      </c>
      <c r="B241" s="289"/>
      <c r="C241" s="289">
        <v>2.2845</v>
      </c>
      <c r="D241" s="244">
        <v>24329.34</v>
      </c>
      <c r="E241" s="244">
        <v>0</v>
      </c>
    </row>
    <row r="242" spans="1:5" x14ac:dyDescent="0.2">
      <c r="A242" s="289">
        <v>0.81789999999999996</v>
      </c>
      <c r="B242" s="289"/>
      <c r="C242" s="289">
        <v>1.4376</v>
      </c>
      <c r="D242" s="244">
        <v>86840.77</v>
      </c>
      <c r="E242" s="244">
        <v>0</v>
      </c>
    </row>
    <row r="243" spans="1:5" x14ac:dyDescent="0.2">
      <c r="A243" s="289">
        <v>0.80510000000000004</v>
      </c>
      <c r="B243" s="289"/>
      <c r="C243" s="289">
        <v>2.0560999999999998</v>
      </c>
      <c r="D243" s="244">
        <v>69426.97</v>
      </c>
      <c r="E243" s="244">
        <v>0</v>
      </c>
    </row>
    <row r="244" spans="1:5" x14ac:dyDescent="0.2">
      <c r="A244" s="289">
        <v>0.8014</v>
      </c>
      <c r="B244" s="289"/>
      <c r="C244" s="289">
        <v>2.2724000000000002</v>
      </c>
      <c r="D244" s="244">
        <v>41306.78</v>
      </c>
      <c r="E244" s="244">
        <v>0</v>
      </c>
    </row>
    <row r="245" spans="1:5" x14ac:dyDescent="0.2">
      <c r="A245" s="289">
        <v>0.83240000000000003</v>
      </c>
      <c r="B245" s="289"/>
      <c r="C245" s="289">
        <v>1.1947000000000001</v>
      </c>
      <c r="D245" s="244">
        <v>332442.03999999998</v>
      </c>
      <c r="E245" s="244">
        <v>0</v>
      </c>
    </row>
    <row r="246" spans="1:5" x14ac:dyDescent="0.2">
      <c r="A246" s="289">
        <v>0.81230000000000002</v>
      </c>
      <c r="B246" s="289"/>
      <c r="C246" s="289">
        <v>1.6292</v>
      </c>
      <c r="D246" s="244">
        <v>77031.59</v>
      </c>
      <c r="E246" s="244">
        <v>0</v>
      </c>
    </row>
    <row r="247" spans="1:5" x14ac:dyDescent="0.2">
      <c r="A247" s="289">
        <v>0.89490000000000003</v>
      </c>
      <c r="B247" s="289"/>
      <c r="C247" s="289">
        <v>1.0267999999999999</v>
      </c>
      <c r="D247" s="244">
        <v>2090607.54</v>
      </c>
      <c r="E247" s="244">
        <v>0</v>
      </c>
    </row>
    <row r="248" spans="1:5" x14ac:dyDescent="0.2">
      <c r="A248" s="289">
        <v>0.90210000000000001</v>
      </c>
      <c r="B248" s="289"/>
      <c r="C248" s="289">
        <v>1.0267999999999999</v>
      </c>
      <c r="D248" s="244">
        <v>1795161.69</v>
      </c>
      <c r="E248" s="244">
        <v>0</v>
      </c>
    </row>
    <row r="249" spans="1:5" x14ac:dyDescent="0.2">
      <c r="A249" s="289">
        <v>0.84330000000000005</v>
      </c>
      <c r="B249" s="289"/>
      <c r="C249" s="289">
        <v>1.125</v>
      </c>
      <c r="D249" s="244">
        <v>141593.56</v>
      </c>
      <c r="E249" s="244">
        <v>0</v>
      </c>
    </row>
    <row r="250" spans="1:5" x14ac:dyDescent="0.2">
      <c r="A250" s="289">
        <v>0.84860000000000002</v>
      </c>
      <c r="B250" s="289"/>
      <c r="C250" s="289">
        <v>1.1158999999999999</v>
      </c>
      <c r="D250" s="244">
        <v>162120.84</v>
      </c>
      <c r="E250" s="244">
        <v>0</v>
      </c>
    </row>
    <row r="251" spans="1:5" x14ac:dyDescent="0.2">
      <c r="A251" s="289">
        <v>0.80400000000000005</v>
      </c>
      <c r="B251" s="289"/>
      <c r="C251" s="289">
        <v>2.1162999999999998</v>
      </c>
      <c r="D251" s="244">
        <v>24315.57</v>
      </c>
      <c r="E251" s="244">
        <v>0</v>
      </c>
    </row>
    <row r="252" spans="1:5" x14ac:dyDescent="0.2">
      <c r="A252" s="289">
        <v>0.8155</v>
      </c>
      <c r="B252" s="289"/>
      <c r="C252" s="289">
        <v>1.5007999999999999</v>
      </c>
      <c r="D252" s="244">
        <v>57711.95</v>
      </c>
      <c r="E252" s="244">
        <v>0</v>
      </c>
    </row>
    <row r="253" spans="1:5" x14ac:dyDescent="0.2">
      <c r="A253" s="289">
        <v>0.85109999999999997</v>
      </c>
      <c r="B253" s="289"/>
      <c r="C253" s="289">
        <v>1.1114999999999999</v>
      </c>
      <c r="D253" s="244">
        <v>96434.84</v>
      </c>
      <c r="E253" s="244">
        <v>0</v>
      </c>
    </row>
    <row r="254" spans="1:5" x14ac:dyDescent="0.2">
      <c r="A254" s="289">
        <v>0.84689999999999999</v>
      </c>
      <c r="B254" s="289"/>
      <c r="C254" s="289">
        <v>1.1188</v>
      </c>
      <c r="D254" s="244">
        <v>344840.15</v>
      </c>
      <c r="E254" s="244">
        <v>0</v>
      </c>
    </row>
    <row r="255" spans="1:5" x14ac:dyDescent="0.2">
      <c r="A255" s="289">
        <v>0.81889999999999996</v>
      </c>
      <c r="B255" s="289"/>
      <c r="C255" s="289">
        <v>1.4129</v>
      </c>
      <c r="D255" s="244">
        <v>117697.18</v>
      </c>
      <c r="E255" s="244">
        <v>0</v>
      </c>
    </row>
    <row r="256" spans="1:5" x14ac:dyDescent="0.2">
      <c r="A256" s="289">
        <v>0.82130000000000003</v>
      </c>
      <c r="B256" s="289"/>
      <c r="C256" s="289">
        <v>1.3504</v>
      </c>
      <c r="D256" s="244">
        <v>160203.22</v>
      </c>
      <c r="E256" s="244">
        <v>0</v>
      </c>
    </row>
    <row r="257" spans="1:5" x14ac:dyDescent="0.2">
      <c r="A257" s="289">
        <v>0.81669999999999998</v>
      </c>
      <c r="B257" s="289"/>
      <c r="C257" s="289">
        <v>1.4708000000000001</v>
      </c>
      <c r="D257" s="244">
        <v>146877.91</v>
      </c>
      <c r="E257" s="244">
        <v>0</v>
      </c>
    </row>
    <row r="258" spans="1:5" x14ac:dyDescent="0.2">
      <c r="A258" s="289">
        <v>0.81469999999999998</v>
      </c>
      <c r="B258" s="289"/>
      <c r="C258" s="289">
        <v>1.5225</v>
      </c>
      <c r="D258" s="244">
        <v>133765.14000000001</v>
      </c>
      <c r="E258" s="244">
        <v>0</v>
      </c>
    </row>
    <row r="259" spans="1:5" x14ac:dyDescent="0.2">
      <c r="A259" s="289">
        <v>0.82969999999999999</v>
      </c>
      <c r="B259" s="289"/>
      <c r="C259" s="289">
        <v>1.2124999999999999</v>
      </c>
      <c r="D259" s="244">
        <v>266060.13</v>
      </c>
      <c r="E259" s="244">
        <v>0</v>
      </c>
    </row>
    <row r="260" spans="1:5" x14ac:dyDescent="0.2">
      <c r="A260" s="289">
        <v>0.82399999999999995</v>
      </c>
      <c r="B260" s="289"/>
      <c r="C260" s="289">
        <v>1.2783</v>
      </c>
      <c r="D260" s="244">
        <v>63407.47</v>
      </c>
      <c r="E260" s="244">
        <v>0</v>
      </c>
    </row>
    <row r="261" spans="1:5" x14ac:dyDescent="0.2">
      <c r="A261" s="289">
        <v>0.87490000000000001</v>
      </c>
      <c r="B261" s="289"/>
      <c r="C261" s="289">
        <v>1.0267999999999999</v>
      </c>
      <c r="D261" s="244">
        <v>929612.7</v>
      </c>
      <c r="E261" s="244">
        <v>0</v>
      </c>
    </row>
    <row r="262" spans="1:5" x14ac:dyDescent="0.2">
      <c r="A262" s="289">
        <v>0.90500000000000003</v>
      </c>
      <c r="B262" s="289"/>
      <c r="C262" s="289">
        <v>1.0342</v>
      </c>
      <c r="D262" s="244">
        <v>36085147.960000001</v>
      </c>
      <c r="E262" s="244">
        <v>0</v>
      </c>
    </row>
    <row r="263" spans="1:5" x14ac:dyDescent="0.2">
      <c r="A263" s="289">
        <v>0.81589999999999996</v>
      </c>
      <c r="B263" s="289"/>
      <c r="C263" s="289">
        <v>1.4918</v>
      </c>
      <c r="D263" s="244">
        <v>75305.02</v>
      </c>
      <c r="E263" s="244">
        <v>0</v>
      </c>
    </row>
    <row r="264" spans="1:5" x14ac:dyDescent="0.2">
      <c r="A264" s="289">
        <v>0.90500000000000003</v>
      </c>
      <c r="B264" s="289"/>
      <c r="C264" s="289">
        <v>1.0342</v>
      </c>
      <c r="D264" s="244">
        <v>253601.76</v>
      </c>
      <c r="E264" s="244">
        <v>0</v>
      </c>
    </row>
    <row r="265" spans="1:5" x14ac:dyDescent="0.2">
      <c r="A265" s="289">
        <v>0.87460000000000004</v>
      </c>
      <c r="B265" s="289"/>
      <c r="C265" s="289">
        <v>1.0267999999999999</v>
      </c>
      <c r="D265" s="244">
        <v>448229.44</v>
      </c>
      <c r="E265" s="244">
        <v>0</v>
      </c>
    </row>
    <row r="266" spans="1:5" x14ac:dyDescent="0.2">
      <c r="A266" s="289">
        <v>0.86580000000000001</v>
      </c>
      <c r="B266" s="289"/>
      <c r="C266" s="289">
        <v>1.0502</v>
      </c>
      <c r="D266" s="244">
        <v>37293.47</v>
      </c>
      <c r="E266" s="244">
        <v>0</v>
      </c>
    </row>
    <row r="267" spans="1:5" x14ac:dyDescent="0.2">
      <c r="A267" s="289">
        <v>0.82540000000000002</v>
      </c>
      <c r="B267" s="289"/>
      <c r="C267" s="289">
        <v>1.2414000000000001</v>
      </c>
      <c r="D267" s="244">
        <v>30076.03</v>
      </c>
      <c r="E267" s="244">
        <v>0</v>
      </c>
    </row>
    <row r="268" spans="1:5" x14ac:dyDescent="0.2">
      <c r="A268" s="289">
        <v>0.81920000000000004</v>
      </c>
      <c r="B268" s="289"/>
      <c r="C268" s="289">
        <v>1.4036999999999999</v>
      </c>
      <c r="D268" s="244">
        <v>73787.960000000006</v>
      </c>
      <c r="E268" s="244">
        <v>0</v>
      </c>
    </row>
    <row r="269" spans="1:5" x14ac:dyDescent="0.2">
      <c r="A269" s="289">
        <v>0.81340000000000001</v>
      </c>
      <c r="B269" s="289"/>
      <c r="C269" s="289">
        <v>1.5670999999999999</v>
      </c>
      <c r="D269" s="244">
        <v>21923.51</v>
      </c>
      <c r="E269" s="244">
        <v>0</v>
      </c>
    </row>
    <row r="270" spans="1:5" x14ac:dyDescent="0.2">
      <c r="A270" s="289">
        <v>0.8024</v>
      </c>
      <c r="B270" s="289"/>
      <c r="C270" s="289">
        <v>2.2130000000000001</v>
      </c>
      <c r="D270" s="244">
        <v>37889.370000000003</v>
      </c>
      <c r="E270" s="244">
        <v>0</v>
      </c>
    </row>
    <row r="271" spans="1:5" x14ac:dyDescent="0.2">
      <c r="A271" s="289">
        <v>0.83</v>
      </c>
      <c r="B271" s="289"/>
      <c r="C271" s="289">
        <v>1.2110000000000001</v>
      </c>
      <c r="D271" s="244">
        <v>92731.28</v>
      </c>
      <c r="E271" s="244">
        <v>0</v>
      </c>
    </row>
    <row r="272" spans="1:5" x14ac:dyDescent="0.2">
      <c r="A272" s="289">
        <v>0.88749999999999996</v>
      </c>
      <c r="B272" s="289"/>
      <c r="C272" s="289">
        <v>1.0267999999999999</v>
      </c>
      <c r="D272" s="244">
        <v>3375993.1</v>
      </c>
      <c r="E272" s="244">
        <v>0</v>
      </c>
    </row>
    <row r="273" spans="1:5" x14ac:dyDescent="0.2">
      <c r="A273" s="289">
        <v>0.88549999999999995</v>
      </c>
      <c r="B273" s="289"/>
      <c r="C273" s="289">
        <v>1.0267999999999999</v>
      </c>
      <c r="D273" s="244">
        <v>758829.04</v>
      </c>
      <c r="E273" s="244">
        <v>0</v>
      </c>
    </row>
    <row r="274" spans="1:5" x14ac:dyDescent="0.2">
      <c r="A274" s="289">
        <v>0.876</v>
      </c>
      <c r="B274" s="289"/>
      <c r="C274" s="289">
        <v>1.0267999999999999</v>
      </c>
      <c r="D274" s="244">
        <v>497681.32</v>
      </c>
      <c r="E274" s="244">
        <v>0</v>
      </c>
    </row>
    <row r="275" spans="1:5" x14ac:dyDescent="0.2">
      <c r="A275" s="289">
        <v>0.90500000000000003</v>
      </c>
      <c r="B275" s="289"/>
      <c r="C275" s="289">
        <v>1.0306</v>
      </c>
      <c r="D275" s="244">
        <v>4695056.91</v>
      </c>
      <c r="E275" s="244">
        <v>0</v>
      </c>
    </row>
    <row r="276" spans="1:5" x14ac:dyDescent="0.2">
      <c r="A276" s="289">
        <v>0.87160000000000004</v>
      </c>
      <c r="B276" s="289"/>
      <c r="C276" s="289">
        <v>1.0346</v>
      </c>
      <c r="D276" s="244">
        <v>103854.06</v>
      </c>
      <c r="E276" s="244">
        <v>0</v>
      </c>
    </row>
    <row r="277" spans="1:5" x14ac:dyDescent="0.2">
      <c r="A277" s="289">
        <v>0.85260000000000002</v>
      </c>
      <c r="B277" s="289"/>
      <c r="C277" s="289">
        <v>1.1089</v>
      </c>
      <c r="D277" s="244">
        <v>101455.74</v>
      </c>
      <c r="E277" s="244">
        <v>0</v>
      </c>
    </row>
    <row r="278" spans="1:5" x14ac:dyDescent="0.2">
      <c r="A278" s="289">
        <v>0.89390000000000003</v>
      </c>
      <c r="B278" s="289"/>
      <c r="C278" s="289">
        <v>1.0267999999999999</v>
      </c>
      <c r="D278" s="244">
        <v>277075.65000000002</v>
      </c>
      <c r="E278" s="244">
        <v>0</v>
      </c>
    </row>
    <row r="279" spans="1:5" x14ac:dyDescent="0.2">
      <c r="A279" s="289">
        <v>0.83989999999999998</v>
      </c>
      <c r="B279" s="289"/>
      <c r="C279" s="289">
        <v>1.1446000000000001</v>
      </c>
      <c r="D279" s="244">
        <v>164556.04999999999</v>
      </c>
      <c r="E279" s="244">
        <v>0</v>
      </c>
    </row>
    <row r="280" spans="1:5" x14ac:dyDescent="0.2">
      <c r="A280" s="289">
        <v>0.83309999999999995</v>
      </c>
      <c r="B280" s="289"/>
      <c r="C280" s="289">
        <v>1.1899</v>
      </c>
      <c r="D280" s="244">
        <v>64778.53</v>
      </c>
      <c r="E280" s="244">
        <v>0</v>
      </c>
    </row>
    <row r="281" spans="1:5" x14ac:dyDescent="0.2">
      <c r="A281" s="289">
        <v>0.81489999999999996</v>
      </c>
      <c r="B281" s="289"/>
      <c r="C281" s="289">
        <v>1.5165999999999999</v>
      </c>
      <c r="D281" s="244">
        <v>67968.19</v>
      </c>
      <c r="E281" s="244">
        <v>0</v>
      </c>
    </row>
    <row r="282" spans="1:5" x14ac:dyDescent="0.2">
      <c r="A282" s="289">
        <v>0.87509999999999999</v>
      </c>
      <c r="B282" s="289"/>
      <c r="C282" s="289">
        <v>1.0267999999999999</v>
      </c>
      <c r="D282" s="244">
        <v>76735.350000000006</v>
      </c>
      <c r="E282" s="244">
        <v>0</v>
      </c>
    </row>
    <row r="283" spans="1:5" x14ac:dyDescent="0.2">
      <c r="A283" s="289">
        <v>0.8831</v>
      </c>
      <c r="B283" s="289"/>
      <c r="C283" s="289">
        <v>1.0267999999999999</v>
      </c>
      <c r="D283" s="244">
        <v>269075.40999999997</v>
      </c>
      <c r="E283" s="244">
        <v>0</v>
      </c>
    </row>
    <row r="284" spans="1:5" x14ac:dyDescent="0.2">
      <c r="A284" s="289">
        <v>0.80179999999999996</v>
      </c>
      <c r="B284" s="289"/>
      <c r="C284" s="289">
        <v>2.2498999999999998</v>
      </c>
      <c r="D284" s="244">
        <v>32361.77</v>
      </c>
      <c r="E284" s="244">
        <v>0</v>
      </c>
    </row>
    <row r="285" spans="1:5" x14ac:dyDescent="0.2">
      <c r="A285" s="289">
        <v>0.82010000000000005</v>
      </c>
      <c r="B285" s="289"/>
      <c r="C285" s="289">
        <v>1.3807</v>
      </c>
      <c r="D285" s="244">
        <v>95317.54</v>
      </c>
      <c r="E285" s="244">
        <v>0</v>
      </c>
    </row>
    <row r="286" spans="1:5" x14ac:dyDescent="0.2">
      <c r="A286" s="289">
        <v>0.87260000000000004</v>
      </c>
      <c r="B286" s="289"/>
      <c r="C286" s="289">
        <v>1.0319</v>
      </c>
      <c r="D286" s="244">
        <v>637736.93000000005</v>
      </c>
      <c r="E286" s="244">
        <v>0</v>
      </c>
    </row>
    <row r="287" spans="1:5" x14ac:dyDescent="0.2">
      <c r="A287" s="289">
        <v>0.8609</v>
      </c>
      <c r="B287" s="289"/>
      <c r="C287" s="289">
        <v>1.0810999999999999</v>
      </c>
      <c r="D287" s="244">
        <v>282592.99</v>
      </c>
      <c r="E287" s="244">
        <v>0</v>
      </c>
    </row>
    <row r="288" spans="1:5" x14ac:dyDescent="0.2">
      <c r="A288" s="289">
        <v>0.81950000000000001</v>
      </c>
      <c r="B288" s="289"/>
      <c r="C288" s="289">
        <v>1.3974</v>
      </c>
      <c r="D288" s="244">
        <v>111102.35</v>
      </c>
      <c r="E288" s="244">
        <v>0</v>
      </c>
    </row>
    <row r="289" spans="1:5" x14ac:dyDescent="0.2">
      <c r="A289" s="289">
        <v>0.876</v>
      </c>
      <c r="B289" s="289"/>
      <c r="C289" s="289">
        <v>1.0267999999999999</v>
      </c>
      <c r="D289" s="244">
        <v>479726.48</v>
      </c>
      <c r="E289" s="244">
        <v>0</v>
      </c>
    </row>
    <row r="290" spans="1:5" x14ac:dyDescent="0.2">
      <c r="A290" s="289">
        <v>0.86899999999999999</v>
      </c>
      <c r="B290" s="289"/>
      <c r="C290" s="289">
        <v>1.0416000000000001</v>
      </c>
      <c r="D290" s="244">
        <v>384156.45</v>
      </c>
      <c r="E290" s="244">
        <v>0</v>
      </c>
    </row>
    <row r="291" spans="1:5" x14ac:dyDescent="0.2">
      <c r="A291" s="289">
        <v>0.83889999999999998</v>
      </c>
      <c r="B291" s="289"/>
      <c r="C291" s="289">
        <v>1.1516999999999999</v>
      </c>
      <c r="D291" s="244">
        <v>165463.38</v>
      </c>
      <c r="E291" s="244">
        <v>0</v>
      </c>
    </row>
    <row r="292" spans="1:5" x14ac:dyDescent="0.2">
      <c r="A292" s="289">
        <v>0.82320000000000004</v>
      </c>
      <c r="B292" s="289"/>
      <c r="C292" s="289">
        <v>1.3001</v>
      </c>
      <c r="D292" s="244">
        <v>15702</v>
      </c>
      <c r="E292" s="244">
        <v>0</v>
      </c>
    </row>
    <row r="293" spans="1:5" x14ac:dyDescent="0.2">
      <c r="A293" s="289">
        <v>0.82750000000000001</v>
      </c>
      <c r="B293" s="289"/>
      <c r="C293" s="289">
        <v>1.2271000000000001</v>
      </c>
      <c r="D293" s="244">
        <v>63030.52</v>
      </c>
      <c r="E293" s="244">
        <v>0</v>
      </c>
    </row>
    <row r="294" spans="1:5" x14ac:dyDescent="0.2">
      <c r="A294" s="289">
        <v>0.85140000000000005</v>
      </c>
      <c r="B294" s="289"/>
      <c r="C294" s="289">
        <v>1.1109</v>
      </c>
      <c r="D294" s="244">
        <v>43772.22</v>
      </c>
      <c r="E294" s="244">
        <v>0</v>
      </c>
    </row>
    <row r="295" spans="1:5" x14ac:dyDescent="0.2">
      <c r="A295" s="289">
        <v>0.85970000000000002</v>
      </c>
      <c r="B295" s="289"/>
      <c r="C295" s="289">
        <v>1.0940000000000001</v>
      </c>
      <c r="D295" s="244">
        <v>111694.04</v>
      </c>
      <c r="E295" s="244">
        <v>0</v>
      </c>
    </row>
    <row r="296" spans="1:5" x14ac:dyDescent="0.2">
      <c r="A296" s="289">
        <v>0.80030000000000001</v>
      </c>
      <c r="B296" s="289"/>
      <c r="C296" s="289">
        <v>2.3344999999999998</v>
      </c>
      <c r="D296" s="244">
        <v>8565</v>
      </c>
      <c r="E296" s="244">
        <v>0</v>
      </c>
    </row>
    <row r="297" spans="1:5" x14ac:dyDescent="0.2">
      <c r="A297" s="289">
        <v>0.8347</v>
      </c>
      <c r="B297" s="289"/>
      <c r="C297" s="289">
        <v>1.1793</v>
      </c>
      <c r="D297" s="244">
        <v>335358.45</v>
      </c>
      <c r="E297" s="244">
        <v>0</v>
      </c>
    </row>
    <row r="298" spans="1:5" x14ac:dyDescent="0.2">
      <c r="A298" s="289">
        <v>0.81479999999999997</v>
      </c>
      <c r="B298" s="289"/>
      <c r="C298" s="289">
        <v>1.5209999999999999</v>
      </c>
      <c r="D298" s="244">
        <v>45134.16</v>
      </c>
      <c r="E298" s="244">
        <v>0</v>
      </c>
    </row>
    <row r="299" spans="1:5" x14ac:dyDescent="0.2">
      <c r="A299" s="289">
        <v>0.81499999999999995</v>
      </c>
      <c r="B299" s="289"/>
      <c r="C299" s="289">
        <v>1.5148999999999999</v>
      </c>
      <c r="D299" s="244">
        <v>58873.41</v>
      </c>
      <c r="E299" s="244">
        <v>0</v>
      </c>
    </row>
    <row r="300" spans="1:5" x14ac:dyDescent="0.2">
      <c r="A300" s="289">
        <v>0.90500000000000003</v>
      </c>
      <c r="B300" s="289"/>
      <c r="C300" s="289">
        <v>1.0342</v>
      </c>
      <c r="D300" s="244">
        <v>5605440.3300000001</v>
      </c>
      <c r="E300" s="244">
        <v>0</v>
      </c>
    </row>
    <row r="301" spans="1:5" x14ac:dyDescent="0.2">
      <c r="A301" s="289">
        <v>0.81289999999999996</v>
      </c>
      <c r="B301" s="289"/>
      <c r="C301" s="289">
        <v>1.5972</v>
      </c>
      <c r="D301" s="244">
        <v>46103.43</v>
      </c>
      <c r="E301" s="244">
        <v>0</v>
      </c>
    </row>
    <row r="302" spans="1:5" x14ac:dyDescent="0.2">
      <c r="A302" s="289">
        <v>0.80130000000000001</v>
      </c>
      <c r="B302" s="289"/>
      <c r="C302" s="289">
        <v>2.2768999999999999</v>
      </c>
      <c r="D302" s="244">
        <v>25189.24</v>
      </c>
      <c r="E302" s="244">
        <v>0</v>
      </c>
    </row>
    <row r="303" spans="1:5" x14ac:dyDescent="0.2">
      <c r="A303" s="289">
        <v>0.81059999999999999</v>
      </c>
      <c r="B303" s="289"/>
      <c r="C303" s="289">
        <v>1.7284999999999999</v>
      </c>
      <c r="D303" s="244">
        <v>43338.49</v>
      </c>
      <c r="E303" s="244">
        <v>0</v>
      </c>
    </row>
    <row r="304" spans="1:5" x14ac:dyDescent="0.2">
      <c r="A304" s="289">
        <v>0.8034</v>
      </c>
      <c r="B304" s="289"/>
      <c r="C304" s="289">
        <v>2.1520999999999999</v>
      </c>
      <c r="D304" s="244">
        <v>34533.86</v>
      </c>
      <c r="E304" s="244">
        <v>0</v>
      </c>
    </row>
    <row r="305" spans="1:5" x14ac:dyDescent="0.2">
      <c r="A305" s="289">
        <v>0.81289999999999996</v>
      </c>
      <c r="B305" s="289"/>
      <c r="C305" s="289">
        <v>1.5952999999999999</v>
      </c>
      <c r="D305" s="244">
        <v>54670.61</v>
      </c>
      <c r="E305" s="244">
        <v>0</v>
      </c>
    </row>
    <row r="306" spans="1:5" x14ac:dyDescent="0.2">
      <c r="A306" s="289">
        <v>0.80620000000000003</v>
      </c>
      <c r="B306" s="289"/>
      <c r="C306" s="289">
        <v>1.9864999999999999</v>
      </c>
      <c r="D306" s="244">
        <v>50198.42</v>
      </c>
      <c r="E306" s="244">
        <v>0</v>
      </c>
    </row>
    <row r="307" spans="1:5" x14ac:dyDescent="0.2">
      <c r="A307" s="289">
        <v>0.8367</v>
      </c>
      <c r="B307" s="289"/>
      <c r="C307" s="289">
        <v>1.1660999999999999</v>
      </c>
      <c r="D307" s="244">
        <v>183763.24</v>
      </c>
      <c r="E307" s="244">
        <v>0</v>
      </c>
    </row>
    <row r="308" spans="1:5" x14ac:dyDescent="0.2">
      <c r="A308" s="289">
        <v>0.84809999999999997</v>
      </c>
      <c r="B308" s="289"/>
      <c r="C308" s="289">
        <v>1.1166</v>
      </c>
      <c r="D308" s="244">
        <v>322532.61</v>
      </c>
      <c r="E308" s="244">
        <v>0</v>
      </c>
    </row>
    <row r="309" spans="1:5" x14ac:dyDescent="0.2">
      <c r="A309" s="289">
        <v>0.87549999999999994</v>
      </c>
      <c r="B309" s="289"/>
      <c r="C309" s="289">
        <v>1.0267999999999999</v>
      </c>
      <c r="D309" s="244">
        <v>510734.22</v>
      </c>
      <c r="E309" s="244">
        <v>0</v>
      </c>
    </row>
    <row r="310" spans="1:5" x14ac:dyDescent="0.2">
      <c r="A310" s="289">
        <v>0.84419999999999995</v>
      </c>
      <c r="B310" s="289"/>
      <c r="C310" s="289">
        <v>1.1234999999999999</v>
      </c>
      <c r="D310" s="244">
        <v>109023.29</v>
      </c>
      <c r="E310" s="244">
        <v>0</v>
      </c>
    </row>
    <row r="311" spans="1:5" x14ac:dyDescent="0.2">
      <c r="A311" s="289">
        <v>0.84250000000000003</v>
      </c>
      <c r="B311" s="289"/>
      <c r="C311" s="289">
        <v>1.1275999999999999</v>
      </c>
      <c r="D311" s="244">
        <v>280523.24</v>
      </c>
      <c r="E311" s="244">
        <v>0</v>
      </c>
    </row>
    <row r="312" spans="1:5" x14ac:dyDescent="0.2">
      <c r="A312" s="289">
        <v>0.89910000000000001</v>
      </c>
      <c r="B312" s="289"/>
      <c r="C312" s="289">
        <v>1.0267999999999999</v>
      </c>
      <c r="D312" s="244">
        <v>2116920.2599999998</v>
      </c>
      <c r="E312" s="244">
        <v>0</v>
      </c>
    </row>
    <row r="313" spans="1:5" x14ac:dyDescent="0.2">
      <c r="A313" s="289">
        <v>0.89090000000000003</v>
      </c>
      <c r="B313" s="289"/>
      <c r="C313" s="289">
        <v>1.0267999999999999</v>
      </c>
      <c r="D313" s="244">
        <v>1242556.1499999999</v>
      </c>
      <c r="E313" s="244">
        <v>0</v>
      </c>
    </row>
    <row r="314" spans="1:5" x14ac:dyDescent="0.2">
      <c r="A314" s="289">
        <v>0.85129999999999995</v>
      </c>
      <c r="B314" s="289"/>
      <c r="C314" s="289">
        <v>1.1112</v>
      </c>
      <c r="D314" s="244">
        <v>60034.7</v>
      </c>
      <c r="E314" s="244">
        <v>0</v>
      </c>
    </row>
    <row r="315" spans="1:5" x14ac:dyDescent="0.2">
      <c r="A315" s="289">
        <v>0.85750000000000004</v>
      </c>
      <c r="B315" s="289"/>
      <c r="C315" s="289">
        <v>1.1004</v>
      </c>
      <c r="D315" s="244">
        <v>636231.09</v>
      </c>
      <c r="E315" s="244">
        <v>0</v>
      </c>
    </row>
    <row r="316" spans="1:5" x14ac:dyDescent="0.2">
      <c r="A316" s="289">
        <v>0.80759999999999998</v>
      </c>
      <c r="B316" s="289"/>
      <c r="C316" s="289">
        <v>1.9076</v>
      </c>
      <c r="D316" s="244">
        <v>62337.49</v>
      </c>
      <c r="E316" s="244">
        <v>0</v>
      </c>
    </row>
    <row r="317" spans="1:5" x14ac:dyDescent="0.2">
      <c r="A317" s="289">
        <v>0.81730000000000003</v>
      </c>
      <c r="B317" s="289"/>
      <c r="C317" s="289">
        <v>1.4537</v>
      </c>
      <c r="D317" s="244">
        <v>53182.45</v>
      </c>
      <c r="E317" s="244">
        <v>0</v>
      </c>
    </row>
    <row r="318" spans="1:5" x14ac:dyDescent="0.2">
      <c r="A318" s="289">
        <v>0.80559999999999998</v>
      </c>
      <c r="B318" s="289"/>
      <c r="C318" s="289">
        <v>2.0249000000000001</v>
      </c>
      <c r="D318" s="244">
        <v>80606.62</v>
      </c>
      <c r="E318" s="244">
        <v>0</v>
      </c>
    </row>
    <row r="319" spans="1:5" x14ac:dyDescent="0.2">
      <c r="A319" s="289">
        <v>0.79900000000000004</v>
      </c>
      <c r="B319" s="289"/>
      <c r="C319" s="289">
        <v>2.415</v>
      </c>
      <c r="D319" s="244">
        <v>24898.55</v>
      </c>
      <c r="E319" s="244">
        <v>0</v>
      </c>
    </row>
    <row r="320" spans="1:5" x14ac:dyDescent="0.2">
      <c r="A320" s="289">
        <v>0.80069999999999997</v>
      </c>
      <c r="B320" s="289"/>
      <c r="C320" s="289">
        <v>2.3119000000000001</v>
      </c>
      <c r="D320" s="244">
        <v>32718.17</v>
      </c>
      <c r="E320" s="244">
        <v>0</v>
      </c>
    </row>
    <row r="321" spans="1:5" x14ac:dyDescent="0.2">
      <c r="A321" s="289">
        <v>0.81340000000000001</v>
      </c>
      <c r="B321" s="289"/>
      <c r="C321" s="289">
        <v>1.5649</v>
      </c>
      <c r="D321" s="244">
        <v>52194.2</v>
      </c>
      <c r="E321" s="244">
        <v>0</v>
      </c>
    </row>
    <row r="322" spans="1:5" x14ac:dyDescent="0.2">
      <c r="A322" s="289">
        <v>0.82989999999999997</v>
      </c>
      <c r="B322" s="289"/>
      <c r="C322" s="289">
        <v>1.2112000000000001</v>
      </c>
      <c r="D322" s="244">
        <v>67565.289999999994</v>
      </c>
      <c r="E322" s="244">
        <v>0</v>
      </c>
    </row>
    <row r="323" spans="1:5" x14ac:dyDescent="0.2">
      <c r="A323" s="289">
        <v>0.80089999999999995</v>
      </c>
      <c r="B323" s="289"/>
      <c r="C323" s="289">
        <v>2.2984</v>
      </c>
      <c r="D323" s="244">
        <v>43576.25</v>
      </c>
      <c r="E323" s="244">
        <v>0</v>
      </c>
    </row>
    <row r="324" spans="1:5" x14ac:dyDescent="0.2">
      <c r="A324" s="289">
        <v>0.86529999999999996</v>
      </c>
      <c r="B324" s="289"/>
      <c r="C324" s="289">
        <v>1.0518000000000001</v>
      </c>
      <c r="D324" s="244">
        <v>494521.22</v>
      </c>
      <c r="E324" s="244">
        <v>0</v>
      </c>
    </row>
    <row r="325" spans="1:5" x14ac:dyDescent="0.2">
      <c r="A325" s="289">
        <v>0.80920000000000003</v>
      </c>
      <c r="B325" s="289"/>
      <c r="C325" s="289">
        <v>1.8130999999999999</v>
      </c>
      <c r="D325" s="244">
        <v>70257.61</v>
      </c>
      <c r="E325" s="244">
        <v>0</v>
      </c>
    </row>
    <row r="326" spans="1:5" x14ac:dyDescent="0.2">
      <c r="A326" s="289">
        <v>0.81489999999999996</v>
      </c>
      <c r="B326" s="289"/>
      <c r="C326" s="289">
        <v>1.5183</v>
      </c>
      <c r="D326" s="244">
        <v>56360.17</v>
      </c>
      <c r="E326" s="244">
        <v>0</v>
      </c>
    </row>
    <row r="327" spans="1:5" x14ac:dyDescent="0.2">
      <c r="A327" s="289">
        <v>0.80679999999999996</v>
      </c>
      <c r="B327" s="289"/>
      <c r="C327" s="289">
        <v>1.9527000000000001</v>
      </c>
      <c r="D327" s="244">
        <v>44869.23</v>
      </c>
      <c r="E327" s="244">
        <v>0</v>
      </c>
    </row>
    <row r="328" spans="1:5" x14ac:dyDescent="0.2">
      <c r="A328" s="289">
        <v>0.80659999999999998</v>
      </c>
      <c r="B328" s="289"/>
      <c r="C328" s="289">
        <v>1.964</v>
      </c>
      <c r="D328" s="244">
        <v>39006</v>
      </c>
      <c r="E328" s="244">
        <v>0</v>
      </c>
    </row>
    <row r="329" spans="1:5" x14ac:dyDescent="0.2">
      <c r="A329" s="289">
        <v>0.82740000000000002</v>
      </c>
      <c r="B329" s="289"/>
      <c r="C329" s="289">
        <v>1.2276</v>
      </c>
      <c r="D329" s="244">
        <v>93659.3</v>
      </c>
      <c r="E329" s="244">
        <v>0</v>
      </c>
    </row>
    <row r="330" spans="1:5" x14ac:dyDescent="0.2">
      <c r="A330" s="289">
        <v>0.89510000000000001</v>
      </c>
      <c r="B330" s="289"/>
      <c r="C330" s="289">
        <v>1.0267999999999999</v>
      </c>
      <c r="D330" s="244">
        <v>3609113.4</v>
      </c>
      <c r="E330" s="244">
        <v>0</v>
      </c>
    </row>
    <row r="331" spans="1:5" x14ac:dyDescent="0.2">
      <c r="A331" s="289">
        <v>0.80600000000000005</v>
      </c>
      <c r="B331" s="289"/>
      <c r="C331" s="289">
        <v>2.0034999999999998</v>
      </c>
      <c r="D331" s="244">
        <v>22648.080000000002</v>
      </c>
      <c r="E331" s="244">
        <v>0</v>
      </c>
    </row>
    <row r="332" spans="1:5" x14ac:dyDescent="0.2">
      <c r="A332" s="289">
        <v>0.8639</v>
      </c>
      <c r="B332" s="289"/>
      <c r="C332" s="289">
        <v>1.0556000000000001</v>
      </c>
      <c r="D332" s="244">
        <v>287951.08</v>
      </c>
      <c r="E332" s="244">
        <v>0</v>
      </c>
    </row>
    <row r="333" spans="1:5" x14ac:dyDescent="0.2">
      <c r="A333" s="289">
        <v>0.86839999999999995</v>
      </c>
      <c r="B333" s="289"/>
      <c r="C333" s="289">
        <v>1.0431999999999999</v>
      </c>
      <c r="D333" s="244">
        <v>924806.62</v>
      </c>
      <c r="E333" s="244">
        <v>0</v>
      </c>
    </row>
    <row r="334" spans="1:5" x14ac:dyDescent="0.2">
      <c r="A334" s="289">
        <v>0.83150000000000002</v>
      </c>
      <c r="B334" s="289"/>
      <c r="C334" s="289">
        <v>1.2009000000000001</v>
      </c>
      <c r="D334" s="244">
        <v>125903.6</v>
      </c>
      <c r="E334" s="244">
        <v>0</v>
      </c>
    </row>
    <row r="335" spans="1:5" x14ac:dyDescent="0.2">
      <c r="A335" s="289">
        <v>0.82599999999999996</v>
      </c>
      <c r="B335" s="289"/>
      <c r="C335" s="289">
        <v>1.2374000000000001</v>
      </c>
      <c r="D335" s="244">
        <v>81512.92</v>
      </c>
      <c r="E335" s="244">
        <v>0</v>
      </c>
    </row>
    <row r="336" spans="1:5" x14ac:dyDescent="0.2">
      <c r="A336" s="289">
        <v>0.87749999999999995</v>
      </c>
      <c r="B336" s="289"/>
      <c r="C336" s="289">
        <v>1.0267999999999999</v>
      </c>
      <c r="D336" s="244">
        <v>1076853.06</v>
      </c>
      <c r="E336" s="244">
        <v>0</v>
      </c>
    </row>
    <row r="337" spans="1:5" x14ac:dyDescent="0.2">
      <c r="A337" s="289">
        <v>0.82420000000000004</v>
      </c>
      <c r="B337" s="289"/>
      <c r="C337" s="289">
        <v>1.2925</v>
      </c>
      <c r="D337" s="244">
        <v>83052.72</v>
      </c>
      <c r="E337" s="244">
        <v>0</v>
      </c>
    </row>
    <row r="338" spans="1:5" x14ac:dyDescent="0.2">
      <c r="A338" s="289">
        <v>0.85750000000000004</v>
      </c>
      <c r="B338" s="289"/>
      <c r="C338" s="289">
        <v>1.1004</v>
      </c>
      <c r="D338" s="244">
        <v>393321.34</v>
      </c>
      <c r="E338" s="244">
        <v>0</v>
      </c>
    </row>
    <row r="339" spans="1:5" x14ac:dyDescent="0.2">
      <c r="A339" s="289">
        <v>0.8669</v>
      </c>
      <c r="B339" s="289"/>
      <c r="C339" s="289">
        <v>1.0472999999999999</v>
      </c>
      <c r="D339" s="244">
        <v>1203077.8600000001</v>
      </c>
      <c r="E339" s="244">
        <v>0</v>
      </c>
    </row>
    <row r="340" spans="1:5" x14ac:dyDescent="0.2">
      <c r="A340" s="289">
        <v>0.80779999999999996</v>
      </c>
      <c r="B340" s="289"/>
      <c r="C340" s="289">
        <v>1.8944000000000001</v>
      </c>
      <c r="D340" s="244">
        <v>62364.49</v>
      </c>
      <c r="E340" s="244">
        <v>0</v>
      </c>
    </row>
    <row r="341" spans="1:5" x14ac:dyDescent="0.2">
      <c r="A341" s="289">
        <v>0.82879999999999998</v>
      </c>
      <c r="B341" s="289"/>
      <c r="C341" s="289">
        <v>1.2189000000000001</v>
      </c>
      <c r="D341" s="244">
        <v>135972.93</v>
      </c>
      <c r="E341" s="244">
        <v>0</v>
      </c>
    </row>
    <row r="342" spans="1:5" x14ac:dyDescent="0.2">
      <c r="A342" s="289">
        <v>0.86070000000000002</v>
      </c>
      <c r="B342" s="289"/>
      <c r="C342" s="289">
        <v>1.0833999999999999</v>
      </c>
      <c r="D342" s="244">
        <v>675951.59</v>
      </c>
      <c r="E342" s="244">
        <v>0</v>
      </c>
    </row>
    <row r="343" spans="1:5" x14ac:dyDescent="0.2">
      <c r="A343" s="289">
        <v>0.84209999999999996</v>
      </c>
      <c r="B343" s="289"/>
      <c r="C343" s="289">
        <v>1.1303000000000001</v>
      </c>
      <c r="D343" s="244">
        <v>547829.39</v>
      </c>
      <c r="E343" s="244">
        <v>0</v>
      </c>
    </row>
    <row r="344" spans="1:5" x14ac:dyDescent="0.2">
      <c r="A344" s="289">
        <v>0.8125</v>
      </c>
      <c r="B344" s="289"/>
      <c r="C344" s="289">
        <v>1.6197999999999999</v>
      </c>
      <c r="D344" s="244">
        <v>144032.54999999999</v>
      </c>
      <c r="E344" s="244">
        <v>0</v>
      </c>
    </row>
    <row r="345" spans="1:5" x14ac:dyDescent="0.2">
      <c r="A345" s="289">
        <v>0.81930000000000003</v>
      </c>
      <c r="B345" s="289"/>
      <c r="C345" s="289">
        <v>1.4017999999999999</v>
      </c>
      <c r="D345" s="244">
        <v>69957.259999999995</v>
      </c>
      <c r="E345" s="244">
        <v>0</v>
      </c>
    </row>
    <row r="346" spans="1:5" x14ac:dyDescent="0.2">
      <c r="A346" s="289">
        <v>0.80989999999999995</v>
      </c>
      <c r="B346" s="289"/>
      <c r="C346" s="289">
        <v>1.774</v>
      </c>
      <c r="D346" s="244">
        <v>66538.34</v>
      </c>
      <c r="E346" s="244">
        <v>0</v>
      </c>
    </row>
    <row r="347" spans="1:5" x14ac:dyDescent="0.2">
      <c r="A347" s="289">
        <v>0.81830000000000003</v>
      </c>
      <c r="B347" s="289"/>
      <c r="C347" s="289">
        <v>1.4285000000000001</v>
      </c>
      <c r="D347" s="244">
        <v>33758.03</v>
      </c>
      <c r="E347" s="244">
        <v>0</v>
      </c>
    </row>
    <row r="348" spans="1:5" x14ac:dyDescent="0.2">
      <c r="A348" s="289">
        <v>0.81079999999999997</v>
      </c>
      <c r="B348" s="289"/>
      <c r="C348" s="289">
        <v>1.7164999999999999</v>
      </c>
      <c r="D348" s="244">
        <v>30813.46</v>
      </c>
      <c r="E348" s="244">
        <v>0</v>
      </c>
    </row>
    <row r="349" spans="1:5" x14ac:dyDescent="0.2">
      <c r="A349" s="289">
        <v>0.81479999999999997</v>
      </c>
      <c r="B349" s="289"/>
      <c r="C349" s="289">
        <v>1.5207999999999999</v>
      </c>
      <c r="D349" s="244">
        <v>23164.97</v>
      </c>
      <c r="E349" s="244">
        <v>0</v>
      </c>
    </row>
    <row r="350" spans="1:5" x14ac:dyDescent="0.2">
      <c r="A350" s="289">
        <v>0.85770000000000002</v>
      </c>
      <c r="B350" s="289"/>
      <c r="C350" s="289">
        <v>1.1000000000000001</v>
      </c>
      <c r="D350" s="244">
        <v>74439.539999999994</v>
      </c>
      <c r="E350" s="244">
        <v>0</v>
      </c>
    </row>
    <row r="351" spans="1:5" x14ac:dyDescent="0.2">
      <c r="A351" s="289">
        <v>0.82769999999999999</v>
      </c>
      <c r="B351" s="289"/>
      <c r="C351" s="289">
        <v>1.2258</v>
      </c>
      <c r="D351" s="244">
        <v>43734.54</v>
      </c>
      <c r="E351" s="244">
        <v>0</v>
      </c>
    </row>
    <row r="352" spans="1:5" x14ac:dyDescent="0.2">
      <c r="A352" s="289">
        <v>0.83160000000000001</v>
      </c>
      <c r="B352" s="289"/>
      <c r="C352" s="289">
        <v>1.1998</v>
      </c>
      <c r="D352" s="244">
        <v>118453.25</v>
      </c>
      <c r="E352" s="244">
        <v>0</v>
      </c>
    </row>
    <row r="353" spans="1:5" x14ac:dyDescent="0.2">
      <c r="A353" s="289">
        <v>0.81389999999999996</v>
      </c>
      <c r="B353" s="289"/>
      <c r="C353" s="289">
        <v>1.5443</v>
      </c>
      <c r="D353" s="244">
        <v>30864.59</v>
      </c>
      <c r="E353" s="244">
        <v>0</v>
      </c>
    </row>
    <row r="354" spans="1:5" x14ac:dyDescent="0.2">
      <c r="A354" s="289">
        <v>0.8488</v>
      </c>
      <c r="B354" s="289"/>
      <c r="C354" s="289">
        <v>1.1154999999999999</v>
      </c>
      <c r="D354" s="244">
        <v>0</v>
      </c>
      <c r="E354" s="244">
        <v>0</v>
      </c>
    </row>
    <row r="355" spans="1:5" x14ac:dyDescent="0.2">
      <c r="A355" s="289">
        <v>0.81420000000000003</v>
      </c>
      <c r="B355" s="289"/>
      <c r="C355" s="289">
        <v>1.5370999999999999</v>
      </c>
      <c r="D355" s="244">
        <v>82465.95</v>
      </c>
      <c r="E355" s="244">
        <v>0</v>
      </c>
    </row>
    <row r="356" spans="1:5" x14ac:dyDescent="0.2">
      <c r="A356" s="289">
        <v>0.86119999999999997</v>
      </c>
      <c r="B356" s="289"/>
      <c r="C356" s="289">
        <v>1.0778000000000001</v>
      </c>
      <c r="D356" s="244">
        <v>608773.23</v>
      </c>
      <c r="E356" s="244">
        <v>0</v>
      </c>
    </row>
    <row r="357" spans="1:5" x14ac:dyDescent="0.2">
      <c r="A357" s="289">
        <v>0.81840000000000002</v>
      </c>
      <c r="B357" s="289"/>
      <c r="C357" s="289">
        <v>1.4259999999999999</v>
      </c>
      <c r="D357" s="244">
        <v>107003.71</v>
      </c>
      <c r="E357" s="244">
        <v>0</v>
      </c>
    </row>
    <row r="358" spans="1:5" x14ac:dyDescent="0.2">
      <c r="A358" s="289">
        <v>0.81599999999999995</v>
      </c>
      <c r="B358" s="289"/>
      <c r="C358" s="289">
        <v>1.4893000000000001</v>
      </c>
      <c r="D358" s="244">
        <v>81809.75</v>
      </c>
      <c r="E358" s="244">
        <v>0</v>
      </c>
    </row>
    <row r="359" spans="1:5" x14ac:dyDescent="0.2">
      <c r="A359" s="289">
        <v>0.8931</v>
      </c>
      <c r="B359" s="289"/>
      <c r="C359" s="289">
        <v>1.0267999999999999</v>
      </c>
      <c r="D359" s="244">
        <v>7041039.0700000003</v>
      </c>
      <c r="E359" s="244">
        <v>0</v>
      </c>
    </row>
    <row r="360" spans="1:5" x14ac:dyDescent="0.2">
      <c r="A360" s="289">
        <v>0.88449999999999995</v>
      </c>
      <c r="B360" s="289"/>
      <c r="C360" s="289">
        <v>1.0267999999999999</v>
      </c>
      <c r="D360" s="244">
        <v>779819.57</v>
      </c>
      <c r="E360" s="244">
        <v>0</v>
      </c>
    </row>
    <row r="361" spans="1:5" x14ac:dyDescent="0.2">
      <c r="A361" s="289">
        <v>0.83140000000000003</v>
      </c>
      <c r="B361" s="289"/>
      <c r="C361" s="289">
        <v>1.2013</v>
      </c>
      <c r="D361" s="244">
        <v>87267.55</v>
      </c>
      <c r="E361" s="244">
        <v>0</v>
      </c>
    </row>
    <row r="362" spans="1:5" x14ac:dyDescent="0.2">
      <c r="A362" s="289">
        <v>0.83130000000000004</v>
      </c>
      <c r="B362" s="289"/>
      <c r="C362" s="289">
        <v>1.2020999999999999</v>
      </c>
      <c r="D362" s="244">
        <v>51553.18</v>
      </c>
      <c r="E362" s="244">
        <v>0</v>
      </c>
    </row>
    <row r="363" spans="1:5" x14ac:dyDescent="0.2">
      <c r="A363" s="289">
        <v>0.83379999999999999</v>
      </c>
      <c r="B363" s="289"/>
      <c r="C363" s="289">
        <v>1.1851</v>
      </c>
      <c r="D363" s="244">
        <v>194787.69</v>
      </c>
      <c r="E363" s="244">
        <v>0</v>
      </c>
    </row>
    <row r="364" spans="1:5" x14ac:dyDescent="0.2">
      <c r="A364" s="289">
        <v>0.85409999999999997</v>
      </c>
      <c r="B364" s="289"/>
      <c r="C364" s="289">
        <v>1.1062000000000001</v>
      </c>
      <c r="D364" s="244">
        <v>560155.57999999996</v>
      </c>
      <c r="E364" s="244">
        <v>0</v>
      </c>
    </row>
    <row r="365" spans="1:5" x14ac:dyDescent="0.2">
      <c r="A365" s="289">
        <v>0.82179999999999997</v>
      </c>
      <c r="B365" s="289"/>
      <c r="C365" s="289">
        <v>1.3371999999999999</v>
      </c>
      <c r="D365" s="244">
        <v>83149.14</v>
      </c>
      <c r="E365" s="244">
        <v>0</v>
      </c>
    </row>
    <row r="366" spans="1:5" x14ac:dyDescent="0.2">
      <c r="A366" s="289">
        <v>0.82620000000000005</v>
      </c>
      <c r="B366" s="289"/>
      <c r="C366" s="289">
        <v>1.2357</v>
      </c>
      <c r="D366" s="244">
        <v>27528.93</v>
      </c>
      <c r="E366" s="244">
        <v>0</v>
      </c>
    </row>
    <row r="367" spans="1:5" x14ac:dyDescent="0.2">
      <c r="A367" s="289">
        <v>0.86129999999999995</v>
      </c>
      <c r="B367" s="289"/>
      <c r="C367" s="289">
        <v>1.0769</v>
      </c>
      <c r="D367" s="244">
        <v>40345.760000000002</v>
      </c>
      <c r="E367" s="244">
        <v>0</v>
      </c>
    </row>
    <row r="368" spans="1:5" x14ac:dyDescent="0.2">
      <c r="A368" s="289">
        <v>0.82389999999999997</v>
      </c>
      <c r="B368" s="289"/>
      <c r="C368" s="289">
        <v>1.2808999999999999</v>
      </c>
      <c r="D368" s="244">
        <v>32152.97</v>
      </c>
      <c r="E368" s="244">
        <v>0</v>
      </c>
    </row>
    <row r="369" spans="1:5" x14ac:dyDescent="0.2">
      <c r="A369" s="289">
        <v>0.80820000000000003</v>
      </c>
      <c r="B369" s="289"/>
      <c r="C369" s="289">
        <v>1.8736999999999999</v>
      </c>
      <c r="D369" s="244">
        <v>85532.77</v>
      </c>
      <c r="E369" s="244">
        <v>0</v>
      </c>
    </row>
    <row r="370" spans="1:5" x14ac:dyDescent="0.2">
      <c r="A370" s="289">
        <v>0.80889999999999995</v>
      </c>
      <c r="B370" s="289"/>
      <c r="C370" s="289">
        <v>1.9696</v>
      </c>
      <c r="D370" s="244">
        <v>81355.72</v>
      </c>
      <c r="E370" s="244">
        <v>0</v>
      </c>
    </row>
    <row r="371" spans="1:5" x14ac:dyDescent="0.2">
      <c r="A371" s="289">
        <v>0.83150000000000002</v>
      </c>
      <c r="B371" s="289"/>
      <c r="C371" s="289">
        <v>1.2009000000000001</v>
      </c>
      <c r="D371" s="244">
        <v>635064.52</v>
      </c>
      <c r="E371" s="244">
        <v>0</v>
      </c>
    </row>
    <row r="372" spans="1:5" x14ac:dyDescent="0.2">
      <c r="A372" s="289">
        <v>0.80110000000000003</v>
      </c>
      <c r="B372" s="289"/>
      <c r="C372" s="289">
        <v>2.2894000000000001</v>
      </c>
      <c r="D372" s="244">
        <v>48074.12</v>
      </c>
      <c r="E372" s="244">
        <v>0</v>
      </c>
    </row>
    <row r="373" spans="1:5" x14ac:dyDescent="0.2">
      <c r="A373" s="289">
        <v>0.8266</v>
      </c>
      <c r="B373" s="289"/>
      <c r="C373" s="289">
        <v>1.2331000000000001</v>
      </c>
      <c r="D373" s="244">
        <v>26328.85</v>
      </c>
      <c r="E373" s="244">
        <v>0</v>
      </c>
    </row>
    <row r="374" spans="1:5" x14ac:dyDescent="0.2">
      <c r="A374" s="289">
        <v>0.81440000000000001</v>
      </c>
      <c r="B374" s="289"/>
      <c r="C374" s="289">
        <v>1.5299</v>
      </c>
      <c r="D374" s="244">
        <v>38542.5</v>
      </c>
      <c r="E374" s="244">
        <v>0</v>
      </c>
    </row>
    <row r="375" spans="1:5" x14ac:dyDescent="0.2">
      <c r="A375" s="289">
        <v>0.81579999999999997</v>
      </c>
      <c r="B375" s="289"/>
      <c r="C375" s="289">
        <v>1.4950000000000001</v>
      </c>
      <c r="D375" s="244">
        <v>66502.320000000007</v>
      </c>
      <c r="E375" s="244">
        <v>0</v>
      </c>
    </row>
    <row r="376" spans="1:5" x14ac:dyDescent="0.2">
      <c r="A376" s="289">
        <v>0.8054</v>
      </c>
      <c r="B376" s="289"/>
      <c r="C376" s="289">
        <v>2.0354000000000001</v>
      </c>
      <c r="D376" s="244">
        <v>69614.62</v>
      </c>
      <c r="E376" s="244">
        <v>0</v>
      </c>
    </row>
    <row r="377" spans="1:5" x14ac:dyDescent="0.2">
      <c r="A377" s="289">
        <v>0.8649</v>
      </c>
      <c r="B377" s="289"/>
      <c r="C377" s="289">
        <v>1.0528</v>
      </c>
      <c r="D377" s="244">
        <v>165545.14000000001</v>
      </c>
      <c r="E377" s="244">
        <v>0</v>
      </c>
    </row>
    <row r="378" spans="1:5" x14ac:dyDescent="0.2">
      <c r="A378" s="289">
        <v>0.82969999999999999</v>
      </c>
      <c r="B378" s="289"/>
      <c r="C378" s="289">
        <v>1.2128000000000001</v>
      </c>
      <c r="D378" s="244">
        <v>140967.73000000001</v>
      </c>
      <c r="E378" s="244">
        <v>0</v>
      </c>
    </row>
    <row r="379" spans="1:5" x14ac:dyDescent="0.2">
      <c r="A379" s="289">
        <v>0.86760000000000004</v>
      </c>
      <c r="B379" s="289"/>
      <c r="C379" s="289">
        <v>1.0452999999999999</v>
      </c>
      <c r="D379" s="244">
        <v>161340.17000000001</v>
      </c>
      <c r="E379" s="244">
        <v>0</v>
      </c>
    </row>
    <row r="380" spans="1:5" x14ac:dyDescent="0.2">
      <c r="A380" s="289">
        <v>0.82499999999999996</v>
      </c>
      <c r="B380" s="289"/>
      <c r="C380" s="289">
        <v>1.2514000000000001</v>
      </c>
      <c r="D380" s="244">
        <v>77988.7</v>
      </c>
      <c r="E380" s="244">
        <v>0</v>
      </c>
    </row>
    <row r="381" spans="1:5" x14ac:dyDescent="0.2">
      <c r="A381" s="289">
        <v>0.80269999999999997</v>
      </c>
      <c r="B381" s="289"/>
      <c r="C381" s="289">
        <v>2.1968000000000001</v>
      </c>
      <c r="D381" s="244">
        <v>31839.03</v>
      </c>
      <c r="E381" s="244">
        <v>0</v>
      </c>
    </row>
    <row r="382" spans="1:5" x14ac:dyDescent="0.2">
      <c r="A382" s="289">
        <v>0.80820000000000003</v>
      </c>
      <c r="B382" s="289"/>
      <c r="C382" s="289">
        <v>1.8714</v>
      </c>
      <c r="D382" s="244">
        <v>48859.71</v>
      </c>
      <c r="E382" s="244">
        <v>0</v>
      </c>
    </row>
    <row r="383" spans="1:5" x14ac:dyDescent="0.2">
      <c r="A383" s="289">
        <v>0.80230000000000001</v>
      </c>
      <c r="B383" s="289"/>
      <c r="C383" s="289">
        <v>2.2179000000000002</v>
      </c>
      <c r="D383" s="244">
        <v>27260.57</v>
      </c>
      <c r="E383" s="244">
        <v>0</v>
      </c>
    </row>
    <row r="384" spans="1:5" x14ac:dyDescent="0.2">
      <c r="A384" s="289">
        <v>0.80459999999999998</v>
      </c>
      <c r="B384" s="289"/>
      <c r="C384" s="289">
        <v>2.0825</v>
      </c>
      <c r="D384" s="244">
        <v>33463.760000000002</v>
      </c>
      <c r="E384" s="244">
        <v>0</v>
      </c>
    </row>
    <row r="385" spans="1:5" x14ac:dyDescent="0.2">
      <c r="A385" s="289">
        <v>0.86150000000000004</v>
      </c>
      <c r="B385" s="289"/>
      <c r="C385" s="289">
        <v>1.0740000000000001</v>
      </c>
      <c r="D385" s="244">
        <v>316237.27</v>
      </c>
      <c r="E385" s="244">
        <v>0</v>
      </c>
    </row>
    <row r="386" spans="1:5" x14ac:dyDescent="0.2">
      <c r="A386" s="289">
        <v>0.85540000000000005</v>
      </c>
      <c r="B386" s="289"/>
      <c r="C386" s="289">
        <v>1.1040000000000001</v>
      </c>
      <c r="D386" s="244">
        <v>195379.55</v>
      </c>
      <c r="E386" s="244">
        <v>0</v>
      </c>
    </row>
    <row r="387" spans="1:5" x14ac:dyDescent="0.2">
      <c r="A387" s="289">
        <v>0.85980000000000001</v>
      </c>
      <c r="B387" s="289"/>
      <c r="C387" s="289">
        <v>1.0933999999999999</v>
      </c>
      <c r="D387" s="244">
        <v>277024.43</v>
      </c>
      <c r="E387" s="244">
        <v>0</v>
      </c>
    </row>
    <row r="388" spans="1:5" x14ac:dyDescent="0.2">
      <c r="A388" s="289">
        <v>0.86480000000000001</v>
      </c>
      <c r="B388" s="289"/>
      <c r="C388" s="289">
        <v>1.0530999999999999</v>
      </c>
      <c r="D388" s="244">
        <v>114581.18</v>
      </c>
      <c r="E388" s="244">
        <v>0</v>
      </c>
    </row>
    <row r="389" spans="1:5" x14ac:dyDescent="0.2">
      <c r="A389" s="289">
        <v>0.86019999999999996</v>
      </c>
      <c r="B389" s="289"/>
      <c r="C389" s="289">
        <v>1.0881000000000001</v>
      </c>
      <c r="D389" s="244">
        <v>251480.79</v>
      </c>
      <c r="E389" s="244">
        <v>0</v>
      </c>
    </row>
    <row r="390" spans="1:5" x14ac:dyDescent="0.2">
      <c r="A390" s="289">
        <v>0.89229999999999998</v>
      </c>
      <c r="B390" s="289"/>
      <c r="C390" s="289">
        <v>1.0267999999999999</v>
      </c>
      <c r="D390" s="244">
        <v>4564902.13</v>
      </c>
      <c r="E390" s="244">
        <v>0</v>
      </c>
    </row>
    <row r="391" spans="1:5" x14ac:dyDescent="0.2">
      <c r="A391" s="289">
        <v>0.84519999999999995</v>
      </c>
      <c r="B391" s="289"/>
      <c r="C391" s="289">
        <v>1.1216999999999999</v>
      </c>
      <c r="D391" s="244">
        <v>208493.22</v>
      </c>
      <c r="E391" s="244">
        <v>0</v>
      </c>
    </row>
    <row r="392" spans="1:5" x14ac:dyDescent="0.2">
      <c r="A392" s="289">
        <v>0.86450000000000005</v>
      </c>
      <c r="B392" s="289"/>
      <c r="C392" s="289">
        <v>1.0538000000000001</v>
      </c>
      <c r="D392" s="244">
        <v>829813.95</v>
      </c>
      <c r="E392" s="244">
        <v>0</v>
      </c>
    </row>
    <row r="393" spans="1:5" x14ac:dyDescent="0.2">
      <c r="A393" s="289">
        <v>0.83879999999999999</v>
      </c>
      <c r="B393" s="289"/>
      <c r="C393" s="289">
        <v>1.1523000000000001</v>
      </c>
      <c r="D393" s="244">
        <v>155977.41</v>
      </c>
      <c r="E393" s="244">
        <v>0</v>
      </c>
    </row>
    <row r="394" spans="1:5" x14ac:dyDescent="0.2">
      <c r="A394" s="289">
        <v>0.80510000000000004</v>
      </c>
      <c r="B394" s="289"/>
      <c r="C394" s="289">
        <v>2.0524</v>
      </c>
      <c r="D394" s="244">
        <v>36281.15</v>
      </c>
      <c r="E394" s="244">
        <v>0</v>
      </c>
    </row>
    <row r="395" spans="1:5" x14ac:dyDescent="0.2">
      <c r="A395" s="289">
        <v>0.80369999999999997</v>
      </c>
      <c r="B395" s="289"/>
      <c r="C395" s="289">
        <v>2.1389</v>
      </c>
      <c r="D395" s="244">
        <v>25738.639999999999</v>
      </c>
      <c r="E395" s="244">
        <v>0</v>
      </c>
    </row>
    <row r="396" spans="1:5" x14ac:dyDescent="0.2">
      <c r="A396" s="289">
        <v>0.80449999999999999</v>
      </c>
      <c r="B396" s="289"/>
      <c r="C396" s="289">
        <v>2.0907</v>
      </c>
      <c r="D396" s="244">
        <v>52681.13</v>
      </c>
      <c r="E396" s="244">
        <v>0</v>
      </c>
    </row>
    <row r="397" spans="1:5" x14ac:dyDescent="0.2">
      <c r="A397" s="289">
        <v>0.83799999999999997</v>
      </c>
      <c r="B397" s="289"/>
      <c r="C397" s="289">
        <v>1.1358999999999999</v>
      </c>
      <c r="D397" s="244">
        <v>247809.76</v>
      </c>
      <c r="E397" s="244">
        <v>0</v>
      </c>
    </row>
    <row r="398" spans="1:5" x14ac:dyDescent="0.2">
      <c r="A398" s="289">
        <v>0.80279999999999996</v>
      </c>
      <c r="B398" s="289"/>
      <c r="C398" s="289">
        <v>1.1358999999999999</v>
      </c>
      <c r="D398" s="244">
        <v>25676.14</v>
      </c>
      <c r="E398" s="244"/>
    </row>
    <row r="399" spans="1:5" x14ac:dyDescent="0.2">
      <c r="A399" s="289">
        <v>0.83420000000000005</v>
      </c>
      <c r="B399" s="289"/>
      <c r="C399" s="289">
        <v>1.1828000000000001</v>
      </c>
      <c r="D399" s="244">
        <v>111148.42</v>
      </c>
      <c r="E399" s="244">
        <v>0</v>
      </c>
    </row>
    <row r="400" spans="1:5" x14ac:dyDescent="0.2">
      <c r="A400" s="289">
        <v>0.80549999999999999</v>
      </c>
      <c r="B400" s="289"/>
      <c r="C400" s="289">
        <v>2.0320999999999998</v>
      </c>
      <c r="D400" s="244">
        <v>36142.47</v>
      </c>
      <c r="E400" s="244"/>
    </row>
    <row r="401" spans="4:5" x14ac:dyDescent="0.2">
      <c r="D401">
        <f>SUM(D223:D399)</f>
        <v>121097384.95000002</v>
      </c>
      <c r="E401">
        <f>SUM(E223:E399)</f>
        <v>0</v>
      </c>
    </row>
  </sheetData>
  <pageMargins left="0.75" right="0.75" top="1" bottom="1" header="0.5" footer="0.5"/>
  <pageSetup paperSize="5" scale="39" fitToHeight="0" orientation="landscape" verticalDpi="300" r:id="rId1"/>
  <headerFooter alignWithMargins="0">
    <oddFooter>&amp;LCDE, Public School Finance Unit&amp;C&amp;R&amp;D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799"/>
  <sheetViews>
    <sheetView defaultGridColor="0" colorId="22" zoomScale="85" workbookViewId="0">
      <pane xSplit="3" ySplit="8" topLeftCell="D698" activePane="bottomRight" state="frozenSplit"/>
      <selection activeCell="A3" sqref="A3"/>
      <selection pane="topRight" activeCell="A3" sqref="A3"/>
      <selection pane="bottomLeft" activeCell="A3" sqref="A3"/>
      <selection pane="bottomRight" activeCell="A722" sqref="A722"/>
    </sheetView>
  </sheetViews>
  <sheetFormatPr defaultColWidth="9.77734375" defaultRowHeight="15" x14ac:dyDescent="0.2"/>
  <cols>
    <col min="1" max="1" width="9.77734375" style="356"/>
    <col min="2" max="2" width="1.21875" style="356" customWidth="1"/>
    <col min="3" max="3" width="15.109375" style="76" customWidth="1"/>
    <col min="4" max="4" width="9.88671875" style="186" bestFit="1" customWidth="1"/>
    <col min="5" max="7" width="9.77734375" style="186"/>
    <col min="8" max="8" width="10.6640625" style="186" customWidth="1"/>
    <col min="9" max="10" width="13.6640625" style="244" bestFit="1" customWidth="1"/>
    <col min="11" max="11" width="12.21875" style="76" customWidth="1"/>
    <col min="12" max="12" width="11" style="231" bestFit="1" customWidth="1"/>
    <col min="13" max="13" width="12.6640625" style="244" bestFit="1" customWidth="1"/>
    <col min="14" max="14" width="13.6640625" style="244" bestFit="1" customWidth="1"/>
    <col min="15" max="15" width="14.33203125" style="201" bestFit="1" customWidth="1"/>
    <col min="16" max="16" width="14" style="238" bestFit="1" customWidth="1"/>
    <col min="17" max="17" width="13.6640625" bestFit="1" customWidth="1"/>
    <col min="18" max="18" width="14.77734375" bestFit="1" customWidth="1"/>
    <col min="19" max="19" width="14" bestFit="1" customWidth="1"/>
    <col min="20" max="20" width="12" style="303" bestFit="1" customWidth="1"/>
    <col min="21" max="21" width="13.6640625" customWidth="1"/>
    <col min="22" max="22" width="12" customWidth="1"/>
    <col min="23" max="23" width="13.6640625" customWidth="1"/>
    <col min="258" max="258" width="1.21875" customWidth="1"/>
    <col min="259" max="259" width="15.109375" customWidth="1"/>
    <col min="260" max="260" width="9.88671875" bestFit="1" customWidth="1"/>
    <col min="264" max="264" width="10.6640625" customWidth="1"/>
    <col min="265" max="265" width="13.6640625" bestFit="1" customWidth="1"/>
    <col min="266" max="266" width="11.5546875" customWidth="1"/>
    <col min="267" max="267" width="12.21875" customWidth="1"/>
    <col min="268" max="268" width="11" bestFit="1" customWidth="1"/>
    <col min="269" max="269" width="11.6640625" bestFit="1" customWidth="1"/>
    <col min="270" max="270" width="13.6640625" bestFit="1" customWidth="1"/>
    <col min="271" max="271" width="14.33203125" bestFit="1" customWidth="1"/>
    <col min="272" max="272" width="14" bestFit="1" customWidth="1"/>
    <col min="273" max="273" width="13.6640625" bestFit="1" customWidth="1"/>
    <col min="274" max="274" width="14.77734375" bestFit="1" customWidth="1"/>
    <col min="275" max="275" width="14" bestFit="1" customWidth="1"/>
    <col min="276" max="276" width="12" bestFit="1" customWidth="1"/>
    <col min="277" max="277" width="13.6640625" customWidth="1"/>
    <col min="278" max="278" width="0" hidden="1" customWidth="1"/>
    <col min="279" max="279" width="13.6640625" customWidth="1"/>
    <col min="514" max="514" width="1.21875" customWidth="1"/>
    <col min="515" max="515" width="15.109375" customWidth="1"/>
    <col min="516" max="516" width="9.88671875" bestFit="1" customWidth="1"/>
    <col min="520" max="520" width="10.6640625" customWidth="1"/>
    <col min="521" max="521" width="13.6640625" bestFit="1" customWidth="1"/>
    <col min="522" max="522" width="11.5546875" customWidth="1"/>
    <col min="523" max="523" width="12.21875" customWidth="1"/>
    <col min="524" max="524" width="11" bestFit="1" customWidth="1"/>
    <col min="525" max="525" width="11.6640625" bestFit="1" customWidth="1"/>
    <col min="526" max="526" width="13.6640625" bestFit="1" customWidth="1"/>
    <col min="527" max="527" width="14.33203125" bestFit="1" customWidth="1"/>
    <col min="528" max="528" width="14" bestFit="1" customWidth="1"/>
    <col min="529" max="529" width="13.6640625" bestFit="1" customWidth="1"/>
    <col min="530" max="530" width="14.77734375" bestFit="1" customWidth="1"/>
    <col min="531" max="531" width="14" bestFit="1" customWidth="1"/>
    <col min="532" max="532" width="12" bestFit="1" customWidth="1"/>
    <col min="533" max="533" width="13.6640625" customWidth="1"/>
    <col min="534" max="534" width="0" hidden="1" customWidth="1"/>
    <col min="535" max="535" width="13.6640625" customWidth="1"/>
    <col min="770" max="770" width="1.21875" customWidth="1"/>
    <col min="771" max="771" width="15.109375" customWidth="1"/>
    <col min="772" max="772" width="9.88671875" bestFit="1" customWidth="1"/>
    <col min="776" max="776" width="10.6640625" customWidth="1"/>
    <col min="777" max="777" width="13.6640625" bestFit="1" customWidth="1"/>
    <col min="778" max="778" width="11.5546875" customWidth="1"/>
    <col min="779" max="779" width="12.21875" customWidth="1"/>
    <col min="780" max="780" width="11" bestFit="1" customWidth="1"/>
    <col min="781" max="781" width="11.6640625" bestFit="1" customWidth="1"/>
    <col min="782" max="782" width="13.6640625" bestFit="1" customWidth="1"/>
    <col min="783" max="783" width="14.33203125" bestFit="1" customWidth="1"/>
    <col min="784" max="784" width="14" bestFit="1" customWidth="1"/>
    <col min="785" max="785" width="13.6640625" bestFit="1" customWidth="1"/>
    <col min="786" max="786" width="14.77734375" bestFit="1" customWidth="1"/>
    <col min="787" max="787" width="14" bestFit="1" customWidth="1"/>
    <col min="788" max="788" width="12" bestFit="1" customWidth="1"/>
    <col min="789" max="789" width="13.6640625" customWidth="1"/>
    <col min="790" max="790" width="0" hidden="1" customWidth="1"/>
    <col min="791" max="791" width="13.6640625" customWidth="1"/>
    <col min="1026" max="1026" width="1.21875" customWidth="1"/>
    <col min="1027" max="1027" width="15.109375" customWidth="1"/>
    <col min="1028" max="1028" width="9.88671875" bestFit="1" customWidth="1"/>
    <col min="1032" max="1032" width="10.6640625" customWidth="1"/>
    <col min="1033" max="1033" width="13.6640625" bestFit="1" customWidth="1"/>
    <col min="1034" max="1034" width="11.5546875" customWidth="1"/>
    <col min="1035" max="1035" width="12.21875" customWidth="1"/>
    <col min="1036" max="1036" width="11" bestFit="1" customWidth="1"/>
    <col min="1037" max="1037" width="11.6640625" bestFit="1" customWidth="1"/>
    <col min="1038" max="1038" width="13.6640625" bestFit="1" customWidth="1"/>
    <col min="1039" max="1039" width="14.33203125" bestFit="1" customWidth="1"/>
    <col min="1040" max="1040" width="14" bestFit="1" customWidth="1"/>
    <col min="1041" max="1041" width="13.6640625" bestFit="1" customWidth="1"/>
    <col min="1042" max="1042" width="14.77734375" bestFit="1" customWidth="1"/>
    <col min="1043" max="1043" width="14" bestFit="1" customWidth="1"/>
    <col min="1044" max="1044" width="12" bestFit="1" customWidth="1"/>
    <col min="1045" max="1045" width="13.6640625" customWidth="1"/>
    <col min="1046" max="1046" width="0" hidden="1" customWidth="1"/>
    <col min="1047" max="1047" width="13.6640625" customWidth="1"/>
    <col min="1282" max="1282" width="1.21875" customWidth="1"/>
    <col min="1283" max="1283" width="15.109375" customWidth="1"/>
    <col min="1284" max="1284" width="9.88671875" bestFit="1" customWidth="1"/>
    <col min="1288" max="1288" width="10.6640625" customWidth="1"/>
    <col min="1289" max="1289" width="13.6640625" bestFit="1" customWidth="1"/>
    <col min="1290" max="1290" width="11.5546875" customWidth="1"/>
    <col min="1291" max="1291" width="12.21875" customWidth="1"/>
    <col min="1292" max="1292" width="11" bestFit="1" customWidth="1"/>
    <col min="1293" max="1293" width="11.6640625" bestFit="1" customWidth="1"/>
    <col min="1294" max="1294" width="13.6640625" bestFit="1" customWidth="1"/>
    <col min="1295" max="1295" width="14.33203125" bestFit="1" customWidth="1"/>
    <col min="1296" max="1296" width="14" bestFit="1" customWidth="1"/>
    <col min="1297" max="1297" width="13.6640625" bestFit="1" customWidth="1"/>
    <col min="1298" max="1298" width="14.77734375" bestFit="1" customWidth="1"/>
    <col min="1299" max="1299" width="14" bestFit="1" customWidth="1"/>
    <col min="1300" max="1300" width="12" bestFit="1" customWidth="1"/>
    <col min="1301" max="1301" width="13.6640625" customWidth="1"/>
    <col min="1302" max="1302" width="0" hidden="1" customWidth="1"/>
    <col min="1303" max="1303" width="13.6640625" customWidth="1"/>
    <col min="1538" max="1538" width="1.21875" customWidth="1"/>
    <col min="1539" max="1539" width="15.109375" customWidth="1"/>
    <col min="1540" max="1540" width="9.88671875" bestFit="1" customWidth="1"/>
    <col min="1544" max="1544" width="10.6640625" customWidth="1"/>
    <col min="1545" max="1545" width="13.6640625" bestFit="1" customWidth="1"/>
    <col min="1546" max="1546" width="11.5546875" customWidth="1"/>
    <col min="1547" max="1547" width="12.21875" customWidth="1"/>
    <col min="1548" max="1548" width="11" bestFit="1" customWidth="1"/>
    <col min="1549" max="1549" width="11.6640625" bestFit="1" customWidth="1"/>
    <col min="1550" max="1550" width="13.6640625" bestFit="1" customWidth="1"/>
    <col min="1551" max="1551" width="14.33203125" bestFit="1" customWidth="1"/>
    <col min="1552" max="1552" width="14" bestFit="1" customWidth="1"/>
    <col min="1553" max="1553" width="13.6640625" bestFit="1" customWidth="1"/>
    <col min="1554" max="1554" width="14.77734375" bestFit="1" customWidth="1"/>
    <col min="1555" max="1555" width="14" bestFit="1" customWidth="1"/>
    <col min="1556" max="1556" width="12" bestFit="1" customWidth="1"/>
    <col min="1557" max="1557" width="13.6640625" customWidth="1"/>
    <col min="1558" max="1558" width="0" hidden="1" customWidth="1"/>
    <col min="1559" max="1559" width="13.6640625" customWidth="1"/>
    <col min="1794" max="1794" width="1.21875" customWidth="1"/>
    <col min="1795" max="1795" width="15.109375" customWidth="1"/>
    <col min="1796" max="1796" width="9.88671875" bestFit="1" customWidth="1"/>
    <col min="1800" max="1800" width="10.6640625" customWidth="1"/>
    <col min="1801" max="1801" width="13.6640625" bestFit="1" customWidth="1"/>
    <col min="1802" max="1802" width="11.5546875" customWidth="1"/>
    <col min="1803" max="1803" width="12.21875" customWidth="1"/>
    <col min="1804" max="1804" width="11" bestFit="1" customWidth="1"/>
    <col min="1805" max="1805" width="11.6640625" bestFit="1" customWidth="1"/>
    <col min="1806" max="1806" width="13.6640625" bestFit="1" customWidth="1"/>
    <col min="1807" max="1807" width="14.33203125" bestFit="1" customWidth="1"/>
    <col min="1808" max="1808" width="14" bestFit="1" customWidth="1"/>
    <col min="1809" max="1809" width="13.6640625" bestFit="1" customWidth="1"/>
    <col min="1810" max="1810" width="14.77734375" bestFit="1" customWidth="1"/>
    <col min="1811" max="1811" width="14" bestFit="1" customWidth="1"/>
    <col min="1812" max="1812" width="12" bestFit="1" customWidth="1"/>
    <col min="1813" max="1813" width="13.6640625" customWidth="1"/>
    <col min="1814" max="1814" width="0" hidden="1" customWidth="1"/>
    <col min="1815" max="1815" width="13.6640625" customWidth="1"/>
    <col min="2050" max="2050" width="1.21875" customWidth="1"/>
    <col min="2051" max="2051" width="15.109375" customWidth="1"/>
    <col min="2052" max="2052" width="9.88671875" bestFit="1" customWidth="1"/>
    <col min="2056" max="2056" width="10.6640625" customWidth="1"/>
    <col min="2057" max="2057" width="13.6640625" bestFit="1" customWidth="1"/>
    <col min="2058" max="2058" width="11.5546875" customWidth="1"/>
    <col min="2059" max="2059" width="12.21875" customWidth="1"/>
    <col min="2060" max="2060" width="11" bestFit="1" customWidth="1"/>
    <col min="2061" max="2061" width="11.6640625" bestFit="1" customWidth="1"/>
    <col min="2062" max="2062" width="13.6640625" bestFit="1" customWidth="1"/>
    <col min="2063" max="2063" width="14.33203125" bestFit="1" customWidth="1"/>
    <col min="2064" max="2064" width="14" bestFit="1" customWidth="1"/>
    <col min="2065" max="2065" width="13.6640625" bestFit="1" customWidth="1"/>
    <col min="2066" max="2066" width="14.77734375" bestFit="1" customWidth="1"/>
    <col min="2067" max="2067" width="14" bestFit="1" customWidth="1"/>
    <col min="2068" max="2068" width="12" bestFit="1" customWidth="1"/>
    <col min="2069" max="2069" width="13.6640625" customWidth="1"/>
    <col min="2070" max="2070" width="0" hidden="1" customWidth="1"/>
    <col min="2071" max="2071" width="13.6640625" customWidth="1"/>
    <col min="2306" max="2306" width="1.21875" customWidth="1"/>
    <col min="2307" max="2307" width="15.109375" customWidth="1"/>
    <col min="2308" max="2308" width="9.88671875" bestFit="1" customWidth="1"/>
    <col min="2312" max="2312" width="10.6640625" customWidth="1"/>
    <col min="2313" max="2313" width="13.6640625" bestFit="1" customWidth="1"/>
    <col min="2314" max="2314" width="11.5546875" customWidth="1"/>
    <col min="2315" max="2315" width="12.21875" customWidth="1"/>
    <col min="2316" max="2316" width="11" bestFit="1" customWidth="1"/>
    <col min="2317" max="2317" width="11.6640625" bestFit="1" customWidth="1"/>
    <col min="2318" max="2318" width="13.6640625" bestFit="1" customWidth="1"/>
    <col min="2319" max="2319" width="14.33203125" bestFit="1" customWidth="1"/>
    <col min="2320" max="2320" width="14" bestFit="1" customWidth="1"/>
    <col min="2321" max="2321" width="13.6640625" bestFit="1" customWidth="1"/>
    <col min="2322" max="2322" width="14.77734375" bestFit="1" customWidth="1"/>
    <col min="2323" max="2323" width="14" bestFit="1" customWidth="1"/>
    <col min="2324" max="2324" width="12" bestFit="1" customWidth="1"/>
    <col min="2325" max="2325" width="13.6640625" customWidth="1"/>
    <col min="2326" max="2326" width="0" hidden="1" customWidth="1"/>
    <col min="2327" max="2327" width="13.6640625" customWidth="1"/>
    <col min="2562" max="2562" width="1.21875" customWidth="1"/>
    <col min="2563" max="2563" width="15.109375" customWidth="1"/>
    <col min="2564" max="2564" width="9.88671875" bestFit="1" customWidth="1"/>
    <col min="2568" max="2568" width="10.6640625" customWidth="1"/>
    <col min="2569" max="2569" width="13.6640625" bestFit="1" customWidth="1"/>
    <col min="2570" max="2570" width="11.5546875" customWidth="1"/>
    <col min="2571" max="2571" width="12.21875" customWidth="1"/>
    <col min="2572" max="2572" width="11" bestFit="1" customWidth="1"/>
    <col min="2573" max="2573" width="11.6640625" bestFit="1" customWidth="1"/>
    <col min="2574" max="2574" width="13.6640625" bestFit="1" customWidth="1"/>
    <col min="2575" max="2575" width="14.33203125" bestFit="1" customWidth="1"/>
    <col min="2576" max="2576" width="14" bestFit="1" customWidth="1"/>
    <col min="2577" max="2577" width="13.6640625" bestFit="1" customWidth="1"/>
    <col min="2578" max="2578" width="14.77734375" bestFit="1" customWidth="1"/>
    <col min="2579" max="2579" width="14" bestFit="1" customWidth="1"/>
    <col min="2580" max="2580" width="12" bestFit="1" customWidth="1"/>
    <col min="2581" max="2581" width="13.6640625" customWidth="1"/>
    <col min="2582" max="2582" width="0" hidden="1" customWidth="1"/>
    <col min="2583" max="2583" width="13.6640625" customWidth="1"/>
    <col min="2818" max="2818" width="1.21875" customWidth="1"/>
    <col min="2819" max="2819" width="15.109375" customWidth="1"/>
    <col min="2820" max="2820" width="9.88671875" bestFit="1" customWidth="1"/>
    <col min="2824" max="2824" width="10.6640625" customWidth="1"/>
    <col min="2825" max="2825" width="13.6640625" bestFit="1" customWidth="1"/>
    <col min="2826" max="2826" width="11.5546875" customWidth="1"/>
    <col min="2827" max="2827" width="12.21875" customWidth="1"/>
    <col min="2828" max="2828" width="11" bestFit="1" customWidth="1"/>
    <col min="2829" max="2829" width="11.6640625" bestFit="1" customWidth="1"/>
    <col min="2830" max="2830" width="13.6640625" bestFit="1" customWidth="1"/>
    <col min="2831" max="2831" width="14.33203125" bestFit="1" customWidth="1"/>
    <col min="2832" max="2832" width="14" bestFit="1" customWidth="1"/>
    <col min="2833" max="2833" width="13.6640625" bestFit="1" customWidth="1"/>
    <col min="2834" max="2834" width="14.77734375" bestFit="1" customWidth="1"/>
    <col min="2835" max="2835" width="14" bestFit="1" customWidth="1"/>
    <col min="2836" max="2836" width="12" bestFit="1" customWidth="1"/>
    <col min="2837" max="2837" width="13.6640625" customWidth="1"/>
    <col min="2838" max="2838" width="0" hidden="1" customWidth="1"/>
    <col min="2839" max="2839" width="13.6640625" customWidth="1"/>
    <col min="3074" max="3074" width="1.21875" customWidth="1"/>
    <col min="3075" max="3075" width="15.109375" customWidth="1"/>
    <col min="3076" max="3076" width="9.88671875" bestFit="1" customWidth="1"/>
    <col min="3080" max="3080" width="10.6640625" customWidth="1"/>
    <col min="3081" max="3081" width="13.6640625" bestFit="1" customWidth="1"/>
    <col min="3082" max="3082" width="11.5546875" customWidth="1"/>
    <col min="3083" max="3083" width="12.21875" customWidth="1"/>
    <col min="3084" max="3084" width="11" bestFit="1" customWidth="1"/>
    <col min="3085" max="3085" width="11.6640625" bestFit="1" customWidth="1"/>
    <col min="3086" max="3086" width="13.6640625" bestFit="1" customWidth="1"/>
    <col min="3087" max="3087" width="14.33203125" bestFit="1" customWidth="1"/>
    <col min="3088" max="3088" width="14" bestFit="1" customWidth="1"/>
    <col min="3089" max="3089" width="13.6640625" bestFit="1" customWidth="1"/>
    <col min="3090" max="3090" width="14.77734375" bestFit="1" customWidth="1"/>
    <col min="3091" max="3091" width="14" bestFit="1" customWidth="1"/>
    <col min="3092" max="3092" width="12" bestFit="1" customWidth="1"/>
    <col min="3093" max="3093" width="13.6640625" customWidth="1"/>
    <col min="3094" max="3094" width="0" hidden="1" customWidth="1"/>
    <col min="3095" max="3095" width="13.6640625" customWidth="1"/>
    <col min="3330" max="3330" width="1.21875" customWidth="1"/>
    <col min="3331" max="3331" width="15.109375" customWidth="1"/>
    <col min="3332" max="3332" width="9.88671875" bestFit="1" customWidth="1"/>
    <col min="3336" max="3336" width="10.6640625" customWidth="1"/>
    <col min="3337" max="3337" width="13.6640625" bestFit="1" customWidth="1"/>
    <col min="3338" max="3338" width="11.5546875" customWidth="1"/>
    <col min="3339" max="3339" width="12.21875" customWidth="1"/>
    <col min="3340" max="3340" width="11" bestFit="1" customWidth="1"/>
    <col min="3341" max="3341" width="11.6640625" bestFit="1" customWidth="1"/>
    <col min="3342" max="3342" width="13.6640625" bestFit="1" customWidth="1"/>
    <col min="3343" max="3343" width="14.33203125" bestFit="1" customWidth="1"/>
    <col min="3344" max="3344" width="14" bestFit="1" customWidth="1"/>
    <col min="3345" max="3345" width="13.6640625" bestFit="1" customWidth="1"/>
    <col min="3346" max="3346" width="14.77734375" bestFit="1" customWidth="1"/>
    <col min="3347" max="3347" width="14" bestFit="1" customWidth="1"/>
    <col min="3348" max="3348" width="12" bestFit="1" customWidth="1"/>
    <col min="3349" max="3349" width="13.6640625" customWidth="1"/>
    <col min="3350" max="3350" width="0" hidden="1" customWidth="1"/>
    <col min="3351" max="3351" width="13.6640625" customWidth="1"/>
    <col min="3586" max="3586" width="1.21875" customWidth="1"/>
    <col min="3587" max="3587" width="15.109375" customWidth="1"/>
    <col min="3588" max="3588" width="9.88671875" bestFit="1" customWidth="1"/>
    <col min="3592" max="3592" width="10.6640625" customWidth="1"/>
    <col min="3593" max="3593" width="13.6640625" bestFit="1" customWidth="1"/>
    <col min="3594" max="3594" width="11.5546875" customWidth="1"/>
    <col min="3595" max="3595" width="12.21875" customWidth="1"/>
    <col min="3596" max="3596" width="11" bestFit="1" customWidth="1"/>
    <col min="3597" max="3597" width="11.6640625" bestFit="1" customWidth="1"/>
    <col min="3598" max="3598" width="13.6640625" bestFit="1" customWidth="1"/>
    <col min="3599" max="3599" width="14.33203125" bestFit="1" customWidth="1"/>
    <col min="3600" max="3600" width="14" bestFit="1" customWidth="1"/>
    <col min="3601" max="3601" width="13.6640625" bestFit="1" customWidth="1"/>
    <col min="3602" max="3602" width="14.77734375" bestFit="1" customWidth="1"/>
    <col min="3603" max="3603" width="14" bestFit="1" customWidth="1"/>
    <col min="3604" max="3604" width="12" bestFit="1" customWidth="1"/>
    <col min="3605" max="3605" width="13.6640625" customWidth="1"/>
    <col min="3606" max="3606" width="0" hidden="1" customWidth="1"/>
    <col min="3607" max="3607" width="13.6640625" customWidth="1"/>
    <col min="3842" max="3842" width="1.21875" customWidth="1"/>
    <col min="3843" max="3843" width="15.109375" customWidth="1"/>
    <col min="3844" max="3844" width="9.88671875" bestFit="1" customWidth="1"/>
    <col min="3848" max="3848" width="10.6640625" customWidth="1"/>
    <col min="3849" max="3849" width="13.6640625" bestFit="1" customWidth="1"/>
    <col min="3850" max="3850" width="11.5546875" customWidth="1"/>
    <col min="3851" max="3851" width="12.21875" customWidth="1"/>
    <col min="3852" max="3852" width="11" bestFit="1" customWidth="1"/>
    <col min="3853" max="3853" width="11.6640625" bestFit="1" customWidth="1"/>
    <col min="3854" max="3854" width="13.6640625" bestFit="1" customWidth="1"/>
    <col min="3855" max="3855" width="14.33203125" bestFit="1" customWidth="1"/>
    <col min="3856" max="3856" width="14" bestFit="1" customWidth="1"/>
    <col min="3857" max="3857" width="13.6640625" bestFit="1" customWidth="1"/>
    <col min="3858" max="3858" width="14.77734375" bestFit="1" customWidth="1"/>
    <col min="3859" max="3859" width="14" bestFit="1" customWidth="1"/>
    <col min="3860" max="3860" width="12" bestFit="1" customWidth="1"/>
    <col min="3861" max="3861" width="13.6640625" customWidth="1"/>
    <col min="3862" max="3862" width="0" hidden="1" customWidth="1"/>
    <col min="3863" max="3863" width="13.6640625" customWidth="1"/>
    <col min="4098" max="4098" width="1.21875" customWidth="1"/>
    <col min="4099" max="4099" width="15.109375" customWidth="1"/>
    <col min="4100" max="4100" width="9.88671875" bestFit="1" customWidth="1"/>
    <col min="4104" max="4104" width="10.6640625" customWidth="1"/>
    <col min="4105" max="4105" width="13.6640625" bestFit="1" customWidth="1"/>
    <col min="4106" max="4106" width="11.5546875" customWidth="1"/>
    <col min="4107" max="4107" width="12.21875" customWidth="1"/>
    <col min="4108" max="4108" width="11" bestFit="1" customWidth="1"/>
    <col min="4109" max="4109" width="11.6640625" bestFit="1" customWidth="1"/>
    <col min="4110" max="4110" width="13.6640625" bestFit="1" customWidth="1"/>
    <col min="4111" max="4111" width="14.33203125" bestFit="1" customWidth="1"/>
    <col min="4112" max="4112" width="14" bestFit="1" customWidth="1"/>
    <col min="4113" max="4113" width="13.6640625" bestFit="1" customWidth="1"/>
    <col min="4114" max="4114" width="14.77734375" bestFit="1" customWidth="1"/>
    <col min="4115" max="4115" width="14" bestFit="1" customWidth="1"/>
    <col min="4116" max="4116" width="12" bestFit="1" customWidth="1"/>
    <col min="4117" max="4117" width="13.6640625" customWidth="1"/>
    <col min="4118" max="4118" width="0" hidden="1" customWidth="1"/>
    <col min="4119" max="4119" width="13.6640625" customWidth="1"/>
    <col min="4354" max="4354" width="1.21875" customWidth="1"/>
    <col min="4355" max="4355" width="15.109375" customWidth="1"/>
    <col min="4356" max="4356" width="9.88671875" bestFit="1" customWidth="1"/>
    <col min="4360" max="4360" width="10.6640625" customWidth="1"/>
    <col min="4361" max="4361" width="13.6640625" bestFit="1" customWidth="1"/>
    <col min="4362" max="4362" width="11.5546875" customWidth="1"/>
    <col min="4363" max="4363" width="12.21875" customWidth="1"/>
    <col min="4364" max="4364" width="11" bestFit="1" customWidth="1"/>
    <col min="4365" max="4365" width="11.6640625" bestFit="1" customWidth="1"/>
    <col min="4366" max="4366" width="13.6640625" bestFit="1" customWidth="1"/>
    <col min="4367" max="4367" width="14.33203125" bestFit="1" customWidth="1"/>
    <col min="4368" max="4368" width="14" bestFit="1" customWidth="1"/>
    <col min="4369" max="4369" width="13.6640625" bestFit="1" customWidth="1"/>
    <col min="4370" max="4370" width="14.77734375" bestFit="1" customWidth="1"/>
    <col min="4371" max="4371" width="14" bestFit="1" customWidth="1"/>
    <col min="4372" max="4372" width="12" bestFit="1" customWidth="1"/>
    <col min="4373" max="4373" width="13.6640625" customWidth="1"/>
    <col min="4374" max="4374" width="0" hidden="1" customWidth="1"/>
    <col min="4375" max="4375" width="13.6640625" customWidth="1"/>
    <col min="4610" max="4610" width="1.21875" customWidth="1"/>
    <col min="4611" max="4611" width="15.109375" customWidth="1"/>
    <col min="4612" max="4612" width="9.88671875" bestFit="1" customWidth="1"/>
    <col min="4616" max="4616" width="10.6640625" customWidth="1"/>
    <col min="4617" max="4617" width="13.6640625" bestFit="1" customWidth="1"/>
    <col min="4618" max="4618" width="11.5546875" customWidth="1"/>
    <col min="4619" max="4619" width="12.21875" customWidth="1"/>
    <col min="4620" max="4620" width="11" bestFit="1" customWidth="1"/>
    <col min="4621" max="4621" width="11.6640625" bestFit="1" customWidth="1"/>
    <col min="4622" max="4622" width="13.6640625" bestFit="1" customWidth="1"/>
    <col min="4623" max="4623" width="14.33203125" bestFit="1" customWidth="1"/>
    <col min="4624" max="4624" width="14" bestFit="1" customWidth="1"/>
    <col min="4625" max="4625" width="13.6640625" bestFit="1" customWidth="1"/>
    <col min="4626" max="4626" width="14.77734375" bestFit="1" customWidth="1"/>
    <col min="4627" max="4627" width="14" bestFit="1" customWidth="1"/>
    <col min="4628" max="4628" width="12" bestFit="1" customWidth="1"/>
    <col min="4629" max="4629" width="13.6640625" customWidth="1"/>
    <col min="4630" max="4630" width="0" hidden="1" customWidth="1"/>
    <col min="4631" max="4631" width="13.6640625" customWidth="1"/>
    <col min="4866" max="4866" width="1.21875" customWidth="1"/>
    <col min="4867" max="4867" width="15.109375" customWidth="1"/>
    <col min="4868" max="4868" width="9.88671875" bestFit="1" customWidth="1"/>
    <col min="4872" max="4872" width="10.6640625" customWidth="1"/>
    <col min="4873" max="4873" width="13.6640625" bestFit="1" customWidth="1"/>
    <col min="4874" max="4874" width="11.5546875" customWidth="1"/>
    <col min="4875" max="4875" width="12.21875" customWidth="1"/>
    <col min="4876" max="4876" width="11" bestFit="1" customWidth="1"/>
    <col min="4877" max="4877" width="11.6640625" bestFit="1" customWidth="1"/>
    <col min="4878" max="4878" width="13.6640625" bestFit="1" customWidth="1"/>
    <col min="4879" max="4879" width="14.33203125" bestFit="1" customWidth="1"/>
    <col min="4880" max="4880" width="14" bestFit="1" customWidth="1"/>
    <col min="4881" max="4881" width="13.6640625" bestFit="1" customWidth="1"/>
    <col min="4882" max="4882" width="14.77734375" bestFit="1" customWidth="1"/>
    <col min="4883" max="4883" width="14" bestFit="1" customWidth="1"/>
    <col min="4884" max="4884" width="12" bestFit="1" customWidth="1"/>
    <col min="4885" max="4885" width="13.6640625" customWidth="1"/>
    <col min="4886" max="4886" width="0" hidden="1" customWidth="1"/>
    <col min="4887" max="4887" width="13.6640625" customWidth="1"/>
    <col min="5122" max="5122" width="1.21875" customWidth="1"/>
    <col min="5123" max="5123" width="15.109375" customWidth="1"/>
    <col min="5124" max="5124" width="9.88671875" bestFit="1" customWidth="1"/>
    <col min="5128" max="5128" width="10.6640625" customWidth="1"/>
    <col min="5129" max="5129" width="13.6640625" bestFit="1" customWidth="1"/>
    <col min="5130" max="5130" width="11.5546875" customWidth="1"/>
    <col min="5131" max="5131" width="12.21875" customWidth="1"/>
    <col min="5132" max="5132" width="11" bestFit="1" customWidth="1"/>
    <col min="5133" max="5133" width="11.6640625" bestFit="1" customWidth="1"/>
    <col min="5134" max="5134" width="13.6640625" bestFit="1" customWidth="1"/>
    <col min="5135" max="5135" width="14.33203125" bestFit="1" customWidth="1"/>
    <col min="5136" max="5136" width="14" bestFit="1" customWidth="1"/>
    <col min="5137" max="5137" width="13.6640625" bestFit="1" customWidth="1"/>
    <col min="5138" max="5138" width="14.77734375" bestFit="1" customWidth="1"/>
    <col min="5139" max="5139" width="14" bestFit="1" customWidth="1"/>
    <col min="5140" max="5140" width="12" bestFit="1" customWidth="1"/>
    <col min="5141" max="5141" width="13.6640625" customWidth="1"/>
    <col min="5142" max="5142" width="0" hidden="1" customWidth="1"/>
    <col min="5143" max="5143" width="13.6640625" customWidth="1"/>
    <col min="5378" max="5378" width="1.21875" customWidth="1"/>
    <col min="5379" max="5379" width="15.109375" customWidth="1"/>
    <col min="5380" max="5380" width="9.88671875" bestFit="1" customWidth="1"/>
    <col min="5384" max="5384" width="10.6640625" customWidth="1"/>
    <col min="5385" max="5385" width="13.6640625" bestFit="1" customWidth="1"/>
    <col min="5386" max="5386" width="11.5546875" customWidth="1"/>
    <col min="5387" max="5387" width="12.21875" customWidth="1"/>
    <col min="5388" max="5388" width="11" bestFit="1" customWidth="1"/>
    <col min="5389" max="5389" width="11.6640625" bestFit="1" customWidth="1"/>
    <col min="5390" max="5390" width="13.6640625" bestFit="1" customWidth="1"/>
    <col min="5391" max="5391" width="14.33203125" bestFit="1" customWidth="1"/>
    <col min="5392" max="5392" width="14" bestFit="1" customWidth="1"/>
    <col min="5393" max="5393" width="13.6640625" bestFit="1" customWidth="1"/>
    <col min="5394" max="5394" width="14.77734375" bestFit="1" customWidth="1"/>
    <col min="5395" max="5395" width="14" bestFit="1" customWidth="1"/>
    <col min="5396" max="5396" width="12" bestFit="1" customWidth="1"/>
    <col min="5397" max="5397" width="13.6640625" customWidth="1"/>
    <col min="5398" max="5398" width="0" hidden="1" customWidth="1"/>
    <col min="5399" max="5399" width="13.6640625" customWidth="1"/>
    <col min="5634" max="5634" width="1.21875" customWidth="1"/>
    <col min="5635" max="5635" width="15.109375" customWidth="1"/>
    <col min="5636" max="5636" width="9.88671875" bestFit="1" customWidth="1"/>
    <col min="5640" max="5640" width="10.6640625" customWidth="1"/>
    <col min="5641" max="5641" width="13.6640625" bestFit="1" customWidth="1"/>
    <col min="5642" max="5642" width="11.5546875" customWidth="1"/>
    <col min="5643" max="5643" width="12.21875" customWidth="1"/>
    <col min="5644" max="5644" width="11" bestFit="1" customWidth="1"/>
    <col min="5645" max="5645" width="11.6640625" bestFit="1" customWidth="1"/>
    <col min="5646" max="5646" width="13.6640625" bestFit="1" customWidth="1"/>
    <col min="5647" max="5647" width="14.33203125" bestFit="1" customWidth="1"/>
    <col min="5648" max="5648" width="14" bestFit="1" customWidth="1"/>
    <col min="5649" max="5649" width="13.6640625" bestFit="1" customWidth="1"/>
    <col min="5650" max="5650" width="14.77734375" bestFit="1" customWidth="1"/>
    <col min="5651" max="5651" width="14" bestFit="1" customWidth="1"/>
    <col min="5652" max="5652" width="12" bestFit="1" customWidth="1"/>
    <col min="5653" max="5653" width="13.6640625" customWidth="1"/>
    <col min="5654" max="5654" width="0" hidden="1" customWidth="1"/>
    <col min="5655" max="5655" width="13.6640625" customWidth="1"/>
    <col min="5890" max="5890" width="1.21875" customWidth="1"/>
    <col min="5891" max="5891" width="15.109375" customWidth="1"/>
    <col min="5892" max="5892" width="9.88671875" bestFit="1" customWidth="1"/>
    <col min="5896" max="5896" width="10.6640625" customWidth="1"/>
    <col min="5897" max="5897" width="13.6640625" bestFit="1" customWidth="1"/>
    <col min="5898" max="5898" width="11.5546875" customWidth="1"/>
    <col min="5899" max="5899" width="12.21875" customWidth="1"/>
    <col min="5900" max="5900" width="11" bestFit="1" customWidth="1"/>
    <col min="5901" max="5901" width="11.6640625" bestFit="1" customWidth="1"/>
    <col min="5902" max="5902" width="13.6640625" bestFit="1" customWidth="1"/>
    <col min="5903" max="5903" width="14.33203125" bestFit="1" customWidth="1"/>
    <col min="5904" max="5904" width="14" bestFit="1" customWidth="1"/>
    <col min="5905" max="5905" width="13.6640625" bestFit="1" customWidth="1"/>
    <col min="5906" max="5906" width="14.77734375" bestFit="1" customWidth="1"/>
    <col min="5907" max="5907" width="14" bestFit="1" customWidth="1"/>
    <col min="5908" max="5908" width="12" bestFit="1" customWidth="1"/>
    <col min="5909" max="5909" width="13.6640625" customWidth="1"/>
    <col min="5910" max="5910" width="0" hidden="1" customWidth="1"/>
    <col min="5911" max="5911" width="13.6640625" customWidth="1"/>
    <col min="6146" max="6146" width="1.21875" customWidth="1"/>
    <col min="6147" max="6147" width="15.109375" customWidth="1"/>
    <col min="6148" max="6148" width="9.88671875" bestFit="1" customWidth="1"/>
    <col min="6152" max="6152" width="10.6640625" customWidth="1"/>
    <col min="6153" max="6153" width="13.6640625" bestFit="1" customWidth="1"/>
    <col min="6154" max="6154" width="11.5546875" customWidth="1"/>
    <col min="6155" max="6155" width="12.21875" customWidth="1"/>
    <col min="6156" max="6156" width="11" bestFit="1" customWidth="1"/>
    <col min="6157" max="6157" width="11.6640625" bestFit="1" customWidth="1"/>
    <col min="6158" max="6158" width="13.6640625" bestFit="1" customWidth="1"/>
    <col min="6159" max="6159" width="14.33203125" bestFit="1" customWidth="1"/>
    <col min="6160" max="6160" width="14" bestFit="1" customWidth="1"/>
    <col min="6161" max="6161" width="13.6640625" bestFit="1" customWidth="1"/>
    <col min="6162" max="6162" width="14.77734375" bestFit="1" customWidth="1"/>
    <col min="6163" max="6163" width="14" bestFit="1" customWidth="1"/>
    <col min="6164" max="6164" width="12" bestFit="1" customWidth="1"/>
    <col min="6165" max="6165" width="13.6640625" customWidth="1"/>
    <col min="6166" max="6166" width="0" hidden="1" customWidth="1"/>
    <col min="6167" max="6167" width="13.6640625" customWidth="1"/>
    <col min="6402" max="6402" width="1.21875" customWidth="1"/>
    <col min="6403" max="6403" width="15.109375" customWidth="1"/>
    <col min="6404" max="6404" width="9.88671875" bestFit="1" customWidth="1"/>
    <col min="6408" max="6408" width="10.6640625" customWidth="1"/>
    <col min="6409" max="6409" width="13.6640625" bestFit="1" customWidth="1"/>
    <col min="6410" max="6410" width="11.5546875" customWidth="1"/>
    <col min="6411" max="6411" width="12.21875" customWidth="1"/>
    <col min="6412" max="6412" width="11" bestFit="1" customWidth="1"/>
    <col min="6413" max="6413" width="11.6640625" bestFit="1" customWidth="1"/>
    <col min="6414" max="6414" width="13.6640625" bestFit="1" customWidth="1"/>
    <col min="6415" max="6415" width="14.33203125" bestFit="1" customWidth="1"/>
    <col min="6416" max="6416" width="14" bestFit="1" customWidth="1"/>
    <col min="6417" max="6417" width="13.6640625" bestFit="1" customWidth="1"/>
    <col min="6418" max="6418" width="14.77734375" bestFit="1" customWidth="1"/>
    <col min="6419" max="6419" width="14" bestFit="1" customWidth="1"/>
    <col min="6420" max="6420" width="12" bestFit="1" customWidth="1"/>
    <col min="6421" max="6421" width="13.6640625" customWidth="1"/>
    <col min="6422" max="6422" width="0" hidden="1" customWidth="1"/>
    <col min="6423" max="6423" width="13.6640625" customWidth="1"/>
    <col min="6658" max="6658" width="1.21875" customWidth="1"/>
    <col min="6659" max="6659" width="15.109375" customWidth="1"/>
    <col min="6660" max="6660" width="9.88671875" bestFit="1" customWidth="1"/>
    <col min="6664" max="6664" width="10.6640625" customWidth="1"/>
    <col min="6665" max="6665" width="13.6640625" bestFit="1" customWidth="1"/>
    <col min="6666" max="6666" width="11.5546875" customWidth="1"/>
    <col min="6667" max="6667" width="12.21875" customWidth="1"/>
    <col min="6668" max="6668" width="11" bestFit="1" customWidth="1"/>
    <col min="6669" max="6669" width="11.6640625" bestFit="1" customWidth="1"/>
    <col min="6670" max="6670" width="13.6640625" bestFit="1" customWidth="1"/>
    <col min="6671" max="6671" width="14.33203125" bestFit="1" customWidth="1"/>
    <col min="6672" max="6672" width="14" bestFit="1" customWidth="1"/>
    <col min="6673" max="6673" width="13.6640625" bestFit="1" customWidth="1"/>
    <col min="6674" max="6674" width="14.77734375" bestFit="1" customWidth="1"/>
    <col min="6675" max="6675" width="14" bestFit="1" customWidth="1"/>
    <col min="6676" max="6676" width="12" bestFit="1" customWidth="1"/>
    <col min="6677" max="6677" width="13.6640625" customWidth="1"/>
    <col min="6678" max="6678" width="0" hidden="1" customWidth="1"/>
    <col min="6679" max="6679" width="13.6640625" customWidth="1"/>
    <col min="6914" max="6914" width="1.21875" customWidth="1"/>
    <col min="6915" max="6915" width="15.109375" customWidth="1"/>
    <col min="6916" max="6916" width="9.88671875" bestFit="1" customWidth="1"/>
    <col min="6920" max="6920" width="10.6640625" customWidth="1"/>
    <col min="6921" max="6921" width="13.6640625" bestFit="1" customWidth="1"/>
    <col min="6922" max="6922" width="11.5546875" customWidth="1"/>
    <col min="6923" max="6923" width="12.21875" customWidth="1"/>
    <col min="6924" max="6924" width="11" bestFit="1" customWidth="1"/>
    <col min="6925" max="6925" width="11.6640625" bestFit="1" customWidth="1"/>
    <col min="6926" max="6926" width="13.6640625" bestFit="1" customWidth="1"/>
    <col min="6927" max="6927" width="14.33203125" bestFit="1" customWidth="1"/>
    <col min="6928" max="6928" width="14" bestFit="1" customWidth="1"/>
    <col min="6929" max="6929" width="13.6640625" bestFit="1" customWidth="1"/>
    <col min="6930" max="6930" width="14.77734375" bestFit="1" customWidth="1"/>
    <col min="6931" max="6931" width="14" bestFit="1" customWidth="1"/>
    <col min="6932" max="6932" width="12" bestFit="1" customWidth="1"/>
    <col min="6933" max="6933" width="13.6640625" customWidth="1"/>
    <col min="6934" max="6934" width="0" hidden="1" customWidth="1"/>
    <col min="6935" max="6935" width="13.6640625" customWidth="1"/>
    <col min="7170" max="7170" width="1.21875" customWidth="1"/>
    <col min="7171" max="7171" width="15.109375" customWidth="1"/>
    <col min="7172" max="7172" width="9.88671875" bestFit="1" customWidth="1"/>
    <col min="7176" max="7176" width="10.6640625" customWidth="1"/>
    <col min="7177" max="7177" width="13.6640625" bestFit="1" customWidth="1"/>
    <col min="7178" max="7178" width="11.5546875" customWidth="1"/>
    <col min="7179" max="7179" width="12.21875" customWidth="1"/>
    <col min="7180" max="7180" width="11" bestFit="1" customWidth="1"/>
    <col min="7181" max="7181" width="11.6640625" bestFit="1" customWidth="1"/>
    <col min="7182" max="7182" width="13.6640625" bestFit="1" customWidth="1"/>
    <col min="7183" max="7183" width="14.33203125" bestFit="1" customWidth="1"/>
    <col min="7184" max="7184" width="14" bestFit="1" customWidth="1"/>
    <col min="7185" max="7185" width="13.6640625" bestFit="1" customWidth="1"/>
    <col min="7186" max="7186" width="14.77734375" bestFit="1" customWidth="1"/>
    <col min="7187" max="7187" width="14" bestFit="1" customWidth="1"/>
    <col min="7188" max="7188" width="12" bestFit="1" customWidth="1"/>
    <col min="7189" max="7189" width="13.6640625" customWidth="1"/>
    <col min="7190" max="7190" width="0" hidden="1" customWidth="1"/>
    <col min="7191" max="7191" width="13.6640625" customWidth="1"/>
    <col min="7426" max="7426" width="1.21875" customWidth="1"/>
    <col min="7427" max="7427" width="15.109375" customWidth="1"/>
    <col min="7428" max="7428" width="9.88671875" bestFit="1" customWidth="1"/>
    <col min="7432" max="7432" width="10.6640625" customWidth="1"/>
    <col min="7433" max="7433" width="13.6640625" bestFit="1" customWidth="1"/>
    <col min="7434" max="7434" width="11.5546875" customWidth="1"/>
    <col min="7435" max="7435" width="12.21875" customWidth="1"/>
    <col min="7436" max="7436" width="11" bestFit="1" customWidth="1"/>
    <col min="7437" max="7437" width="11.6640625" bestFit="1" customWidth="1"/>
    <col min="7438" max="7438" width="13.6640625" bestFit="1" customWidth="1"/>
    <col min="7439" max="7439" width="14.33203125" bestFit="1" customWidth="1"/>
    <col min="7440" max="7440" width="14" bestFit="1" customWidth="1"/>
    <col min="7441" max="7441" width="13.6640625" bestFit="1" customWidth="1"/>
    <col min="7442" max="7442" width="14.77734375" bestFit="1" customWidth="1"/>
    <col min="7443" max="7443" width="14" bestFit="1" customWidth="1"/>
    <col min="7444" max="7444" width="12" bestFit="1" customWidth="1"/>
    <col min="7445" max="7445" width="13.6640625" customWidth="1"/>
    <col min="7446" max="7446" width="0" hidden="1" customWidth="1"/>
    <col min="7447" max="7447" width="13.6640625" customWidth="1"/>
    <col min="7682" max="7682" width="1.21875" customWidth="1"/>
    <col min="7683" max="7683" width="15.109375" customWidth="1"/>
    <col min="7684" max="7684" width="9.88671875" bestFit="1" customWidth="1"/>
    <col min="7688" max="7688" width="10.6640625" customWidth="1"/>
    <col min="7689" max="7689" width="13.6640625" bestFit="1" customWidth="1"/>
    <col min="7690" max="7690" width="11.5546875" customWidth="1"/>
    <col min="7691" max="7691" width="12.21875" customWidth="1"/>
    <col min="7692" max="7692" width="11" bestFit="1" customWidth="1"/>
    <col min="7693" max="7693" width="11.6640625" bestFit="1" customWidth="1"/>
    <col min="7694" max="7694" width="13.6640625" bestFit="1" customWidth="1"/>
    <col min="7695" max="7695" width="14.33203125" bestFit="1" customWidth="1"/>
    <col min="7696" max="7696" width="14" bestFit="1" customWidth="1"/>
    <col min="7697" max="7697" width="13.6640625" bestFit="1" customWidth="1"/>
    <col min="7698" max="7698" width="14.77734375" bestFit="1" customWidth="1"/>
    <col min="7699" max="7699" width="14" bestFit="1" customWidth="1"/>
    <col min="7700" max="7700" width="12" bestFit="1" customWidth="1"/>
    <col min="7701" max="7701" width="13.6640625" customWidth="1"/>
    <col min="7702" max="7702" width="0" hidden="1" customWidth="1"/>
    <col min="7703" max="7703" width="13.6640625" customWidth="1"/>
    <col min="7938" max="7938" width="1.21875" customWidth="1"/>
    <col min="7939" max="7939" width="15.109375" customWidth="1"/>
    <col min="7940" max="7940" width="9.88671875" bestFit="1" customWidth="1"/>
    <col min="7944" max="7944" width="10.6640625" customWidth="1"/>
    <col min="7945" max="7945" width="13.6640625" bestFit="1" customWidth="1"/>
    <col min="7946" max="7946" width="11.5546875" customWidth="1"/>
    <col min="7947" max="7947" width="12.21875" customWidth="1"/>
    <col min="7948" max="7948" width="11" bestFit="1" customWidth="1"/>
    <col min="7949" max="7949" width="11.6640625" bestFit="1" customWidth="1"/>
    <col min="7950" max="7950" width="13.6640625" bestFit="1" customWidth="1"/>
    <col min="7951" max="7951" width="14.33203125" bestFit="1" customWidth="1"/>
    <col min="7952" max="7952" width="14" bestFit="1" customWidth="1"/>
    <col min="7953" max="7953" width="13.6640625" bestFit="1" customWidth="1"/>
    <col min="7954" max="7954" width="14.77734375" bestFit="1" customWidth="1"/>
    <col min="7955" max="7955" width="14" bestFit="1" customWidth="1"/>
    <col min="7956" max="7956" width="12" bestFit="1" customWidth="1"/>
    <col min="7957" max="7957" width="13.6640625" customWidth="1"/>
    <col min="7958" max="7958" width="0" hidden="1" customWidth="1"/>
    <col min="7959" max="7959" width="13.6640625" customWidth="1"/>
    <col min="8194" max="8194" width="1.21875" customWidth="1"/>
    <col min="8195" max="8195" width="15.109375" customWidth="1"/>
    <col min="8196" max="8196" width="9.88671875" bestFit="1" customWidth="1"/>
    <col min="8200" max="8200" width="10.6640625" customWidth="1"/>
    <col min="8201" max="8201" width="13.6640625" bestFit="1" customWidth="1"/>
    <col min="8202" max="8202" width="11.5546875" customWidth="1"/>
    <col min="8203" max="8203" width="12.21875" customWidth="1"/>
    <col min="8204" max="8204" width="11" bestFit="1" customWidth="1"/>
    <col min="8205" max="8205" width="11.6640625" bestFit="1" customWidth="1"/>
    <col min="8206" max="8206" width="13.6640625" bestFit="1" customWidth="1"/>
    <col min="8207" max="8207" width="14.33203125" bestFit="1" customWidth="1"/>
    <col min="8208" max="8208" width="14" bestFit="1" customWidth="1"/>
    <col min="8209" max="8209" width="13.6640625" bestFit="1" customWidth="1"/>
    <col min="8210" max="8210" width="14.77734375" bestFit="1" customWidth="1"/>
    <col min="8211" max="8211" width="14" bestFit="1" customWidth="1"/>
    <col min="8212" max="8212" width="12" bestFit="1" customWidth="1"/>
    <col min="8213" max="8213" width="13.6640625" customWidth="1"/>
    <col min="8214" max="8214" width="0" hidden="1" customWidth="1"/>
    <col min="8215" max="8215" width="13.6640625" customWidth="1"/>
    <col min="8450" max="8450" width="1.21875" customWidth="1"/>
    <col min="8451" max="8451" width="15.109375" customWidth="1"/>
    <col min="8452" max="8452" width="9.88671875" bestFit="1" customWidth="1"/>
    <col min="8456" max="8456" width="10.6640625" customWidth="1"/>
    <col min="8457" max="8457" width="13.6640625" bestFit="1" customWidth="1"/>
    <col min="8458" max="8458" width="11.5546875" customWidth="1"/>
    <col min="8459" max="8459" width="12.21875" customWidth="1"/>
    <col min="8460" max="8460" width="11" bestFit="1" customWidth="1"/>
    <col min="8461" max="8461" width="11.6640625" bestFit="1" customWidth="1"/>
    <col min="8462" max="8462" width="13.6640625" bestFit="1" customWidth="1"/>
    <col min="8463" max="8463" width="14.33203125" bestFit="1" customWidth="1"/>
    <col min="8464" max="8464" width="14" bestFit="1" customWidth="1"/>
    <col min="8465" max="8465" width="13.6640625" bestFit="1" customWidth="1"/>
    <col min="8466" max="8466" width="14.77734375" bestFit="1" customWidth="1"/>
    <col min="8467" max="8467" width="14" bestFit="1" customWidth="1"/>
    <col min="8468" max="8468" width="12" bestFit="1" customWidth="1"/>
    <col min="8469" max="8469" width="13.6640625" customWidth="1"/>
    <col min="8470" max="8470" width="0" hidden="1" customWidth="1"/>
    <col min="8471" max="8471" width="13.6640625" customWidth="1"/>
    <col min="8706" max="8706" width="1.21875" customWidth="1"/>
    <col min="8707" max="8707" width="15.109375" customWidth="1"/>
    <col min="8708" max="8708" width="9.88671875" bestFit="1" customWidth="1"/>
    <col min="8712" max="8712" width="10.6640625" customWidth="1"/>
    <col min="8713" max="8713" width="13.6640625" bestFit="1" customWidth="1"/>
    <col min="8714" max="8714" width="11.5546875" customWidth="1"/>
    <col min="8715" max="8715" width="12.21875" customWidth="1"/>
    <col min="8716" max="8716" width="11" bestFit="1" customWidth="1"/>
    <col min="8717" max="8717" width="11.6640625" bestFit="1" customWidth="1"/>
    <col min="8718" max="8718" width="13.6640625" bestFit="1" customWidth="1"/>
    <col min="8719" max="8719" width="14.33203125" bestFit="1" customWidth="1"/>
    <col min="8720" max="8720" width="14" bestFit="1" customWidth="1"/>
    <col min="8721" max="8721" width="13.6640625" bestFit="1" customWidth="1"/>
    <col min="8722" max="8722" width="14.77734375" bestFit="1" customWidth="1"/>
    <col min="8723" max="8723" width="14" bestFit="1" customWidth="1"/>
    <col min="8724" max="8724" width="12" bestFit="1" customWidth="1"/>
    <col min="8725" max="8725" width="13.6640625" customWidth="1"/>
    <col min="8726" max="8726" width="0" hidden="1" customWidth="1"/>
    <col min="8727" max="8727" width="13.6640625" customWidth="1"/>
    <col min="8962" max="8962" width="1.21875" customWidth="1"/>
    <col min="8963" max="8963" width="15.109375" customWidth="1"/>
    <col min="8964" max="8964" width="9.88671875" bestFit="1" customWidth="1"/>
    <col min="8968" max="8968" width="10.6640625" customWidth="1"/>
    <col min="8969" max="8969" width="13.6640625" bestFit="1" customWidth="1"/>
    <col min="8970" max="8970" width="11.5546875" customWidth="1"/>
    <col min="8971" max="8971" width="12.21875" customWidth="1"/>
    <col min="8972" max="8972" width="11" bestFit="1" customWidth="1"/>
    <col min="8973" max="8973" width="11.6640625" bestFit="1" customWidth="1"/>
    <col min="8974" max="8974" width="13.6640625" bestFit="1" customWidth="1"/>
    <col min="8975" max="8975" width="14.33203125" bestFit="1" customWidth="1"/>
    <col min="8976" max="8976" width="14" bestFit="1" customWidth="1"/>
    <col min="8977" max="8977" width="13.6640625" bestFit="1" customWidth="1"/>
    <col min="8978" max="8978" width="14.77734375" bestFit="1" customWidth="1"/>
    <col min="8979" max="8979" width="14" bestFit="1" customWidth="1"/>
    <col min="8980" max="8980" width="12" bestFit="1" customWidth="1"/>
    <col min="8981" max="8981" width="13.6640625" customWidth="1"/>
    <col min="8982" max="8982" width="0" hidden="1" customWidth="1"/>
    <col min="8983" max="8983" width="13.6640625" customWidth="1"/>
    <col min="9218" max="9218" width="1.21875" customWidth="1"/>
    <col min="9219" max="9219" width="15.109375" customWidth="1"/>
    <col min="9220" max="9220" width="9.88671875" bestFit="1" customWidth="1"/>
    <col min="9224" max="9224" width="10.6640625" customWidth="1"/>
    <col min="9225" max="9225" width="13.6640625" bestFit="1" customWidth="1"/>
    <col min="9226" max="9226" width="11.5546875" customWidth="1"/>
    <col min="9227" max="9227" width="12.21875" customWidth="1"/>
    <col min="9228" max="9228" width="11" bestFit="1" customWidth="1"/>
    <col min="9229" max="9229" width="11.6640625" bestFit="1" customWidth="1"/>
    <col min="9230" max="9230" width="13.6640625" bestFit="1" customWidth="1"/>
    <col min="9231" max="9231" width="14.33203125" bestFit="1" customWidth="1"/>
    <col min="9232" max="9232" width="14" bestFit="1" customWidth="1"/>
    <col min="9233" max="9233" width="13.6640625" bestFit="1" customWidth="1"/>
    <col min="9234" max="9234" width="14.77734375" bestFit="1" customWidth="1"/>
    <col min="9235" max="9235" width="14" bestFit="1" customWidth="1"/>
    <col min="9236" max="9236" width="12" bestFit="1" customWidth="1"/>
    <col min="9237" max="9237" width="13.6640625" customWidth="1"/>
    <col min="9238" max="9238" width="0" hidden="1" customWidth="1"/>
    <col min="9239" max="9239" width="13.6640625" customWidth="1"/>
    <col min="9474" max="9474" width="1.21875" customWidth="1"/>
    <col min="9475" max="9475" width="15.109375" customWidth="1"/>
    <col min="9476" max="9476" width="9.88671875" bestFit="1" customWidth="1"/>
    <col min="9480" max="9480" width="10.6640625" customWidth="1"/>
    <col min="9481" max="9481" width="13.6640625" bestFit="1" customWidth="1"/>
    <col min="9482" max="9482" width="11.5546875" customWidth="1"/>
    <col min="9483" max="9483" width="12.21875" customWidth="1"/>
    <col min="9484" max="9484" width="11" bestFit="1" customWidth="1"/>
    <col min="9485" max="9485" width="11.6640625" bestFit="1" customWidth="1"/>
    <col min="9486" max="9486" width="13.6640625" bestFit="1" customWidth="1"/>
    <col min="9487" max="9487" width="14.33203125" bestFit="1" customWidth="1"/>
    <col min="9488" max="9488" width="14" bestFit="1" customWidth="1"/>
    <col min="9489" max="9489" width="13.6640625" bestFit="1" customWidth="1"/>
    <col min="9490" max="9490" width="14.77734375" bestFit="1" customWidth="1"/>
    <col min="9491" max="9491" width="14" bestFit="1" customWidth="1"/>
    <col min="9492" max="9492" width="12" bestFit="1" customWidth="1"/>
    <col min="9493" max="9493" width="13.6640625" customWidth="1"/>
    <col min="9494" max="9494" width="0" hidden="1" customWidth="1"/>
    <col min="9495" max="9495" width="13.6640625" customWidth="1"/>
    <col min="9730" max="9730" width="1.21875" customWidth="1"/>
    <col min="9731" max="9731" width="15.109375" customWidth="1"/>
    <col min="9732" max="9732" width="9.88671875" bestFit="1" customWidth="1"/>
    <col min="9736" max="9736" width="10.6640625" customWidth="1"/>
    <col min="9737" max="9737" width="13.6640625" bestFit="1" customWidth="1"/>
    <col min="9738" max="9738" width="11.5546875" customWidth="1"/>
    <col min="9739" max="9739" width="12.21875" customWidth="1"/>
    <col min="9740" max="9740" width="11" bestFit="1" customWidth="1"/>
    <col min="9741" max="9741" width="11.6640625" bestFit="1" customWidth="1"/>
    <col min="9742" max="9742" width="13.6640625" bestFit="1" customWidth="1"/>
    <col min="9743" max="9743" width="14.33203125" bestFit="1" customWidth="1"/>
    <col min="9744" max="9744" width="14" bestFit="1" customWidth="1"/>
    <col min="9745" max="9745" width="13.6640625" bestFit="1" customWidth="1"/>
    <col min="9746" max="9746" width="14.77734375" bestFit="1" customWidth="1"/>
    <col min="9747" max="9747" width="14" bestFit="1" customWidth="1"/>
    <col min="9748" max="9748" width="12" bestFit="1" customWidth="1"/>
    <col min="9749" max="9749" width="13.6640625" customWidth="1"/>
    <col min="9750" max="9750" width="0" hidden="1" customWidth="1"/>
    <col min="9751" max="9751" width="13.6640625" customWidth="1"/>
    <col min="9986" max="9986" width="1.21875" customWidth="1"/>
    <col min="9987" max="9987" width="15.109375" customWidth="1"/>
    <col min="9988" max="9988" width="9.88671875" bestFit="1" customWidth="1"/>
    <col min="9992" max="9992" width="10.6640625" customWidth="1"/>
    <col min="9993" max="9993" width="13.6640625" bestFit="1" customWidth="1"/>
    <col min="9994" max="9994" width="11.5546875" customWidth="1"/>
    <col min="9995" max="9995" width="12.21875" customWidth="1"/>
    <col min="9996" max="9996" width="11" bestFit="1" customWidth="1"/>
    <col min="9997" max="9997" width="11.6640625" bestFit="1" customWidth="1"/>
    <col min="9998" max="9998" width="13.6640625" bestFit="1" customWidth="1"/>
    <col min="9999" max="9999" width="14.33203125" bestFit="1" customWidth="1"/>
    <col min="10000" max="10000" width="14" bestFit="1" customWidth="1"/>
    <col min="10001" max="10001" width="13.6640625" bestFit="1" customWidth="1"/>
    <col min="10002" max="10002" width="14.77734375" bestFit="1" customWidth="1"/>
    <col min="10003" max="10003" width="14" bestFit="1" customWidth="1"/>
    <col min="10004" max="10004" width="12" bestFit="1" customWidth="1"/>
    <col min="10005" max="10005" width="13.6640625" customWidth="1"/>
    <col min="10006" max="10006" width="0" hidden="1" customWidth="1"/>
    <col min="10007" max="10007" width="13.6640625" customWidth="1"/>
    <col min="10242" max="10242" width="1.21875" customWidth="1"/>
    <col min="10243" max="10243" width="15.109375" customWidth="1"/>
    <col min="10244" max="10244" width="9.88671875" bestFit="1" customWidth="1"/>
    <col min="10248" max="10248" width="10.6640625" customWidth="1"/>
    <col min="10249" max="10249" width="13.6640625" bestFit="1" customWidth="1"/>
    <col min="10250" max="10250" width="11.5546875" customWidth="1"/>
    <col min="10251" max="10251" width="12.21875" customWidth="1"/>
    <col min="10252" max="10252" width="11" bestFit="1" customWidth="1"/>
    <col min="10253" max="10253" width="11.6640625" bestFit="1" customWidth="1"/>
    <col min="10254" max="10254" width="13.6640625" bestFit="1" customWidth="1"/>
    <col min="10255" max="10255" width="14.33203125" bestFit="1" customWidth="1"/>
    <col min="10256" max="10256" width="14" bestFit="1" customWidth="1"/>
    <col min="10257" max="10257" width="13.6640625" bestFit="1" customWidth="1"/>
    <col min="10258" max="10258" width="14.77734375" bestFit="1" customWidth="1"/>
    <col min="10259" max="10259" width="14" bestFit="1" customWidth="1"/>
    <col min="10260" max="10260" width="12" bestFit="1" customWidth="1"/>
    <col min="10261" max="10261" width="13.6640625" customWidth="1"/>
    <col min="10262" max="10262" width="0" hidden="1" customWidth="1"/>
    <col min="10263" max="10263" width="13.6640625" customWidth="1"/>
    <col min="10498" max="10498" width="1.21875" customWidth="1"/>
    <col min="10499" max="10499" width="15.109375" customWidth="1"/>
    <col min="10500" max="10500" width="9.88671875" bestFit="1" customWidth="1"/>
    <col min="10504" max="10504" width="10.6640625" customWidth="1"/>
    <col min="10505" max="10505" width="13.6640625" bestFit="1" customWidth="1"/>
    <col min="10506" max="10506" width="11.5546875" customWidth="1"/>
    <col min="10507" max="10507" width="12.21875" customWidth="1"/>
    <col min="10508" max="10508" width="11" bestFit="1" customWidth="1"/>
    <col min="10509" max="10509" width="11.6640625" bestFit="1" customWidth="1"/>
    <col min="10510" max="10510" width="13.6640625" bestFit="1" customWidth="1"/>
    <col min="10511" max="10511" width="14.33203125" bestFit="1" customWidth="1"/>
    <col min="10512" max="10512" width="14" bestFit="1" customWidth="1"/>
    <col min="10513" max="10513" width="13.6640625" bestFit="1" customWidth="1"/>
    <col min="10514" max="10514" width="14.77734375" bestFit="1" customWidth="1"/>
    <col min="10515" max="10515" width="14" bestFit="1" customWidth="1"/>
    <col min="10516" max="10516" width="12" bestFit="1" customWidth="1"/>
    <col min="10517" max="10517" width="13.6640625" customWidth="1"/>
    <col min="10518" max="10518" width="0" hidden="1" customWidth="1"/>
    <col min="10519" max="10519" width="13.6640625" customWidth="1"/>
    <col min="10754" max="10754" width="1.21875" customWidth="1"/>
    <col min="10755" max="10755" width="15.109375" customWidth="1"/>
    <col min="10756" max="10756" width="9.88671875" bestFit="1" customWidth="1"/>
    <col min="10760" max="10760" width="10.6640625" customWidth="1"/>
    <col min="10761" max="10761" width="13.6640625" bestFit="1" customWidth="1"/>
    <col min="10762" max="10762" width="11.5546875" customWidth="1"/>
    <col min="10763" max="10763" width="12.21875" customWidth="1"/>
    <col min="10764" max="10764" width="11" bestFit="1" customWidth="1"/>
    <col min="10765" max="10765" width="11.6640625" bestFit="1" customWidth="1"/>
    <col min="10766" max="10766" width="13.6640625" bestFit="1" customWidth="1"/>
    <col min="10767" max="10767" width="14.33203125" bestFit="1" customWidth="1"/>
    <col min="10768" max="10768" width="14" bestFit="1" customWidth="1"/>
    <col min="10769" max="10769" width="13.6640625" bestFit="1" customWidth="1"/>
    <col min="10770" max="10770" width="14.77734375" bestFit="1" customWidth="1"/>
    <col min="10771" max="10771" width="14" bestFit="1" customWidth="1"/>
    <col min="10772" max="10772" width="12" bestFit="1" customWidth="1"/>
    <col min="10773" max="10773" width="13.6640625" customWidth="1"/>
    <col min="10774" max="10774" width="0" hidden="1" customWidth="1"/>
    <col min="10775" max="10775" width="13.6640625" customWidth="1"/>
    <col min="11010" max="11010" width="1.21875" customWidth="1"/>
    <col min="11011" max="11011" width="15.109375" customWidth="1"/>
    <col min="11012" max="11012" width="9.88671875" bestFit="1" customWidth="1"/>
    <col min="11016" max="11016" width="10.6640625" customWidth="1"/>
    <col min="11017" max="11017" width="13.6640625" bestFit="1" customWidth="1"/>
    <col min="11018" max="11018" width="11.5546875" customWidth="1"/>
    <col min="11019" max="11019" width="12.21875" customWidth="1"/>
    <col min="11020" max="11020" width="11" bestFit="1" customWidth="1"/>
    <col min="11021" max="11021" width="11.6640625" bestFit="1" customWidth="1"/>
    <col min="11022" max="11022" width="13.6640625" bestFit="1" customWidth="1"/>
    <col min="11023" max="11023" width="14.33203125" bestFit="1" customWidth="1"/>
    <col min="11024" max="11024" width="14" bestFit="1" customWidth="1"/>
    <col min="11025" max="11025" width="13.6640625" bestFit="1" customWidth="1"/>
    <col min="11026" max="11026" width="14.77734375" bestFit="1" customWidth="1"/>
    <col min="11027" max="11027" width="14" bestFit="1" customWidth="1"/>
    <col min="11028" max="11028" width="12" bestFit="1" customWidth="1"/>
    <col min="11029" max="11029" width="13.6640625" customWidth="1"/>
    <col min="11030" max="11030" width="0" hidden="1" customWidth="1"/>
    <col min="11031" max="11031" width="13.6640625" customWidth="1"/>
    <col min="11266" max="11266" width="1.21875" customWidth="1"/>
    <col min="11267" max="11267" width="15.109375" customWidth="1"/>
    <col min="11268" max="11268" width="9.88671875" bestFit="1" customWidth="1"/>
    <col min="11272" max="11272" width="10.6640625" customWidth="1"/>
    <col min="11273" max="11273" width="13.6640625" bestFit="1" customWidth="1"/>
    <col min="11274" max="11274" width="11.5546875" customWidth="1"/>
    <col min="11275" max="11275" width="12.21875" customWidth="1"/>
    <col min="11276" max="11276" width="11" bestFit="1" customWidth="1"/>
    <col min="11277" max="11277" width="11.6640625" bestFit="1" customWidth="1"/>
    <col min="11278" max="11278" width="13.6640625" bestFit="1" customWidth="1"/>
    <col min="11279" max="11279" width="14.33203125" bestFit="1" customWidth="1"/>
    <col min="11280" max="11280" width="14" bestFit="1" customWidth="1"/>
    <col min="11281" max="11281" width="13.6640625" bestFit="1" customWidth="1"/>
    <col min="11282" max="11282" width="14.77734375" bestFit="1" customWidth="1"/>
    <col min="11283" max="11283" width="14" bestFit="1" customWidth="1"/>
    <col min="11284" max="11284" width="12" bestFit="1" customWidth="1"/>
    <col min="11285" max="11285" width="13.6640625" customWidth="1"/>
    <col min="11286" max="11286" width="0" hidden="1" customWidth="1"/>
    <col min="11287" max="11287" width="13.6640625" customWidth="1"/>
    <col min="11522" max="11522" width="1.21875" customWidth="1"/>
    <col min="11523" max="11523" width="15.109375" customWidth="1"/>
    <col min="11524" max="11524" width="9.88671875" bestFit="1" customWidth="1"/>
    <col min="11528" max="11528" width="10.6640625" customWidth="1"/>
    <col min="11529" max="11529" width="13.6640625" bestFit="1" customWidth="1"/>
    <col min="11530" max="11530" width="11.5546875" customWidth="1"/>
    <col min="11531" max="11531" width="12.21875" customWidth="1"/>
    <col min="11532" max="11532" width="11" bestFit="1" customWidth="1"/>
    <col min="11533" max="11533" width="11.6640625" bestFit="1" customWidth="1"/>
    <col min="11534" max="11534" width="13.6640625" bestFit="1" customWidth="1"/>
    <col min="11535" max="11535" width="14.33203125" bestFit="1" customWidth="1"/>
    <col min="11536" max="11536" width="14" bestFit="1" customWidth="1"/>
    <col min="11537" max="11537" width="13.6640625" bestFit="1" customWidth="1"/>
    <col min="11538" max="11538" width="14.77734375" bestFit="1" customWidth="1"/>
    <col min="11539" max="11539" width="14" bestFit="1" customWidth="1"/>
    <col min="11540" max="11540" width="12" bestFit="1" customWidth="1"/>
    <col min="11541" max="11541" width="13.6640625" customWidth="1"/>
    <col min="11542" max="11542" width="0" hidden="1" customWidth="1"/>
    <col min="11543" max="11543" width="13.6640625" customWidth="1"/>
    <col min="11778" max="11778" width="1.21875" customWidth="1"/>
    <col min="11779" max="11779" width="15.109375" customWidth="1"/>
    <col min="11780" max="11780" width="9.88671875" bestFit="1" customWidth="1"/>
    <col min="11784" max="11784" width="10.6640625" customWidth="1"/>
    <col min="11785" max="11785" width="13.6640625" bestFit="1" customWidth="1"/>
    <col min="11786" max="11786" width="11.5546875" customWidth="1"/>
    <col min="11787" max="11787" width="12.21875" customWidth="1"/>
    <col min="11788" max="11788" width="11" bestFit="1" customWidth="1"/>
    <col min="11789" max="11789" width="11.6640625" bestFit="1" customWidth="1"/>
    <col min="11790" max="11790" width="13.6640625" bestFit="1" customWidth="1"/>
    <col min="11791" max="11791" width="14.33203125" bestFit="1" customWidth="1"/>
    <col min="11792" max="11792" width="14" bestFit="1" customWidth="1"/>
    <col min="11793" max="11793" width="13.6640625" bestFit="1" customWidth="1"/>
    <col min="11794" max="11794" width="14.77734375" bestFit="1" customWidth="1"/>
    <col min="11795" max="11795" width="14" bestFit="1" customWidth="1"/>
    <col min="11796" max="11796" width="12" bestFit="1" customWidth="1"/>
    <col min="11797" max="11797" width="13.6640625" customWidth="1"/>
    <col min="11798" max="11798" width="0" hidden="1" customWidth="1"/>
    <col min="11799" max="11799" width="13.6640625" customWidth="1"/>
    <col min="12034" max="12034" width="1.21875" customWidth="1"/>
    <col min="12035" max="12035" width="15.109375" customWidth="1"/>
    <col min="12036" max="12036" width="9.88671875" bestFit="1" customWidth="1"/>
    <col min="12040" max="12040" width="10.6640625" customWidth="1"/>
    <col min="12041" max="12041" width="13.6640625" bestFit="1" customWidth="1"/>
    <col min="12042" max="12042" width="11.5546875" customWidth="1"/>
    <col min="12043" max="12043" width="12.21875" customWidth="1"/>
    <col min="12044" max="12044" width="11" bestFit="1" customWidth="1"/>
    <col min="12045" max="12045" width="11.6640625" bestFit="1" customWidth="1"/>
    <col min="12046" max="12046" width="13.6640625" bestFit="1" customWidth="1"/>
    <col min="12047" max="12047" width="14.33203125" bestFit="1" customWidth="1"/>
    <col min="12048" max="12048" width="14" bestFit="1" customWidth="1"/>
    <col min="12049" max="12049" width="13.6640625" bestFit="1" customWidth="1"/>
    <col min="12050" max="12050" width="14.77734375" bestFit="1" customWidth="1"/>
    <col min="12051" max="12051" width="14" bestFit="1" customWidth="1"/>
    <col min="12052" max="12052" width="12" bestFit="1" customWidth="1"/>
    <col min="12053" max="12053" width="13.6640625" customWidth="1"/>
    <col min="12054" max="12054" width="0" hidden="1" customWidth="1"/>
    <col min="12055" max="12055" width="13.6640625" customWidth="1"/>
    <col min="12290" max="12290" width="1.21875" customWidth="1"/>
    <col min="12291" max="12291" width="15.109375" customWidth="1"/>
    <col min="12292" max="12292" width="9.88671875" bestFit="1" customWidth="1"/>
    <col min="12296" max="12296" width="10.6640625" customWidth="1"/>
    <col min="12297" max="12297" width="13.6640625" bestFit="1" customWidth="1"/>
    <col min="12298" max="12298" width="11.5546875" customWidth="1"/>
    <col min="12299" max="12299" width="12.21875" customWidth="1"/>
    <col min="12300" max="12300" width="11" bestFit="1" customWidth="1"/>
    <col min="12301" max="12301" width="11.6640625" bestFit="1" customWidth="1"/>
    <col min="12302" max="12302" width="13.6640625" bestFit="1" customWidth="1"/>
    <col min="12303" max="12303" width="14.33203125" bestFit="1" customWidth="1"/>
    <col min="12304" max="12304" width="14" bestFit="1" customWidth="1"/>
    <col min="12305" max="12305" width="13.6640625" bestFit="1" customWidth="1"/>
    <col min="12306" max="12306" width="14.77734375" bestFit="1" customWidth="1"/>
    <col min="12307" max="12307" width="14" bestFit="1" customWidth="1"/>
    <col min="12308" max="12308" width="12" bestFit="1" customWidth="1"/>
    <col min="12309" max="12309" width="13.6640625" customWidth="1"/>
    <col min="12310" max="12310" width="0" hidden="1" customWidth="1"/>
    <col min="12311" max="12311" width="13.6640625" customWidth="1"/>
    <col min="12546" max="12546" width="1.21875" customWidth="1"/>
    <col min="12547" max="12547" width="15.109375" customWidth="1"/>
    <col min="12548" max="12548" width="9.88671875" bestFit="1" customWidth="1"/>
    <col min="12552" max="12552" width="10.6640625" customWidth="1"/>
    <col min="12553" max="12553" width="13.6640625" bestFit="1" customWidth="1"/>
    <col min="12554" max="12554" width="11.5546875" customWidth="1"/>
    <col min="12555" max="12555" width="12.21875" customWidth="1"/>
    <col min="12556" max="12556" width="11" bestFit="1" customWidth="1"/>
    <col min="12557" max="12557" width="11.6640625" bestFit="1" customWidth="1"/>
    <col min="12558" max="12558" width="13.6640625" bestFit="1" customWidth="1"/>
    <col min="12559" max="12559" width="14.33203125" bestFit="1" customWidth="1"/>
    <col min="12560" max="12560" width="14" bestFit="1" customWidth="1"/>
    <col min="12561" max="12561" width="13.6640625" bestFit="1" customWidth="1"/>
    <col min="12562" max="12562" width="14.77734375" bestFit="1" customWidth="1"/>
    <col min="12563" max="12563" width="14" bestFit="1" customWidth="1"/>
    <col min="12564" max="12564" width="12" bestFit="1" customWidth="1"/>
    <col min="12565" max="12565" width="13.6640625" customWidth="1"/>
    <col min="12566" max="12566" width="0" hidden="1" customWidth="1"/>
    <col min="12567" max="12567" width="13.6640625" customWidth="1"/>
    <col min="12802" max="12802" width="1.21875" customWidth="1"/>
    <col min="12803" max="12803" width="15.109375" customWidth="1"/>
    <col min="12804" max="12804" width="9.88671875" bestFit="1" customWidth="1"/>
    <col min="12808" max="12808" width="10.6640625" customWidth="1"/>
    <col min="12809" max="12809" width="13.6640625" bestFit="1" customWidth="1"/>
    <col min="12810" max="12810" width="11.5546875" customWidth="1"/>
    <col min="12811" max="12811" width="12.21875" customWidth="1"/>
    <col min="12812" max="12812" width="11" bestFit="1" customWidth="1"/>
    <col min="12813" max="12813" width="11.6640625" bestFit="1" customWidth="1"/>
    <col min="12814" max="12814" width="13.6640625" bestFit="1" customWidth="1"/>
    <col min="12815" max="12815" width="14.33203125" bestFit="1" customWidth="1"/>
    <col min="12816" max="12816" width="14" bestFit="1" customWidth="1"/>
    <col min="12817" max="12817" width="13.6640625" bestFit="1" customWidth="1"/>
    <col min="12818" max="12818" width="14.77734375" bestFit="1" customWidth="1"/>
    <col min="12819" max="12819" width="14" bestFit="1" customWidth="1"/>
    <col min="12820" max="12820" width="12" bestFit="1" customWidth="1"/>
    <col min="12821" max="12821" width="13.6640625" customWidth="1"/>
    <col min="12822" max="12822" width="0" hidden="1" customWidth="1"/>
    <col min="12823" max="12823" width="13.6640625" customWidth="1"/>
    <col min="13058" max="13058" width="1.21875" customWidth="1"/>
    <col min="13059" max="13059" width="15.109375" customWidth="1"/>
    <col min="13060" max="13060" width="9.88671875" bestFit="1" customWidth="1"/>
    <col min="13064" max="13064" width="10.6640625" customWidth="1"/>
    <col min="13065" max="13065" width="13.6640625" bestFit="1" customWidth="1"/>
    <col min="13066" max="13066" width="11.5546875" customWidth="1"/>
    <col min="13067" max="13067" width="12.21875" customWidth="1"/>
    <col min="13068" max="13068" width="11" bestFit="1" customWidth="1"/>
    <col min="13069" max="13069" width="11.6640625" bestFit="1" customWidth="1"/>
    <col min="13070" max="13070" width="13.6640625" bestFit="1" customWidth="1"/>
    <col min="13071" max="13071" width="14.33203125" bestFit="1" customWidth="1"/>
    <col min="13072" max="13072" width="14" bestFit="1" customWidth="1"/>
    <col min="13073" max="13073" width="13.6640625" bestFit="1" customWidth="1"/>
    <col min="13074" max="13074" width="14.77734375" bestFit="1" customWidth="1"/>
    <col min="13075" max="13075" width="14" bestFit="1" customWidth="1"/>
    <col min="13076" max="13076" width="12" bestFit="1" customWidth="1"/>
    <col min="13077" max="13077" width="13.6640625" customWidth="1"/>
    <col min="13078" max="13078" width="0" hidden="1" customWidth="1"/>
    <col min="13079" max="13079" width="13.6640625" customWidth="1"/>
    <col min="13314" max="13314" width="1.21875" customWidth="1"/>
    <col min="13315" max="13315" width="15.109375" customWidth="1"/>
    <col min="13316" max="13316" width="9.88671875" bestFit="1" customWidth="1"/>
    <col min="13320" max="13320" width="10.6640625" customWidth="1"/>
    <col min="13321" max="13321" width="13.6640625" bestFit="1" customWidth="1"/>
    <col min="13322" max="13322" width="11.5546875" customWidth="1"/>
    <col min="13323" max="13323" width="12.21875" customWidth="1"/>
    <col min="13324" max="13324" width="11" bestFit="1" customWidth="1"/>
    <col min="13325" max="13325" width="11.6640625" bestFit="1" customWidth="1"/>
    <col min="13326" max="13326" width="13.6640625" bestFit="1" customWidth="1"/>
    <col min="13327" max="13327" width="14.33203125" bestFit="1" customWidth="1"/>
    <col min="13328" max="13328" width="14" bestFit="1" customWidth="1"/>
    <col min="13329" max="13329" width="13.6640625" bestFit="1" customWidth="1"/>
    <col min="13330" max="13330" width="14.77734375" bestFit="1" customWidth="1"/>
    <col min="13331" max="13331" width="14" bestFit="1" customWidth="1"/>
    <col min="13332" max="13332" width="12" bestFit="1" customWidth="1"/>
    <col min="13333" max="13333" width="13.6640625" customWidth="1"/>
    <col min="13334" max="13334" width="0" hidden="1" customWidth="1"/>
    <col min="13335" max="13335" width="13.6640625" customWidth="1"/>
    <col min="13570" max="13570" width="1.21875" customWidth="1"/>
    <col min="13571" max="13571" width="15.109375" customWidth="1"/>
    <col min="13572" max="13572" width="9.88671875" bestFit="1" customWidth="1"/>
    <col min="13576" max="13576" width="10.6640625" customWidth="1"/>
    <col min="13577" max="13577" width="13.6640625" bestFit="1" customWidth="1"/>
    <col min="13578" max="13578" width="11.5546875" customWidth="1"/>
    <col min="13579" max="13579" width="12.21875" customWidth="1"/>
    <col min="13580" max="13580" width="11" bestFit="1" customWidth="1"/>
    <col min="13581" max="13581" width="11.6640625" bestFit="1" customWidth="1"/>
    <col min="13582" max="13582" width="13.6640625" bestFit="1" customWidth="1"/>
    <col min="13583" max="13583" width="14.33203125" bestFit="1" customWidth="1"/>
    <col min="13584" max="13584" width="14" bestFit="1" customWidth="1"/>
    <col min="13585" max="13585" width="13.6640625" bestFit="1" customWidth="1"/>
    <col min="13586" max="13586" width="14.77734375" bestFit="1" customWidth="1"/>
    <col min="13587" max="13587" width="14" bestFit="1" customWidth="1"/>
    <col min="13588" max="13588" width="12" bestFit="1" customWidth="1"/>
    <col min="13589" max="13589" width="13.6640625" customWidth="1"/>
    <col min="13590" max="13590" width="0" hidden="1" customWidth="1"/>
    <col min="13591" max="13591" width="13.6640625" customWidth="1"/>
    <col min="13826" max="13826" width="1.21875" customWidth="1"/>
    <col min="13827" max="13827" width="15.109375" customWidth="1"/>
    <col min="13828" max="13828" width="9.88671875" bestFit="1" customWidth="1"/>
    <col min="13832" max="13832" width="10.6640625" customWidth="1"/>
    <col min="13833" max="13833" width="13.6640625" bestFit="1" customWidth="1"/>
    <col min="13834" max="13834" width="11.5546875" customWidth="1"/>
    <col min="13835" max="13835" width="12.21875" customWidth="1"/>
    <col min="13836" max="13836" width="11" bestFit="1" customWidth="1"/>
    <col min="13837" max="13837" width="11.6640625" bestFit="1" customWidth="1"/>
    <col min="13838" max="13838" width="13.6640625" bestFit="1" customWidth="1"/>
    <col min="13839" max="13839" width="14.33203125" bestFit="1" customWidth="1"/>
    <col min="13840" max="13840" width="14" bestFit="1" customWidth="1"/>
    <col min="13841" max="13841" width="13.6640625" bestFit="1" customWidth="1"/>
    <col min="13842" max="13842" width="14.77734375" bestFit="1" customWidth="1"/>
    <col min="13843" max="13843" width="14" bestFit="1" customWidth="1"/>
    <col min="13844" max="13844" width="12" bestFit="1" customWidth="1"/>
    <col min="13845" max="13845" width="13.6640625" customWidth="1"/>
    <col min="13846" max="13846" width="0" hidden="1" customWidth="1"/>
    <col min="13847" max="13847" width="13.6640625" customWidth="1"/>
    <col min="14082" max="14082" width="1.21875" customWidth="1"/>
    <col min="14083" max="14083" width="15.109375" customWidth="1"/>
    <col min="14084" max="14084" width="9.88671875" bestFit="1" customWidth="1"/>
    <col min="14088" max="14088" width="10.6640625" customWidth="1"/>
    <col min="14089" max="14089" width="13.6640625" bestFit="1" customWidth="1"/>
    <col min="14090" max="14090" width="11.5546875" customWidth="1"/>
    <col min="14091" max="14091" width="12.21875" customWidth="1"/>
    <col min="14092" max="14092" width="11" bestFit="1" customWidth="1"/>
    <col min="14093" max="14093" width="11.6640625" bestFit="1" customWidth="1"/>
    <col min="14094" max="14094" width="13.6640625" bestFit="1" customWidth="1"/>
    <col min="14095" max="14095" width="14.33203125" bestFit="1" customWidth="1"/>
    <col min="14096" max="14096" width="14" bestFit="1" customWidth="1"/>
    <col min="14097" max="14097" width="13.6640625" bestFit="1" customWidth="1"/>
    <col min="14098" max="14098" width="14.77734375" bestFit="1" customWidth="1"/>
    <col min="14099" max="14099" width="14" bestFit="1" customWidth="1"/>
    <col min="14100" max="14100" width="12" bestFit="1" customWidth="1"/>
    <col min="14101" max="14101" width="13.6640625" customWidth="1"/>
    <col min="14102" max="14102" width="0" hidden="1" customWidth="1"/>
    <col min="14103" max="14103" width="13.6640625" customWidth="1"/>
    <col min="14338" max="14338" width="1.21875" customWidth="1"/>
    <col min="14339" max="14339" width="15.109375" customWidth="1"/>
    <col min="14340" max="14340" width="9.88671875" bestFit="1" customWidth="1"/>
    <col min="14344" max="14344" width="10.6640625" customWidth="1"/>
    <col min="14345" max="14345" width="13.6640625" bestFit="1" customWidth="1"/>
    <col min="14346" max="14346" width="11.5546875" customWidth="1"/>
    <col min="14347" max="14347" width="12.21875" customWidth="1"/>
    <col min="14348" max="14348" width="11" bestFit="1" customWidth="1"/>
    <col min="14349" max="14349" width="11.6640625" bestFit="1" customWidth="1"/>
    <col min="14350" max="14350" width="13.6640625" bestFit="1" customWidth="1"/>
    <col min="14351" max="14351" width="14.33203125" bestFit="1" customWidth="1"/>
    <col min="14352" max="14352" width="14" bestFit="1" customWidth="1"/>
    <col min="14353" max="14353" width="13.6640625" bestFit="1" customWidth="1"/>
    <col min="14354" max="14354" width="14.77734375" bestFit="1" customWidth="1"/>
    <col min="14355" max="14355" width="14" bestFit="1" customWidth="1"/>
    <col min="14356" max="14356" width="12" bestFit="1" customWidth="1"/>
    <col min="14357" max="14357" width="13.6640625" customWidth="1"/>
    <col min="14358" max="14358" width="0" hidden="1" customWidth="1"/>
    <col min="14359" max="14359" width="13.6640625" customWidth="1"/>
    <col min="14594" max="14594" width="1.21875" customWidth="1"/>
    <col min="14595" max="14595" width="15.109375" customWidth="1"/>
    <col min="14596" max="14596" width="9.88671875" bestFit="1" customWidth="1"/>
    <col min="14600" max="14600" width="10.6640625" customWidth="1"/>
    <col min="14601" max="14601" width="13.6640625" bestFit="1" customWidth="1"/>
    <col min="14602" max="14602" width="11.5546875" customWidth="1"/>
    <col min="14603" max="14603" width="12.21875" customWidth="1"/>
    <col min="14604" max="14604" width="11" bestFit="1" customWidth="1"/>
    <col min="14605" max="14605" width="11.6640625" bestFit="1" customWidth="1"/>
    <col min="14606" max="14606" width="13.6640625" bestFit="1" customWidth="1"/>
    <col min="14607" max="14607" width="14.33203125" bestFit="1" customWidth="1"/>
    <col min="14608" max="14608" width="14" bestFit="1" customWidth="1"/>
    <col min="14609" max="14609" width="13.6640625" bestFit="1" customWidth="1"/>
    <col min="14610" max="14610" width="14.77734375" bestFit="1" customWidth="1"/>
    <col min="14611" max="14611" width="14" bestFit="1" customWidth="1"/>
    <col min="14612" max="14612" width="12" bestFit="1" customWidth="1"/>
    <col min="14613" max="14613" width="13.6640625" customWidth="1"/>
    <col min="14614" max="14614" width="0" hidden="1" customWidth="1"/>
    <col min="14615" max="14615" width="13.6640625" customWidth="1"/>
    <col min="14850" max="14850" width="1.21875" customWidth="1"/>
    <col min="14851" max="14851" width="15.109375" customWidth="1"/>
    <col min="14852" max="14852" width="9.88671875" bestFit="1" customWidth="1"/>
    <col min="14856" max="14856" width="10.6640625" customWidth="1"/>
    <col min="14857" max="14857" width="13.6640625" bestFit="1" customWidth="1"/>
    <col min="14858" max="14858" width="11.5546875" customWidth="1"/>
    <col min="14859" max="14859" width="12.21875" customWidth="1"/>
    <col min="14860" max="14860" width="11" bestFit="1" customWidth="1"/>
    <col min="14861" max="14861" width="11.6640625" bestFit="1" customWidth="1"/>
    <col min="14862" max="14862" width="13.6640625" bestFit="1" customWidth="1"/>
    <col min="14863" max="14863" width="14.33203125" bestFit="1" customWidth="1"/>
    <col min="14864" max="14864" width="14" bestFit="1" customWidth="1"/>
    <col min="14865" max="14865" width="13.6640625" bestFit="1" customWidth="1"/>
    <col min="14866" max="14866" width="14.77734375" bestFit="1" customWidth="1"/>
    <col min="14867" max="14867" width="14" bestFit="1" customWidth="1"/>
    <col min="14868" max="14868" width="12" bestFit="1" customWidth="1"/>
    <col min="14869" max="14869" width="13.6640625" customWidth="1"/>
    <col min="14870" max="14870" width="0" hidden="1" customWidth="1"/>
    <col min="14871" max="14871" width="13.6640625" customWidth="1"/>
    <col min="15106" max="15106" width="1.21875" customWidth="1"/>
    <col min="15107" max="15107" width="15.109375" customWidth="1"/>
    <col min="15108" max="15108" width="9.88671875" bestFit="1" customWidth="1"/>
    <col min="15112" max="15112" width="10.6640625" customWidth="1"/>
    <col min="15113" max="15113" width="13.6640625" bestFit="1" customWidth="1"/>
    <col min="15114" max="15114" width="11.5546875" customWidth="1"/>
    <col min="15115" max="15115" width="12.21875" customWidth="1"/>
    <col min="15116" max="15116" width="11" bestFit="1" customWidth="1"/>
    <col min="15117" max="15117" width="11.6640625" bestFit="1" customWidth="1"/>
    <col min="15118" max="15118" width="13.6640625" bestFit="1" customWidth="1"/>
    <col min="15119" max="15119" width="14.33203125" bestFit="1" customWidth="1"/>
    <col min="15120" max="15120" width="14" bestFit="1" customWidth="1"/>
    <col min="15121" max="15121" width="13.6640625" bestFit="1" customWidth="1"/>
    <col min="15122" max="15122" width="14.77734375" bestFit="1" customWidth="1"/>
    <col min="15123" max="15123" width="14" bestFit="1" customWidth="1"/>
    <col min="15124" max="15124" width="12" bestFit="1" customWidth="1"/>
    <col min="15125" max="15125" width="13.6640625" customWidth="1"/>
    <col min="15126" max="15126" width="0" hidden="1" customWidth="1"/>
    <col min="15127" max="15127" width="13.6640625" customWidth="1"/>
    <col min="15362" max="15362" width="1.21875" customWidth="1"/>
    <col min="15363" max="15363" width="15.109375" customWidth="1"/>
    <col min="15364" max="15364" width="9.88671875" bestFit="1" customWidth="1"/>
    <col min="15368" max="15368" width="10.6640625" customWidth="1"/>
    <col min="15369" max="15369" width="13.6640625" bestFit="1" customWidth="1"/>
    <col min="15370" max="15370" width="11.5546875" customWidth="1"/>
    <col min="15371" max="15371" width="12.21875" customWidth="1"/>
    <col min="15372" max="15372" width="11" bestFit="1" customWidth="1"/>
    <col min="15373" max="15373" width="11.6640625" bestFit="1" customWidth="1"/>
    <col min="15374" max="15374" width="13.6640625" bestFit="1" customWidth="1"/>
    <col min="15375" max="15375" width="14.33203125" bestFit="1" customWidth="1"/>
    <col min="15376" max="15376" width="14" bestFit="1" customWidth="1"/>
    <col min="15377" max="15377" width="13.6640625" bestFit="1" customWidth="1"/>
    <col min="15378" max="15378" width="14.77734375" bestFit="1" customWidth="1"/>
    <col min="15379" max="15379" width="14" bestFit="1" customWidth="1"/>
    <col min="15380" max="15380" width="12" bestFit="1" customWidth="1"/>
    <col min="15381" max="15381" width="13.6640625" customWidth="1"/>
    <col min="15382" max="15382" width="0" hidden="1" customWidth="1"/>
    <col min="15383" max="15383" width="13.6640625" customWidth="1"/>
    <col min="15618" max="15618" width="1.21875" customWidth="1"/>
    <col min="15619" max="15619" width="15.109375" customWidth="1"/>
    <col min="15620" max="15620" width="9.88671875" bestFit="1" customWidth="1"/>
    <col min="15624" max="15624" width="10.6640625" customWidth="1"/>
    <col min="15625" max="15625" width="13.6640625" bestFit="1" customWidth="1"/>
    <col min="15626" max="15626" width="11.5546875" customWidth="1"/>
    <col min="15627" max="15627" width="12.21875" customWidth="1"/>
    <col min="15628" max="15628" width="11" bestFit="1" customWidth="1"/>
    <col min="15629" max="15629" width="11.6640625" bestFit="1" customWidth="1"/>
    <col min="15630" max="15630" width="13.6640625" bestFit="1" customWidth="1"/>
    <col min="15631" max="15631" width="14.33203125" bestFit="1" customWidth="1"/>
    <col min="15632" max="15632" width="14" bestFit="1" customWidth="1"/>
    <col min="15633" max="15633" width="13.6640625" bestFit="1" customWidth="1"/>
    <col min="15634" max="15634" width="14.77734375" bestFit="1" customWidth="1"/>
    <col min="15635" max="15635" width="14" bestFit="1" customWidth="1"/>
    <col min="15636" max="15636" width="12" bestFit="1" customWidth="1"/>
    <col min="15637" max="15637" width="13.6640625" customWidth="1"/>
    <col min="15638" max="15638" width="0" hidden="1" customWidth="1"/>
    <col min="15639" max="15639" width="13.6640625" customWidth="1"/>
    <col min="15874" max="15874" width="1.21875" customWidth="1"/>
    <col min="15875" max="15875" width="15.109375" customWidth="1"/>
    <col min="15876" max="15876" width="9.88671875" bestFit="1" customWidth="1"/>
    <col min="15880" max="15880" width="10.6640625" customWidth="1"/>
    <col min="15881" max="15881" width="13.6640625" bestFit="1" customWidth="1"/>
    <col min="15882" max="15882" width="11.5546875" customWidth="1"/>
    <col min="15883" max="15883" width="12.21875" customWidth="1"/>
    <col min="15884" max="15884" width="11" bestFit="1" customWidth="1"/>
    <col min="15885" max="15885" width="11.6640625" bestFit="1" customWidth="1"/>
    <col min="15886" max="15886" width="13.6640625" bestFit="1" customWidth="1"/>
    <col min="15887" max="15887" width="14.33203125" bestFit="1" customWidth="1"/>
    <col min="15888" max="15888" width="14" bestFit="1" customWidth="1"/>
    <col min="15889" max="15889" width="13.6640625" bestFit="1" customWidth="1"/>
    <col min="15890" max="15890" width="14.77734375" bestFit="1" customWidth="1"/>
    <col min="15891" max="15891" width="14" bestFit="1" customWidth="1"/>
    <col min="15892" max="15892" width="12" bestFit="1" customWidth="1"/>
    <col min="15893" max="15893" width="13.6640625" customWidth="1"/>
    <col min="15894" max="15894" width="0" hidden="1" customWidth="1"/>
    <col min="15895" max="15895" width="13.6640625" customWidth="1"/>
    <col min="16130" max="16130" width="1.21875" customWidth="1"/>
    <col min="16131" max="16131" width="15.109375" customWidth="1"/>
    <col min="16132" max="16132" width="9.88671875" bestFit="1" customWidth="1"/>
    <col min="16136" max="16136" width="10.6640625" customWidth="1"/>
    <col min="16137" max="16137" width="13.6640625" bestFit="1" customWidth="1"/>
    <col min="16138" max="16138" width="11.5546875" customWidth="1"/>
    <col min="16139" max="16139" width="12.21875" customWidth="1"/>
    <col min="16140" max="16140" width="11" bestFit="1" customWidth="1"/>
    <col min="16141" max="16141" width="11.6640625" bestFit="1" customWidth="1"/>
    <col min="16142" max="16142" width="13.6640625" bestFit="1" customWidth="1"/>
    <col min="16143" max="16143" width="14.33203125" bestFit="1" customWidth="1"/>
    <col min="16144" max="16144" width="14" bestFit="1" customWidth="1"/>
    <col min="16145" max="16145" width="13.6640625" bestFit="1" customWidth="1"/>
    <col min="16146" max="16146" width="14.77734375" bestFit="1" customWidth="1"/>
    <col min="16147" max="16147" width="14" bestFit="1" customWidth="1"/>
    <col min="16148" max="16148" width="12" bestFit="1" customWidth="1"/>
    <col min="16149" max="16149" width="13.6640625" customWidth="1"/>
    <col min="16150" max="16150" width="0" hidden="1" customWidth="1"/>
    <col min="16151" max="16151" width="13.6640625" customWidth="1"/>
  </cols>
  <sheetData>
    <row r="1" spans="1:23" x14ac:dyDescent="0.2">
      <c r="A1" s="421" t="s">
        <v>958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</row>
    <row r="2" spans="1:23" x14ac:dyDescent="0.2">
      <c r="A2" s="421" t="s">
        <v>959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</row>
    <row r="3" spans="1:23" x14ac:dyDescent="0.2">
      <c r="A3" s="421" t="s">
        <v>1068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</row>
    <row r="4" spans="1:23" x14ac:dyDescent="0.2">
      <c r="A4" s="421"/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421"/>
    </row>
    <row r="5" spans="1:23" x14ac:dyDescent="0.2">
      <c r="A5" s="294"/>
      <c r="B5" s="295"/>
      <c r="C5" s="296"/>
      <c r="D5" s="297" t="s">
        <v>960</v>
      </c>
      <c r="E5" s="297" t="s">
        <v>961</v>
      </c>
      <c r="F5" s="297" t="s">
        <v>962</v>
      </c>
      <c r="G5" s="297" t="s">
        <v>0</v>
      </c>
      <c r="H5" s="298"/>
      <c r="I5" s="299"/>
      <c r="J5" s="299"/>
      <c r="K5" s="300"/>
      <c r="L5" s="301"/>
      <c r="M5" s="299"/>
      <c r="N5" s="299"/>
      <c r="P5" s="302"/>
      <c r="Q5" s="300"/>
      <c r="R5" s="300"/>
      <c r="S5" s="300"/>
    </row>
    <row r="6" spans="1:23" x14ac:dyDescent="0.2">
      <c r="A6" s="294"/>
      <c r="B6" s="295"/>
      <c r="C6" s="296"/>
      <c r="D6" s="297" t="s">
        <v>963</v>
      </c>
      <c r="E6" s="297" t="s">
        <v>933</v>
      </c>
      <c r="F6" s="297" t="s">
        <v>964</v>
      </c>
      <c r="G6" s="297" t="s">
        <v>965</v>
      </c>
      <c r="H6" s="297" t="s">
        <v>966</v>
      </c>
      <c r="I6" s="304" t="s">
        <v>966</v>
      </c>
      <c r="J6" s="304" t="s">
        <v>966</v>
      </c>
      <c r="K6" s="295" t="s">
        <v>962</v>
      </c>
      <c r="L6" s="305" t="s">
        <v>966</v>
      </c>
      <c r="M6" s="304" t="s">
        <v>967</v>
      </c>
      <c r="N6" s="304" t="s">
        <v>966</v>
      </c>
      <c r="O6" s="306" t="s">
        <v>1064</v>
      </c>
      <c r="P6" s="307" t="s">
        <v>968</v>
      </c>
      <c r="Q6" s="308" t="s">
        <v>966</v>
      </c>
      <c r="R6" s="308" t="s">
        <v>966</v>
      </c>
      <c r="S6" s="300" t="s">
        <v>655</v>
      </c>
      <c r="T6" s="305" t="s">
        <v>969</v>
      </c>
      <c r="U6" s="309" t="s">
        <v>966</v>
      </c>
      <c r="V6" s="309" t="s">
        <v>966</v>
      </c>
      <c r="W6" s="309" t="s">
        <v>970</v>
      </c>
    </row>
    <row r="7" spans="1:23" x14ac:dyDescent="0.2">
      <c r="A7" s="294"/>
      <c r="B7" s="295"/>
      <c r="C7" s="296"/>
      <c r="D7" s="297" t="s">
        <v>971</v>
      </c>
      <c r="E7" s="297" t="s">
        <v>963</v>
      </c>
      <c r="F7" s="297" t="s">
        <v>971</v>
      </c>
      <c r="G7" s="297" t="s">
        <v>963</v>
      </c>
      <c r="H7" s="297" t="s">
        <v>972</v>
      </c>
      <c r="I7" s="304" t="s">
        <v>973</v>
      </c>
      <c r="J7" s="304" t="s">
        <v>974</v>
      </c>
      <c r="K7" s="295" t="s">
        <v>973</v>
      </c>
      <c r="L7" s="305" t="s">
        <v>965</v>
      </c>
      <c r="M7" s="304" t="s">
        <v>933</v>
      </c>
      <c r="N7" s="310" t="s">
        <v>975</v>
      </c>
      <c r="O7" s="311" t="s">
        <v>1065</v>
      </c>
      <c r="P7" s="307" t="s">
        <v>976</v>
      </c>
      <c r="Q7" s="308" t="s">
        <v>977</v>
      </c>
      <c r="R7" s="308" t="s">
        <v>978</v>
      </c>
      <c r="S7" s="295" t="s">
        <v>979</v>
      </c>
      <c r="T7" s="305" t="s">
        <v>980</v>
      </c>
      <c r="U7" s="295" t="s">
        <v>981</v>
      </c>
      <c r="V7" s="309" t="s">
        <v>982</v>
      </c>
      <c r="W7" s="309" t="s">
        <v>983</v>
      </c>
    </row>
    <row r="8" spans="1:23" ht="15.75" thickBot="1" x14ac:dyDescent="0.25">
      <c r="A8" s="312" t="s">
        <v>984</v>
      </c>
      <c r="B8" s="312"/>
      <c r="C8" s="313" t="s">
        <v>985</v>
      </c>
      <c r="D8" s="314" t="s">
        <v>986</v>
      </c>
      <c r="E8" s="314" t="s">
        <v>987</v>
      </c>
      <c r="F8" s="314" t="s">
        <v>988</v>
      </c>
      <c r="G8" s="314" t="s">
        <v>971</v>
      </c>
      <c r="H8" s="314" t="s">
        <v>989</v>
      </c>
      <c r="I8" s="315" t="s">
        <v>990</v>
      </c>
      <c r="J8" s="315" t="s">
        <v>990</v>
      </c>
      <c r="K8" s="312" t="s">
        <v>990</v>
      </c>
      <c r="L8" s="316" t="s">
        <v>990</v>
      </c>
      <c r="M8" s="315" t="s">
        <v>990</v>
      </c>
      <c r="N8" s="317" t="s">
        <v>990</v>
      </c>
      <c r="O8" s="318" t="s">
        <v>991</v>
      </c>
      <c r="P8" s="319" t="s">
        <v>990</v>
      </c>
      <c r="Q8" s="320" t="s">
        <v>992</v>
      </c>
      <c r="R8" s="320" t="s">
        <v>993</v>
      </c>
      <c r="S8" s="312" t="s">
        <v>994</v>
      </c>
      <c r="T8" s="316" t="s">
        <v>992</v>
      </c>
      <c r="U8" s="321" t="s">
        <v>995</v>
      </c>
      <c r="V8" s="321" t="s">
        <v>996</v>
      </c>
      <c r="W8" s="321" t="s">
        <v>990</v>
      </c>
    </row>
    <row r="9" spans="1:23" x14ac:dyDescent="0.2">
      <c r="A9" s="76"/>
      <c r="B9" s="76"/>
      <c r="N9" s="79"/>
      <c r="O9" s="51"/>
      <c r="Q9" s="15"/>
      <c r="R9" s="15"/>
      <c r="U9" s="168"/>
    </row>
    <row r="10" spans="1:23" x14ac:dyDescent="0.2">
      <c r="A10" s="295" t="s">
        <v>1</v>
      </c>
      <c r="B10" s="295"/>
      <c r="C10" s="300" t="s">
        <v>789</v>
      </c>
      <c r="N10" s="79"/>
      <c r="O10" s="51"/>
      <c r="Q10" s="15"/>
      <c r="R10" s="15"/>
    </row>
    <row r="11" spans="1:23" x14ac:dyDescent="0.2">
      <c r="A11" s="294"/>
      <c r="B11" s="295"/>
      <c r="C11" s="296" t="s">
        <v>966</v>
      </c>
      <c r="D11" s="186">
        <f>transpose!A38</f>
        <v>8443.4</v>
      </c>
      <c r="E11" s="186">
        <f>transpose!B38</f>
        <v>0</v>
      </c>
      <c r="F11" s="186">
        <f>transpose!C38</f>
        <v>2227.5</v>
      </c>
      <c r="G11" s="186">
        <f>transpose!D38</f>
        <v>2</v>
      </c>
      <c r="H11" s="186">
        <f>transpose!E38</f>
        <v>4052</v>
      </c>
      <c r="I11" s="201">
        <f>transpose!F38</f>
        <v>74636882.719999999</v>
      </c>
      <c r="J11" s="201">
        <f>transpose!G38</f>
        <v>0</v>
      </c>
      <c r="K11" s="201">
        <f>transpose!H38</f>
        <v>18180855</v>
      </c>
      <c r="L11" s="201">
        <f>transpose!I38</f>
        <v>16324</v>
      </c>
      <c r="M11" s="201">
        <f>transpose!J38</f>
        <v>0</v>
      </c>
      <c r="N11" s="51">
        <f>transpose!K38</f>
        <v>74636882.719999999</v>
      </c>
      <c r="O11" s="322">
        <f>transpose!L38</f>
        <v>-6496583.8880207408</v>
      </c>
      <c r="P11" s="201">
        <f>transpose!M38</f>
        <v>68140298.83197926</v>
      </c>
      <c r="Q11" s="51">
        <f>transpose!N38</f>
        <v>17747486.16</v>
      </c>
      <c r="R11" s="51">
        <f>transpose!O38</f>
        <v>680501770</v>
      </c>
      <c r="S11" s="238">
        <f>transpose!P38</f>
        <v>26.08</v>
      </c>
      <c r="T11" s="292">
        <f>transpose!Q38</f>
        <v>1553209.99</v>
      </c>
      <c r="U11" s="292">
        <f>transpose!R38</f>
        <v>48839602.681979261</v>
      </c>
      <c r="V11" s="292">
        <f>transpose!S38</f>
        <v>5884049.9900000002</v>
      </c>
      <c r="W11" s="292">
        <f>transpose!T38</f>
        <v>101685.07535861604</v>
      </c>
    </row>
    <row r="12" spans="1:23" x14ac:dyDescent="0.2">
      <c r="A12" s="294"/>
      <c r="B12" s="295"/>
      <c r="C12" s="296" t="s">
        <v>997</v>
      </c>
      <c r="G12" s="186" t="s">
        <v>0</v>
      </c>
      <c r="I12" s="201">
        <f>I11/(D11+E11)</f>
        <v>8839.6715446384169</v>
      </c>
      <c r="J12" s="201">
        <f>J11/(D11)</f>
        <v>0</v>
      </c>
      <c r="K12" s="201"/>
      <c r="L12" s="201"/>
      <c r="M12" s="201"/>
      <c r="N12" s="51">
        <f>N11/(D11+E11)</f>
        <v>8839.6715446384169</v>
      </c>
      <c r="O12" s="322">
        <f>O11/(D11+E11)</f>
        <v>-769.42746855777784</v>
      </c>
      <c r="P12" s="51">
        <f>P11/($D11)</f>
        <v>8070.2440760806385</v>
      </c>
      <c r="Q12" s="201">
        <f>Q11/(D11)</f>
        <v>2101.9359689224721</v>
      </c>
      <c r="R12" s="201">
        <f>R11/(D11+E11)</f>
        <v>80595.704337115385</v>
      </c>
      <c r="S12" s="201"/>
      <c r="T12" s="292">
        <f>T11/(D11)</f>
        <v>183.95551436625058</v>
      </c>
      <c r="U12" s="292">
        <f>U11/(D11)</f>
        <v>5784.3525927919163</v>
      </c>
      <c r="V12" s="292">
        <f>V11/($D11)</f>
        <v>696.88158680152549</v>
      </c>
      <c r="W12" s="292">
        <f>W11/(D11)</f>
        <v>12.043143207548624</v>
      </c>
    </row>
    <row r="13" spans="1:23" x14ac:dyDescent="0.2">
      <c r="A13" s="294"/>
      <c r="B13" s="295"/>
      <c r="C13" s="296"/>
      <c r="I13" s="201"/>
      <c r="J13" s="201"/>
      <c r="K13" s="201"/>
      <c r="L13" s="201"/>
      <c r="M13" s="201"/>
      <c r="N13" s="201"/>
      <c r="O13" s="324"/>
      <c r="P13" s="201"/>
      <c r="Q13" s="51"/>
      <c r="R13" s="201"/>
      <c r="S13" s="238"/>
      <c r="T13" s="325"/>
      <c r="U13" s="325"/>
      <c r="V13" s="325"/>
      <c r="W13" s="325"/>
    </row>
    <row r="14" spans="1:23" x14ac:dyDescent="0.2">
      <c r="A14" s="295" t="s">
        <v>1</v>
      </c>
      <c r="B14" s="295"/>
      <c r="C14" s="300" t="s">
        <v>790</v>
      </c>
      <c r="I14" s="201"/>
      <c r="J14" s="201"/>
      <c r="K14" s="201"/>
      <c r="L14" s="201"/>
      <c r="M14" s="201"/>
      <c r="N14" s="201"/>
      <c r="O14" s="324"/>
      <c r="P14" s="201"/>
      <c r="Q14" s="201"/>
      <c r="R14" s="201"/>
      <c r="S14" s="238"/>
      <c r="T14" s="325"/>
      <c r="U14" s="325"/>
      <c r="V14" s="325"/>
      <c r="W14" s="325"/>
    </row>
    <row r="15" spans="1:23" x14ac:dyDescent="0.2">
      <c r="A15" s="294"/>
      <c r="B15" s="295"/>
      <c r="C15" s="296" t="str">
        <f>C$11</f>
        <v>TOTAL</v>
      </c>
      <c r="D15" s="186">
        <f>transpose!A39</f>
        <v>37290.9</v>
      </c>
      <c r="E15" s="186">
        <f>transpose!B39</f>
        <v>4597.3999999999996</v>
      </c>
      <c r="F15" s="186">
        <f>transpose!C39</f>
        <v>0</v>
      </c>
      <c r="G15" s="186">
        <f>transpose!D39</f>
        <v>0</v>
      </c>
      <c r="H15" s="186">
        <f>transpose!E39</f>
        <v>13124.4</v>
      </c>
      <c r="I15" s="201">
        <f>transpose!F39</f>
        <v>364338782.17000002</v>
      </c>
      <c r="J15" s="201">
        <f>transpose!G39</f>
        <v>0</v>
      </c>
      <c r="K15" s="201">
        <f>transpose!H39</f>
        <v>0</v>
      </c>
      <c r="L15" s="201">
        <f>transpose!I39</f>
        <v>48972</v>
      </c>
      <c r="M15" s="201">
        <f>transpose!J39</f>
        <v>-36504328.049999997</v>
      </c>
      <c r="N15" s="201">
        <f>transpose!K39</f>
        <v>364338782.17000002</v>
      </c>
      <c r="O15" s="324">
        <f>transpose!L39</f>
        <v>-31712973.207982883</v>
      </c>
      <c r="P15" s="201">
        <f>transpose!M39</f>
        <v>296121480.91201711</v>
      </c>
      <c r="Q15" s="201">
        <f>transpose!N39</f>
        <v>68305986.209999993</v>
      </c>
      <c r="R15" s="201">
        <f>transpose!O39</f>
        <v>2529851341</v>
      </c>
      <c r="S15" s="238">
        <f>transpose!P39</f>
        <v>27</v>
      </c>
      <c r="T15" s="292">
        <f>transpose!Q39</f>
        <v>5994851.2000000002</v>
      </c>
      <c r="U15" s="292">
        <f>transpose!R39</f>
        <v>221820643.50201714</v>
      </c>
      <c r="V15" s="292">
        <f>transpose!S39</f>
        <v>62400000</v>
      </c>
      <c r="W15" s="292">
        <f>transpose!T39</f>
        <v>200107.67650735003</v>
      </c>
    </row>
    <row r="16" spans="1:23" x14ac:dyDescent="0.2">
      <c r="A16" s="294"/>
      <c r="B16" s="295"/>
      <c r="C16" s="296" t="str">
        <f>C$12</f>
        <v>PER PUPIL</v>
      </c>
      <c r="I16" s="201">
        <f>I15/(D15+E15)</f>
        <v>8697.8650881033609</v>
      </c>
      <c r="J16" s="201">
        <f>J15/(D15+E15)</f>
        <v>0</v>
      </c>
      <c r="K16" s="201"/>
      <c r="L16" s="201"/>
      <c r="M16" s="201">
        <f>M15/(E15)</f>
        <v>-7940.211434723974</v>
      </c>
      <c r="N16" s="201">
        <f>N15/(D15+E15)</f>
        <v>8697.8650881033609</v>
      </c>
      <c r="O16" s="324">
        <f>O15/(D15+E15)</f>
        <v>-757.08427431962821</v>
      </c>
      <c r="P16" s="201">
        <f>P15/($D15)</f>
        <v>7940.8510095497049</v>
      </c>
      <c r="Q16" s="201">
        <f>Q15/(D15)</f>
        <v>1831.7065613862896</v>
      </c>
      <c r="R16" s="201">
        <f>R15/(D15+E15)</f>
        <v>60395.178152371896</v>
      </c>
      <c r="S16" s="201"/>
      <c r="T16" s="292">
        <f>T15/(D15)</f>
        <v>160.75909136009054</v>
      </c>
      <c r="U16" s="292">
        <f>U15/(D15)</f>
        <v>5948.3853568033255</v>
      </c>
      <c r="V16" s="292">
        <f>V15/($D15)</f>
        <v>1673.3304908167943</v>
      </c>
      <c r="W16" s="292">
        <f>W15/(D15)</f>
        <v>5.3661262267027618</v>
      </c>
    </row>
    <row r="17" spans="1:23" x14ac:dyDescent="0.2">
      <c r="A17" s="294"/>
      <c r="B17" s="295"/>
      <c r="C17" s="296"/>
      <c r="I17" s="201"/>
      <c r="J17" s="201"/>
      <c r="K17" s="201"/>
      <c r="L17" s="201"/>
      <c r="M17" s="201"/>
      <c r="N17" s="201"/>
      <c r="O17" s="324"/>
      <c r="P17" s="201"/>
      <c r="Q17" s="201"/>
      <c r="R17" s="201"/>
      <c r="S17" s="238"/>
      <c r="T17" s="325"/>
      <c r="U17" s="325"/>
      <c r="V17" s="325"/>
      <c r="W17" s="325"/>
    </row>
    <row r="18" spans="1:23" x14ac:dyDescent="0.2">
      <c r="A18" s="295" t="s">
        <v>1</v>
      </c>
      <c r="B18" s="295"/>
      <c r="C18" s="300" t="s">
        <v>791</v>
      </c>
      <c r="I18" s="201"/>
      <c r="J18" s="201"/>
      <c r="K18" s="201"/>
      <c r="L18" s="201"/>
      <c r="M18" s="201"/>
      <c r="N18" s="201"/>
      <c r="O18" s="324"/>
      <c r="P18" s="201"/>
      <c r="Q18" s="201"/>
      <c r="R18" s="201"/>
      <c r="S18" s="238"/>
      <c r="T18" s="325"/>
      <c r="U18" s="325"/>
      <c r="V18" s="325"/>
      <c r="W18" s="325"/>
    </row>
    <row r="19" spans="1:23" x14ac:dyDescent="0.2">
      <c r="A19" s="294"/>
      <c r="B19" s="295"/>
      <c r="C19" s="296" t="str">
        <f>C$11</f>
        <v>TOTAL</v>
      </c>
      <c r="D19" s="186">
        <f>transpose!A40</f>
        <v>7033.8</v>
      </c>
      <c r="E19" s="186">
        <f>transpose!B40</f>
        <v>832.7</v>
      </c>
      <c r="F19" s="186">
        <f>transpose!C40</f>
        <v>0</v>
      </c>
      <c r="G19" s="186">
        <f>transpose!D40</f>
        <v>0</v>
      </c>
      <c r="H19" s="186">
        <f>transpose!E40</f>
        <v>5096.1000000000004</v>
      </c>
      <c r="I19" s="201">
        <f>transpose!F40</f>
        <v>72698665.680000007</v>
      </c>
      <c r="J19" s="201">
        <f>transpose!G40</f>
        <v>0</v>
      </c>
      <c r="K19" s="201">
        <f>transpose!H40</f>
        <v>0</v>
      </c>
      <c r="L19" s="201">
        <f>transpose!I40</f>
        <v>0</v>
      </c>
      <c r="M19" s="201">
        <f>transpose!J40</f>
        <v>-7025606.4780000001</v>
      </c>
      <c r="N19" s="201">
        <f>transpose!K40</f>
        <v>72698665.680000007</v>
      </c>
      <c r="O19" s="324">
        <f>transpose!L40</f>
        <v>-6327876.5527909296</v>
      </c>
      <c r="P19" s="201">
        <f>transpose!M40</f>
        <v>59345182.649209075</v>
      </c>
      <c r="Q19" s="201">
        <f>transpose!N40</f>
        <v>18111796.949999999</v>
      </c>
      <c r="R19" s="201">
        <f>transpose!O40</f>
        <v>733627550</v>
      </c>
      <c r="S19" s="238">
        <f>transpose!P40</f>
        <v>24.687999999999999</v>
      </c>
      <c r="T19" s="292">
        <f>transpose!Q40</f>
        <v>1640273.42</v>
      </c>
      <c r="U19" s="292">
        <f>transpose!R40</f>
        <v>39593112.279209077</v>
      </c>
      <c r="V19" s="292">
        <f>transpose!S40</f>
        <v>4890000</v>
      </c>
      <c r="W19" s="292">
        <f>transpose!T40</f>
        <v>393170.88582316699</v>
      </c>
    </row>
    <row r="20" spans="1:23" x14ac:dyDescent="0.2">
      <c r="A20" s="294"/>
      <c r="B20" s="295"/>
      <c r="C20" s="296" t="str">
        <f>C$12</f>
        <v>PER PUPIL</v>
      </c>
      <c r="I20" s="201">
        <f>I19/(D19+E19)</f>
        <v>9241.5516023644577</v>
      </c>
      <c r="J20" s="201">
        <f>J19/(D19)</f>
        <v>0</v>
      </c>
      <c r="K20" s="201"/>
      <c r="L20" s="201"/>
      <c r="M20" s="201">
        <f>M19/($E19)</f>
        <v>-8437.14</v>
      </c>
      <c r="N20" s="201">
        <f>N19/($D19+E19)</f>
        <v>9241.5516023644577</v>
      </c>
      <c r="O20" s="324">
        <f>O19/($D19+E19)</f>
        <v>-804.40812976430811</v>
      </c>
      <c r="P20" s="201">
        <f>P19/($D19)</f>
        <v>8437.1438837056885</v>
      </c>
      <c r="Q20" s="201">
        <f>Q19/(D19)</f>
        <v>2574.9661562739911</v>
      </c>
      <c r="R20" s="201">
        <f>R19/(D19+E19)</f>
        <v>93259.715248204404</v>
      </c>
      <c r="S20" s="201"/>
      <c r="T20" s="292">
        <f>T19/(D19)</f>
        <v>233.19875742841705</v>
      </c>
      <c r="U20" s="292">
        <f>U19/(D19)</f>
        <v>5628.9789700032807</v>
      </c>
      <c r="V20" s="292">
        <f>V19/($D19)</f>
        <v>695.21453552844832</v>
      </c>
      <c r="W20" s="292">
        <f>W19/(D19)</f>
        <v>55.897364983816281</v>
      </c>
    </row>
    <row r="21" spans="1:23" x14ac:dyDescent="0.2">
      <c r="A21" s="294"/>
      <c r="B21" s="295"/>
      <c r="C21" s="296"/>
      <c r="I21" s="201"/>
      <c r="J21" s="201"/>
      <c r="K21" s="201"/>
      <c r="L21" s="201"/>
      <c r="M21" s="201"/>
      <c r="N21" s="201"/>
      <c r="O21" s="324"/>
      <c r="P21" s="201"/>
      <c r="Q21" s="201"/>
      <c r="R21" s="201"/>
      <c r="S21" s="238"/>
      <c r="T21" s="325"/>
      <c r="U21" s="325"/>
      <c r="V21" s="325"/>
      <c r="W21" s="325"/>
    </row>
    <row r="22" spans="1:23" x14ac:dyDescent="0.2">
      <c r="A22" s="295" t="s">
        <v>1</v>
      </c>
      <c r="B22" s="295"/>
      <c r="C22" s="300" t="s">
        <v>792</v>
      </c>
      <c r="I22" s="201"/>
      <c r="J22" s="201"/>
      <c r="K22" s="201"/>
      <c r="L22" s="201"/>
      <c r="M22" s="201"/>
      <c r="N22" s="201"/>
      <c r="O22" s="324"/>
      <c r="P22" s="201"/>
      <c r="Q22" s="201"/>
      <c r="R22" s="201"/>
      <c r="S22" s="238"/>
      <c r="T22" s="325"/>
      <c r="U22" s="325"/>
      <c r="V22" s="325"/>
      <c r="W22" s="325"/>
    </row>
    <row r="23" spans="1:23" x14ac:dyDescent="0.2">
      <c r="A23" s="294"/>
      <c r="B23" s="295"/>
      <c r="C23" s="296" t="str">
        <f>C$11</f>
        <v>TOTAL</v>
      </c>
      <c r="D23" s="186">
        <f>transpose!A41</f>
        <v>17913.599999999999</v>
      </c>
      <c r="E23" s="186">
        <f>transpose!B41</f>
        <v>677.8</v>
      </c>
      <c r="F23" s="186">
        <f>transpose!C41</f>
        <v>0</v>
      </c>
      <c r="G23" s="186">
        <f>transpose!D41</f>
        <v>0</v>
      </c>
      <c r="H23" s="186">
        <f>transpose!E41</f>
        <v>5316.9</v>
      </c>
      <c r="I23" s="201">
        <f>transpose!F41</f>
        <v>159534322.72</v>
      </c>
      <c r="J23" s="201">
        <f>transpose!G41</f>
        <v>152256.14000000001</v>
      </c>
      <c r="K23" s="201">
        <f>transpose!H41</f>
        <v>0</v>
      </c>
      <c r="L23" s="201">
        <f>transpose!I41</f>
        <v>0</v>
      </c>
      <c r="M23" s="201">
        <f>transpose!J41</f>
        <v>-5315063.5920000002</v>
      </c>
      <c r="N23" s="201">
        <f>transpose!K41</f>
        <v>159686578.85999998</v>
      </c>
      <c r="O23" s="324">
        <f>transpose!L41</f>
        <v>-13899525.510020247</v>
      </c>
      <c r="P23" s="201">
        <f>transpose!M41</f>
        <v>140471989.75797972</v>
      </c>
      <c r="Q23" s="201">
        <f>transpose!N41</f>
        <v>33909115.229999997</v>
      </c>
      <c r="R23" s="201">
        <f>transpose!O41</f>
        <v>1291185562</v>
      </c>
      <c r="S23" s="238">
        <f>transpose!P41</f>
        <v>26.262</v>
      </c>
      <c r="T23" s="292">
        <f>transpose!Q41</f>
        <v>2477121.84</v>
      </c>
      <c r="U23" s="292">
        <f>transpose!R41</f>
        <v>104085752.68797973</v>
      </c>
      <c r="V23" s="292">
        <f>transpose!S41</f>
        <v>750000</v>
      </c>
      <c r="W23" s="292">
        <f>transpose!T41</f>
        <v>197609.31099430326</v>
      </c>
    </row>
    <row r="24" spans="1:23" x14ac:dyDescent="0.2">
      <c r="A24" s="294"/>
      <c r="B24" s="295"/>
      <c r="C24" s="296" t="str">
        <f>C$12</f>
        <v>PER PUPIL</v>
      </c>
      <c r="I24" s="201">
        <f>I23/(D23+E23)</f>
        <v>8581.08172165625</v>
      </c>
      <c r="J24" s="201">
        <f>J23/(D23+E23)</f>
        <v>8.1896005680045629</v>
      </c>
      <c r="K24" s="201"/>
      <c r="L24" s="201"/>
      <c r="M24" s="201">
        <f>M23/(E23)</f>
        <v>-7841.6400000000012</v>
      </c>
      <c r="N24" s="201">
        <f>N23/(D23+E23)</f>
        <v>8589.2713222242546</v>
      </c>
      <c r="O24" s="324">
        <f>O23/(D23+E23)</f>
        <v>-747.63199705348973</v>
      </c>
      <c r="P24" s="201">
        <f>P23/($D23)</f>
        <v>7841.6392996371324</v>
      </c>
      <c r="Q24" s="201">
        <f>Q23/(D23)</f>
        <v>1892.925778737942</v>
      </c>
      <c r="R24" s="201">
        <f>R23/(D23+E23)</f>
        <v>69450.690211603229</v>
      </c>
      <c r="S24" s="201"/>
      <c r="T24" s="292">
        <f>T23/(D23)</f>
        <v>138.28163183279744</v>
      </c>
      <c r="U24" s="292">
        <f>U23/(D23)</f>
        <v>5810.4318890663926</v>
      </c>
      <c r="V24" s="292">
        <f>V23/($D23)</f>
        <v>41.867631296891751</v>
      </c>
      <c r="W24" s="292">
        <f>W23/(D23)</f>
        <v>11.031245031389743</v>
      </c>
    </row>
    <row r="25" spans="1:23" x14ac:dyDescent="0.2">
      <c r="A25" s="294"/>
      <c r="B25" s="295"/>
      <c r="C25" s="296"/>
      <c r="I25" s="201"/>
      <c r="J25" s="201"/>
      <c r="K25" s="201"/>
      <c r="L25" s="201"/>
      <c r="M25" s="201"/>
      <c r="N25" s="201"/>
      <c r="O25" s="324"/>
      <c r="P25" s="201"/>
      <c r="Q25" s="201"/>
      <c r="R25" s="201"/>
      <c r="S25" s="238"/>
      <c r="T25" s="325"/>
      <c r="U25" s="325"/>
      <c r="V25" s="325"/>
      <c r="W25" s="325"/>
    </row>
    <row r="26" spans="1:23" x14ac:dyDescent="0.2">
      <c r="A26" s="295" t="s">
        <v>1</v>
      </c>
      <c r="B26" s="295"/>
      <c r="C26" s="300" t="s">
        <v>793</v>
      </c>
      <c r="I26" s="201"/>
      <c r="J26" s="201"/>
      <c r="K26" s="201"/>
      <c r="L26" s="201"/>
      <c r="M26" s="201"/>
      <c r="N26" s="201"/>
      <c r="O26" s="324"/>
      <c r="P26" s="201"/>
      <c r="Q26" s="201"/>
      <c r="R26" s="201"/>
      <c r="S26" s="238"/>
      <c r="T26" s="325"/>
      <c r="U26" s="325"/>
      <c r="V26" s="325"/>
      <c r="W26" s="325"/>
    </row>
    <row r="27" spans="1:23" x14ac:dyDescent="0.2">
      <c r="A27" s="294"/>
      <c r="B27" s="295"/>
      <c r="C27" s="296" t="str">
        <f>C$11</f>
        <v>TOTAL</v>
      </c>
      <c r="D27" s="186">
        <f>transpose!A42</f>
        <v>1031.8</v>
      </c>
      <c r="E27" s="186">
        <f>transpose!B42</f>
        <v>0</v>
      </c>
      <c r="F27" s="186">
        <f>transpose!C42</f>
        <v>0</v>
      </c>
      <c r="G27" s="186">
        <f>transpose!D42</f>
        <v>1</v>
      </c>
      <c r="H27" s="186">
        <f>transpose!E42</f>
        <v>245.2</v>
      </c>
      <c r="I27" s="201">
        <f>transpose!F42</f>
        <v>9519297.0800000001</v>
      </c>
      <c r="J27" s="201">
        <f>transpose!G42</f>
        <v>0</v>
      </c>
      <c r="K27" s="201">
        <f>transpose!H42</f>
        <v>0</v>
      </c>
      <c r="L27" s="201">
        <f>transpose!I42</f>
        <v>8162</v>
      </c>
      <c r="M27" s="201">
        <f>transpose!J42</f>
        <v>0</v>
      </c>
      <c r="N27" s="201">
        <f>transpose!K42</f>
        <v>9519297.0800000001</v>
      </c>
      <c r="O27" s="324">
        <f>transpose!L42</f>
        <v>-828583.80175407848</v>
      </c>
      <c r="P27" s="201">
        <f>transpose!M42</f>
        <v>8690713.2782459222</v>
      </c>
      <c r="Q27" s="201">
        <f>transpose!N42</f>
        <v>3660428.69</v>
      </c>
      <c r="R27" s="201">
        <f>transpose!O42</f>
        <v>164255270</v>
      </c>
      <c r="S27" s="238">
        <f>transpose!P42</f>
        <v>22.285</v>
      </c>
      <c r="T27" s="292">
        <f>transpose!Q42</f>
        <v>301410.75</v>
      </c>
      <c r="U27" s="292">
        <f>transpose!R42</f>
        <v>4728873.8382459227</v>
      </c>
      <c r="V27" s="292">
        <f>transpose!S42</f>
        <v>0</v>
      </c>
      <c r="W27" s="292">
        <f>transpose!T42</f>
        <v>0</v>
      </c>
    </row>
    <row r="28" spans="1:23" x14ac:dyDescent="0.2">
      <c r="A28" s="294"/>
      <c r="B28" s="295"/>
      <c r="C28" s="296" t="str">
        <f>C$12</f>
        <v>PER PUPIL</v>
      </c>
      <c r="I28" s="201">
        <f>I27/(D27)</f>
        <v>9225.913045163792</v>
      </c>
      <c r="J28" s="201">
        <f>J27/(D27)</f>
        <v>0</v>
      </c>
      <c r="K28" s="201"/>
      <c r="L28" s="201"/>
      <c r="M28" s="201">
        <f t="shared" ref="M28:R28" si="0">M27/($D27)</f>
        <v>0</v>
      </c>
      <c r="N28" s="201">
        <f t="shared" si="0"/>
        <v>9225.913045163792</v>
      </c>
      <c r="O28" s="324">
        <f t="shared" si="0"/>
        <v>-803.04691001558297</v>
      </c>
      <c r="P28" s="201">
        <f t="shared" si="0"/>
        <v>8422.8661351482097</v>
      </c>
      <c r="Q28" s="201">
        <f>Q27/(D27)</f>
        <v>3547.6145473929055</v>
      </c>
      <c r="R28" s="201">
        <f>R27/(D27+E27)</f>
        <v>159192.93467726305</v>
      </c>
      <c r="S28" s="201"/>
      <c r="T28" s="292">
        <f>T27/(D27)</f>
        <v>292.12129288621827</v>
      </c>
      <c r="U28" s="292">
        <f>U27/(D27)</f>
        <v>4583.1302948690864</v>
      </c>
      <c r="V28" s="292">
        <f>V27/($D27)</f>
        <v>0</v>
      </c>
      <c r="W28" s="292">
        <f>W27/(D27)</f>
        <v>0</v>
      </c>
    </row>
    <row r="29" spans="1:23" x14ac:dyDescent="0.2">
      <c r="A29" s="294"/>
      <c r="B29" s="295"/>
      <c r="C29" s="296"/>
      <c r="I29" s="201"/>
      <c r="J29" s="201"/>
      <c r="K29" s="201"/>
      <c r="L29" s="201"/>
      <c r="M29" s="201"/>
      <c r="N29" s="201"/>
      <c r="O29" s="324"/>
      <c r="P29" s="201"/>
      <c r="Q29" s="201"/>
      <c r="R29" s="201"/>
      <c r="S29" s="238"/>
      <c r="T29" s="325"/>
      <c r="U29" s="325"/>
      <c r="V29" s="325"/>
      <c r="W29" s="325"/>
    </row>
    <row r="30" spans="1:23" x14ac:dyDescent="0.2">
      <c r="A30" s="295" t="s">
        <v>1</v>
      </c>
      <c r="B30" s="295"/>
      <c r="C30" s="300" t="s">
        <v>794</v>
      </c>
      <c r="I30" s="201"/>
      <c r="J30" s="201"/>
      <c r="K30" s="201"/>
      <c r="L30" s="201"/>
      <c r="M30" s="201"/>
      <c r="N30" s="201"/>
      <c r="O30" s="324"/>
      <c r="P30" s="201"/>
      <c r="Q30" s="201"/>
      <c r="R30" s="201"/>
      <c r="S30" s="238"/>
      <c r="T30" s="325"/>
      <c r="U30" s="325"/>
      <c r="V30" s="325"/>
      <c r="W30" s="325"/>
    </row>
    <row r="31" spans="1:23" x14ac:dyDescent="0.2">
      <c r="A31" s="294"/>
      <c r="B31" s="295"/>
      <c r="C31" s="296" t="str">
        <f>C$11</f>
        <v>TOTAL</v>
      </c>
      <c r="D31" s="186">
        <f>transpose!A43</f>
        <v>976.9</v>
      </c>
      <c r="E31" s="186">
        <f>transpose!B43</f>
        <v>0</v>
      </c>
      <c r="F31" s="186">
        <f>transpose!C43</f>
        <v>0</v>
      </c>
      <c r="G31" s="186">
        <f>transpose!D43</f>
        <v>0</v>
      </c>
      <c r="H31" s="186">
        <f>transpose!E43</f>
        <v>189.9</v>
      </c>
      <c r="I31" s="201">
        <f>transpose!F43</f>
        <v>8978681.9399999995</v>
      </c>
      <c r="J31" s="201">
        <f>transpose!G43</f>
        <v>13384.74</v>
      </c>
      <c r="K31" s="201">
        <f>transpose!H43</f>
        <v>0</v>
      </c>
      <c r="L31" s="201">
        <f>transpose!I43</f>
        <v>0</v>
      </c>
      <c r="M31" s="201">
        <f>transpose!J43</f>
        <v>0</v>
      </c>
      <c r="N31" s="201">
        <f>transpose!K43</f>
        <v>8992066.6799999997</v>
      </c>
      <c r="O31" s="324">
        <f>transpose!L43</f>
        <v>-782692.32830167911</v>
      </c>
      <c r="P31" s="201">
        <f>transpose!M43</f>
        <v>8209374.3516983204</v>
      </c>
      <c r="Q31" s="201">
        <f>transpose!N43</f>
        <v>2608456.37</v>
      </c>
      <c r="R31" s="201">
        <f>transpose!O43</f>
        <v>96609495</v>
      </c>
      <c r="S31" s="238">
        <f>transpose!P43</f>
        <v>27</v>
      </c>
      <c r="T31" s="292">
        <f>transpose!Q43</f>
        <v>239741.75</v>
      </c>
      <c r="U31" s="292">
        <f>transpose!R43</f>
        <v>5361176.2316983202</v>
      </c>
      <c r="V31" s="292">
        <f>transpose!S43</f>
        <v>300000</v>
      </c>
      <c r="W31" s="292">
        <f>transpose!T43</f>
        <v>0</v>
      </c>
    </row>
    <row r="32" spans="1:23" x14ac:dyDescent="0.2">
      <c r="A32" s="294"/>
      <c r="B32" s="295"/>
      <c r="C32" s="296" t="str">
        <f>C$12</f>
        <v>PER PUPIL</v>
      </c>
      <c r="I32" s="201">
        <f>I31/(D31)</f>
        <v>9190.9938990684823</v>
      </c>
      <c r="J32" s="201">
        <f>J31/(D31)</f>
        <v>13.701238611935715</v>
      </c>
      <c r="K32" s="201"/>
      <c r="L32" s="201"/>
      <c r="M32" s="201">
        <f t="shared" ref="M32:R32" si="1">M31/($D31)</f>
        <v>0</v>
      </c>
      <c r="N32" s="201">
        <f t="shared" si="1"/>
        <v>9204.6951376804172</v>
      </c>
      <c r="O32" s="324">
        <f t="shared" si="1"/>
        <v>-801.20004944383163</v>
      </c>
      <c r="P32" s="201">
        <f t="shared" si="1"/>
        <v>8403.4950882365865</v>
      </c>
      <c r="Q32" s="201">
        <f>Q31/(D31)</f>
        <v>2670.1365236974102</v>
      </c>
      <c r="R32" s="201">
        <f>R31/(D31+E31)</f>
        <v>98893.945132562192</v>
      </c>
      <c r="S32" s="201"/>
      <c r="T32" s="292">
        <f>T31/(D31)</f>
        <v>245.41073804893028</v>
      </c>
      <c r="U32" s="292">
        <f>U31/(D31)</f>
        <v>5487.9478264902455</v>
      </c>
      <c r="V32" s="292">
        <f>V31/($D31)</f>
        <v>307.0938683590951</v>
      </c>
      <c r="W32" s="292">
        <f>W31/(D31)</f>
        <v>0</v>
      </c>
    </row>
    <row r="33" spans="1:23" x14ac:dyDescent="0.2">
      <c r="A33" s="294"/>
      <c r="B33" s="295"/>
      <c r="C33" s="296"/>
      <c r="I33" s="201"/>
      <c r="J33" s="201"/>
      <c r="K33" s="201"/>
      <c r="L33" s="201"/>
      <c r="M33" s="201"/>
      <c r="N33" s="201"/>
      <c r="O33" s="324"/>
      <c r="P33" s="201"/>
      <c r="Q33" s="201"/>
      <c r="R33" s="201"/>
      <c r="S33" s="238"/>
      <c r="T33" s="325"/>
      <c r="U33" s="325"/>
      <c r="V33" s="325"/>
      <c r="W33" s="325"/>
    </row>
    <row r="34" spans="1:23" x14ac:dyDescent="0.2">
      <c r="A34" s="295" t="s">
        <v>1</v>
      </c>
      <c r="B34" s="295"/>
      <c r="C34" s="300" t="s">
        <v>795</v>
      </c>
      <c r="I34" s="201"/>
      <c r="J34" s="201"/>
      <c r="K34" s="201"/>
      <c r="L34" s="201"/>
      <c r="M34" s="201"/>
      <c r="N34" s="201"/>
      <c r="O34" s="324"/>
      <c r="P34" s="201"/>
      <c r="Q34" s="201"/>
      <c r="R34" s="201"/>
      <c r="S34" s="238"/>
      <c r="T34" s="325"/>
      <c r="U34" s="325"/>
      <c r="V34" s="325"/>
      <c r="W34" s="325"/>
    </row>
    <row r="35" spans="1:23" x14ac:dyDescent="0.2">
      <c r="A35" s="294"/>
      <c r="B35" s="295"/>
      <c r="C35" s="296" t="str">
        <f>C$11</f>
        <v>TOTAL</v>
      </c>
      <c r="D35" s="186">
        <f>transpose!A44</f>
        <v>9329.7999999999993</v>
      </c>
      <c r="E35" s="186">
        <f>transpose!B44</f>
        <v>1064.5</v>
      </c>
      <c r="F35" s="186">
        <f>transpose!C44</f>
        <v>0</v>
      </c>
      <c r="G35" s="186">
        <f>transpose!D44</f>
        <v>6.5</v>
      </c>
      <c r="H35" s="186">
        <f>transpose!E44</f>
        <v>6217.1</v>
      </c>
      <c r="I35" s="201">
        <f>transpose!F44</f>
        <v>94798397.439999998</v>
      </c>
      <c r="J35" s="201">
        <f>transpose!G44</f>
        <v>0</v>
      </c>
      <c r="K35" s="201">
        <f>transpose!H44</f>
        <v>0</v>
      </c>
      <c r="L35" s="201">
        <f>transpose!I44</f>
        <v>53053</v>
      </c>
      <c r="M35" s="201">
        <f>transpose!J44</f>
        <v>-8864016.9849999994</v>
      </c>
      <c r="N35" s="201">
        <f>transpose!K44</f>
        <v>94798397.439999998</v>
      </c>
      <c r="O35" s="324">
        <f>transpose!L44</f>
        <v>-8251493.3498670999</v>
      </c>
      <c r="P35" s="201">
        <f>transpose!M44</f>
        <v>77682887.105132893</v>
      </c>
      <c r="Q35" s="201">
        <f>transpose!N44</f>
        <v>18301374.09</v>
      </c>
      <c r="R35" s="201">
        <f>transpose!O44</f>
        <v>677828670</v>
      </c>
      <c r="S35" s="238">
        <f>transpose!P44</f>
        <v>27</v>
      </c>
      <c r="T35" s="292">
        <f>transpose!Q44</f>
        <v>1728009.36</v>
      </c>
      <c r="U35" s="292">
        <f>transpose!R44</f>
        <v>57653503.65513289</v>
      </c>
      <c r="V35" s="292">
        <f>transpose!S44</f>
        <v>18263712.48</v>
      </c>
      <c r="W35" s="292">
        <f>transpose!T44</f>
        <v>125728.3560952644</v>
      </c>
    </row>
    <row r="36" spans="1:23" x14ac:dyDescent="0.2">
      <c r="A36" s="294"/>
      <c r="B36" s="295"/>
      <c r="C36" s="296" t="str">
        <f>C$12</f>
        <v>PER PUPIL</v>
      </c>
      <c r="I36" s="201">
        <f>I35/(D35+E35)</f>
        <v>9120.2291101853898</v>
      </c>
      <c r="J36" s="201">
        <f>J35/(D35+E35)</f>
        <v>0</v>
      </c>
      <c r="K36" s="201"/>
      <c r="L36" s="201"/>
      <c r="M36" s="201">
        <f>M35/(E35)</f>
        <v>-8326.93</v>
      </c>
      <c r="N36" s="201">
        <f>N35/(D35+E35)</f>
        <v>9120.2291101853898</v>
      </c>
      <c r="O36" s="324">
        <f>O35/(D35+E35)</f>
        <v>-793.84791182350909</v>
      </c>
      <c r="P36" s="201">
        <f>P35/($D35)</f>
        <v>8326.3185818702332</v>
      </c>
      <c r="Q36" s="201">
        <f>Q35/(D35)</f>
        <v>1961.6041169156897</v>
      </c>
      <c r="R36" s="201">
        <f>R35/(D35+E35)</f>
        <v>65211.574613009056</v>
      </c>
      <c r="S36" s="201"/>
      <c r="T36" s="292">
        <f>T35/(D35)</f>
        <v>185.21397671975822</v>
      </c>
      <c r="U36" s="292">
        <f>U35/(D35)</f>
        <v>6179.5004882347848</v>
      </c>
      <c r="V36" s="292">
        <f>V35/($D35)</f>
        <v>1957.5674162361468</v>
      </c>
      <c r="W36" s="292">
        <f>W35/(D35)</f>
        <v>13.475996923327875</v>
      </c>
    </row>
    <row r="37" spans="1:23" x14ac:dyDescent="0.2">
      <c r="A37" s="294"/>
      <c r="B37" s="295"/>
      <c r="C37" s="296"/>
      <c r="I37" s="201"/>
      <c r="J37" s="201"/>
      <c r="K37" s="201"/>
      <c r="L37" s="201"/>
      <c r="M37" s="201"/>
      <c r="N37" s="201"/>
      <c r="O37" s="324"/>
      <c r="P37" s="201"/>
      <c r="Q37" s="201"/>
      <c r="R37" s="201"/>
      <c r="S37" s="238"/>
      <c r="T37" s="325"/>
      <c r="U37" s="325"/>
      <c r="V37" s="325"/>
      <c r="W37" s="325"/>
    </row>
    <row r="38" spans="1:23" x14ac:dyDescent="0.2">
      <c r="A38" s="295" t="s">
        <v>2</v>
      </c>
      <c r="B38" s="295"/>
      <c r="C38" s="300" t="s">
        <v>2</v>
      </c>
      <c r="I38" s="201"/>
      <c r="J38" s="201"/>
      <c r="K38" s="201"/>
      <c r="L38" s="201"/>
      <c r="M38" s="201"/>
      <c r="N38" s="201"/>
      <c r="O38" s="324"/>
      <c r="P38" s="201"/>
      <c r="Q38" s="201"/>
      <c r="R38" s="201"/>
      <c r="S38" s="238"/>
      <c r="T38" s="325"/>
      <c r="U38" s="325"/>
      <c r="V38" s="325"/>
      <c r="W38" s="325"/>
    </row>
    <row r="39" spans="1:23" x14ac:dyDescent="0.2">
      <c r="A39" s="294"/>
      <c r="B39" s="295"/>
      <c r="C39" s="296" t="str">
        <f>C$11</f>
        <v>TOTAL</v>
      </c>
      <c r="D39" s="186">
        <f>transpose!A45</f>
        <v>2367.6999999999998</v>
      </c>
      <c r="E39" s="186">
        <f>transpose!B45</f>
        <v>0</v>
      </c>
      <c r="F39" s="186">
        <f>transpose!C45</f>
        <v>0</v>
      </c>
      <c r="G39" s="186">
        <f>transpose!D45</f>
        <v>1.5</v>
      </c>
      <c r="H39" s="186">
        <f>transpose!E45</f>
        <v>1411.5</v>
      </c>
      <c r="I39" s="201">
        <f>transpose!F45</f>
        <v>20024028.559999999</v>
      </c>
      <c r="J39" s="201">
        <f>transpose!G45</f>
        <v>507457.96</v>
      </c>
      <c r="K39" s="201">
        <f>transpose!H45</f>
        <v>0</v>
      </c>
      <c r="L39" s="201">
        <f>transpose!I45</f>
        <v>12243</v>
      </c>
      <c r="M39" s="201">
        <f>transpose!J45</f>
        <v>0</v>
      </c>
      <c r="N39" s="201">
        <f>transpose!K45</f>
        <v>20531486.52</v>
      </c>
      <c r="O39" s="324">
        <f>transpose!L45</f>
        <v>-1787112.7472370276</v>
      </c>
      <c r="P39" s="201">
        <f>transpose!M45</f>
        <v>18744373.772762973</v>
      </c>
      <c r="Q39" s="201">
        <f>transpose!N45</f>
        <v>3609734.63</v>
      </c>
      <c r="R39" s="201">
        <f>transpose!O45</f>
        <v>133693875</v>
      </c>
      <c r="S39" s="238">
        <f>transpose!P45</f>
        <v>27</v>
      </c>
      <c r="T39" s="292">
        <f>transpose!Q45</f>
        <v>473101.86</v>
      </c>
      <c r="U39" s="292">
        <f>transpose!R45</f>
        <v>14661537.282762975</v>
      </c>
      <c r="V39" s="292">
        <f>transpose!S45</f>
        <v>0</v>
      </c>
      <c r="W39" s="292">
        <f>transpose!T45</f>
        <v>116375.50976036479</v>
      </c>
    </row>
    <row r="40" spans="1:23" x14ac:dyDescent="0.2">
      <c r="A40" s="294"/>
      <c r="B40" s="295"/>
      <c r="C40" s="296" t="str">
        <f>C$12</f>
        <v>PER PUPIL</v>
      </c>
      <c r="I40" s="201">
        <f>I39/(D39)</f>
        <v>8457.1645732145116</v>
      </c>
      <c r="J40" s="201">
        <f>J39/(D39)</f>
        <v>214.32527769565402</v>
      </c>
      <c r="K40" s="201"/>
      <c r="L40" s="201"/>
      <c r="M40" s="201">
        <f t="shared" ref="M40:R40" si="2">M39/($D39)</f>
        <v>0</v>
      </c>
      <c r="N40" s="201">
        <f t="shared" si="2"/>
        <v>8671.4898509101658</v>
      </c>
      <c r="O40" s="324">
        <f t="shared" si="2"/>
        <v>-754.78850666766391</v>
      </c>
      <c r="P40" s="201">
        <f t="shared" si="2"/>
        <v>7916.7013442425032</v>
      </c>
      <c r="Q40" s="201">
        <f>Q39/(D39)</f>
        <v>1524.5743252945897</v>
      </c>
      <c r="R40" s="201">
        <f>R39/(D39+E39)</f>
        <v>56465.715673438361</v>
      </c>
      <c r="S40" s="201"/>
      <c r="T40" s="292">
        <f>T39/(D39)</f>
        <v>199.81495121848209</v>
      </c>
      <c r="U40" s="292">
        <f>U39/(D39)</f>
        <v>6192.3120677294319</v>
      </c>
      <c r="V40" s="292">
        <f>V39/($D39)</f>
        <v>0</v>
      </c>
      <c r="W40" s="292">
        <f>W39/(D39)</f>
        <v>49.151290180497867</v>
      </c>
    </row>
    <row r="41" spans="1:23" x14ac:dyDescent="0.2">
      <c r="A41" s="294"/>
      <c r="B41" s="295"/>
      <c r="C41" s="296"/>
      <c r="G41" s="186" t="s">
        <v>0</v>
      </c>
      <c r="I41" s="201"/>
      <c r="J41" s="201"/>
      <c r="K41" s="201"/>
      <c r="L41" s="201"/>
      <c r="M41" s="201"/>
      <c r="N41" s="201"/>
      <c r="O41" s="324"/>
      <c r="P41" s="201"/>
      <c r="Q41" s="201"/>
      <c r="R41" s="201"/>
      <c r="S41" s="238"/>
      <c r="T41" s="325"/>
      <c r="U41" s="325"/>
      <c r="V41" s="325"/>
      <c r="W41" s="325"/>
    </row>
    <row r="42" spans="1:23" x14ac:dyDescent="0.2">
      <c r="A42" s="295" t="s">
        <v>2</v>
      </c>
      <c r="B42" s="295"/>
      <c r="C42" s="300" t="s">
        <v>796</v>
      </c>
      <c r="I42" s="201"/>
      <c r="J42" s="201"/>
      <c r="K42" s="201"/>
      <c r="L42" s="201"/>
      <c r="M42" s="201"/>
      <c r="N42" s="201"/>
      <c r="O42" s="324"/>
      <c r="P42" s="201"/>
      <c r="Q42" s="201"/>
      <c r="R42" s="201"/>
      <c r="S42" s="238"/>
      <c r="T42" s="325"/>
      <c r="U42" s="325"/>
      <c r="V42" s="325"/>
      <c r="W42" s="325"/>
    </row>
    <row r="43" spans="1:23" x14ac:dyDescent="0.2">
      <c r="A43" s="294"/>
      <c r="B43" s="295"/>
      <c r="C43" s="296" t="str">
        <f>C$11</f>
        <v>TOTAL</v>
      </c>
      <c r="D43" s="186">
        <f>transpose!A46</f>
        <v>296.40000000000003</v>
      </c>
      <c r="E43" s="186">
        <f>transpose!B46</f>
        <v>0</v>
      </c>
      <c r="F43" s="186">
        <f>transpose!C46</f>
        <v>0</v>
      </c>
      <c r="G43" s="186">
        <f>transpose!D46</f>
        <v>0</v>
      </c>
      <c r="H43" s="186">
        <f>transpose!E46</f>
        <v>140.5</v>
      </c>
      <c r="I43" s="201">
        <f>transpose!F46</f>
        <v>3481266.46</v>
      </c>
      <c r="J43" s="201">
        <f>transpose!G46</f>
        <v>13632.16</v>
      </c>
      <c r="K43" s="201">
        <f>transpose!H46</f>
        <v>0</v>
      </c>
      <c r="L43" s="201">
        <f>transpose!I46</f>
        <v>0</v>
      </c>
      <c r="M43" s="201">
        <f>transpose!J46</f>
        <v>0</v>
      </c>
      <c r="N43" s="201">
        <f>transpose!K46</f>
        <v>3494898.62</v>
      </c>
      <c r="O43" s="324">
        <f>transpose!L46</f>
        <v>-304204.85472491238</v>
      </c>
      <c r="P43" s="201">
        <f>transpose!M46</f>
        <v>3190693.7652750877</v>
      </c>
      <c r="Q43" s="201">
        <f>transpose!N46</f>
        <v>1093544.6299999999</v>
      </c>
      <c r="R43" s="201">
        <f>transpose!O46</f>
        <v>40501653</v>
      </c>
      <c r="S43" s="238">
        <f>transpose!P46</f>
        <v>27</v>
      </c>
      <c r="T43" s="292">
        <f>transpose!Q46</f>
        <v>92192.94</v>
      </c>
      <c r="U43" s="292">
        <f>transpose!R46</f>
        <v>2004956.1952750878</v>
      </c>
      <c r="V43" s="292">
        <f>transpose!S46</f>
        <v>0</v>
      </c>
      <c r="W43" s="292">
        <f>transpose!T46</f>
        <v>0</v>
      </c>
    </row>
    <row r="44" spans="1:23" x14ac:dyDescent="0.2">
      <c r="A44" s="294"/>
      <c r="B44" s="295"/>
      <c r="C44" s="296" t="str">
        <f>C$12</f>
        <v>PER PUPIL</v>
      </c>
      <c r="I44" s="201">
        <f>I43/(D43)</f>
        <v>11745.163495276651</v>
      </c>
      <c r="J44" s="201">
        <f>J43/(D43+F43)</f>
        <v>45.99244264507422</v>
      </c>
      <c r="K44" s="201"/>
      <c r="L44" s="201"/>
      <c r="M44" s="201">
        <f t="shared" ref="M44:R44" si="3">M43/($D43)</f>
        <v>0</v>
      </c>
      <c r="N44" s="201">
        <f t="shared" si="3"/>
        <v>11791.155937921727</v>
      </c>
      <c r="O44" s="324">
        <f t="shared" si="3"/>
        <v>-1026.332168437626</v>
      </c>
      <c r="P44" s="201">
        <f t="shared" si="3"/>
        <v>10764.823769484101</v>
      </c>
      <c r="Q44" s="201">
        <f>Q43/(D43)</f>
        <v>3689.4218286099858</v>
      </c>
      <c r="R44" s="201">
        <f>R43/(D43+E43)</f>
        <v>136645.25303643724</v>
      </c>
      <c r="S44" s="201"/>
      <c r="T44" s="292">
        <f>T43/(D43)</f>
        <v>311.04230769230765</v>
      </c>
      <c r="U44" s="292">
        <f>U43/(D43)</f>
        <v>6764.3596331818071</v>
      </c>
      <c r="V44" s="292">
        <f>V43/($D43)</f>
        <v>0</v>
      </c>
      <c r="W44" s="292">
        <f>W43/(D43)</f>
        <v>0</v>
      </c>
    </row>
    <row r="45" spans="1:23" x14ac:dyDescent="0.2">
      <c r="A45" s="294"/>
      <c r="B45" s="295"/>
      <c r="C45" s="296"/>
      <c r="I45" s="201"/>
      <c r="J45" s="201"/>
      <c r="K45" s="201"/>
      <c r="L45" s="201"/>
      <c r="M45" s="201"/>
      <c r="N45" s="201"/>
      <c r="O45" s="324"/>
      <c r="P45" s="201"/>
      <c r="Q45" s="201"/>
      <c r="R45" s="201"/>
      <c r="S45" s="238"/>
      <c r="T45" s="325"/>
      <c r="U45" s="325"/>
      <c r="V45" s="325"/>
      <c r="W45" s="325"/>
    </row>
    <row r="46" spans="1:23" x14ac:dyDescent="0.2">
      <c r="A46" s="295" t="s">
        <v>3</v>
      </c>
      <c r="B46" s="295"/>
      <c r="C46" s="300" t="s">
        <v>797</v>
      </c>
      <c r="I46" s="201"/>
      <c r="J46" s="201"/>
      <c r="K46" s="201"/>
      <c r="L46" s="201"/>
      <c r="M46" s="201"/>
      <c r="N46" s="201"/>
      <c r="O46" s="324"/>
      <c r="P46" s="201"/>
      <c r="Q46" s="201"/>
      <c r="R46" s="201"/>
      <c r="S46" s="238"/>
      <c r="T46" s="325"/>
      <c r="U46" s="325"/>
      <c r="V46" s="325"/>
      <c r="W46" s="325"/>
    </row>
    <row r="47" spans="1:23" x14ac:dyDescent="0.2">
      <c r="A47" s="294"/>
      <c r="B47" s="295"/>
      <c r="C47" s="296" t="str">
        <f>C$11</f>
        <v>TOTAL</v>
      </c>
      <c r="D47" s="186">
        <f>transpose!A47</f>
        <v>2590.4</v>
      </c>
      <c r="E47" s="186">
        <f>transpose!B47</f>
        <v>0</v>
      </c>
      <c r="F47" s="186">
        <f>transpose!C47</f>
        <v>0</v>
      </c>
      <c r="G47" s="186">
        <f>transpose!D47</f>
        <v>0</v>
      </c>
      <c r="H47" s="186">
        <f>transpose!E47</f>
        <v>1294.3</v>
      </c>
      <c r="I47" s="201">
        <f>transpose!F47</f>
        <v>23855635.950000003</v>
      </c>
      <c r="J47" s="201">
        <f>transpose!G47</f>
        <v>0</v>
      </c>
      <c r="K47" s="201">
        <f>transpose!H47</f>
        <v>0</v>
      </c>
      <c r="L47" s="201">
        <f>transpose!I47</f>
        <v>0</v>
      </c>
      <c r="M47" s="201">
        <f>transpose!J47</f>
        <v>0</v>
      </c>
      <c r="N47" s="201">
        <f>transpose!K47</f>
        <v>23855635.950000003</v>
      </c>
      <c r="O47" s="324">
        <f>transpose!L47</f>
        <v>-2076455.1586735721</v>
      </c>
      <c r="P47" s="201">
        <f>transpose!M47</f>
        <v>21779180.79132643</v>
      </c>
      <c r="Q47" s="201">
        <f>transpose!N47</f>
        <v>12048253.67</v>
      </c>
      <c r="R47" s="201">
        <f>transpose!O47</f>
        <v>550274203</v>
      </c>
      <c r="S47" s="238">
        <f>transpose!P47</f>
        <v>21.895</v>
      </c>
      <c r="T47" s="292">
        <f>transpose!Q47</f>
        <v>938110.08</v>
      </c>
      <c r="U47" s="292">
        <f>transpose!R47</f>
        <v>8792817.0413264297</v>
      </c>
      <c r="V47" s="292">
        <f>transpose!S47</f>
        <v>6155850</v>
      </c>
      <c r="W47" s="292">
        <f>transpose!T47</f>
        <v>211872.82116330526</v>
      </c>
    </row>
    <row r="48" spans="1:23" x14ac:dyDescent="0.2">
      <c r="A48" s="294"/>
      <c r="B48" s="295"/>
      <c r="C48" s="296" t="str">
        <f>C$12</f>
        <v>PER PUPIL</v>
      </c>
      <c r="I48" s="201">
        <f>I47/(D47)</f>
        <v>9209.2479732859792</v>
      </c>
      <c r="J48" s="201">
        <f>J47/(D47)</f>
        <v>0</v>
      </c>
      <c r="K48" s="201"/>
      <c r="L48" s="201"/>
      <c r="M48" s="201">
        <f t="shared" ref="M48:R48" si="4">M47/($D47)</f>
        <v>0</v>
      </c>
      <c r="N48" s="201">
        <f t="shared" si="4"/>
        <v>9209.2479732859792</v>
      </c>
      <c r="O48" s="324">
        <f t="shared" si="4"/>
        <v>-801.59633982148398</v>
      </c>
      <c r="P48" s="201">
        <f t="shared" si="4"/>
        <v>8407.6516334644948</v>
      </c>
      <c r="Q48" s="201">
        <f>Q47/(D47)</f>
        <v>4651.1170745830759</v>
      </c>
      <c r="R48" s="201">
        <f>R47/(D47+E47)</f>
        <v>212428.27478381718</v>
      </c>
      <c r="S48" s="201"/>
      <c r="T48" s="292">
        <f>T47/(D47)</f>
        <v>362.14873378628778</v>
      </c>
      <c r="U48" s="292">
        <f>U47/(D47)</f>
        <v>3394.3858250951316</v>
      </c>
      <c r="V48" s="292">
        <f>V47/($D47)</f>
        <v>2376.4090487955527</v>
      </c>
      <c r="W48" s="292">
        <f>W47/(D47)</f>
        <v>81.791546156309934</v>
      </c>
    </row>
    <row r="49" spans="1:23" x14ac:dyDescent="0.2">
      <c r="A49" s="294"/>
      <c r="B49" s="295"/>
      <c r="C49" s="296"/>
      <c r="I49" s="201"/>
      <c r="J49" s="201"/>
      <c r="K49" s="201"/>
      <c r="L49" s="201"/>
      <c r="M49" s="201"/>
      <c r="N49" s="201"/>
      <c r="O49" s="324"/>
      <c r="P49" s="201"/>
      <c r="Q49" s="201"/>
      <c r="R49" s="201"/>
      <c r="S49" s="238"/>
      <c r="T49" s="325"/>
      <c r="U49" s="325"/>
      <c r="V49" s="325"/>
      <c r="W49" s="325"/>
    </row>
    <row r="50" spans="1:23" x14ac:dyDescent="0.2">
      <c r="A50" s="295" t="s">
        <v>3</v>
      </c>
      <c r="B50" s="295"/>
      <c r="C50" s="300" t="s">
        <v>798</v>
      </c>
      <c r="I50" s="201"/>
      <c r="J50" s="201"/>
      <c r="K50" s="201"/>
      <c r="L50" s="201"/>
      <c r="M50" s="201"/>
      <c r="N50" s="201"/>
      <c r="O50" s="324"/>
      <c r="P50" s="201"/>
      <c r="Q50" s="201"/>
      <c r="R50" s="201"/>
      <c r="S50" s="238"/>
      <c r="T50" s="325"/>
      <c r="U50" s="325"/>
      <c r="V50" s="325"/>
      <c r="W50" s="325"/>
    </row>
    <row r="51" spans="1:23" x14ac:dyDescent="0.2">
      <c r="A51" s="294"/>
      <c r="B51" s="295"/>
      <c r="C51" s="296" t="str">
        <f>C$11</f>
        <v>TOTAL</v>
      </c>
      <c r="D51" s="186">
        <f>transpose!A48</f>
        <v>1347.5</v>
      </c>
      <c r="E51" s="186">
        <f>transpose!B48</f>
        <v>0</v>
      </c>
      <c r="F51" s="186">
        <f>transpose!C48</f>
        <v>0</v>
      </c>
      <c r="G51" s="186">
        <f>transpose!D48</f>
        <v>0</v>
      </c>
      <c r="H51" s="186">
        <f>transpose!E48</f>
        <v>1031.3</v>
      </c>
      <c r="I51" s="201">
        <f>transpose!F48</f>
        <v>13935838.68</v>
      </c>
      <c r="J51" s="201">
        <f>transpose!G48</f>
        <v>167837.57</v>
      </c>
      <c r="K51" s="201">
        <f>transpose!H48</f>
        <v>0</v>
      </c>
      <c r="L51" s="201">
        <f>transpose!I48</f>
        <v>0</v>
      </c>
      <c r="M51" s="201">
        <f>transpose!J48</f>
        <v>0</v>
      </c>
      <c r="N51" s="201">
        <f>transpose!K48</f>
        <v>14103676.25</v>
      </c>
      <c r="O51" s="324">
        <f>transpose!L48</f>
        <v>-1227619.8113919673</v>
      </c>
      <c r="P51" s="201">
        <f>transpose!M48</f>
        <v>12876056.438608032</v>
      </c>
      <c r="Q51" s="201">
        <f>transpose!N48</f>
        <v>4201144.1500000004</v>
      </c>
      <c r="R51" s="201">
        <f>transpose!O48</f>
        <v>200560660</v>
      </c>
      <c r="S51" s="238">
        <f>transpose!P48</f>
        <v>20.946999999999999</v>
      </c>
      <c r="T51" s="292">
        <f>transpose!Q48</f>
        <v>383277.92</v>
      </c>
      <c r="U51" s="292">
        <f>transpose!R48</f>
        <v>8291634.3686080314</v>
      </c>
      <c r="V51" s="292">
        <f>transpose!S48</f>
        <v>4000000</v>
      </c>
      <c r="W51" s="292">
        <f>transpose!T48</f>
        <v>401331.62925531529</v>
      </c>
    </row>
    <row r="52" spans="1:23" x14ac:dyDescent="0.2">
      <c r="A52" s="294"/>
      <c r="B52" s="295"/>
      <c r="C52" s="296" t="str">
        <f>C$12</f>
        <v>PER PUPIL</v>
      </c>
      <c r="I52" s="201">
        <f>I51/(D51)</f>
        <v>10341.995309833024</v>
      </c>
      <c r="J52" s="201">
        <f>J51/(D51)</f>
        <v>124.55478293135437</v>
      </c>
      <c r="K52" s="201"/>
      <c r="L52" s="201"/>
      <c r="M52" s="201">
        <f t="shared" ref="M52:R52" si="5">M51/($D51)</f>
        <v>0</v>
      </c>
      <c r="N52" s="201">
        <f t="shared" si="5"/>
        <v>10466.550092764379</v>
      </c>
      <c r="O52" s="324">
        <f t="shared" si="5"/>
        <v>-911.03511049496649</v>
      </c>
      <c r="P52" s="201">
        <f t="shared" si="5"/>
        <v>9555.5149822694111</v>
      </c>
      <c r="Q52" s="201">
        <f>Q51/(D51)</f>
        <v>3117.7322077922081</v>
      </c>
      <c r="R52" s="201">
        <f>R51/(D51+E51)</f>
        <v>148839.07977736549</v>
      </c>
      <c r="S52" s="201"/>
      <c r="T52" s="292">
        <f>T51/(D51)</f>
        <v>284.4363042671614</v>
      </c>
      <c r="U52" s="292">
        <f>U51/(D51)</f>
        <v>6153.3464702100418</v>
      </c>
      <c r="V52" s="292">
        <f>V51/($D51)</f>
        <v>2968.4601113172544</v>
      </c>
      <c r="W52" s="292">
        <f>W51/(D51)</f>
        <v>297.83423321359203</v>
      </c>
    </row>
    <row r="53" spans="1:23" x14ac:dyDescent="0.2">
      <c r="A53" s="294"/>
      <c r="B53" s="295"/>
      <c r="C53" s="296"/>
      <c r="I53" s="201"/>
      <c r="J53" s="201"/>
      <c r="K53" s="201"/>
      <c r="L53" s="201"/>
      <c r="M53" s="201"/>
      <c r="N53" s="201"/>
      <c r="O53" s="324"/>
      <c r="P53" s="201"/>
      <c r="Q53" s="201"/>
      <c r="R53" s="201"/>
      <c r="S53" s="238"/>
      <c r="T53" s="325"/>
      <c r="U53" s="325"/>
      <c r="V53" s="325"/>
      <c r="W53" s="325"/>
    </row>
    <row r="54" spans="1:23" x14ac:dyDescent="0.2">
      <c r="A54" s="295" t="s">
        <v>3</v>
      </c>
      <c r="B54" s="295"/>
      <c r="C54" s="300" t="s">
        <v>799</v>
      </c>
      <c r="I54" s="201"/>
      <c r="J54" s="201"/>
      <c r="K54" s="201"/>
      <c r="L54" s="201"/>
      <c r="M54" s="201"/>
      <c r="N54" s="201"/>
      <c r="O54" s="324"/>
      <c r="P54" s="201"/>
      <c r="Q54" s="201"/>
      <c r="R54" s="201"/>
      <c r="S54" s="238"/>
      <c r="T54" s="325"/>
      <c r="U54" s="325"/>
      <c r="V54" s="325"/>
      <c r="W54" s="325"/>
    </row>
    <row r="55" spans="1:23" x14ac:dyDescent="0.2">
      <c r="A55" s="294"/>
      <c r="B55" s="295"/>
      <c r="C55" s="296" t="str">
        <f>C$11</f>
        <v>TOTAL</v>
      </c>
      <c r="D55" s="186">
        <f>transpose!A49</f>
        <v>52869.7</v>
      </c>
      <c r="E55" s="186">
        <f>transpose!B49</f>
        <v>0</v>
      </c>
      <c r="F55" s="186">
        <f>transpose!C49</f>
        <v>0</v>
      </c>
      <c r="G55" s="186">
        <f>transpose!D49</f>
        <v>16.5</v>
      </c>
      <c r="H55" s="186">
        <f>transpose!E49</f>
        <v>11997.2</v>
      </c>
      <c r="I55" s="201">
        <f>transpose!F49</f>
        <v>468612594.66000003</v>
      </c>
      <c r="J55" s="201">
        <f>transpose!G49</f>
        <v>0</v>
      </c>
      <c r="K55" s="201">
        <f>transpose!H49</f>
        <v>0</v>
      </c>
      <c r="L55" s="201">
        <f>transpose!I49</f>
        <v>134673</v>
      </c>
      <c r="M55" s="201">
        <f>transpose!J49</f>
        <v>0</v>
      </c>
      <c r="N55" s="201">
        <f>transpose!K49</f>
        <v>468612594.66000003</v>
      </c>
      <c r="O55" s="324">
        <f>transpose!L49</f>
        <v>-40789230.756229937</v>
      </c>
      <c r="P55" s="201">
        <f>transpose!M49</f>
        <v>427823363.90377009</v>
      </c>
      <c r="Q55" s="201">
        <f>transpose!N49</f>
        <v>125116347.66</v>
      </c>
      <c r="R55" s="201">
        <f>transpose!O49</f>
        <v>6145505558</v>
      </c>
      <c r="S55" s="238">
        <f>transpose!P49</f>
        <v>20.358999999999998</v>
      </c>
      <c r="T55" s="292">
        <f>transpose!Q49</f>
        <v>10518009.529999999</v>
      </c>
      <c r="U55" s="292">
        <f>transpose!R49</f>
        <v>292189006.71377015</v>
      </c>
      <c r="V55" s="292">
        <f>transpose!S49</f>
        <v>108504511.44</v>
      </c>
      <c r="W55" s="292">
        <f>transpose!T49</f>
        <v>0</v>
      </c>
    </row>
    <row r="56" spans="1:23" x14ac:dyDescent="0.2">
      <c r="A56" s="294"/>
      <c r="B56" s="295"/>
      <c r="C56" s="296" t="str">
        <f>C$12</f>
        <v>PER PUPIL</v>
      </c>
      <c r="I56" s="201">
        <f>I55/(D55)</f>
        <v>8863.5379935955771</v>
      </c>
      <c r="J56" s="201">
        <f>J55/(D55)</f>
        <v>0</v>
      </c>
      <c r="K56" s="201"/>
      <c r="L56" s="201"/>
      <c r="M56" s="201">
        <f t="shared" ref="M56:R56" si="6">M55/($D55)</f>
        <v>0</v>
      </c>
      <c r="N56" s="201">
        <f t="shared" si="6"/>
        <v>8863.5379935955771</v>
      </c>
      <c r="O56" s="324">
        <f t="shared" si="6"/>
        <v>-771.50486490806531</v>
      </c>
      <c r="P56" s="201">
        <f t="shared" si="6"/>
        <v>8092.0331286875116</v>
      </c>
      <c r="Q56" s="201">
        <f>Q55/(D55)</f>
        <v>2366.5038322517435</v>
      </c>
      <c r="R56" s="201">
        <f>R55/(D55+E55)</f>
        <v>116238.70682073098</v>
      </c>
      <c r="S56" s="201"/>
      <c r="T56" s="292">
        <f>T55/(D55)</f>
        <v>198.94210729396988</v>
      </c>
      <c r="U56" s="292">
        <f>U55/(D55)</f>
        <v>5526.5871891417992</v>
      </c>
      <c r="V56" s="292">
        <f>V55/($D55)</f>
        <v>2052.3004942339376</v>
      </c>
      <c r="W56" s="292">
        <f>W55/(D55)</f>
        <v>0</v>
      </c>
    </row>
    <row r="57" spans="1:23" x14ac:dyDescent="0.2">
      <c r="A57" s="294"/>
      <c r="B57" s="295"/>
      <c r="C57" s="296"/>
      <c r="I57" s="201"/>
      <c r="J57" s="201"/>
      <c r="K57" s="201"/>
      <c r="L57" s="201"/>
      <c r="M57" s="201"/>
      <c r="N57" s="201"/>
      <c r="O57" s="324"/>
      <c r="P57" s="201"/>
      <c r="Q57" s="201"/>
      <c r="R57" s="201"/>
      <c r="S57" s="238"/>
      <c r="T57" s="325"/>
      <c r="U57" s="325"/>
      <c r="V57" s="325"/>
      <c r="W57" s="325"/>
    </row>
    <row r="58" spans="1:23" x14ac:dyDescent="0.2">
      <c r="A58" s="295" t="s">
        <v>3</v>
      </c>
      <c r="B58" s="295"/>
      <c r="C58" s="300" t="s">
        <v>800</v>
      </c>
      <c r="I58" s="201"/>
      <c r="J58" s="201"/>
      <c r="K58" s="201"/>
      <c r="L58" s="201"/>
      <c r="M58" s="201"/>
      <c r="N58" s="201"/>
      <c r="O58" s="324"/>
      <c r="P58" s="201"/>
      <c r="Q58" s="201"/>
      <c r="R58" s="201"/>
      <c r="S58" s="238"/>
      <c r="T58" s="325"/>
      <c r="U58" s="325"/>
      <c r="V58" s="325"/>
      <c r="W58" s="325"/>
    </row>
    <row r="59" spans="1:23" x14ac:dyDescent="0.2">
      <c r="A59" s="294"/>
      <c r="B59" s="295"/>
      <c r="C59" s="296" t="str">
        <f>C$11</f>
        <v>TOTAL</v>
      </c>
      <c r="D59" s="186">
        <f>transpose!A50</f>
        <v>14642.699999999999</v>
      </c>
      <c r="E59" s="186">
        <f>transpose!B50</f>
        <v>0</v>
      </c>
      <c r="F59" s="186">
        <f>transpose!C50</f>
        <v>0</v>
      </c>
      <c r="G59" s="186">
        <f>transpose!D50</f>
        <v>0</v>
      </c>
      <c r="H59" s="186">
        <f>transpose!E50</f>
        <v>2087.9</v>
      </c>
      <c r="I59" s="201">
        <f>transpose!F50</f>
        <v>125450156.66</v>
      </c>
      <c r="J59" s="201">
        <f>transpose!G50</f>
        <v>0</v>
      </c>
      <c r="K59" s="201">
        <f>transpose!H50</f>
        <v>0</v>
      </c>
      <c r="L59" s="201">
        <f>transpose!I50</f>
        <v>0</v>
      </c>
      <c r="M59" s="201">
        <f>transpose!J50</f>
        <v>0</v>
      </c>
      <c r="N59" s="201">
        <f>transpose!K50</f>
        <v>125450156.66</v>
      </c>
      <c r="O59" s="324">
        <f>transpose!L50</f>
        <v>-10919500.343610195</v>
      </c>
      <c r="P59" s="201">
        <f>transpose!M50</f>
        <v>114530656.3163898</v>
      </c>
      <c r="Q59" s="201">
        <f>transpose!N50</f>
        <v>43705673.869999997</v>
      </c>
      <c r="R59" s="201">
        <f>transpose!O50</f>
        <v>1723885689</v>
      </c>
      <c r="S59" s="238">
        <f>transpose!P50</f>
        <v>25.353000000000002</v>
      </c>
      <c r="T59" s="292">
        <f>transpose!Q50</f>
        <v>3708821.01</v>
      </c>
      <c r="U59" s="292">
        <f>transpose!R50</f>
        <v>67116161.436389789</v>
      </c>
      <c r="V59" s="292">
        <f>transpose!S50</f>
        <v>28813580.59</v>
      </c>
      <c r="W59" s="292">
        <f>transpose!T50</f>
        <v>0</v>
      </c>
    </row>
    <row r="60" spans="1:23" x14ac:dyDescent="0.2">
      <c r="A60" s="294"/>
      <c r="B60" s="295"/>
      <c r="C60" s="296" t="str">
        <f>C$12</f>
        <v>PER PUPIL</v>
      </c>
      <c r="I60" s="201">
        <f>I59/(D59)</f>
        <v>8567.4197149432821</v>
      </c>
      <c r="J60" s="201">
        <f>J59/(D59)</f>
        <v>0</v>
      </c>
      <c r="K60" s="201"/>
      <c r="L60" s="201"/>
      <c r="M60" s="201">
        <f t="shared" ref="M60:R60" si="7">M59/($D59)</f>
        <v>0</v>
      </c>
      <c r="N60" s="201">
        <f t="shared" si="7"/>
        <v>8567.4197149432821</v>
      </c>
      <c r="O60" s="324">
        <f t="shared" si="7"/>
        <v>-745.72997764143201</v>
      </c>
      <c r="P60" s="201">
        <f t="shared" si="7"/>
        <v>7821.689737301851</v>
      </c>
      <c r="Q60" s="201">
        <f>Q59/(D59)</f>
        <v>2984.8097598120567</v>
      </c>
      <c r="R60" s="201">
        <f>R59/(D59+E59)</f>
        <v>117730.04220533099</v>
      </c>
      <c r="S60" s="201"/>
      <c r="T60" s="292">
        <f>T59/(D59)</f>
        <v>253.28805548157104</v>
      </c>
      <c r="U60" s="292">
        <f>U59/(D59)</f>
        <v>4583.5919220082224</v>
      </c>
      <c r="V60" s="292">
        <f>V59/($D59)</f>
        <v>1967.7778408353652</v>
      </c>
      <c r="W60" s="292">
        <f>W59/(D59)</f>
        <v>0</v>
      </c>
    </row>
    <row r="61" spans="1:23" x14ac:dyDescent="0.2">
      <c r="A61" s="294"/>
      <c r="B61" s="295"/>
      <c r="C61" s="296"/>
      <c r="I61" s="201"/>
      <c r="J61" s="201"/>
      <c r="K61" s="201"/>
      <c r="L61" s="201"/>
      <c r="M61" s="201"/>
      <c r="N61" s="201"/>
      <c r="O61" s="324"/>
      <c r="P61" s="201"/>
      <c r="Q61" s="201"/>
      <c r="R61" s="201"/>
      <c r="S61" s="238"/>
      <c r="T61" s="325"/>
      <c r="U61" s="325"/>
      <c r="V61" s="325"/>
      <c r="W61" s="325"/>
    </row>
    <row r="62" spans="1:23" x14ac:dyDescent="0.2">
      <c r="A62" s="295" t="s">
        <v>3</v>
      </c>
      <c r="B62" s="295"/>
      <c r="C62" s="300" t="s">
        <v>801</v>
      </c>
      <c r="I62" s="201"/>
      <c r="J62" s="201"/>
      <c r="K62" s="201"/>
      <c r="L62" s="201"/>
      <c r="M62" s="201"/>
      <c r="N62" s="201"/>
      <c r="O62" s="324"/>
      <c r="P62" s="201"/>
      <c r="Q62" s="201"/>
      <c r="R62" s="201"/>
      <c r="S62" s="238"/>
      <c r="T62" s="325"/>
      <c r="U62" s="325"/>
      <c r="V62" s="325"/>
      <c r="W62" s="325"/>
    </row>
    <row r="63" spans="1:23" x14ac:dyDescent="0.2">
      <c r="A63" s="294"/>
      <c r="B63" s="295"/>
      <c r="C63" s="296" t="str">
        <f>C$11</f>
        <v>TOTAL</v>
      </c>
      <c r="D63" s="186">
        <f>transpose!A51</f>
        <v>180</v>
      </c>
      <c r="E63" s="186">
        <f>transpose!B51</f>
        <v>0</v>
      </c>
      <c r="F63" s="186">
        <f>transpose!C51</f>
        <v>0</v>
      </c>
      <c r="G63" s="186">
        <f>transpose!D51</f>
        <v>0</v>
      </c>
      <c r="H63" s="186">
        <f>transpose!E51</f>
        <v>62.5</v>
      </c>
      <c r="I63" s="201">
        <f>transpose!F51</f>
        <v>2838193.37</v>
      </c>
      <c r="J63" s="201">
        <f>transpose!G51</f>
        <v>0</v>
      </c>
      <c r="K63" s="201">
        <f>transpose!H51</f>
        <v>0</v>
      </c>
      <c r="L63" s="201">
        <f>transpose!I51</f>
        <v>0</v>
      </c>
      <c r="M63" s="201">
        <f>transpose!J51</f>
        <v>0</v>
      </c>
      <c r="N63" s="201">
        <f>transpose!K51</f>
        <v>2838193.37</v>
      </c>
      <c r="O63" s="324">
        <f>transpose!L51</f>
        <v>-247043.56139579794</v>
      </c>
      <c r="P63" s="201">
        <f>transpose!M51</f>
        <v>2591149.8086042022</v>
      </c>
      <c r="Q63" s="201">
        <f>transpose!N51</f>
        <v>981432.5</v>
      </c>
      <c r="R63" s="201">
        <f>transpose!O51</f>
        <v>36349352</v>
      </c>
      <c r="S63" s="238">
        <f>transpose!P51</f>
        <v>27</v>
      </c>
      <c r="T63" s="292">
        <f>transpose!Q51</f>
        <v>62979.99</v>
      </c>
      <c r="U63" s="292">
        <f>transpose!R51</f>
        <v>1546737.3186042022</v>
      </c>
      <c r="V63" s="292">
        <f>transpose!S51</f>
        <v>6508.04</v>
      </c>
      <c r="W63" s="292">
        <f>transpose!T51</f>
        <v>0</v>
      </c>
    </row>
    <row r="64" spans="1:23" x14ac:dyDescent="0.2">
      <c r="A64" s="294"/>
      <c r="B64" s="295"/>
      <c r="C64" s="296" t="str">
        <f>C$12</f>
        <v>PER PUPIL</v>
      </c>
      <c r="I64" s="201">
        <f>I63/(D63)</f>
        <v>15767.740944444446</v>
      </c>
      <c r="J64" s="201">
        <f>J63/(D63)</f>
        <v>0</v>
      </c>
      <c r="K64" s="201"/>
      <c r="L64" s="201"/>
      <c r="M64" s="201">
        <f t="shared" ref="M64:R64" si="8">M63/($D63)</f>
        <v>0</v>
      </c>
      <c r="N64" s="201">
        <f t="shared" si="8"/>
        <v>15767.740944444446</v>
      </c>
      <c r="O64" s="324">
        <f t="shared" si="8"/>
        <v>-1372.4642299766551</v>
      </c>
      <c r="P64" s="201">
        <f t="shared" si="8"/>
        <v>14395.276714467791</v>
      </c>
      <c r="Q64" s="201">
        <f>Q63/(D63)</f>
        <v>5452.4027777777774</v>
      </c>
      <c r="R64" s="201">
        <f>R63/(D63+E63)</f>
        <v>201940.84444444443</v>
      </c>
      <c r="S64" s="201"/>
      <c r="T64" s="292">
        <f>T63/(D63)</f>
        <v>349.88883333333331</v>
      </c>
      <c r="U64" s="292">
        <f>U63/(D63)</f>
        <v>8592.9851033566792</v>
      </c>
      <c r="V64" s="292">
        <f>V63/($D63)</f>
        <v>36.155777777777779</v>
      </c>
      <c r="W64" s="292">
        <f>W63/(D63)</f>
        <v>0</v>
      </c>
    </row>
    <row r="65" spans="1:23" x14ac:dyDescent="0.2">
      <c r="A65" s="294"/>
      <c r="B65" s="295"/>
      <c r="C65" s="296"/>
      <c r="I65" s="201"/>
      <c r="J65" s="201"/>
      <c r="K65" s="201"/>
      <c r="L65" s="201"/>
      <c r="M65" s="201"/>
      <c r="N65" s="201"/>
      <c r="O65" s="324"/>
      <c r="P65" s="201"/>
      <c r="Q65" s="201"/>
      <c r="R65" s="201"/>
      <c r="S65" s="238"/>
      <c r="T65" s="325"/>
      <c r="U65" s="325"/>
      <c r="V65" s="325"/>
      <c r="W65" s="325"/>
    </row>
    <row r="66" spans="1:23" x14ac:dyDescent="0.2">
      <c r="A66" s="295" t="s">
        <v>3</v>
      </c>
      <c r="B66" s="295"/>
      <c r="C66" s="300" t="s">
        <v>802</v>
      </c>
      <c r="I66" s="201"/>
      <c r="J66" s="201"/>
      <c r="K66" s="201"/>
      <c r="L66" s="201"/>
      <c r="M66" s="201"/>
      <c r="N66" s="201"/>
      <c r="O66" s="324"/>
      <c r="P66" s="201"/>
      <c r="Q66" s="201"/>
      <c r="R66" s="201"/>
      <c r="S66" s="238"/>
      <c r="T66" s="325"/>
      <c r="U66" s="325"/>
      <c r="V66" s="325"/>
      <c r="W66" s="325"/>
    </row>
    <row r="67" spans="1:23" x14ac:dyDescent="0.2">
      <c r="A67" s="294"/>
      <c r="B67" s="295"/>
      <c r="C67" s="296" t="str">
        <f>C$11</f>
        <v>TOTAL</v>
      </c>
      <c r="D67" s="186">
        <f>transpose!A52</f>
        <v>38579.699999999997</v>
      </c>
      <c r="E67" s="186">
        <f>transpose!B52</f>
        <v>1073.8</v>
      </c>
      <c r="F67" s="186">
        <f>transpose!C52</f>
        <v>0</v>
      </c>
      <c r="G67" s="186">
        <f>transpose!D52</f>
        <v>142.5</v>
      </c>
      <c r="H67" s="186">
        <f>transpose!E52</f>
        <v>23355.4</v>
      </c>
      <c r="I67" s="201">
        <f>transpose!F52</f>
        <v>367863476.31</v>
      </c>
      <c r="J67" s="201">
        <f>transpose!G52</f>
        <v>212258.27</v>
      </c>
      <c r="K67" s="201">
        <f>transpose!H52</f>
        <v>0</v>
      </c>
      <c r="L67" s="201">
        <f>transpose!I52</f>
        <v>1163085</v>
      </c>
      <c r="M67" s="201">
        <f>transpose!J52</f>
        <v>-9103708.6140000001</v>
      </c>
      <c r="N67" s="201">
        <f>transpose!K52</f>
        <v>368075734.57999998</v>
      </c>
      <c r="O67" s="324">
        <f>transpose!L52</f>
        <v>-32038247.039530519</v>
      </c>
      <c r="P67" s="201">
        <f>transpose!M52</f>
        <v>326933778.92646945</v>
      </c>
      <c r="Q67" s="201">
        <f>transpose!N52</f>
        <v>68685772.739999995</v>
      </c>
      <c r="R67" s="201">
        <f>transpose!O52</f>
        <v>2640744819</v>
      </c>
      <c r="S67" s="238">
        <f>transpose!P52</f>
        <v>26.01</v>
      </c>
      <c r="T67" s="292">
        <f>transpose!Q52</f>
        <v>5586544.6799999997</v>
      </c>
      <c r="U67" s="292">
        <f>transpose!R52</f>
        <v>252661461.50646946</v>
      </c>
      <c r="V67" s="292">
        <f>transpose!S52</f>
        <v>77699062.083524004</v>
      </c>
      <c r="W67" s="292">
        <f>transpose!T52</f>
        <v>0</v>
      </c>
    </row>
    <row r="68" spans="1:23" x14ac:dyDescent="0.2">
      <c r="A68" s="294"/>
      <c r="B68" s="295"/>
      <c r="C68" s="296" t="str">
        <f>C$12</f>
        <v>PER PUPIL</v>
      </c>
      <c r="I68" s="201">
        <f>I67/(D67)</f>
        <v>9535.15647633341</v>
      </c>
      <c r="J68" s="201">
        <f>J67/(D67)</f>
        <v>5.5018123520919033</v>
      </c>
      <c r="K68" s="201"/>
      <c r="L68" s="201"/>
      <c r="M68" s="201">
        <f t="shared" ref="M68:R68" si="9">M67/($D67)</f>
        <v>-235.97147240647286</v>
      </c>
      <c r="N68" s="201">
        <f t="shared" si="9"/>
        <v>9540.6582886855012</v>
      </c>
      <c r="O68" s="324">
        <f t="shared" si="9"/>
        <v>-830.44313562652178</v>
      </c>
      <c r="P68" s="201">
        <f t="shared" si="9"/>
        <v>8474.2436806525056</v>
      </c>
      <c r="Q68" s="201">
        <f>Q67/(D67)</f>
        <v>1780.3604678107918</v>
      </c>
      <c r="R68" s="201">
        <f>R67/(D67+E67)</f>
        <v>66595.504028648167</v>
      </c>
      <c r="S68" s="201"/>
      <c r="T68" s="292">
        <f>T67/(D67)</f>
        <v>144.80529086540332</v>
      </c>
      <c r="U68" s="292">
        <f>U67/(D67)</f>
        <v>6549.0779219763108</v>
      </c>
      <c r="V68" s="292">
        <f>V67/($D67)</f>
        <v>2013.9882395022255</v>
      </c>
      <c r="W68" s="292">
        <f>W67/(D67)</f>
        <v>0</v>
      </c>
    </row>
    <row r="69" spans="1:23" x14ac:dyDescent="0.2">
      <c r="A69" s="294"/>
      <c r="B69" s="295"/>
      <c r="C69" s="296"/>
      <c r="I69" s="201"/>
      <c r="J69" s="201"/>
      <c r="K69" s="201"/>
      <c r="L69" s="201"/>
      <c r="M69" s="201"/>
      <c r="N69" s="201"/>
      <c r="O69" s="324"/>
      <c r="P69" s="201"/>
      <c r="Q69" s="201"/>
      <c r="R69" s="201"/>
      <c r="S69" s="238"/>
      <c r="T69" s="325"/>
      <c r="U69" s="325"/>
      <c r="V69" s="325"/>
      <c r="W69" s="325"/>
    </row>
    <row r="70" spans="1:23" x14ac:dyDescent="0.2">
      <c r="A70" s="295" t="s">
        <v>3</v>
      </c>
      <c r="B70" s="295"/>
      <c r="C70" s="300" t="s">
        <v>803</v>
      </c>
      <c r="I70" s="201"/>
      <c r="J70" s="201"/>
      <c r="K70" s="201"/>
      <c r="L70" s="201"/>
      <c r="M70" s="201"/>
      <c r="N70" s="201"/>
      <c r="O70" s="324"/>
      <c r="P70" s="201"/>
      <c r="Q70" s="201"/>
      <c r="R70" s="201"/>
      <c r="S70" s="238"/>
      <c r="T70" s="325"/>
      <c r="U70" s="325"/>
      <c r="V70" s="325"/>
      <c r="W70" s="325"/>
    </row>
    <row r="71" spans="1:23" x14ac:dyDescent="0.2">
      <c r="A71" s="294"/>
      <c r="B71" s="295"/>
      <c r="C71" s="296" t="str">
        <f>C$11</f>
        <v>TOTAL</v>
      </c>
      <c r="D71" s="186">
        <f>transpose!A53</f>
        <v>2765.5</v>
      </c>
      <c r="E71" s="186">
        <f>transpose!B53</f>
        <v>0</v>
      </c>
      <c r="F71" s="186">
        <f>transpose!C53</f>
        <v>2266</v>
      </c>
      <c r="G71" s="186">
        <f>transpose!D53</f>
        <v>1</v>
      </c>
      <c r="H71" s="186">
        <f>transpose!E53</f>
        <v>822.3</v>
      </c>
      <c r="I71" s="201">
        <f>transpose!F53</f>
        <v>23521857</v>
      </c>
      <c r="J71" s="201">
        <f>transpose!G53</f>
        <v>0</v>
      </c>
      <c r="K71" s="201">
        <f>transpose!H53</f>
        <v>18495092</v>
      </c>
      <c r="L71" s="201">
        <f>transpose!I53</f>
        <v>8162</v>
      </c>
      <c r="M71" s="201">
        <f>transpose!J53</f>
        <v>0</v>
      </c>
      <c r="N71" s="201">
        <f>transpose!K53</f>
        <v>23521857</v>
      </c>
      <c r="O71" s="324">
        <f>transpose!L53</f>
        <v>-2047402.1908953581</v>
      </c>
      <c r="P71" s="201">
        <f>transpose!M53</f>
        <v>21474454.809104644</v>
      </c>
      <c r="Q71" s="201">
        <f>transpose!N53</f>
        <v>1546898.34</v>
      </c>
      <c r="R71" s="201">
        <f>transpose!O53</f>
        <v>64699416</v>
      </c>
      <c r="S71" s="238">
        <f>transpose!P53</f>
        <v>23.908999999999999</v>
      </c>
      <c r="T71" s="292">
        <f>transpose!Q53</f>
        <v>152284.69</v>
      </c>
      <c r="U71" s="292">
        <f>transpose!R53</f>
        <v>19775271.779104643</v>
      </c>
      <c r="V71" s="292">
        <f>transpose!S53</f>
        <v>150000</v>
      </c>
      <c r="W71" s="292">
        <f>transpose!T53</f>
        <v>0</v>
      </c>
    </row>
    <row r="72" spans="1:23" x14ac:dyDescent="0.2">
      <c r="A72" s="294"/>
      <c r="B72" s="295"/>
      <c r="C72" s="296" t="str">
        <f>C$12</f>
        <v>PER PUPIL</v>
      </c>
      <c r="I72" s="201">
        <f>I71/(D71)</f>
        <v>8505.4626649792081</v>
      </c>
      <c r="J72" s="201">
        <f>J71/(D71)</f>
        <v>0</v>
      </c>
      <c r="K72" s="201"/>
      <c r="L72" s="201"/>
      <c r="M72" s="201">
        <f t="shared" ref="M72:R72" si="10">M71/($D71)</f>
        <v>0</v>
      </c>
      <c r="N72" s="201">
        <f t="shared" si="10"/>
        <v>8505.4626649792081</v>
      </c>
      <c r="O72" s="324">
        <f t="shared" si="10"/>
        <v>-740.33707860978416</v>
      </c>
      <c r="P72" s="201">
        <f t="shared" si="10"/>
        <v>7765.125586369425</v>
      </c>
      <c r="Q72" s="201">
        <f>Q71/(D71)</f>
        <v>559.35575483637683</v>
      </c>
      <c r="R72" s="201">
        <f>R71/(D71+E71)</f>
        <v>23395.196528656663</v>
      </c>
      <c r="S72" s="201"/>
      <c r="T72" s="292">
        <f>T71/(D71)</f>
        <v>55.065879587777978</v>
      </c>
      <c r="U72" s="292">
        <f>U71/(D71)</f>
        <v>7150.7039519452692</v>
      </c>
      <c r="V72" s="292">
        <f>V71/($D71)</f>
        <v>54.239739649249685</v>
      </c>
      <c r="W72" s="292">
        <f>W71/(D71)</f>
        <v>0</v>
      </c>
    </row>
    <row r="73" spans="1:23" x14ac:dyDescent="0.2">
      <c r="A73" s="294"/>
      <c r="B73" s="295"/>
      <c r="C73" s="296"/>
      <c r="I73" s="201"/>
      <c r="J73" s="201"/>
      <c r="K73" s="201"/>
      <c r="L73" s="201"/>
      <c r="M73" s="201"/>
      <c r="N73" s="201"/>
      <c r="O73" s="324"/>
      <c r="P73" s="201"/>
      <c r="Q73" s="201"/>
      <c r="R73" s="201"/>
      <c r="S73" s="238"/>
      <c r="T73" s="325"/>
      <c r="U73" s="325"/>
      <c r="V73" s="325"/>
      <c r="W73" s="325"/>
    </row>
    <row r="74" spans="1:23" x14ac:dyDescent="0.2">
      <c r="A74" s="295" t="s">
        <v>4</v>
      </c>
      <c r="B74" s="295"/>
      <c r="C74" s="300" t="s">
        <v>4</v>
      </c>
      <c r="I74" s="201"/>
      <c r="J74" s="201"/>
      <c r="K74" s="201"/>
      <c r="L74" s="201"/>
      <c r="M74" s="201"/>
      <c r="N74" s="201"/>
      <c r="O74" s="324"/>
      <c r="P74" s="201"/>
      <c r="Q74" s="201"/>
      <c r="R74" s="201"/>
      <c r="S74" s="238"/>
      <c r="T74" s="325"/>
      <c r="U74" s="325"/>
      <c r="V74" s="325"/>
      <c r="W74" s="325"/>
    </row>
    <row r="75" spans="1:23" x14ac:dyDescent="0.2">
      <c r="A75" s="294"/>
      <c r="B75" s="295"/>
      <c r="C75" s="296" t="str">
        <f>C$11</f>
        <v>TOTAL</v>
      </c>
      <c r="D75" s="186">
        <f>transpose!A54</f>
        <v>1652.5</v>
      </c>
      <c r="E75" s="186">
        <f>transpose!B54</f>
        <v>0</v>
      </c>
      <c r="F75" s="186">
        <f>transpose!C54</f>
        <v>1</v>
      </c>
      <c r="G75" s="186">
        <f>transpose!D54</f>
        <v>0</v>
      </c>
      <c r="H75" s="186">
        <f>transpose!E54</f>
        <v>720</v>
      </c>
      <c r="I75" s="201">
        <f>transpose!F54</f>
        <v>14820099.369999999</v>
      </c>
      <c r="J75" s="201">
        <f>transpose!G54</f>
        <v>42082.67</v>
      </c>
      <c r="K75" s="201">
        <f>transpose!H54</f>
        <v>8162</v>
      </c>
      <c r="L75" s="201">
        <f>transpose!I54</f>
        <v>0</v>
      </c>
      <c r="M75" s="201">
        <f>transpose!J54</f>
        <v>0</v>
      </c>
      <c r="N75" s="201">
        <f>transpose!K54</f>
        <v>14862182.039999999</v>
      </c>
      <c r="O75" s="324">
        <f>transpose!L54</f>
        <v>-1293642.0823484149</v>
      </c>
      <c r="P75" s="201">
        <f>transpose!M54</f>
        <v>13568539.957651583</v>
      </c>
      <c r="Q75" s="201">
        <f>transpose!N54</f>
        <v>6012544.7999999998</v>
      </c>
      <c r="R75" s="201">
        <f>transpose!O54</f>
        <v>286120910</v>
      </c>
      <c r="S75" s="238">
        <f>transpose!P54</f>
        <v>21.013999999999999</v>
      </c>
      <c r="T75" s="292">
        <f>transpose!Q54</f>
        <v>715902.85</v>
      </c>
      <c r="U75" s="292">
        <f>transpose!R54</f>
        <v>6840092.307651584</v>
      </c>
      <c r="V75" s="292">
        <f>transpose!S54</f>
        <v>1700000</v>
      </c>
      <c r="W75" s="292">
        <f>transpose!T54</f>
        <v>51728.7756328018</v>
      </c>
    </row>
    <row r="76" spans="1:23" x14ac:dyDescent="0.2">
      <c r="A76" s="294"/>
      <c r="B76" s="295"/>
      <c r="C76" s="296" t="str">
        <f>C$12</f>
        <v>PER PUPIL</v>
      </c>
      <c r="I76" s="201">
        <f>I75/(D75)</f>
        <v>8968.2900877458396</v>
      </c>
      <c r="J76" s="201">
        <f>J75/(D75)</f>
        <v>25.466063540090772</v>
      </c>
      <c r="K76" s="201"/>
      <c r="L76" s="201"/>
      <c r="M76" s="201">
        <f t="shared" ref="M76:R76" si="11">M75/($D75)</f>
        <v>0</v>
      </c>
      <c r="N76" s="201">
        <f t="shared" si="11"/>
        <v>8993.7561512859302</v>
      </c>
      <c r="O76" s="324">
        <f t="shared" si="11"/>
        <v>-782.83938417453248</v>
      </c>
      <c r="P76" s="201">
        <f t="shared" si="11"/>
        <v>8210.9167671113973</v>
      </c>
      <c r="Q76" s="201">
        <f>Q75/(D75)</f>
        <v>3638.4537367624812</v>
      </c>
      <c r="R76" s="201">
        <f>R75/(D75+E75)</f>
        <v>173144.27231467474</v>
      </c>
      <c r="S76" s="201"/>
      <c r="T76" s="292">
        <f>T75/(D75)</f>
        <v>433.22411497730712</v>
      </c>
      <c r="U76" s="292">
        <f>U75/(D75)</f>
        <v>4139.2389153716094</v>
      </c>
      <c r="V76" s="292">
        <f>V75/($D75)</f>
        <v>1028.7443267776098</v>
      </c>
      <c r="W76" s="292">
        <f>W75/(D75)</f>
        <v>31.303343801998064</v>
      </c>
    </row>
    <row r="77" spans="1:23" x14ac:dyDescent="0.2">
      <c r="A77" s="294"/>
      <c r="B77" s="295"/>
      <c r="C77" s="296"/>
      <c r="I77" s="201"/>
      <c r="J77" s="201"/>
      <c r="K77" s="201"/>
      <c r="L77" s="201"/>
      <c r="M77" s="201"/>
      <c r="N77" s="201"/>
      <c r="O77" s="324"/>
      <c r="P77" s="201"/>
      <c r="Q77" s="201"/>
      <c r="R77" s="201"/>
      <c r="S77" s="238"/>
      <c r="T77" s="325"/>
      <c r="U77" s="325"/>
      <c r="V77" s="325"/>
      <c r="W77" s="325"/>
    </row>
    <row r="78" spans="1:23" x14ac:dyDescent="0.2">
      <c r="A78" s="295" t="s">
        <v>5</v>
      </c>
      <c r="B78" s="295"/>
      <c r="C78" s="300" t="s">
        <v>804</v>
      </c>
      <c r="I78" s="201"/>
      <c r="J78" s="201"/>
      <c r="K78" s="201"/>
      <c r="L78" s="201"/>
      <c r="M78" s="201"/>
      <c r="N78" s="201"/>
      <c r="O78" s="324"/>
      <c r="P78" s="201"/>
      <c r="Q78" s="201"/>
      <c r="R78" s="201"/>
      <c r="S78" s="238"/>
      <c r="T78" s="325"/>
      <c r="U78" s="325"/>
      <c r="V78" s="325"/>
      <c r="W78" s="325"/>
    </row>
    <row r="79" spans="1:23" x14ac:dyDescent="0.2">
      <c r="A79" s="294"/>
      <c r="B79" s="295"/>
      <c r="C79" s="296" t="str">
        <f>C$11</f>
        <v>TOTAL</v>
      </c>
      <c r="D79" s="186">
        <f>transpose!A55</f>
        <v>150.6</v>
      </c>
      <c r="E79" s="186">
        <f>transpose!B55</f>
        <v>0</v>
      </c>
      <c r="F79" s="186">
        <f>transpose!C55</f>
        <v>0</v>
      </c>
      <c r="G79" s="186">
        <f>transpose!D55</f>
        <v>0</v>
      </c>
      <c r="H79" s="186">
        <f>transpose!E55</f>
        <v>67</v>
      </c>
      <c r="I79" s="201">
        <f>transpose!F55</f>
        <v>2311127.27</v>
      </c>
      <c r="J79" s="201">
        <f>transpose!G55</f>
        <v>0</v>
      </c>
      <c r="K79" s="201">
        <f>transpose!H55</f>
        <v>0</v>
      </c>
      <c r="L79" s="201">
        <f>transpose!I55</f>
        <v>0</v>
      </c>
      <c r="M79" s="201">
        <f>transpose!J55</f>
        <v>0</v>
      </c>
      <c r="N79" s="201">
        <f>transpose!K55</f>
        <v>2311127.27</v>
      </c>
      <c r="O79" s="324">
        <f>transpose!L55</f>
        <v>-201166.38903280502</v>
      </c>
      <c r="P79" s="201">
        <f>transpose!M55</f>
        <v>2109960.8809671951</v>
      </c>
      <c r="Q79" s="201">
        <f>transpose!N55</f>
        <v>526746.94999999995</v>
      </c>
      <c r="R79" s="201">
        <f>transpose!O55</f>
        <v>27291174</v>
      </c>
      <c r="S79" s="238">
        <f>transpose!P55</f>
        <v>19.300999999999998</v>
      </c>
      <c r="T79" s="292">
        <f>transpose!Q55</f>
        <v>61327.07</v>
      </c>
      <c r="U79" s="292">
        <f>transpose!R55</f>
        <v>1521886.8609671951</v>
      </c>
      <c r="V79" s="292">
        <f>transpose!S55</f>
        <v>290180</v>
      </c>
      <c r="W79" s="292">
        <f>transpose!T55</f>
        <v>0</v>
      </c>
    </row>
    <row r="80" spans="1:23" x14ac:dyDescent="0.2">
      <c r="A80" s="294"/>
      <c r="B80" s="295"/>
      <c r="C80" s="296" t="str">
        <f>C$12</f>
        <v>PER PUPIL</v>
      </c>
      <c r="I80" s="201">
        <f>I79/(D79)</f>
        <v>15346.130610889775</v>
      </c>
      <c r="J80" s="201">
        <f>J79/(D79)</f>
        <v>0</v>
      </c>
      <c r="K80" s="201"/>
      <c r="L80" s="201"/>
      <c r="M80" s="201">
        <f t="shared" ref="M80:R80" si="12">M79/($D79)</f>
        <v>0</v>
      </c>
      <c r="N80" s="201">
        <f t="shared" si="12"/>
        <v>15346.130610889775</v>
      </c>
      <c r="O80" s="324">
        <f t="shared" si="12"/>
        <v>-1335.7661954369523</v>
      </c>
      <c r="P80" s="201">
        <f t="shared" si="12"/>
        <v>14010.364415452823</v>
      </c>
      <c r="Q80" s="201">
        <f>Q79/(D79)</f>
        <v>3497.6557104913677</v>
      </c>
      <c r="R80" s="201">
        <f>R79/(D79+E79)</f>
        <v>181216.29482071713</v>
      </c>
      <c r="S80" s="201"/>
      <c r="T80" s="292">
        <f>T79/(D79)</f>
        <v>407.2182602921647</v>
      </c>
      <c r="U80" s="292">
        <f>U79/(D79)</f>
        <v>10105.490444669291</v>
      </c>
      <c r="V80" s="292">
        <f>V79/($D79)</f>
        <v>1926.8260292164675</v>
      </c>
      <c r="W80" s="292">
        <f>W79/(D79)</f>
        <v>0</v>
      </c>
    </row>
    <row r="81" spans="1:23" x14ac:dyDescent="0.2">
      <c r="A81" s="294"/>
      <c r="B81" s="295"/>
      <c r="C81" s="296"/>
      <c r="I81" s="201"/>
      <c r="J81" s="201"/>
      <c r="K81" s="201"/>
      <c r="L81" s="201"/>
      <c r="M81" s="201"/>
      <c r="N81" s="201"/>
      <c r="O81" s="324"/>
      <c r="P81" s="201"/>
      <c r="Q81" s="201"/>
      <c r="R81" s="201"/>
      <c r="S81" s="238"/>
      <c r="T81" s="325"/>
      <c r="U81" s="325"/>
      <c r="V81" s="325"/>
      <c r="W81" s="325"/>
    </row>
    <row r="82" spans="1:23" x14ac:dyDescent="0.2">
      <c r="A82" s="295" t="s">
        <v>5</v>
      </c>
      <c r="B82" s="295"/>
      <c r="C82" s="300" t="s">
        <v>805</v>
      </c>
      <c r="I82" s="201"/>
      <c r="J82" s="201"/>
      <c r="K82" s="201"/>
      <c r="L82" s="201"/>
      <c r="M82" s="201"/>
      <c r="N82" s="201"/>
      <c r="O82" s="324"/>
      <c r="P82" s="201"/>
      <c r="Q82" s="201"/>
      <c r="R82" s="201"/>
      <c r="S82" s="238"/>
      <c r="T82" s="325"/>
      <c r="U82" s="325"/>
      <c r="V82" s="325"/>
      <c r="W82" s="325"/>
    </row>
    <row r="83" spans="1:23" x14ac:dyDescent="0.2">
      <c r="A83" s="294"/>
      <c r="B83" s="295"/>
      <c r="C83" s="296" t="str">
        <f>C$11</f>
        <v>TOTAL</v>
      </c>
      <c r="D83" s="186">
        <f>transpose!A56</f>
        <v>51.5</v>
      </c>
      <c r="E83" s="186">
        <f>transpose!B56</f>
        <v>0</v>
      </c>
      <c r="F83" s="186">
        <f>transpose!C56</f>
        <v>0</v>
      </c>
      <c r="G83" s="186">
        <f>transpose!D56</f>
        <v>0</v>
      </c>
      <c r="H83" s="186">
        <f>transpose!E56</f>
        <v>32.1</v>
      </c>
      <c r="I83" s="201">
        <f>transpose!F56</f>
        <v>938558.98</v>
      </c>
      <c r="J83" s="201">
        <f>transpose!G56</f>
        <v>9218.0499999999993</v>
      </c>
      <c r="K83" s="201">
        <f>transpose!H56</f>
        <v>0</v>
      </c>
      <c r="L83" s="201">
        <f>transpose!I56</f>
        <v>0</v>
      </c>
      <c r="M83" s="201">
        <f>transpose!J56</f>
        <v>0</v>
      </c>
      <c r="N83" s="201">
        <f>transpose!K56</f>
        <v>947777.03</v>
      </c>
      <c r="O83" s="324">
        <f>transpose!L56</f>
        <v>-82496.920532349788</v>
      </c>
      <c r="P83" s="201">
        <f>transpose!M56</f>
        <v>865280.1094676503</v>
      </c>
      <c r="Q83" s="201">
        <f>transpose!N56</f>
        <v>323294.57</v>
      </c>
      <c r="R83" s="201">
        <f>transpose!O56</f>
        <v>17195605</v>
      </c>
      <c r="S83" s="238">
        <f>transpose!P56</f>
        <v>18.800999999999998</v>
      </c>
      <c r="T83" s="292">
        <f>transpose!Q56</f>
        <v>36239.15</v>
      </c>
      <c r="U83" s="292">
        <f>transpose!R56</f>
        <v>505746.38946765021</v>
      </c>
      <c r="V83" s="292">
        <f>transpose!S56</f>
        <v>100000</v>
      </c>
      <c r="W83" s="292">
        <f>transpose!T56</f>
        <v>0</v>
      </c>
    </row>
    <row r="84" spans="1:23" x14ac:dyDescent="0.2">
      <c r="A84" s="294"/>
      <c r="B84" s="295"/>
      <c r="C84" s="296" t="str">
        <f>C$12</f>
        <v>PER PUPIL</v>
      </c>
      <c r="I84" s="201">
        <f>I83/(D83)</f>
        <v>18224.446213592233</v>
      </c>
      <c r="J84" s="201">
        <f>J83/(D83)</f>
        <v>178.99126213592231</v>
      </c>
      <c r="K84" s="201"/>
      <c r="L84" s="201"/>
      <c r="M84" s="201">
        <f t="shared" ref="M84:R84" si="13">M83/($D83)</f>
        <v>0</v>
      </c>
      <c r="N84" s="201">
        <f t="shared" si="13"/>
        <v>18403.437475728155</v>
      </c>
      <c r="O84" s="324">
        <f t="shared" si="13"/>
        <v>-1601.881952084462</v>
      </c>
      <c r="P84" s="201">
        <f t="shared" si="13"/>
        <v>16801.555523643696</v>
      </c>
      <c r="Q84" s="201">
        <f>Q83/(D83)</f>
        <v>6277.5644660194175</v>
      </c>
      <c r="R84" s="201">
        <f>R83/(D83+E83)</f>
        <v>333895.24271844659</v>
      </c>
      <c r="S84" s="201"/>
      <c r="T84" s="292">
        <f>T83/(D83)</f>
        <v>703.67281553398061</v>
      </c>
      <c r="U84" s="292">
        <f>U83/(D83)</f>
        <v>9820.3182420902958</v>
      </c>
      <c r="V84" s="292">
        <f>V83/($D83)</f>
        <v>1941.7475728155339</v>
      </c>
      <c r="W84" s="292">
        <f>W83/(D83)</f>
        <v>0</v>
      </c>
    </row>
    <row r="85" spans="1:23" x14ac:dyDescent="0.2">
      <c r="A85" s="294"/>
      <c r="B85" s="295"/>
      <c r="C85" s="296"/>
      <c r="I85" s="201"/>
      <c r="J85" s="201"/>
      <c r="K85" s="201"/>
      <c r="L85" s="201"/>
      <c r="M85" s="201"/>
      <c r="N85" s="201"/>
      <c r="O85" s="324"/>
      <c r="P85" s="201"/>
      <c r="Q85" s="201"/>
      <c r="R85" s="201"/>
      <c r="S85" s="238"/>
      <c r="T85" s="325"/>
      <c r="U85" s="325"/>
      <c r="V85" s="325"/>
      <c r="W85" s="325"/>
    </row>
    <row r="86" spans="1:23" x14ac:dyDescent="0.2">
      <c r="A86" s="295" t="s">
        <v>5</v>
      </c>
      <c r="B86" s="295"/>
      <c r="C86" s="300" t="s">
        <v>806</v>
      </c>
      <c r="I86" s="201"/>
      <c r="J86" s="201"/>
      <c r="K86" s="201"/>
      <c r="L86" s="201"/>
      <c r="M86" s="201"/>
      <c r="N86" s="201"/>
      <c r="O86" s="324"/>
      <c r="P86" s="201"/>
      <c r="Q86" s="201"/>
      <c r="R86" s="201"/>
      <c r="S86" s="238"/>
      <c r="T86" s="325"/>
      <c r="U86" s="325"/>
      <c r="V86" s="325"/>
      <c r="W86" s="325"/>
    </row>
    <row r="87" spans="1:23" x14ac:dyDescent="0.2">
      <c r="A87" s="294"/>
      <c r="B87" s="295"/>
      <c r="C87" s="296" t="str">
        <f>C$11</f>
        <v>TOTAL</v>
      </c>
      <c r="D87" s="186">
        <f>transpose!A57</f>
        <v>291.7</v>
      </c>
      <c r="E87" s="186">
        <f>transpose!B57</f>
        <v>0</v>
      </c>
      <c r="F87" s="186">
        <f>transpose!C57</f>
        <v>0</v>
      </c>
      <c r="G87" s="186">
        <f>transpose!D57</f>
        <v>0</v>
      </c>
      <c r="H87" s="186">
        <f>transpose!E57</f>
        <v>130.69999999999999</v>
      </c>
      <c r="I87" s="201">
        <f>transpose!F57</f>
        <v>3369674.6300000004</v>
      </c>
      <c r="J87" s="201">
        <f>transpose!G57</f>
        <v>0</v>
      </c>
      <c r="K87" s="201">
        <f>transpose!H57</f>
        <v>0</v>
      </c>
      <c r="L87" s="201">
        <f>transpose!I57</f>
        <v>0</v>
      </c>
      <c r="M87" s="201">
        <f>transpose!J57</f>
        <v>0</v>
      </c>
      <c r="N87" s="201">
        <f>transpose!K57</f>
        <v>3369674.6300000004</v>
      </c>
      <c r="O87" s="324">
        <f>transpose!L57</f>
        <v>-293305.04050196824</v>
      </c>
      <c r="P87" s="201">
        <f>transpose!M57</f>
        <v>3076369.5894980319</v>
      </c>
      <c r="Q87" s="201">
        <f>transpose!N57</f>
        <v>763096.09</v>
      </c>
      <c r="R87" s="201">
        <f>transpose!O57</f>
        <v>28262818</v>
      </c>
      <c r="S87" s="238">
        <f>transpose!P57</f>
        <v>27</v>
      </c>
      <c r="T87" s="292">
        <f>transpose!Q57</f>
        <v>86569.76</v>
      </c>
      <c r="U87" s="292">
        <f>transpose!R57</f>
        <v>2226703.7394980323</v>
      </c>
      <c r="V87" s="292">
        <f>transpose!S57</f>
        <v>0</v>
      </c>
      <c r="W87" s="292">
        <f>transpose!T57</f>
        <v>0</v>
      </c>
    </row>
    <row r="88" spans="1:23" x14ac:dyDescent="0.2">
      <c r="A88" s="294"/>
      <c r="B88" s="295"/>
      <c r="C88" s="296" t="str">
        <f>C$12</f>
        <v>PER PUPIL</v>
      </c>
      <c r="I88" s="201">
        <f>I87/(D87)</f>
        <v>11551.849948577306</v>
      </c>
      <c r="J88" s="201">
        <f>J87/(D87)</f>
        <v>0</v>
      </c>
      <c r="K88" s="201"/>
      <c r="L88" s="201"/>
      <c r="M88" s="201">
        <f t="shared" ref="M88:R88" si="14">M87/($D87)</f>
        <v>0</v>
      </c>
      <c r="N88" s="201">
        <f t="shared" si="14"/>
        <v>11551.849948577306</v>
      </c>
      <c r="O88" s="324">
        <f t="shared" si="14"/>
        <v>-1005.5023671647866</v>
      </c>
      <c r="P88" s="201">
        <f t="shared" si="14"/>
        <v>10546.34758141252</v>
      </c>
      <c r="Q88" s="201">
        <f>Q87/(D87)</f>
        <v>2616.0304765169694</v>
      </c>
      <c r="R88" s="201">
        <f>R87/(D87+E87)</f>
        <v>96890.017140898184</v>
      </c>
      <c r="S88" s="201"/>
      <c r="T88" s="292">
        <f>T87/(D87)</f>
        <v>296.77668837847102</v>
      </c>
      <c r="U88" s="292">
        <f>U87/(D87)</f>
        <v>7633.5404165170803</v>
      </c>
      <c r="V88" s="292">
        <f>V87/($D87)</f>
        <v>0</v>
      </c>
      <c r="W88" s="292">
        <f>W87/(D87)</f>
        <v>0</v>
      </c>
    </row>
    <row r="89" spans="1:23" x14ac:dyDescent="0.2">
      <c r="A89" s="294"/>
      <c r="B89" s="295"/>
      <c r="C89" s="296"/>
      <c r="I89" s="201"/>
      <c r="J89" s="201"/>
      <c r="K89" s="201"/>
      <c r="L89" s="201"/>
      <c r="M89" s="201"/>
      <c r="N89" s="201"/>
      <c r="O89" s="324"/>
      <c r="P89" s="201"/>
      <c r="Q89" s="201"/>
      <c r="R89" s="201"/>
      <c r="S89" s="238"/>
      <c r="T89" s="325"/>
      <c r="U89" s="325"/>
      <c r="V89" s="325"/>
      <c r="W89" s="325"/>
    </row>
    <row r="90" spans="1:23" x14ac:dyDescent="0.2">
      <c r="A90" s="295" t="s">
        <v>5</v>
      </c>
      <c r="B90" s="295"/>
      <c r="C90" s="300" t="s">
        <v>807</v>
      </c>
      <c r="I90" s="201"/>
      <c r="J90" s="201"/>
      <c r="K90" s="201"/>
      <c r="L90" s="201"/>
      <c r="M90" s="201"/>
      <c r="N90" s="201"/>
      <c r="O90" s="324"/>
      <c r="P90" s="201"/>
      <c r="Q90" s="201"/>
      <c r="R90" s="201"/>
      <c r="S90" s="238"/>
      <c r="T90" s="325"/>
      <c r="U90" s="325"/>
      <c r="V90" s="325"/>
      <c r="W90" s="325"/>
    </row>
    <row r="91" spans="1:23" x14ac:dyDescent="0.2">
      <c r="A91" s="294"/>
      <c r="B91" s="295"/>
      <c r="C91" s="296" t="str">
        <f>C$11</f>
        <v>TOTAL</v>
      </c>
      <c r="D91" s="186">
        <f>transpose!A58</f>
        <v>50</v>
      </c>
      <c r="E91" s="186">
        <f>transpose!B58</f>
        <v>0</v>
      </c>
      <c r="F91" s="186">
        <f>transpose!C58</f>
        <v>0</v>
      </c>
      <c r="G91" s="186">
        <f>transpose!D58</f>
        <v>0</v>
      </c>
      <c r="H91" s="186">
        <f>transpose!E58</f>
        <v>25.6</v>
      </c>
      <c r="I91" s="201">
        <f>transpose!F58</f>
        <v>910860.01</v>
      </c>
      <c r="J91" s="201">
        <f>transpose!G58</f>
        <v>0</v>
      </c>
      <c r="K91" s="201">
        <f>transpose!H58</f>
        <v>0</v>
      </c>
      <c r="L91" s="201">
        <f>transpose!I58</f>
        <v>0</v>
      </c>
      <c r="M91" s="201">
        <f>transpose!J58</f>
        <v>0</v>
      </c>
      <c r="N91" s="201">
        <f>transpose!K58</f>
        <v>910860.01</v>
      </c>
      <c r="O91" s="324">
        <f>transpose!L58</f>
        <v>-79283.569323330536</v>
      </c>
      <c r="P91" s="201">
        <f>transpose!M58</f>
        <v>831576.44067666947</v>
      </c>
      <c r="Q91" s="201">
        <f>transpose!N58</f>
        <v>179959.89</v>
      </c>
      <c r="R91" s="201">
        <f>transpose!O58</f>
        <v>6665181</v>
      </c>
      <c r="S91" s="238">
        <f>transpose!P58</f>
        <v>27</v>
      </c>
      <c r="T91" s="292">
        <f>transpose!Q58</f>
        <v>21464.87</v>
      </c>
      <c r="U91" s="292">
        <f>transpose!R58</f>
        <v>630151.68067666946</v>
      </c>
      <c r="V91" s="292">
        <f>transpose!S58</f>
        <v>0</v>
      </c>
      <c r="W91" s="292">
        <f>transpose!T58</f>
        <v>0</v>
      </c>
    </row>
    <row r="92" spans="1:23" x14ac:dyDescent="0.2">
      <c r="A92" s="294"/>
      <c r="B92" s="295"/>
      <c r="C92" s="296" t="str">
        <f>C$12</f>
        <v>PER PUPIL</v>
      </c>
      <c r="I92" s="201">
        <f>I91/(D91)</f>
        <v>18217.200199999999</v>
      </c>
      <c r="J92" s="201">
        <f>J91/(D91)</f>
        <v>0</v>
      </c>
      <c r="K92" s="201"/>
      <c r="L92" s="201"/>
      <c r="M92" s="201">
        <f t="shared" ref="M92:R92" si="15">M91/($D91)</f>
        <v>0</v>
      </c>
      <c r="N92" s="201">
        <f t="shared" si="15"/>
        <v>18217.200199999999</v>
      </c>
      <c r="O92" s="324">
        <f t="shared" si="15"/>
        <v>-1585.6713864666108</v>
      </c>
      <c r="P92" s="201">
        <f t="shared" si="15"/>
        <v>16631.52881353339</v>
      </c>
      <c r="Q92" s="201">
        <f>Q91/(D91)</f>
        <v>3599.1978000000004</v>
      </c>
      <c r="R92" s="201">
        <f>R91/(D91+E91)</f>
        <v>133303.62</v>
      </c>
      <c r="S92" s="201"/>
      <c r="T92" s="292">
        <f>T91/(D91)</f>
        <v>429.29739999999998</v>
      </c>
      <c r="U92" s="292">
        <f>U91/(D91)</f>
        <v>12603.033613533389</v>
      </c>
      <c r="V92" s="292">
        <f>V91/($D91)</f>
        <v>0</v>
      </c>
      <c r="W92" s="292">
        <f>W91/(D91)</f>
        <v>0</v>
      </c>
    </row>
    <row r="93" spans="1:23" x14ac:dyDescent="0.2">
      <c r="A93" s="294"/>
      <c r="B93" s="295"/>
      <c r="C93" s="296"/>
      <c r="I93" s="201"/>
      <c r="J93" s="201"/>
      <c r="K93" s="201"/>
      <c r="L93" s="201"/>
      <c r="M93" s="201"/>
      <c r="N93" s="201"/>
      <c r="O93" s="324"/>
      <c r="P93" s="201"/>
      <c r="Q93" s="201"/>
      <c r="R93" s="201"/>
      <c r="S93" s="238"/>
      <c r="T93" s="325"/>
      <c r="U93" s="325"/>
      <c r="V93" s="325"/>
      <c r="W93" s="325"/>
    </row>
    <row r="94" spans="1:23" x14ac:dyDescent="0.2">
      <c r="A94" s="295" t="s">
        <v>5</v>
      </c>
      <c r="B94" s="295"/>
      <c r="C94" s="300" t="s">
        <v>808</v>
      </c>
      <c r="I94" s="201"/>
      <c r="J94" s="201"/>
      <c r="K94" s="201"/>
      <c r="L94" s="201"/>
      <c r="M94" s="201"/>
      <c r="N94" s="201"/>
      <c r="O94" s="324"/>
      <c r="P94" s="201"/>
      <c r="Q94" s="201"/>
      <c r="R94" s="201"/>
      <c r="S94" s="238"/>
      <c r="T94" s="325"/>
      <c r="U94" s="325"/>
      <c r="V94" s="325"/>
      <c r="W94" s="325"/>
    </row>
    <row r="95" spans="1:23" x14ac:dyDescent="0.2">
      <c r="A95" s="294"/>
      <c r="B95" s="295"/>
      <c r="C95" s="296" t="str">
        <f>C$11</f>
        <v>TOTAL</v>
      </c>
      <c r="D95" s="186">
        <f>transpose!A59</f>
        <v>50</v>
      </c>
      <c r="E95" s="186">
        <f>transpose!B59</f>
        <v>0</v>
      </c>
      <c r="F95" s="186">
        <f>transpose!C59</f>
        <v>0</v>
      </c>
      <c r="G95" s="186">
        <f>transpose!D59</f>
        <v>0</v>
      </c>
      <c r="H95" s="186">
        <f>transpose!E59</f>
        <v>20.2</v>
      </c>
      <c r="I95" s="201">
        <f>transpose!F59</f>
        <v>886299.82</v>
      </c>
      <c r="J95" s="201">
        <f>transpose!G59</f>
        <v>13438.75</v>
      </c>
      <c r="K95" s="201">
        <f>transpose!H59</f>
        <v>0</v>
      </c>
      <c r="L95" s="201">
        <f>transpose!I59</f>
        <v>0</v>
      </c>
      <c r="M95" s="201">
        <f>transpose!J59</f>
        <v>0</v>
      </c>
      <c r="N95" s="201">
        <f>transpose!K59</f>
        <v>899738.57</v>
      </c>
      <c r="O95" s="324">
        <f>transpose!L59</f>
        <v>-78315.530931552566</v>
      </c>
      <c r="P95" s="201">
        <f>transpose!M59</f>
        <v>821423.03906844743</v>
      </c>
      <c r="Q95" s="201">
        <f>transpose!N59</f>
        <v>149096.75</v>
      </c>
      <c r="R95" s="201">
        <f>transpose!O59</f>
        <v>13861728</v>
      </c>
      <c r="S95" s="238">
        <f>transpose!P59</f>
        <v>10.756</v>
      </c>
      <c r="T95" s="292">
        <f>transpose!Q59</f>
        <v>17780.009999999998</v>
      </c>
      <c r="U95" s="292">
        <f>transpose!R59</f>
        <v>654546.27906844742</v>
      </c>
      <c r="V95" s="292">
        <f>transpose!S59</f>
        <v>154645.62</v>
      </c>
      <c r="W95" s="292">
        <f>transpose!T59</f>
        <v>6571.3843125475796</v>
      </c>
    </row>
    <row r="96" spans="1:23" x14ac:dyDescent="0.2">
      <c r="A96" s="294"/>
      <c r="B96" s="295"/>
      <c r="C96" s="296" t="str">
        <f>C$12</f>
        <v>PER PUPIL</v>
      </c>
      <c r="I96" s="201">
        <f>I95/(D95)</f>
        <v>17725.9964</v>
      </c>
      <c r="J96" s="201">
        <f>J95/(D95)</f>
        <v>268.77499999999998</v>
      </c>
      <c r="K96" s="201"/>
      <c r="L96" s="201"/>
      <c r="M96" s="201">
        <f t="shared" ref="M96:R96" si="16">M95/($D95)</f>
        <v>0</v>
      </c>
      <c r="N96" s="201">
        <f t="shared" si="16"/>
        <v>17994.771399999998</v>
      </c>
      <c r="O96" s="324">
        <f t="shared" si="16"/>
        <v>-1566.3106186310513</v>
      </c>
      <c r="P96" s="201">
        <f t="shared" si="16"/>
        <v>16428.460781368947</v>
      </c>
      <c r="Q96" s="201">
        <f>Q95/(D95)</f>
        <v>2981.9349999999999</v>
      </c>
      <c r="R96" s="201">
        <f>R95/(D95+E95)</f>
        <v>277234.56</v>
      </c>
      <c r="S96" s="201"/>
      <c r="T96" s="292">
        <f>T95/(D95)</f>
        <v>355.60019999999997</v>
      </c>
      <c r="U96" s="292">
        <f>U95/(D95)</f>
        <v>13090.925581368949</v>
      </c>
      <c r="V96" s="292">
        <f>V95/($D95)</f>
        <v>3092.9123999999997</v>
      </c>
      <c r="W96" s="292">
        <f>W95/(D95)</f>
        <v>131.42768625095158</v>
      </c>
    </row>
    <row r="97" spans="1:23" x14ac:dyDescent="0.2">
      <c r="A97" s="294"/>
      <c r="B97" s="295"/>
      <c r="C97" s="296"/>
      <c r="I97" s="201"/>
      <c r="J97" s="201"/>
      <c r="K97" s="201"/>
      <c r="L97" s="201"/>
      <c r="M97" s="201"/>
      <c r="N97" s="201"/>
      <c r="O97" s="324"/>
      <c r="P97" s="201"/>
      <c r="Q97" s="201"/>
      <c r="R97" s="201"/>
      <c r="S97" s="238"/>
      <c r="T97" s="325"/>
      <c r="U97" s="325"/>
      <c r="V97" s="325"/>
      <c r="W97" s="325"/>
    </row>
    <row r="98" spans="1:23" x14ac:dyDescent="0.2">
      <c r="A98" s="295" t="s">
        <v>6</v>
      </c>
      <c r="B98" s="295"/>
      <c r="C98" s="300" t="s">
        <v>36</v>
      </c>
      <c r="I98" s="201"/>
      <c r="J98" s="201"/>
      <c r="K98" s="201"/>
      <c r="L98" s="201"/>
      <c r="M98" s="201"/>
      <c r="N98" s="201"/>
      <c r="O98" s="324"/>
      <c r="P98" s="201"/>
      <c r="Q98" s="201"/>
      <c r="R98" s="201"/>
      <c r="S98" s="238"/>
      <c r="T98" s="325"/>
      <c r="U98" s="325"/>
      <c r="V98" s="325"/>
      <c r="W98" s="325"/>
    </row>
    <row r="99" spans="1:23" x14ac:dyDescent="0.2">
      <c r="A99" s="294"/>
      <c r="B99" s="295"/>
      <c r="C99" s="296" t="str">
        <f>C$11</f>
        <v>TOTAL</v>
      </c>
      <c r="D99" s="186">
        <f>transpose!A60</f>
        <v>2292.5</v>
      </c>
      <c r="E99" s="186">
        <f>transpose!B60</f>
        <v>0</v>
      </c>
      <c r="F99" s="186">
        <f>transpose!C60</f>
        <v>1803</v>
      </c>
      <c r="G99" s="186">
        <f>transpose!D60</f>
        <v>1</v>
      </c>
      <c r="H99" s="186">
        <f>transpose!E60</f>
        <v>1661.5</v>
      </c>
      <c r="I99" s="201">
        <f>transpose!F60</f>
        <v>20693512.939999998</v>
      </c>
      <c r="J99" s="201">
        <f>transpose!G60</f>
        <v>0</v>
      </c>
      <c r="K99" s="201">
        <f>transpose!H60</f>
        <v>14716086</v>
      </c>
      <c r="L99" s="201">
        <f>transpose!I60</f>
        <v>8162</v>
      </c>
      <c r="M99" s="201">
        <f>transpose!J60</f>
        <v>0</v>
      </c>
      <c r="N99" s="201">
        <f>transpose!K60</f>
        <v>20693512.939999998</v>
      </c>
      <c r="O99" s="324">
        <f>transpose!L60</f>
        <v>-1801215.9384642732</v>
      </c>
      <c r="P99" s="201">
        <f>transpose!M60</f>
        <v>18892297.001535725</v>
      </c>
      <c r="Q99" s="201">
        <f>transpose!N60</f>
        <v>1205589.22</v>
      </c>
      <c r="R99" s="201">
        <f>transpose!O60</f>
        <v>61831430</v>
      </c>
      <c r="S99" s="238">
        <f>transpose!P60</f>
        <v>19.498000000000001</v>
      </c>
      <c r="T99" s="292">
        <f>transpose!Q60</f>
        <v>104437.56</v>
      </c>
      <c r="U99" s="292">
        <f>transpose!R60</f>
        <v>17582270.221535727</v>
      </c>
      <c r="V99" s="292">
        <f>transpose!S60</f>
        <v>0</v>
      </c>
      <c r="W99" s="292">
        <f>transpose!T60</f>
        <v>0</v>
      </c>
    </row>
    <row r="100" spans="1:23" x14ac:dyDescent="0.2">
      <c r="A100" s="294"/>
      <c r="B100" s="295"/>
      <c r="C100" s="296" t="str">
        <f>C$12</f>
        <v>PER PUPIL</v>
      </c>
      <c r="I100" s="201">
        <f>I99/(D99)</f>
        <v>9026.61415049073</v>
      </c>
      <c r="J100" s="201">
        <f>J99/(D99)</f>
        <v>0</v>
      </c>
      <c r="K100" s="201"/>
      <c r="L100" s="201"/>
      <c r="M100" s="201">
        <f t="shared" ref="M100:R100" si="17">M99/($D99)</f>
        <v>0</v>
      </c>
      <c r="N100" s="201">
        <f t="shared" si="17"/>
        <v>9026.61415049073</v>
      </c>
      <c r="O100" s="324">
        <f t="shared" si="17"/>
        <v>-785.69942790153686</v>
      </c>
      <c r="P100" s="201">
        <f t="shared" si="17"/>
        <v>8240.9147225891938</v>
      </c>
      <c r="Q100" s="201">
        <f>Q99/(D99)</f>
        <v>525.88406543075246</v>
      </c>
      <c r="R100" s="201">
        <f>R99/(D99+E99)</f>
        <v>26971.179934569249</v>
      </c>
      <c r="S100" s="201"/>
      <c r="T100" s="292">
        <f>T99/(D99)</f>
        <v>45.556187568157036</v>
      </c>
      <c r="U100" s="292">
        <f>U99/(D99)</f>
        <v>7669.4744695902846</v>
      </c>
      <c r="V100" s="292">
        <f>V99/($D99)</f>
        <v>0</v>
      </c>
      <c r="W100" s="292">
        <f>W99/(D99)</f>
        <v>0</v>
      </c>
    </row>
    <row r="101" spans="1:23" x14ac:dyDescent="0.2">
      <c r="A101" s="294"/>
      <c r="B101" s="295"/>
      <c r="C101" s="296"/>
      <c r="I101" s="201"/>
      <c r="J101" s="201"/>
      <c r="K101" s="201"/>
      <c r="L101" s="201"/>
      <c r="M101" s="201"/>
      <c r="N101" s="201"/>
      <c r="O101" s="324"/>
      <c r="P101" s="201"/>
      <c r="Q101" s="201"/>
      <c r="R101" s="201"/>
      <c r="S101" s="238"/>
      <c r="T101" s="325"/>
      <c r="U101" s="325"/>
      <c r="V101" s="325"/>
      <c r="W101" s="325"/>
    </row>
    <row r="102" spans="1:23" x14ac:dyDescent="0.2">
      <c r="A102" s="295" t="s">
        <v>6</v>
      </c>
      <c r="B102" s="295"/>
      <c r="C102" s="300" t="s">
        <v>809</v>
      </c>
      <c r="I102" s="201"/>
      <c r="J102" s="201"/>
      <c r="K102" s="201"/>
      <c r="L102" s="201"/>
      <c r="M102" s="201"/>
      <c r="N102" s="201"/>
      <c r="O102" s="324"/>
      <c r="P102" s="201"/>
      <c r="Q102" s="201"/>
      <c r="R102" s="201"/>
      <c r="S102" s="238"/>
      <c r="T102" s="325"/>
      <c r="U102" s="325"/>
      <c r="V102" s="325"/>
      <c r="W102" s="325"/>
    </row>
    <row r="103" spans="1:23" x14ac:dyDescent="0.2">
      <c r="A103" s="294"/>
      <c r="B103" s="295"/>
      <c r="C103" s="296" t="str">
        <f>C$11</f>
        <v>TOTAL</v>
      </c>
      <c r="D103" s="186">
        <f>transpose!A61</f>
        <v>244.5</v>
      </c>
      <c r="E103" s="186">
        <f>transpose!B61</f>
        <v>0</v>
      </c>
      <c r="F103" s="186">
        <f>transpose!C61</f>
        <v>0</v>
      </c>
      <c r="G103" s="186">
        <f>transpose!D61</f>
        <v>1</v>
      </c>
      <c r="H103" s="186">
        <f>transpose!E61</f>
        <v>98.5</v>
      </c>
      <c r="I103" s="201">
        <f>transpose!F61</f>
        <v>3007950.13</v>
      </c>
      <c r="J103" s="201">
        <f>transpose!G61</f>
        <v>0</v>
      </c>
      <c r="K103" s="201">
        <f>transpose!H61</f>
        <v>0</v>
      </c>
      <c r="L103" s="201">
        <f>transpose!I61</f>
        <v>8162</v>
      </c>
      <c r="M103" s="201">
        <f>transpose!J61</f>
        <v>0</v>
      </c>
      <c r="N103" s="201">
        <f>transpose!K61</f>
        <v>3007950.13</v>
      </c>
      <c r="O103" s="324">
        <f>transpose!L61</f>
        <v>-261819.62105568353</v>
      </c>
      <c r="P103" s="201">
        <f>transpose!M61</f>
        <v>2746130.5089443163</v>
      </c>
      <c r="Q103" s="201">
        <f>transpose!N61</f>
        <v>430452.44</v>
      </c>
      <c r="R103" s="201">
        <f>transpose!O61</f>
        <v>22757200</v>
      </c>
      <c r="S103" s="238">
        <f>transpose!P61</f>
        <v>18.914999999999999</v>
      </c>
      <c r="T103" s="292">
        <f>transpose!Q61</f>
        <v>47728.83</v>
      </c>
      <c r="U103" s="292">
        <f>transpose!R61</f>
        <v>2267949.2389443163</v>
      </c>
      <c r="V103" s="292">
        <f>transpose!S61</f>
        <v>125782.95</v>
      </c>
      <c r="W103" s="292">
        <f>transpose!T61</f>
        <v>0</v>
      </c>
    </row>
    <row r="104" spans="1:23" x14ac:dyDescent="0.2">
      <c r="A104" s="294"/>
      <c r="B104" s="295"/>
      <c r="C104" s="296" t="str">
        <f>C$12</f>
        <v>PER PUPIL</v>
      </c>
      <c r="I104" s="201">
        <f>I103/(D103)</f>
        <v>12302.454519427403</v>
      </c>
      <c r="J104" s="201">
        <f>J103/(D103)</f>
        <v>0</v>
      </c>
      <c r="K104" s="201"/>
      <c r="L104" s="201"/>
      <c r="M104" s="201">
        <f t="shared" ref="M104:R104" si="18">M103/($D103)</f>
        <v>0</v>
      </c>
      <c r="N104" s="201">
        <f t="shared" si="18"/>
        <v>12302.454519427403</v>
      </c>
      <c r="O104" s="324">
        <f t="shared" si="18"/>
        <v>-1070.8368959332661</v>
      </c>
      <c r="P104" s="201">
        <f t="shared" si="18"/>
        <v>11231.617623494136</v>
      </c>
      <c r="Q104" s="201">
        <f>Q103/(D103)</f>
        <v>1760.5416768916155</v>
      </c>
      <c r="R104" s="201">
        <f>R103/(D103+E103)</f>
        <v>93076.482617586909</v>
      </c>
      <c r="S104" s="201"/>
      <c r="T104" s="292">
        <f>T103/(D103)</f>
        <v>195.20993865030675</v>
      </c>
      <c r="U104" s="292">
        <f>U103/(D103)</f>
        <v>9275.8660079522142</v>
      </c>
      <c r="V104" s="292">
        <f>V103/($D103)</f>
        <v>514.44969325153374</v>
      </c>
      <c r="W104" s="292">
        <f>W103/(D103)</f>
        <v>0</v>
      </c>
    </row>
    <row r="105" spans="1:23" x14ac:dyDescent="0.2">
      <c r="A105" s="294"/>
      <c r="B105" s="295"/>
      <c r="C105" s="296"/>
      <c r="I105" s="201"/>
      <c r="J105" s="201"/>
      <c r="K105" s="201"/>
      <c r="L105" s="201"/>
      <c r="M105" s="201"/>
      <c r="N105" s="201"/>
      <c r="O105" s="324"/>
      <c r="P105" s="201"/>
      <c r="Q105" s="201"/>
      <c r="R105" s="201"/>
      <c r="S105" s="238"/>
      <c r="T105" s="325"/>
      <c r="U105" s="325"/>
      <c r="V105" s="325"/>
      <c r="W105" s="325"/>
    </row>
    <row r="106" spans="1:23" x14ac:dyDescent="0.2">
      <c r="A106" s="295" t="s">
        <v>7</v>
      </c>
      <c r="B106" s="295"/>
      <c r="C106" s="300" t="s">
        <v>810</v>
      </c>
      <c r="I106" s="201"/>
      <c r="J106" s="201"/>
      <c r="K106" s="201"/>
      <c r="L106" s="201"/>
      <c r="M106" s="201"/>
      <c r="N106" s="201"/>
      <c r="O106" s="324"/>
      <c r="P106" s="201"/>
      <c r="Q106" s="201"/>
      <c r="R106" s="201"/>
      <c r="S106" s="238"/>
      <c r="T106" s="325"/>
      <c r="U106" s="325"/>
      <c r="V106" s="325"/>
      <c r="W106" s="325"/>
    </row>
    <row r="107" spans="1:23" x14ac:dyDescent="0.2">
      <c r="A107" s="294"/>
      <c r="B107" s="295"/>
      <c r="C107" s="296" t="str">
        <f>C$11</f>
        <v>TOTAL</v>
      </c>
      <c r="D107" s="186">
        <f>transpose!A62</f>
        <v>30188.5</v>
      </c>
      <c r="E107" s="186">
        <f>transpose!B62</f>
        <v>0</v>
      </c>
      <c r="F107" s="186">
        <f>transpose!C62</f>
        <v>0</v>
      </c>
      <c r="G107" s="186">
        <f>transpose!D62</f>
        <v>0</v>
      </c>
      <c r="H107" s="186">
        <f>transpose!E62</f>
        <v>6530.7</v>
      </c>
      <c r="I107" s="201">
        <f>transpose!F62</f>
        <v>261780157.72</v>
      </c>
      <c r="J107" s="201">
        <f>transpose!G62</f>
        <v>0</v>
      </c>
      <c r="K107" s="201">
        <f>transpose!H62</f>
        <v>0</v>
      </c>
      <c r="L107" s="201">
        <f>transpose!I62</f>
        <v>0</v>
      </c>
      <c r="M107" s="201">
        <f>transpose!J62</f>
        <v>0</v>
      </c>
      <c r="N107" s="201">
        <f>transpose!K62</f>
        <v>261780157.72</v>
      </c>
      <c r="O107" s="324">
        <f>transpose!L62</f>
        <v>-22786009.984197266</v>
      </c>
      <c r="P107" s="201">
        <f>transpose!M62</f>
        <v>238994147.73580274</v>
      </c>
      <c r="Q107" s="201">
        <f>transpose!N62</f>
        <v>85984070.620000005</v>
      </c>
      <c r="R107" s="201">
        <f>transpose!O62</f>
        <v>3440050835</v>
      </c>
      <c r="S107" s="238">
        <f>transpose!P62</f>
        <v>24.995000000000001</v>
      </c>
      <c r="T107" s="292">
        <f>transpose!Q62</f>
        <v>5189595.55</v>
      </c>
      <c r="U107" s="292">
        <f>transpose!R62</f>
        <v>147820481.56580272</v>
      </c>
      <c r="V107" s="292">
        <f>transpose!S62</f>
        <v>39524340.083580002</v>
      </c>
      <c r="W107" s="292">
        <f>transpose!T62</f>
        <v>49875.38734072767</v>
      </c>
    </row>
    <row r="108" spans="1:23" x14ac:dyDescent="0.2">
      <c r="A108" s="294"/>
      <c r="B108" s="295"/>
      <c r="C108" s="296" t="str">
        <f>C$12</f>
        <v>PER PUPIL</v>
      </c>
      <c r="I108" s="201">
        <f>I107/(D107)</f>
        <v>8671.5192116203198</v>
      </c>
      <c r="J108" s="201">
        <f>J107/(D107)</f>
        <v>0</v>
      </c>
      <c r="K108" s="201"/>
      <c r="L108" s="201"/>
      <c r="M108" s="201">
        <f t="shared" ref="M108:R108" si="19">M107/($D107)</f>
        <v>0</v>
      </c>
      <c r="N108" s="201">
        <f t="shared" si="19"/>
        <v>8671.5192116203198</v>
      </c>
      <c r="O108" s="324">
        <f t="shared" si="19"/>
        <v>-754.79106229846684</v>
      </c>
      <c r="P108" s="201">
        <f t="shared" si="19"/>
        <v>7916.7281493218525</v>
      </c>
      <c r="Q108" s="201">
        <f>Q107/(D107)</f>
        <v>2848.2392507080513</v>
      </c>
      <c r="R108" s="201">
        <f>R107/(D107+E107)</f>
        <v>113952.36050151548</v>
      </c>
      <c r="S108" s="201"/>
      <c r="T108" s="292">
        <f>T107/(D107)</f>
        <v>171.9063732878414</v>
      </c>
      <c r="U108" s="292">
        <f>U107/(D107)</f>
        <v>4896.5825253259591</v>
      </c>
      <c r="V108" s="292">
        <f>V107/($D107)</f>
        <v>1309.2515389496</v>
      </c>
      <c r="W108" s="292">
        <f>W107/(D107)</f>
        <v>1.6521320151954442</v>
      </c>
    </row>
    <row r="109" spans="1:23" x14ac:dyDescent="0.2">
      <c r="A109" s="294"/>
      <c r="B109" s="295"/>
      <c r="C109" s="296"/>
      <c r="I109" s="201"/>
      <c r="J109" s="201"/>
      <c r="K109" s="201"/>
      <c r="L109" s="201"/>
      <c r="M109" s="201"/>
      <c r="N109" s="201"/>
      <c r="O109" s="324"/>
      <c r="P109" s="201"/>
      <c r="Q109" s="201"/>
      <c r="R109" s="201"/>
      <c r="S109" s="238"/>
      <c r="T109" s="325"/>
      <c r="U109" s="325"/>
      <c r="V109" s="325"/>
      <c r="W109" s="325"/>
    </row>
    <row r="110" spans="1:23" x14ac:dyDescent="0.2">
      <c r="A110" s="295" t="s">
        <v>7</v>
      </c>
      <c r="B110" s="295"/>
      <c r="C110" s="300" t="s">
        <v>7</v>
      </c>
      <c r="I110" s="201"/>
      <c r="J110" s="201"/>
      <c r="K110" s="201"/>
      <c r="L110" s="201"/>
      <c r="M110" s="201"/>
      <c r="N110" s="201"/>
      <c r="O110" s="324"/>
      <c r="P110" s="201"/>
      <c r="Q110" s="201"/>
      <c r="R110" s="201"/>
      <c r="S110" s="238"/>
      <c r="T110" s="325"/>
      <c r="U110" s="325"/>
      <c r="V110" s="325"/>
      <c r="W110" s="325"/>
    </row>
    <row r="111" spans="1:23" x14ac:dyDescent="0.2">
      <c r="A111" s="294"/>
      <c r="B111" s="295"/>
      <c r="C111" s="296" t="str">
        <f>C$11</f>
        <v>TOTAL</v>
      </c>
      <c r="D111" s="186">
        <f>transpose!A63</f>
        <v>29794.2</v>
      </c>
      <c r="E111" s="186">
        <f>transpose!B63</f>
        <v>0</v>
      </c>
      <c r="F111" s="186">
        <f>transpose!C63</f>
        <v>56.5</v>
      </c>
      <c r="G111" s="186">
        <f>transpose!D63</f>
        <v>1.5</v>
      </c>
      <c r="H111" s="186">
        <f>transpose!E63</f>
        <v>5437.9</v>
      </c>
      <c r="I111" s="201">
        <f>transpose!F63</f>
        <v>262571538.28999999</v>
      </c>
      <c r="J111" s="201">
        <f>transpose!G63</f>
        <v>489994.34</v>
      </c>
      <c r="K111" s="201">
        <f>transpose!H63</f>
        <v>461153</v>
      </c>
      <c r="L111" s="201">
        <f>transpose!I63</f>
        <v>12243</v>
      </c>
      <c r="M111" s="201">
        <f>transpose!J63</f>
        <v>0</v>
      </c>
      <c r="N111" s="201">
        <f>transpose!K63</f>
        <v>263061532.63</v>
      </c>
      <c r="O111" s="324">
        <f>transpose!L63</f>
        <v>-22897544.111715019</v>
      </c>
      <c r="P111" s="201">
        <f>transpose!M63</f>
        <v>240163988.51828498</v>
      </c>
      <c r="Q111" s="201">
        <f>transpose!N63</f>
        <v>166276674.09999999</v>
      </c>
      <c r="R111" s="201">
        <f>transpose!O63</f>
        <v>6644953606.79</v>
      </c>
      <c r="S111" s="238">
        <f>transpose!P63</f>
        <v>25.023</v>
      </c>
      <c r="T111" s="292">
        <f>transpose!Q63</f>
        <v>10699520.5</v>
      </c>
      <c r="U111" s="292">
        <f>transpose!R63</f>
        <v>63187793.918284982</v>
      </c>
      <c r="V111" s="292">
        <f>transpose!S63</f>
        <v>67112523</v>
      </c>
      <c r="W111" s="292">
        <f>transpose!T63</f>
        <v>264393.03030119103</v>
      </c>
    </row>
    <row r="112" spans="1:23" x14ac:dyDescent="0.2">
      <c r="A112" s="294"/>
      <c r="B112" s="295"/>
      <c r="C112" s="296" t="str">
        <f>C$12</f>
        <v>PER PUPIL</v>
      </c>
      <c r="I112" s="201">
        <f>I111/(D111)</f>
        <v>8812.8406968470372</v>
      </c>
      <c r="J112" s="201">
        <f>J111/(D111)</f>
        <v>16.445963979566493</v>
      </c>
      <c r="K112" s="201"/>
      <c r="L112" s="201"/>
      <c r="M112" s="201">
        <f t="shared" ref="M112:R112" si="20">M111/($D111)</f>
        <v>0</v>
      </c>
      <c r="N112" s="201">
        <f t="shared" si="20"/>
        <v>8829.2866608266031</v>
      </c>
      <c r="O112" s="324">
        <f t="shared" si="20"/>
        <v>-768.52354188785125</v>
      </c>
      <c r="P112" s="201">
        <f t="shared" si="20"/>
        <v>8060.7631189387521</v>
      </c>
      <c r="Q112" s="201">
        <f>Q111/(D111)</f>
        <v>5580.8403682595936</v>
      </c>
      <c r="R112" s="201">
        <f>R111/(D111+E111)</f>
        <v>223028.42857972355</v>
      </c>
      <c r="S112" s="201"/>
      <c r="T112" s="292">
        <f>T111/(D111)</f>
        <v>359.11420679192594</v>
      </c>
      <c r="U112" s="292">
        <f>U111/(D111)</f>
        <v>2120.8085438872326</v>
      </c>
      <c r="V112" s="292">
        <f>V111/($D111)</f>
        <v>2252.5365003926941</v>
      </c>
      <c r="W112" s="292">
        <f>W111/(D111)</f>
        <v>8.8739764887525432</v>
      </c>
    </row>
    <row r="113" spans="1:23" x14ac:dyDescent="0.2">
      <c r="A113" s="294"/>
      <c r="B113" s="295"/>
      <c r="C113" s="296"/>
      <c r="I113" s="201"/>
      <c r="J113" s="201"/>
      <c r="K113" s="201"/>
      <c r="L113" s="201"/>
      <c r="M113" s="201"/>
      <c r="N113" s="201"/>
      <c r="O113" s="324"/>
      <c r="P113" s="201"/>
      <c r="Q113" s="201"/>
      <c r="R113" s="201"/>
      <c r="S113" s="238"/>
      <c r="T113" s="325"/>
      <c r="U113" s="325"/>
      <c r="V113" s="325"/>
      <c r="W113" s="325"/>
    </row>
    <row r="114" spans="1:23" x14ac:dyDescent="0.2">
      <c r="A114" s="295" t="s">
        <v>8</v>
      </c>
      <c r="B114" s="295"/>
      <c r="C114" s="300" t="s">
        <v>811</v>
      </c>
      <c r="I114" s="201"/>
      <c r="J114" s="201"/>
      <c r="K114" s="201"/>
      <c r="L114" s="201"/>
      <c r="M114" s="201"/>
      <c r="N114" s="201"/>
      <c r="O114" s="324"/>
      <c r="P114" s="201"/>
      <c r="Q114" s="201"/>
      <c r="R114" s="201"/>
      <c r="S114" s="238"/>
      <c r="T114" s="325"/>
      <c r="U114" s="325"/>
      <c r="V114" s="325"/>
      <c r="W114" s="325"/>
    </row>
    <row r="115" spans="1:23" x14ac:dyDescent="0.2">
      <c r="A115" s="294"/>
      <c r="B115" s="295"/>
      <c r="C115" s="296" t="str">
        <f>C$11</f>
        <v>TOTAL</v>
      </c>
      <c r="D115" s="186">
        <f>transpose!A64</f>
        <v>1002.5</v>
      </c>
      <c r="E115" s="186">
        <f>transpose!B64</f>
        <v>0</v>
      </c>
      <c r="F115" s="186">
        <f>transpose!C64</f>
        <v>0</v>
      </c>
      <c r="G115" s="186">
        <f>transpose!D64</f>
        <v>0</v>
      </c>
      <c r="H115" s="186">
        <f>transpose!E64</f>
        <v>247.4</v>
      </c>
      <c r="I115" s="201">
        <f>transpose!F64</f>
        <v>9036791.7799999993</v>
      </c>
      <c r="J115" s="201">
        <f>transpose!G64</f>
        <v>0</v>
      </c>
      <c r="K115" s="201">
        <f>transpose!H64</f>
        <v>0</v>
      </c>
      <c r="L115" s="201">
        <f>transpose!I64</f>
        <v>0</v>
      </c>
      <c r="M115" s="201">
        <f>transpose!J64</f>
        <v>0</v>
      </c>
      <c r="N115" s="201">
        <f>transpose!K64</f>
        <v>9036791.7799999993</v>
      </c>
      <c r="O115" s="324">
        <f>transpose!L64</f>
        <v>-786585.31463043764</v>
      </c>
      <c r="P115" s="201">
        <f>transpose!M64</f>
        <v>8250206.4653695617</v>
      </c>
      <c r="Q115" s="201">
        <f>transpose!N64</f>
        <v>3117598.99</v>
      </c>
      <c r="R115" s="201">
        <f>transpose!O64</f>
        <v>195069390</v>
      </c>
      <c r="S115" s="238">
        <f>transpose!P64</f>
        <v>15.981999999999999</v>
      </c>
      <c r="T115" s="292">
        <f>transpose!Q64</f>
        <v>371893.19</v>
      </c>
      <c r="U115" s="292">
        <f>transpose!R64</f>
        <v>4760714.2853695611</v>
      </c>
      <c r="V115" s="292">
        <f>transpose!S64</f>
        <v>2044227</v>
      </c>
      <c r="W115" s="292">
        <f>transpose!T64</f>
        <v>51846.684021773799</v>
      </c>
    </row>
    <row r="116" spans="1:23" x14ac:dyDescent="0.2">
      <c r="A116" s="294"/>
      <c r="B116" s="295"/>
      <c r="C116" s="296" t="str">
        <f>C$12</f>
        <v>PER PUPIL</v>
      </c>
      <c r="I116" s="201">
        <f>I115/(D115)</f>
        <v>9014.2561396508718</v>
      </c>
      <c r="J116" s="201">
        <f>J115/(D115)</f>
        <v>0</v>
      </c>
      <c r="K116" s="201"/>
      <c r="L116" s="201"/>
      <c r="M116" s="201">
        <f t="shared" ref="M116:R116" si="21">M115/($D115)</f>
        <v>0</v>
      </c>
      <c r="N116" s="201">
        <f t="shared" si="21"/>
        <v>9014.2561396508718</v>
      </c>
      <c r="O116" s="324">
        <f t="shared" si="21"/>
        <v>-784.62375524233187</v>
      </c>
      <c r="P116" s="201">
        <f t="shared" si="21"/>
        <v>8229.63238440854</v>
      </c>
      <c r="Q116" s="201">
        <f>Q115/(D115)</f>
        <v>3109.8244289276809</v>
      </c>
      <c r="R116" s="201">
        <f>R115/(D115+E115)</f>
        <v>194582.93266832919</v>
      </c>
      <c r="S116" s="201"/>
      <c r="T116" s="292">
        <f>T115/(D115)</f>
        <v>370.96577556109725</v>
      </c>
      <c r="U116" s="292">
        <f>U115/(D115)</f>
        <v>4748.8421799197613</v>
      </c>
      <c r="V116" s="292">
        <f>V115/($D115)</f>
        <v>2039.1291770573566</v>
      </c>
      <c r="W116" s="292">
        <f>W115/(D115)</f>
        <v>51.717390545410275</v>
      </c>
    </row>
    <row r="117" spans="1:23" x14ac:dyDescent="0.2">
      <c r="A117" s="294"/>
      <c r="B117" s="295"/>
      <c r="C117" s="296"/>
      <c r="I117" s="201"/>
      <c r="J117" s="201"/>
      <c r="K117" s="201"/>
      <c r="L117" s="201"/>
      <c r="M117" s="201"/>
      <c r="N117" s="201"/>
      <c r="O117" s="324"/>
      <c r="P117" s="201"/>
      <c r="Q117" s="201"/>
      <c r="R117" s="201"/>
      <c r="S117" s="238"/>
      <c r="T117" s="325"/>
      <c r="U117" s="325"/>
      <c r="V117" s="325"/>
      <c r="W117" s="325"/>
    </row>
    <row r="118" spans="1:23" x14ac:dyDescent="0.2">
      <c r="A118" s="295" t="s">
        <v>8</v>
      </c>
      <c r="B118" s="295"/>
      <c r="C118" s="300" t="s">
        <v>812</v>
      </c>
      <c r="I118" s="201"/>
      <c r="J118" s="201"/>
      <c r="K118" s="201"/>
      <c r="L118" s="201"/>
      <c r="M118" s="201"/>
      <c r="N118" s="201"/>
      <c r="O118" s="324"/>
      <c r="P118" s="201"/>
      <c r="Q118" s="201"/>
      <c r="R118" s="201"/>
      <c r="S118" s="238"/>
      <c r="T118" s="325"/>
      <c r="U118" s="325"/>
      <c r="V118" s="325"/>
      <c r="W118" s="325"/>
    </row>
    <row r="119" spans="1:23" x14ac:dyDescent="0.2">
      <c r="A119" s="294"/>
      <c r="B119" s="295"/>
      <c r="C119" s="296" t="str">
        <f>C$11</f>
        <v>TOTAL</v>
      </c>
      <c r="D119" s="186">
        <f>transpose!A65</f>
        <v>1206.2</v>
      </c>
      <c r="E119" s="186">
        <f>transpose!B65</f>
        <v>82.8</v>
      </c>
      <c r="F119" s="186">
        <f>transpose!C65</f>
        <v>0</v>
      </c>
      <c r="G119" s="186">
        <f>transpose!D65</f>
        <v>0</v>
      </c>
      <c r="H119" s="186">
        <f>transpose!E65</f>
        <v>342.7</v>
      </c>
      <c r="I119" s="201">
        <f>transpose!F65</f>
        <v>11293714.279999999</v>
      </c>
      <c r="J119" s="201">
        <f>transpose!G65</f>
        <v>0</v>
      </c>
      <c r="K119" s="201">
        <f>transpose!H65</f>
        <v>0</v>
      </c>
      <c r="L119" s="201">
        <f>transpose!I65</f>
        <v>0</v>
      </c>
      <c r="M119" s="201">
        <f>transpose!J65</f>
        <v>-662315.54399999999</v>
      </c>
      <c r="N119" s="201">
        <f>transpose!K65</f>
        <v>11293714.279999999</v>
      </c>
      <c r="O119" s="324">
        <f>transpose!L65</f>
        <v>-983033.58277444635</v>
      </c>
      <c r="P119" s="201">
        <f>transpose!M65</f>
        <v>9648365.1532255523</v>
      </c>
      <c r="Q119" s="201">
        <f>transpose!N65</f>
        <v>3400429.99</v>
      </c>
      <c r="R119" s="201">
        <f>transpose!O65</f>
        <v>231431974</v>
      </c>
      <c r="S119" s="238">
        <f>transpose!P65</f>
        <v>14.693</v>
      </c>
      <c r="T119" s="292">
        <f>transpose!Q65</f>
        <v>452144.79</v>
      </c>
      <c r="U119" s="292">
        <f>transpose!R65</f>
        <v>5795790.373225552</v>
      </c>
      <c r="V119" s="292">
        <f>transpose!S65</f>
        <v>2497712</v>
      </c>
      <c r="W119" s="292">
        <f>transpose!T65</f>
        <v>60792.221333525362</v>
      </c>
    </row>
    <row r="120" spans="1:23" x14ac:dyDescent="0.2">
      <c r="A120" s="294"/>
      <c r="B120" s="295"/>
      <c r="C120" s="296" t="str">
        <f>C$12</f>
        <v>PER PUPIL</v>
      </c>
      <c r="I120" s="201">
        <f>I119/(D119)</f>
        <v>9363.0527938981922</v>
      </c>
      <c r="J120" s="201">
        <f>J119/(D119)</f>
        <v>0</v>
      </c>
      <c r="K120" s="201"/>
      <c r="L120" s="201"/>
      <c r="M120" s="201">
        <f t="shared" ref="M120:R120" si="22">M119/($D119)</f>
        <v>-549.09264135300941</v>
      </c>
      <c r="N120" s="201">
        <f t="shared" si="22"/>
        <v>9363.0527938981922</v>
      </c>
      <c r="O120" s="324">
        <f t="shared" si="22"/>
        <v>-814.98390215092547</v>
      </c>
      <c r="P120" s="201">
        <f t="shared" si="22"/>
        <v>7998.9762503942566</v>
      </c>
      <c r="Q120" s="201">
        <f>Q119/(D119)</f>
        <v>2819.1261731056211</v>
      </c>
      <c r="R120" s="201">
        <f>R119/(D119+E119)</f>
        <v>179543.81225756402</v>
      </c>
      <c r="S120" s="201"/>
      <c r="T120" s="292">
        <f>T119/(D119)</f>
        <v>374.85059691593432</v>
      </c>
      <c r="U120" s="292">
        <f>U119/(D119)</f>
        <v>4804.9994803727013</v>
      </c>
      <c r="V120" s="292">
        <f>V119/($D119)</f>
        <v>2070.7279058199301</v>
      </c>
      <c r="W120" s="292">
        <f>W119/(D119)</f>
        <v>50.399785552582792</v>
      </c>
    </row>
    <row r="121" spans="1:23" x14ac:dyDescent="0.2">
      <c r="A121" s="294"/>
      <c r="B121" s="295"/>
      <c r="C121" s="296"/>
      <c r="I121" s="201"/>
      <c r="J121" s="201"/>
      <c r="K121" s="201"/>
      <c r="L121" s="201"/>
      <c r="M121" s="201"/>
      <c r="N121" s="201"/>
      <c r="O121" s="324"/>
      <c r="P121" s="201"/>
      <c r="Q121" s="201"/>
      <c r="R121" s="201"/>
      <c r="S121" s="238"/>
      <c r="T121" s="325"/>
      <c r="U121" s="325"/>
      <c r="V121" s="325"/>
      <c r="W121" s="325"/>
    </row>
    <row r="122" spans="1:23" x14ac:dyDescent="0.2">
      <c r="A122" s="295" t="s">
        <v>9</v>
      </c>
      <c r="B122" s="295"/>
      <c r="C122" s="300" t="s">
        <v>32</v>
      </c>
      <c r="I122" s="201"/>
      <c r="J122" s="201"/>
      <c r="K122" s="201"/>
      <c r="L122" s="201"/>
      <c r="M122" s="201"/>
      <c r="N122" s="201"/>
      <c r="O122" s="324"/>
      <c r="P122" s="201"/>
      <c r="Q122" s="201"/>
      <c r="R122" s="201"/>
      <c r="S122" s="238"/>
      <c r="T122" s="325"/>
      <c r="U122" s="325"/>
      <c r="V122" s="325"/>
      <c r="W122" s="325"/>
    </row>
    <row r="123" spans="1:23" x14ac:dyDescent="0.2">
      <c r="A123" s="294"/>
      <c r="B123" s="295"/>
      <c r="C123" s="296" t="str">
        <f>C$11</f>
        <v>TOTAL</v>
      </c>
      <c r="D123" s="186">
        <f>transpose!A66</f>
        <v>105</v>
      </c>
      <c r="E123" s="186">
        <f>transpose!B66</f>
        <v>0</v>
      </c>
      <c r="F123" s="186">
        <f>transpose!C66</f>
        <v>0</v>
      </c>
      <c r="G123" s="186">
        <f>transpose!D66</f>
        <v>0</v>
      </c>
      <c r="H123" s="186">
        <f>transpose!E66</f>
        <v>35.6</v>
      </c>
      <c r="I123" s="201">
        <f>transpose!F66</f>
        <v>1671921.24</v>
      </c>
      <c r="J123" s="201">
        <f>transpose!G66</f>
        <v>32841.519999999997</v>
      </c>
      <c r="K123" s="201">
        <f>transpose!H66</f>
        <v>0</v>
      </c>
      <c r="L123" s="201">
        <f>transpose!I66</f>
        <v>0</v>
      </c>
      <c r="M123" s="201">
        <f>transpose!J66</f>
        <v>0</v>
      </c>
      <c r="N123" s="201">
        <f>transpose!K66</f>
        <v>1704762.76</v>
      </c>
      <c r="O123" s="324">
        <f>transpose!L66</f>
        <v>-148386.88160466315</v>
      </c>
      <c r="P123" s="201">
        <f>transpose!M66</f>
        <v>1556375.8783953369</v>
      </c>
      <c r="Q123" s="201">
        <f>transpose!N66</f>
        <v>320682.73</v>
      </c>
      <c r="R123" s="201">
        <f>transpose!O66</f>
        <v>41039510</v>
      </c>
      <c r="S123" s="238">
        <f>transpose!P66</f>
        <v>7.8140000000000001</v>
      </c>
      <c r="T123" s="292">
        <f>transpose!Q66</f>
        <v>44890.68</v>
      </c>
      <c r="U123" s="292">
        <f>transpose!R66</f>
        <v>1190802.468395337</v>
      </c>
      <c r="V123" s="292">
        <f>transpose!S66</f>
        <v>393409.77</v>
      </c>
      <c r="W123" s="292">
        <f>transpose!T66</f>
        <v>25198.466602591168</v>
      </c>
    </row>
    <row r="124" spans="1:23" x14ac:dyDescent="0.2">
      <c r="A124" s="294"/>
      <c r="B124" s="295"/>
      <c r="C124" s="296" t="str">
        <f>C$12</f>
        <v>PER PUPIL</v>
      </c>
      <c r="I124" s="201">
        <f>I123/(D123)</f>
        <v>15923.059428571429</v>
      </c>
      <c r="J124" s="201">
        <f>J123/(D123)</f>
        <v>312.77638095238092</v>
      </c>
      <c r="K124" s="201"/>
      <c r="L124" s="201"/>
      <c r="M124" s="201">
        <f t="shared" ref="M124:R124" si="23">M123/($D123)</f>
        <v>0</v>
      </c>
      <c r="N124" s="201">
        <f t="shared" si="23"/>
        <v>16235.835809523809</v>
      </c>
      <c r="O124" s="324">
        <f t="shared" si="23"/>
        <v>-1413.2083962348872</v>
      </c>
      <c r="P124" s="201">
        <f t="shared" si="23"/>
        <v>14822.627413288923</v>
      </c>
      <c r="Q124" s="201">
        <f>Q123/(D123)</f>
        <v>3054.1212380952379</v>
      </c>
      <c r="R124" s="201">
        <f>R123/(D123+E123)</f>
        <v>390852.47619047621</v>
      </c>
      <c r="S124" s="201"/>
      <c r="T124" s="292">
        <f>T123/(D123)</f>
        <v>427.5302857142857</v>
      </c>
      <c r="U124" s="292">
        <f>U123/(D123)</f>
        <v>11340.975889479399</v>
      </c>
      <c r="V124" s="292">
        <f>V123/($D123)</f>
        <v>3746.7597142857144</v>
      </c>
      <c r="W124" s="292">
        <f>W123/(D123)</f>
        <v>239.985396215154</v>
      </c>
    </row>
    <row r="125" spans="1:23" x14ac:dyDescent="0.2">
      <c r="A125" s="294"/>
      <c r="B125" s="295"/>
      <c r="C125" s="296"/>
      <c r="I125" s="201"/>
      <c r="J125" s="201"/>
      <c r="K125" s="201"/>
      <c r="L125" s="201"/>
      <c r="M125" s="201"/>
      <c r="N125" s="201"/>
      <c r="O125" s="324"/>
      <c r="P125" s="201"/>
      <c r="Q125" s="201"/>
      <c r="R125" s="201"/>
      <c r="S125" s="238"/>
      <c r="T125" s="325"/>
      <c r="U125" s="325"/>
      <c r="V125" s="325"/>
      <c r="W125" s="325"/>
    </row>
    <row r="126" spans="1:23" x14ac:dyDescent="0.2">
      <c r="A126" s="295" t="s">
        <v>9</v>
      </c>
      <c r="B126" s="295"/>
      <c r="C126" s="300" t="s">
        <v>9</v>
      </c>
      <c r="I126" s="201"/>
      <c r="J126" s="201"/>
      <c r="K126" s="201"/>
      <c r="L126" s="201"/>
      <c r="M126" s="201"/>
      <c r="N126" s="201"/>
      <c r="O126" s="324"/>
      <c r="P126" s="201"/>
      <c r="Q126" s="201"/>
      <c r="R126" s="201"/>
      <c r="S126" s="238"/>
      <c r="T126" s="325"/>
      <c r="U126" s="325"/>
      <c r="V126" s="325"/>
      <c r="W126" s="325"/>
    </row>
    <row r="127" spans="1:23" x14ac:dyDescent="0.2">
      <c r="A127" s="294"/>
      <c r="B127" s="295"/>
      <c r="C127" s="296" t="str">
        <f>C$11</f>
        <v>TOTAL</v>
      </c>
      <c r="D127" s="186">
        <f>transpose!A67</f>
        <v>168.4</v>
      </c>
      <c r="E127" s="186">
        <f>transpose!B67</f>
        <v>0</v>
      </c>
      <c r="F127" s="186">
        <f>transpose!C67</f>
        <v>0</v>
      </c>
      <c r="G127" s="186">
        <f>transpose!D67</f>
        <v>1</v>
      </c>
      <c r="H127" s="186">
        <f>transpose!E67</f>
        <v>65</v>
      </c>
      <c r="I127" s="201">
        <f>transpose!F67</f>
        <v>2545050.1799999997</v>
      </c>
      <c r="J127" s="201">
        <f>transpose!G67</f>
        <v>0</v>
      </c>
      <c r="K127" s="201">
        <f>transpose!H67</f>
        <v>0</v>
      </c>
      <c r="L127" s="201">
        <f>transpose!I67</f>
        <v>8162</v>
      </c>
      <c r="M127" s="201">
        <f>transpose!J67</f>
        <v>0</v>
      </c>
      <c r="N127" s="201">
        <f>transpose!K67</f>
        <v>2545050.1799999997</v>
      </c>
      <c r="O127" s="324">
        <f>transpose!L67</f>
        <v>-221527.63340371574</v>
      </c>
      <c r="P127" s="201">
        <f>transpose!M67</f>
        <v>2323522.546596284</v>
      </c>
      <c r="Q127" s="201">
        <f>transpose!N67</f>
        <v>530569.39</v>
      </c>
      <c r="R127" s="201">
        <f>transpose!O67</f>
        <v>79497960</v>
      </c>
      <c r="S127" s="238">
        <f>transpose!P67</f>
        <v>6.6740000000000004</v>
      </c>
      <c r="T127" s="292">
        <f>transpose!Q67</f>
        <v>58953.08</v>
      </c>
      <c r="U127" s="292">
        <f>transpose!R67</f>
        <v>1734000.0765962838</v>
      </c>
      <c r="V127" s="292">
        <f>transpose!S67</f>
        <v>726897.55</v>
      </c>
      <c r="W127" s="292">
        <f>transpose!T67</f>
        <v>0</v>
      </c>
    </row>
    <row r="128" spans="1:23" x14ac:dyDescent="0.2">
      <c r="A128" s="294"/>
      <c r="B128" s="295"/>
      <c r="C128" s="296" t="str">
        <f>C$12</f>
        <v>PER PUPIL</v>
      </c>
      <c r="I128" s="201">
        <f>I127/(D127)</f>
        <v>15113.124584323037</v>
      </c>
      <c r="J128" s="201">
        <f>J127/(D127)</f>
        <v>0</v>
      </c>
      <c r="K128" s="201"/>
      <c r="L128" s="201"/>
      <c r="M128" s="201">
        <f t="shared" ref="M128:R128" si="24">M127/($D127)</f>
        <v>0</v>
      </c>
      <c r="N128" s="201">
        <f t="shared" si="24"/>
        <v>15113.124584323037</v>
      </c>
      <c r="O128" s="324">
        <f t="shared" si="24"/>
        <v>-1315.4847589294284</v>
      </c>
      <c r="P128" s="201">
        <f t="shared" si="24"/>
        <v>13797.639825393609</v>
      </c>
      <c r="Q128" s="201">
        <f>Q127/(D127)</f>
        <v>3150.6495843230405</v>
      </c>
      <c r="R128" s="201">
        <f>R127/(D127+E127)</f>
        <v>472078.14726840856</v>
      </c>
      <c r="S128" s="201"/>
      <c r="T128" s="292">
        <f>T127/(D127)</f>
        <v>350.0776722090261</v>
      </c>
      <c r="U128" s="292">
        <f>U127/(D127)</f>
        <v>10296.912568861542</v>
      </c>
      <c r="V128" s="292">
        <f>V127/($D127)</f>
        <v>4316.4937648456062</v>
      </c>
      <c r="W128" s="292">
        <f>W127/(D127)</f>
        <v>0</v>
      </c>
    </row>
    <row r="129" spans="1:23" x14ac:dyDescent="0.2">
      <c r="A129" s="294"/>
      <c r="B129" s="295"/>
      <c r="C129" s="296"/>
      <c r="I129" s="201"/>
      <c r="J129" s="201"/>
      <c r="K129" s="201"/>
      <c r="L129" s="201"/>
      <c r="M129" s="201"/>
      <c r="N129" s="201"/>
      <c r="O129" s="324"/>
      <c r="P129" s="201"/>
      <c r="Q129" s="201"/>
      <c r="R129" s="201"/>
      <c r="S129" s="238"/>
      <c r="T129" s="325"/>
      <c r="U129" s="325"/>
      <c r="V129" s="325"/>
      <c r="W129" s="325"/>
    </row>
    <row r="130" spans="1:23" x14ac:dyDescent="0.2">
      <c r="A130" s="295" t="s">
        <v>10</v>
      </c>
      <c r="B130" s="295"/>
      <c r="C130" s="300" t="s">
        <v>10</v>
      </c>
      <c r="I130" s="201"/>
      <c r="J130" s="201"/>
      <c r="K130" s="201"/>
      <c r="L130" s="201"/>
      <c r="M130" s="201"/>
      <c r="N130" s="201"/>
      <c r="O130" s="324"/>
      <c r="P130" s="201"/>
      <c r="Q130" s="201"/>
      <c r="R130" s="201"/>
      <c r="S130" s="238"/>
      <c r="T130" s="325"/>
      <c r="U130" s="325"/>
      <c r="V130" s="325"/>
      <c r="W130" s="325"/>
    </row>
    <row r="131" spans="1:23" x14ac:dyDescent="0.2">
      <c r="A131" s="294"/>
      <c r="B131" s="295"/>
      <c r="C131" s="296" t="str">
        <f>C$11</f>
        <v>TOTAL</v>
      </c>
      <c r="D131" s="186">
        <f>transpose!A68</f>
        <v>765.69999999999993</v>
      </c>
      <c r="E131" s="186">
        <f>transpose!B68</f>
        <v>0</v>
      </c>
      <c r="F131" s="186">
        <f>transpose!C68</f>
        <v>0</v>
      </c>
      <c r="G131" s="186">
        <f>transpose!D68</f>
        <v>0</v>
      </c>
      <c r="H131" s="186">
        <f>transpose!E68</f>
        <v>133.9</v>
      </c>
      <c r="I131" s="201">
        <f>transpose!F68</f>
        <v>7330007.8700000001</v>
      </c>
      <c r="J131" s="201">
        <f>transpose!G68</f>
        <v>0</v>
      </c>
      <c r="K131" s="201">
        <f>transpose!H68</f>
        <v>0</v>
      </c>
      <c r="L131" s="201">
        <f>transpose!I68</f>
        <v>0</v>
      </c>
      <c r="M131" s="201">
        <f>transpose!J68</f>
        <v>0</v>
      </c>
      <c r="N131" s="201">
        <f>transpose!K68</f>
        <v>7330007.8700000001</v>
      </c>
      <c r="O131" s="324">
        <f>transpose!L68</f>
        <v>-638022.50699501392</v>
      </c>
      <c r="P131" s="201">
        <f>transpose!M68</f>
        <v>6691985.3630049862</v>
      </c>
      <c r="Q131" s="201">
        <f>transpose!N68</f>
        <v>4940438.5999999996</v>
      </c>
      <c r="R131" s="201">
        <f>transpose!O68</f>
        <v>395836760</v>
      </c>
      <c r="S131" s="238">
        <f>transpose!P68</f>
        <v>12.481</v>
      </c>
      <c r="T131" s="292">
        <f>transpose!Q68</f>
        <v>335100.06</v>
      </c>
      <c r="U131" s="292">
        <f>transpose!R68</f>
        <v>1416446.7030049865</v>
      </c>
      <c r="V131" s="292">
        <f>transpose!S68</f>
        <v>2837046</v>
      </c>
      <c r="W131" s="292">
        <f>transpose!T68</f>
        <v>36706.723944914382</v>
      </c>
    </row>
    <row r="132" spans="1:23" x14ac:dyDescent="0.2">
      <c r="A132" s="294"/>
      <c r="B132" s="295"/>
      <c r="C132" s="296" t="str">
        <f>C$12</f>
        <v>PER PUPIL</v>
      </c>
      <c r="I132" s="201">
        <f>I131/(D131)</f>
        <v>9572.9500718296986</v>
      </c>
      <c r="J132" s="201">
        <f>J131/(D131)</f>
        <v>0</v>
      </c>
      <c r="K132" s="201"/>
      <c r="L132" s="201"/>
      <c r="M132" s="201">
        <f t="shared" ref="M132:R132" si="25">M131/($D131)</f>
        <v>0</v>
      </c>
      <c r="N132" s="201">
        <f t="shared" si="25"/>
        <v>9572.9500718296986</v>
      </c>
      <c r="O132" s="324">
        <f t="shared" si="25"/>
        <v>-833.25389446913152</v>
      </c>
      <c r="P132" s="201">
        <f t="shared" si="25"/>
        <v>8739.6961773605672</v>
      </c>
      <c r="Q132" s="201">
        <f>Q131/(D131)</f>
        <v>6452.1857124200078</v>
      </c>
      <c r="R132" s="201">
        <f>R131/(D131+E131)</f>
        <v>516960.6373253233</v>
      </c>
      <c r="S132" s="201"/>
      <c r="T132" s="292">
        <f>T131/(D131)</f>
        <v>437.63884027687089</v>
      </c>
      <c r="U132" s="292">
        <f>U131/(D131)</f>
        <v>1849.8716246636889</v>
      </c>
      <c r="V132" s="292">
        <f>V131/($D131)</f>
        <v>3705.1665143006403</v>
      </c>
      <c r="W132" s="292">
        <f>W131/(D131)</f>
        <v>47.938780129181644</v>
      </c>
    </row>
    <row r="133" spans="1:23" x14ac:dyDescent="0.2">
      <c r="A133" s="294"/>
      <c r="B133" s="295"/>
      <c r="C133" s="296"/>
      <c r="I133" s="201"/>
      <c r="J133" s="201"/>
      <c r="K133" s="201"/>
      <c r="L133" s="201"/>
      <c r="M133" s="201"/>
      <c r="N133" s="201"/>
      <c r="O133" s="324"/>
      <c r="P133" s="201"/>
      <c r="Q133" s="201"/>
      <c r="R133" s="201"/>
      <c r="S133" s="238"/>
      <c r="T133" s="325"/>
      <c r="U133" s="325"/>
      <c r="V133" s="325"/>
      <c r="W133" s="325"/>
    </row>
    <row r="134" spans="1:23" x14ac:dyDescent="0.2">
      <c r="A134" s="295" t="s">
        <v>11</v>
      </c>
      <c r="B134" s="295"/>
      <c r="C134" s="300" t="s">
        <v>814</v>
      </c>
      <c r="I134" s="201"/>
      <c r="J134" s="201"/>
      <c r="K134" s="201"/>
      <c r="L134" s="201"/>
      <c r="M134" s="201"/>
      <c r="N134" s="201"/>
      <c r="O134" s="324"/>
      <c r="P134" s="201"/>
      <c r="Q134" s="201"/>
      <c r="R134" s="201"/>
      <c r="S134" s="238"/>
      <c r="T134" s="325"/>
      <c r="U134" s="325"/>
      <c r="V134" s="325"/>
      <c r="W134" s="325"/>
    </row>
    <row r="135" spans="1:23" x14ac:dyDescent="0.2">
      <c r="A135" s="294"/>
      <c r="B135" s="295"/>
      <c r="C135" s="296" t="str">
        <f>C$11</f>
        <v>TOTAL</v>
      </c>
      <c r="D135" s="186">
        <f>transpose!A69</f>
        <v>1037.8</v>
      </c>
      <c r="E135" s="186">
        <f>transpose!B69</f>
        <v>0</v>
      </c>
      <c r="F135" s="186">
        <f>transpose!C69</f>
        <v>0</v>
      </c>
      <c r="G135" s="186">
        <f>transpose!D69</f>
        <v>0</v>
      </c>
      <c r="H135" s="186">
        <f>transpose!E69</f>
        <v>504.9</v>
      </c>
      <c r="I135" s="201">
        <f>transpose!F69</f>
        <v>9164538.6500000004</v>
      </c>
      <c r="J135" s="201">
        <f>transpose!G69</f>
        <v>4867.2299999999996</v>
      </c>
      <c r="K135" s="201">
        <f>transpose!H69</f>
        <v>0</v>
      </c>
      <c r="L135" s="201">
        <f>transpose!I69</f>
        <v>0</v>
      </c>
      <c r="M135" s="201">
        <f>transpose!J69</f>
        <v>0</v>
      </c>
      <c r="N135" s="201">
        <f>transpose!K69</f>
        <v>9169405.8800000008</v>
      </c>
      <c r="O135" s="324">
        <f>transpose!L69</f>
        <v>-798128.38280246244</v>
      </c>
      <c r="P135" s="201">
        <f>transpose!M69</f>
        <v>8371277.4971975386</v>
      </c>
      <c r="Q135" s="201">
        <f>transpose!N69</f>
        <v>549569.71</v>
      </c>
      <c r="R135" s="201">
        <f>transpose!O69</f>
        <v>32095410</v>
      </c>
      <c r="S135" s="238">
        <f>transpose!P69</f>
        <v>17.123000000000001</v>
      </c>
      <c r="T135" s="292">
        <f>transpose!Q69</f>
        <v>136541.87</v>
      </c>
      <c r="U135" s="292">
        <f>transpose!R69</f>
        <v>7685165.9171975385</v>
      </c>
      <c r="V135" s="292">
        <f>transpose!S69</f>
        <v>189856.48</v>
      </c>
      <c r="W135" s="292">
        <f>transpose!T69</f>
        <v>61304.40256186288</v>
      </c>
    </row>
    <row r="136" spans="1:23" x14ac:dyDescent="0.2">
      <c r="A136" s="294"/>
      <c r="B136" s="295"/>
      <c r="C136" s="296" t="str">
        <f>C$12</f>
        <v>PER PUPIL</v>
      </c>
      <c r="I136" s="201">
        <f>I135/(D135)</f>
        <v>8830.7367989978811</v>
      </c>
      <c r="J136" s="201">
        <f>J135/(D135)</f>
        <v>4.6899498940065518</v>
      </c>
      <c r="K136" s="201"/>
      <c r="L136" s="201"/>
      <c r="M136" s="201">
        <f t="shared" ref="M136:R136" si="26">M135/($D135)</f>
        <v>0</v>
      </c>
      <c r="N136" s="201">
        <f t="shared" si="26"/>
        <v>8835.4267488918886</v>
      </c>
      <c r="O136" s="324">
        <f t="shared" si="26"/>
        <v>-769.05799075203549</v>
      </c>
      <c r="P136" s="201">
        <f t="shared" si="26"/>
        <v>8066.3687581398526</v>
      </c>
      <c r="Q136" s="201">
        <f>Q135/(D135)</f>
        <v>529.55262092888802</v>
      </c>
      <c r="R136" s="201">
        <f>R135/(D135+E135)</f>
        <v>30926.39236847177</v>
      </c>
      <c r="S136" s="201"/>
      <c r="T136" s="292">
        <f>T135/(D135)</f>
        <v>131.56857776064751</v>
      </c>
      <c r="U136" s="292">
        <f>U135/(D135)</f>
        <v>7405.2475594503167</v>
      </c>
      <c r="V136" s="292">
        <f>V135/($D135)</f>
        <v>182.94129890152246</v>
      </c>
      <c r="W136" s="292">
        <f>W135/(D135)</f>
        <v>59.071499866894278</v>
      </c>
    </row>
    <row r="137" spans="1:23" x14ac:dyDescent="0.2">
      <c r="A137" s="294"/>
      <c r="B137" s="295"/>
      <c r="C137" s="296"/>
      <c r="I137" s="201"/>
      <c r="J137" s="201"/>
      <c r="K137" s="201"/>
      <c r="L137" s="201"/>
      <c r="M137" s="201"/>
      <c r="N137" s="201"/>
      <c r="O137" s="324"/>
      <c r="P137" s="201"/>
      <c r="Q137" s="201"/>
      <c r="R137" s="201"/>
      <c r="S137" s="238"/>
      <c r="T137" s="325"/>
      <c r="U137" s="325"/>
      <c r="V137" s="325"/>
      <c r="W137" s="325"/>
    </row>
    <row r="138" spans="1:23" x14ac:dyDescent="0.2">
      <c r="A138" s="295" t="s">
        <v>11</v>
      </c>
      <c r="B138" s="295"/>
      <c r="C138" s="300" t="s">
        <v>815</v>
      </c>
      <c r="I138" s="201"/>
      <c r="J138" s="201"/>
      <c r="K138" s="201"/>
      <c r="L138" s="201"/>
      <c r="M138" s="201"/>
      <c r="N138" s="201"/>
      <c r="O138" s="324"/>
      <c r="P138" s="201"/>
      <c r="Q138" s="201"/>
      <c r="R138" s="201"/>
      <c r="S138" s="238"/>
      <c r="T138" s="325"/>
      <c r="U138" s="325"/>
      <c r="V138" s="325"/>
      <c r="W138" s="325"/>
    </row>
    <row r="139" spans="1:23" x14ac:dyDescent="0.2">
      <c r="A139" s="294"/>
      <c r="B139" s="295"/>
      <c r="C139" s="296" t="str">
        <f>C$11</f>
        <v>TOTAL</v>
      </c>
      <c r="D139" s="186">
        <f>transpose!A70</f>
        <v>359.8</v>
      </c>
      <c r="E139" s="186">
        <f>transpose!B70</f>
        <v>0</v>
      </c>
      <c r="F139" s="186">
        <f>transpose!C70</f>
        <v>0</v>
      </c>
      <c r="G139" s="186">
        <f>transpose!D70</f>
        <v>0</v>
      </c>
      <c r="H139" s="186">
        <f>transpose!E70</f>
        <v>156.69999999999999</v>
      </c>
      <c r="I139" s="201">
        <f>transpose!F70</f>
        <v>3847080.52</v>
      </c>
      <c r="J139" s="201">
        <f>transpose!G70</f>
        <v>51325.22</v>
      </c>
      <c r="K139" s="201">
        <f>transpose!H70</f>
        <v>0</v>
      </c>
      <c r="L139" s="201">
        <f>transpose!I70</f>
        <v>0</v>
      </c>
      <c r="M139" s="201">
        <f>transpose!J70</f>
        <v>0</v>
      </c>
      <c r="N139" s="201">
        <f>transpose!K70</f>
        <v>3898405.74</v>
      </c>
      <c r="O139" s="324">
        <f>transpose!L70</f>
        <v>-339327.13956534298</v>
      </c>
      <c r="P139" s="201">
        <f>transpose!M70</f>
        <v>3559078.6004346572</v>
      </c>
      <c r="Q139" s="201">
        <f>transpose!N70</f>
        <v>222154.92</v>
      </c>
      <c r="R139" s="201">
        <f>transpose!O70</f>
        <v>8227960</v>
      </c>
      <c r="S139" s="238">
        <f>transpose!P70</f>
        <v>27</v>
      </c>
      <c r="T139" s="292">
        <f>transpose!Q70</f>
        <v>41282.339999999997</v>
      </c>
      <c r="U139" s="292">
        <f>transpose!R70</f>
        <v>3295641.3404346574</v>
      </c>
      <c r="V139" s="292">
        <f>transpose!S70</f>
        <v>0</v>
      </c>
      <c r="W139" s="292">
        <f>transpose!T70</f>
        <v>0</v>
      </c>
    </row>
    <row r="140" spans="1:23" x14ac:dyDescent="0.2">
      <c r="A140" s="294"/>
      <c r="B140" s="295"/>
      <c r="C140" s="296" t="str">
        <f>C$12</f>
        <v>PER PUPIL</v>
      </c>
      <c r="I140" s="201">
        <f>I139/(D139)</f>
        <v>10692.274930516953</v>
      </c>
      <c r="J140" s="201">
        <f>J139/(D139)</f>
        <v>142.64930516953862</v>
      </c>
      <c r="K140" s="201"/>
      <c r="L140" s="201"/>
      <c r="M140" s="201">
        <f t="shared" ref="M140:R140" si="27">M139/($D139)</f>
        <v>0</v>
      </c>
      <c r="N140" s="201">
        <f t="shared" si="27"/>
        <v>10834.924235686492</v>
      </c>
      <c r="O140" s="324">
        <f t="shared" si="27"/>
        <v>-943.0993317547053</v>
      </c>
      <c r="P140" s="201">
        <f t="shared" si="27"/>
        <v>9891.824903931787</v>
      </c>
      <c r="Q140" s="201">
        <f>Q139/(D139)</f>
        <v>617.44002223457483</v>
      </c>
      <c r="R140" s="201">
        <f>R139/(D139+E139)</f>
        <v>22868.148971650917</v>
      </c>
      <c r="S140" s="201"/>
      <c r="T140" s="292">
        <f>T139/(D139)</f>
        <v>114.73690939410783</v>
      </c>
      <c r="U140" s="292">
        <f>U139/(D139)</f>
        <v>9159.6479723031061</v>
      </c>
      <c r="V140" s="292">
        <f>V139/($D139)</f>
        <v>0</v>
      </c>
      <c r="W140" s="292">
        <f>W139/(D139)</f>
        <v>0</v>
      </c>
    </row>
    <row r="141" spans="1:23" x14ac:dyDescent="0.2">
      <c r="A141" s="294"/>
      <c r="B141" s="295"/>
      <c r="C141" s="296"/>
      <c r="I141" s="201"/>
      <c r="J141" s="201"/>
      <c r="K141" s="201"/>
      <c r="L141" s="201"/>
      <c r="M141" s="201"/>
      <c r="N141" s="201"/>
      <c r="O141" s="324"/>
      <c r="P141" s="201"/>
      <c r="Q141" s="201"/>
      <c r="R141" s="201"/>
      <c r="S141" s="238"/>
      <c r="T141" s="325"/>
      <c r="U141" s="325"/>
      <c r="V141" s="325"/>
      <c r="W141" s="325"/>
    </row>
    <row r="142" spans="1:23" x14ac:dyDescent="0.2">
      <c r="A142" s="295" t="s">
        <v>11</v>
      </c>
      <c r="B142" s="295"/>
      <c r="C142" s="300" t="s">
        <v>816</v>
      </c>
      <c r="I142" s="201"/>
      <c r="J142" s="201"/>
      <c r="K142" s="201"/>
      <c r="L142" s="201"/>
      <c r="M142" s="201"/>
      <c r="N142" s="201"/>
      <c r="O142" s="324"/>
      <c r="P142" s="201"/>
      <c r="Q142" s="201"/>
      <c r="R142" s="201"/>
      <c r="S142" s="238"/>
      <c r="T142" s="325"/>
      <c r="U142" s="325"/>
      <c r="V142" s="325"/>
      <c r="W142" s="325"/>
    </row>
    <row r="143" spans="1:23" x14ac:dyDescent="0.2">
      <c r="A143" s="294"/>
      <c r="B143" s="295"/>
      <c r="C143" s="296" t="str">
        <f>C$11</f>
        <v>TOTAL</v>
      </c>
      <c r="D143" s="186">
        <f>transpose!A71</f>
        <v>193.79999999999998</v>
      </c>
      <c r="E143" s="186">
        <f>transpose!B71</f>
        <v>0</v>
      </c>
      <c r="F143" s="186">
        <f>transpose!C71</f>
        <v>0</v>
      </c>
      <c r="G143" s="186">
        <f>transpose!D71</f>
        <v>0</v>
      </c>
      <c r="H143" s="186">
        <f>transpose!E71</f>
        <v>80.7</v>
      </c>
      <c r="I143" s="201">
        <f>transpose!F71</f>
        <v>2770217.9</v>
      </c>
      <c r="J143" s="201">
        <f>transpose!G71</f>
        <v>20049.57</v>
      </c>
      <c r="K143" s="201">
        <f>transpose!H71</f>
        <v>0</v>
      </c>
      <c r="L143" s="201">
        <f>transpose!I71</f>
        <v>0</v>
      </c>
      <c r="M143" s="201">
        <f>transpose!J71</f>
        <v>0</v>
      </c>
      <c r="N143" s="201">
        <f>transpose!K71</f>
        <v>2790267.4699999997</v>
      </c>
      <c r="O143" s="324">
        <f>transpose!L71</f>
        <v>-242871.96930336099</v>
      </c>
      <c r="P143" s="201">
        <f>transpose!M71</f>
        <v>2547395.5006966386</v>
      </c>
      <c r="Q143" s="201">
        <f>transpose!N71</f>
        <v>530854.31999999995</v>
      </c>
      <c r="R143" s="201">
        <f>transpose!O71</f>
        <v>28254967</v>
      </c>
      <c r="S143" s="238">
        <f>transpose!P71</f>
        <v>18.788</v>
      </c>
      <c r="T143" s="292">
        <f>transpose!Q71</f>
        <v>68151.75</v>
      </c>
      <c r="U143" s="292">
        <f>transpose!R71</f>
        <v>1948389.4306966388</v>
      </c>
      <c r="V143" s="292">
        <f>transpose!S71</f>
        <v>0</v>
      </c>
      <c r="W143" s="292">
        <f>transpose!T71</f>
        <v>55206.713637388457</v>
      </c>
    </row>
    <row r="144" spans="1:23" x14ac:dyDescent="0.2">
      <c r="A144" s="294"/>
      <c r="B144" s="295"/>
      <c r="C144" s="296" t="str">
        <f>C$12</f>
        <v>PER PUPIL</v>
      </c>
      <c r="I144" s="201">
        <f>I143/(D143)</f>
        <v>14294.210010319919</v>
      </c>
      <c r="J144" s="201">
        <f>J143/(D143)</f>
        <v>103.45495356037152</v>
      </c>
      <c r="K144" s="201"/>
      <c r="L144" s="201"/>
      <c r="M144" s="201">
        <f t="shared" ref="M144:R144" si="28">M143/($D143)</f>
        <v>0</v>
      </c>
      <c r="N144" s="201">
        <f t="shared" si="28"/>
        <v>14397.664963880288</v>
      </c>
      <c r="O144" s="324">
        <f t="shared" si="28"/>
        <v>-1253.2093359306555</v>
      </c>
      <c r="P144" s="201">
        <f t="shared" si="28"/>
        <v>13144.455627949632</v>
      </c>
      <c r="Q144" s="201">
        <f>Q143/(D143)</f>
        <v>2739.1863777089784</v>
      </c>
      <c r="R144" s="201">
        <f>R143/(D143+E143)</f>
        <v>145794.4633642931</v>
      </c>
      <c r="S144" s="201"/>
      <c r="T144" s="292">
        <f>T143/(D143)</f>
        <v>351.66021671826627</v>
      </c>
      <c r="U144" s="292">
        <f>U143/(D143)</f>
        <v>10053.609033522389</v>
      </c>
      <c r="V144" s="292">
        <f>V143/($D143)</f>
        <v>0</v>
      </c>
      <c r="W144" s="292">
        <f>W143/(D143)</f>
        <v>284.86436345401683</v>
      </c>
    </row>
    <row r="145" spans="1:23" x14ac:dyDescent="0.2">
      <c r="A145" s="294"/>
      <c r="B145" s="295"/>
      <c r="C145" s="296"/>
      <c r="I145" s="201"/>
      <c r="J145" s="201"/>
      <c r="K145" s="201"/>
      <c r="L145" s="201"/>
      <c r="M145" s="201"/>
      <c r="N145" s="201"/>
      <c r="O145" s="324"/>
      <c r="P145" s="201"/>
      <c r="Q145" s="201"/>
      <c r="R145" s="201"/>
      <c r="S145" s="238"/>
      <c r="T145" s="325"/>
      <c r="U145" s="325"/>
      <c r="V145" s="325"/>
      <c r="W145" s="325"/>
    </row>
    <row r="146" spans="1:23" x14ac:dyDescent="0.2">
      <c r="A146" s="295" t="s">
        <v>12</v>
      </c>
      <c r="B146" s="295"/>
      <c r="C146" s="300" t="s">
        <v>817</v>
      </c>
      <c r="I146" s="201"/>
      <c r="J146" s="201"/>
      <c r="K146" s="201"/>
      <c r="L146" s="201"/>
      <c r="M146" s="201"/>
      <c r="N146" s="201"/>
      <c r="O146" s="324"/>
      <c r="P146" s="201"/>
      <c r="Q146" s="201"/>
      <c r="R146" s="201"/>
      <c r="S146" s="238"/>
      <c r="T146" s="325"/>
      <c r="U146" s="325"/>
      <c r="V146" s="325"/>
      <c r="W146" s="325"/>
    </row>
    <row r="147" spans="1:23" x14ac:dyDescent="0.2">
      <c r="A147" s="294"/>
      <c r="B147" s="295"/>
      <c r="C147" s="296" t="str">
        <f>C$11</f>
        <v>TOTAL</v>
      </c>
      <c r="D147" s="186">
        <f>transpose!A72</f>
        <v>216.9</v>
      </c>
      <c r="E147" s="186">
        <f>transpose!B72</f>
        <v>0</v>
      </c>
      <c r="F147" s="186">
        <f>transpose!C72</f>
        <v>0</v>
      </c>
      <c r="G147" s="186">
        <f>transpose!D72</f>
        <v>0</v>
      </c>
      <c r="H147" s="186">
        <f>transpose!E72</f>
        <v>150.19999999999999</v>
      </c>
      <c r="I147" s="201">
        <f>transpose!F72</f>
        <v>3016303.29</v>
      </c>
      <c r="J147" s="201">
        <f>transpose!G72</f>
        <v>0</v>
      </c>
      <c r="K147" s="201">
        <f>transpose!H72</f>
        <v>0</v>
      </c>
      <c r="L147" s="201">
        <f>transpose!I72</f>
        <v>0</v>
      </c>
      <c r="M147" s="201">
        <f>transpose!J72</f>
        <v>0</v>
      </c>
      <c r="N147" s="201">
        <f>transpose!K72</f>
        <v>3016303.29</v>
      </c>
      <c r="O147" s="324">
        <f>transpose!L72</f>
        <v>-262546.70132340642</v>
      </c>
      <c r="P147" s="201">
        <f>transpose!M72</f>
        <v>2753756.5886765937</v>
      </c>
      <c r="Q147" s="201">
        <f>transpose!N72</f>
        <v>1025396.04</v>
      </c>
      <c r="R147" s="201">
        <f>transpose!O72</f>
        <v>62985015</v>
      </c>
      <c r="S147" s="238">
        <f>transpose!P72</f>
        <v>16.28</v>
      </c>
      <c r="T147" s="292">
        <f>transpose!Q72</f>
        <v>56876.800000000003</v>
      </c>
      <c r="U147" s="292">
        <f>transpose!R72</f>
        <v>1671483.7486765936</v>
      </c>
      <c r="V147" s="292">
        <f>transpose!S72</f>
        <v>0</v>
      </c>
      <c r="W147" s="292">
        <f>transpose!T72</f>
        <v>0</v>
      </c>
    </row>
    <row r="148" spans="1:23" x14ac:dyDescent="0.2">
      <c r="A148" s="294"/>
      <c r="B148" s="295"/>
      <c r="C148" s="296" t="str">
        <f>C$12</f>
        <v>PER PUPIL</v>
      </c>
      <c r="I148" s="201">
        <f>I147/(D147)</f>
        <v>13906.423651452282</v>
      </c>
      <c r="J148" s="201">
        <f>J147/(D147)</f>
        <v>0</v>
      </c>
      <c r="K148" s="201"/>
      <c r="L148" s="201"/>
      <c r="M148" s="201">
        <f t="shared" ref="M148:R148" si="29">M147/($D147)</f>
        <v>0</v>
      </c>
      <c r="N148" s="201">
        <f t="shared" si="29"/>
        <v>13906.423651452282</v>
      </c>
      <c r="O148" s="324">
        <f t="shared" si="29"/>
        <v>-1210.4504440913158</v>
      </c>
      <c r="P148" s="201">
        <f t="shared" si="29"/>
        <v>12695.973207360967</v>
      </c>
      <c r="Q148" s="201">
        <f>Q147/(D147)</f>
        <v>4727.5059474412174</v>
      </c>
      <c r="R148" s="201">
        <f>R147/(D147+E147)</f>
        <v>290387.34439834027</v>
      </c>
      <c r="S148" s="201"/>
      <c r="T148" s="292">
        <f>T147/(D147)</f>
        <v>262.2259105578608</v>
      </c>
      <c r="U148" s="292">
        <f>U147/(D147)</f>
        <v>7706.2413493618888</v>
      </c>
      <c r="V148" s="292">
        <f>V147/($D147)</f>
        <v>0</v>
      </c>
      <c r="W148" s="292">
        <f>W147/(D147)</f>
        <v>0</v>
      </c>
    </row>
    <row r="149" spans="1:23" x14ac:dyDescent="0.2">
      <c r="A149" s="294"/>
      <c r="B149" s="295"/>
      <c r="C149" s="296"/>
      <c r="I149" s="201"/>
      <c r="J149" s="201"/>
      <c r="K149" s="201"/>
      <c r="L149" s="201"/>
      <c r="M149" s="201"/>
      <c r="N149" s="201"/>
      <c r="O149" s="324"/>
      <c r="P149" s="201"/>
      <c r="Q149" s="201"/>
      <c r="R149" s="201"/>
      <c r="S149" s="238"/>
      <c r="T149" s="325"/>
      <c r="U149" s="325"/>
      <c r="V149" s="325"/>
      <c r="W149" s="325"/>
    </row>
    <row r="150" spans="1:23" x14ac:dyDescent="0.2">
      <c r="A150" s="295" t="s">
        <v>12</v>
      </c>
      <c r="B150" s="295"/>
      <c r="C150" s="300" t="s">
        <v>818</v>
      </c>
      <c r="I150" s="201"/>
      <c r="J150" s="201"/>
      <c r="K150" s="201"/>
      <c r="L150" s="201"/>
      <c r="M150" s="201"/>
      <c r="N150" s="201"/>
      <c r="O150" s="324"/>
      <c r="P150" s="201"/>
      <c r="Q150" s="201"/>
      <c r="R150" s="201"/>
      <c r="S150" s="238"/>
      <c r="T150" s="325"/>
      <c r="U150" s="325"/>
      <c r="V150" s="325"/>
      <c r="W150" s="325"/>
    </row>
    <row r="151" spans="1:23" x14ac:dyDescent="0.2">
      <c r="A151" s="294"/>
      <c r="B151" s="295"/>
      <c r="C151" s="296" t="str">
        <f>C$11</f>
        <v>TOTAL</v>
      </c>
      <c r="D151" s="186">
        <f>transpose!A73</f>
        <v>278</v>
      </c>
      <c r="E151" s="186">
        <f>transpose!B73</f>
        <v>0</v>
      </c>
      <c r="F151" s="186">
        <f>transpose!C73</f>
        <v>0</v>
      </c>
      <c r="G151" s="186">
        <f>transpose!D73</f>
        <v>0</v>
      </c>
      <c r="H151" s="186">
        <f>transpose!E73</f>
        <v>199.6</v>
      </c>
      <c r="I151" s="201">
        <f>transpose!F73</f>
        <v>3413878.2600000002</v>
      </c>
      <c r="J151" s="201">
        <f>transpose!G73</f>
        <v>0</v>
      </c>
      <c r="K151" s="201">
        <f>transpose!H73</f>
        <v>0</v>
      </c>
      <c r="L151" s="201">
        <f>transpose!I73</f>
        <v>0</v>
      </c>
      <c r="M151" s="201">
        <f>transpose!J73</f>
        <v>0</v>
      </c>
      <c r="N151" s="201">
        <f>transpose!K73</f>
        <v>3413878.2600000002</v>
      </c>
      <c r="O151" s="324">
        <f>transpose!L73</f>
        <v>-297152.6367571248</v>
      </c>
      <c r="P151" s="201">
        <f>transpose!M73</f>
        <v>3116725.6232428756</v>
      </c>
      <c r="Q151" s="201">
        <f>transpose!N73</f>
        <v>1862642.25</v>
      </c>
      <c r="R151" s="201">
        <f>transpose!O73</f>
        <v>68986750</v>
      </c>
      <c r="S151" s="238">
        <f>transpose!P73</f>
        <v>27</v>
      </c>
      <c r="T151" s="292">
        <f>transpose!Q73</f>
        <v>127028.92</v>
      </c>
      <c r="U151" s="292">
        <f>transpose!R73</f>
        <v>1127054.4532428756</v>
      </c>
      <c r="V151" s="292">
        <f>transpose!S73</f>
        <v>330575</v>
      </c>
      <c r="W151" s="292">
        <f>transpose!T73</f>
        <v>0</v>
      </c>
    </row>
    <row r="152" spans="1:23" x14ac:dyDescent="0.2">
      <c r="A152" s="294"/>
      <c r="B152" s="295"/>
      <c r="C152" s="296" t="str">
        <f>C$12</f>
        <v>PER PUPIL</v>
      </c>
      <c r="I152" s="201">
        <f>I151/(D151)</f>
        <v>12280.137625899282</v>
      </c>
      <c r="J152" s="201">
        <f>J151/(D151)</f>
        <v>0</v>
      </c>
      <c r="K152" s="201"/>
      <c r="L152" s="201"/>
      <c r="M152" s="201">
        <f t="shared" ref="M152:R152" si="30">M151/($D151)</f>
        <v>0</v>
      </c>
      <c r="N152" s="201">
        <f t="shared" si="30"/>
        <v>12280.137625899282</v>
      </c>
      <c r="O152" s="324">
        <f t="shared" si="30"/>
        <v>-1068.89437682419</v>
      </c>
      <c r="P152" s="201">
        <f t="shared" si="30"/>
        <v>11211.243249075093</v>
      </c>
      <c r="Q152" s="201">
        <f>Q151/(D151)</f>
        <v>6700.151978417266</v>
      </c>
      <c r="R152" s="201">
        <f>R151/(D151+E151)</f>
        <v>248153.77697841727</v>
      </c>
      <c r="S152" s="201"/>
      <c r="T152" s="292">
        <f>T151/(D151)</f>
        <v>456.93856115107911</v>
      </c>
      <c r="U152" s="292">
        <f>U151/(D151)</f>
        <v>4054.1527095067468</v>
      </c>
      <c r="V152" s="292">
        <f>V151/($D151)</f>
        <v>1189.1187050359713</v>
      </c>
      <c r="W152" s="292">
        <f>W151/(D151)</f>
        <v>0</v>
      </c>
    </row>
    <row r="153" spans="1:23" x14ac:dyDescent="0.2">
      <c r="A153" s="294"/>
      <c r="B153" s="295"/>
      <c r="C153" s="296"/>
      <c r="I153" s="201"/>
      <c r="J153" s="201"/>
      <c r="K153" s="201"/>
      <c r="L153" s="201"/>
      <c r="M153" s="201"/>
      <c r="N153" s="201"/>
      <c r="O153" s="324"/>
      <c r="P153" s="201"/>
      <c r="Q153" s="201"/>
      <c r="R153" s="201"/>
      <c r="S153" s="238"/>
      <c r="T153" s="325"/>
      <c r="U153" s="325"/>
      <c r="V153" s="325"/>
      <c r="W153" s="325"/>
    </row>
    <row r="154" spans="1:23" x14ac:dyDescent="0.2">
      <c r="A154" s="295" t="s">
        <v>13</v>
      </c>
      <c r="B154" s="295"/>
      <c r="C154" s="300" t="s">
        <v>13</v>
      </c>
      <c r="I154" s="201"/>
      <c r="J154" s="201"/>
      <c r="K154" s="201"/>
      <c r="L154" s="201"/>
      <c r="M154" s="201"/>
      <c r="N154" s="201"/>
      <c r="O154" s="324"/>
      <c r="P154" s="201"/>
      <c r="Q154" s="201"/>
      <c r="R154" s="201"/>
      <c r="S154" s="238"/>
      <c r="T154" s="325"/>
      <c r="U154" s="325"/>
      <c r="V154" s="325"/>
      <c r="W154" s="325"/>
    </row>
    <row r="155" spans="1:23" x14ac:dyDescent="0.2">
      <c r="A155" s="294"/>
      <c r="B155" s="295"/>
      <c r="C155" s="296" t="str">
        <f>C$11</f>
        <v>TOTAL</v>
      </c>
      <c r="D155" s="186">
        <f>transpose!A74</f>
        <v>445.59999999999997</v>
      </c>
      <c r="E155" s="186">
        <f>transpose!B74</f>
        <v>0</v>
      </c>
      <c r="F155" s="186">
        <f>transpose!C74</f>
        <v>0</v>
      </c>
      <c r="G155" s="186">
        <f>transpose!D74</f>
        <v>0</v>
      </c>
      <c r="H155" s="186">
        <f>transpose!E74</f>
        <v>245.2</v>
      </c>
      <c r="I155" s="201">
        <f>transpose!F74</f>
        <v>4383126.3899999997</v>
      </c>
      <c r="J155" s="201">
        <f>transpose!G74</f>
        <v>42470.93</v>
      </c>
      <c r="K155" s="201">
        <f>transpose!H74</f>
        <v>0</v>
      </c>
      <c r="L155" s="201">
        <f>transpose!I74</f>
        <v>0</v>
      </c>
      <c r="M155" s="201">
        <f>transpose!J74</f>
        <v>0</v>
      </c>
      <c r="N155" s="201">
        <f>transpose!K74</f>
        <v>4425597.3199999994</v>
      </c>
      <c r="O155" s="324">
        <f>transpose!L74</f>
        <v>-385215.23402631958</v>
      </c>
      <c r="P155" s="201">
        <f>transpose!M74</f>
        <v>4040382.08597368</v>
      </c>
      <c r="Q155" s="201">
        <f>transpose!N74</f>
        <v>703672.51</v>
      </c>
      <c r="R155" s="201">
        <f>transpose!O74</f>
        <v>42779045</v>
      </c>
      <c r="S155" s="238">
        <f>transpose!P74</f>
        <v>16.449000000000002</v>
      </c>
      <c r="T155" s="292">
        <f>transpose!Q74</f>
        <v>69245.899999999994</v>
      </c>
      <c r="U155" s="292">
        <f>transpose!R74</f>
        <v>3267463.6759736803</v>
      </c>
      <c r="V155" s="292">
        <f>transpose!S74</f>
        <v>0</v>
      </c>
      <c r="W155" s="292">
        <f>transpose!T74</f>
        <v>0</v>
      </c>
    </row>
    <row r="156" spans="1:23" x14ac:dyDescent="0.2">
      <c r="A156" s="294"/>
      <c r="B156" s="295"/>
      <c r="C156" s="296" t="str">
        <f>C$12</f>
        <v>PER PUPIL</v>
      </c>
      <c r="I156" s="201">
        <f>I155/(D155)</f>
        <v>9836.4595825852775</v>
      </c>
      <c r="J156" s="201">
        <f>J155/(D155)</f>
        <v>95.311781867145427</v>
      </c>
      <c r="K156" s="201"/>
      <c r="L156" s="201"/>
      <c r="M156" s="201">
        <f t="shared" ref="M156:R156" si="31">M155/($D155)</f>
        <v>0</v>
      </c>
      <c r="N156" s="201">
        <f t="shared" si="31"/>
        <v>9931.7713644524229</v>
      </c>
      <c r="O156" s="324">
        <f t="shared" si="31"/>
        <v>-864.48661136965802</v>
      </c>
      <c r="P156" s="201">
        <f t="shared" si="31"/>
        <v>9067.2847530827657</v>
      </c>
      <c r="Q156" s="201">
        <f>Q155/(D155)</f>
        <v>1579.1573384201079</v>
      </c>
      <c r="R156" s="201">
        <f>R155/(D155+E155)</f>
        <v>96003.242818671468</v>
      </c>
      <c r="S156" s="201"/>
      <c r="T156" s="292">
        <f>T155/(D155)</f>
        <v>155.399236983842</v>
      </c>
      <c r="U156" s="292">
        <f>U155/(D155)</f>
        <v>7332.7281776788168</v>
      </c>
      <c r="V156" s="292">
        <f>V155/($D155)</f>
        <v>0</v>
      </c>
      <c r="W156" s="292">
        <f>W155/(D155)</f>
        <v>0</v>
      </c>
    </row>
    <row r="157" spans="1:23" x14ac:dyDescent="0.2">
      <c r="A157" s="294"/>
      <c r="B157" s="295"/>
      <c r="C157" s="296"/>
      <c r="I157" s="201"/>
      <c r="J157" s="201"/>
      <c r="K157" s="201"/>
      <c r="L157" s="201"/>
      <c r="M157" s="201"/>
      <c r="N157" s="201"/>
      <c r="O157" s="324"/>
      <c r="P157" s="201"/>
      <c r="Q157" s="201"/>
      <c r="R157" s="201"/>
      <c r="S157" s="238"/>
      <c r="T157" s="325"/>
      <c r="U157" s="325"/>
      <c r="V157" s="325"/>
      <c r="W157" s="325"/>
    </row>
    <row r="158" spans="1:23" x14ac:dyDescent="0.2">
      <c r="A158" s="295" t="s">
        <v>14</v>
      </c>
      <c r="B158" s="295"/>
      <c r="C158" s="300" t="s">
        <v>819</v>
      </c>
      <c r="I158" s="201"/>
      <c r="J158" s="201"/>
      <c r="K158" s="201"/>
      <c r="L158" s="201"/>
      <c r="M158" s="201"/>
      <c r="N158" s="201"/>
      <c r="O158" s="324"/>
      <c r="P158" s="201"/>
      <c r="Q158" s="201"/>
      <c r="R158" s="201"/>
      <c r="S158" s="238"/>
      <c r="T158" s="325"/>
      <c r="U158" s="325"/>
      <c r="V158" s="325"/>
      <c r="W158" s="325"/>
    </row>
    <row r="159" spans="1:23" x14ac:dyDescent="0.2">
      <c r="A159" s="294"/>
      <c r="B159" s="295"/>
      <c r="C159" s="296" t="str">
        <f>C$11</f>
        <v>TOTAL</v>
      </c>
      <c r="D159" s="186">
        <f>transpose!A75</f>
        <v>360.1</v>
      </c>
      <c r="E159" s="186">
        <f>transpose!B75</f>
        <v>0</v>
      </c>
      <c r="F159" s="186">
        <f>transpose!C75</f>
        <v>0</v>
      </c>
      <c r="G159" s="186">
        <f>transpose!D75</f>
        <v>0</v>
      </c>
      <c r="H159" s="186">
        <f>transpose!E75</f>
        <v>139.1</v>
      </c>
      <c r="I159" s="201">
        <f>transpose!F75</f>
        <v>4007450.47</v>
      </c>
      <c r="J159" s="201">
        <f>transpose!G75</f>
        <v>0</v>
      </c>
      <c r="K159" s="201">
        <f>transpose!H75</f>
        <v>0</v>
      </c>
      <c r="L159" s="201">
        <f>transpose!I75</f>
        <v>0</v>
      </c>
      <c r="M159" s="201">
        <f>transpose!J75</f>
        <v>0</v>
      </c>
      <c r="N159" s="201">
        <f>transpose!K75</f>
        <v>4007450.47</v>
      </c>
      <c r="O159" s="324">
        <f>transpose!L75</f>
        <v>-348818.66989424487</v>
      </c>
      <c r="P159" s="201">
        <f>transpose!M75</f>
        <v>3658631.8001057552</v>
      </c>
      <c r="Q159" s="201">
        <f>transpose!N75</f>
        <v>2228495.34</v>
      </c>
      <c r="R159" s="201">
        <f>transpose!O75</f>
        <v>97301460</v>
      </c>
      <c r="S159" s="238">
        <f>transpose!P75</f>
        <v>22.902999999999999</v>
      </c>
      <c r="T159" s="292">
        <f>transpose!Q75</f>
        <v>327433.28999999998</v>
      </c>
      <c r="U159" s="292">
        <f>transpose!R75</f>
        <v>1102703.1701057553</v>
      </c>
      <c r="V159" s="292">
        <f>transpose!S75</f>
        <v>0</v>
      </c>
      <c r="W159" s="292">
        <f>transpose!T75</f>
        <v>0</v>
      </c>
    </row>
    <row r="160" spans="1:23" x14ac:dyDescent="0.2">
      <c r="A160" s="294"/>
      <c r="B160" s="295"/>
      <c r="C160" s="296" t="str">
        <f>C$12</f>
        <v>PER PUPIL</v>
      </c>
      <c r="I160" s="201">
        <f>I159/(D159)</f>
        <v>11128.715551235768</v>
      </c>
      <c r="J160" s="201">
        <f>J159/(D159)</f>
        <v>0</v>
      </c>
      <c r="K160" s="201"/>
      <c r="L160" s="201"/>
      <c r="M160" s="201">
        <f t="shared" ref="M160:R160" si="32">M159/($D159)</f>
        <v>0</v>
      </c>
      <c r="N160" s="201">
        <f t="shared" si="32"/>
        <v>11128.715551235768</v>
      </c>
      <c r="O160" s="324">
        <f t="shared" si="32"/>
        <v>-968.67167424116872</v>
      </c>
      <c r="P160" s="201">
        <f t="shared" si="32"/>
        <v>10160.043876994599</v>
      </c>
      <c r="Q160" s="201">
        <f>Q159/(D159)</f>
        <v>6188.5457928353226</v>
      </c>
      <c r="R160" s="201">
        <f>R159/(D159+E159)</f>
        <v>270206.77589558455</v>
      </c>
      <c r="S160" s="201"/>
      <c r="T160" s="292">
        <f>T159/(D159)</f>
        <v>909.28433768397656</v>
      </c>
      <c r="U160" s="292">
        <f>U159/(D159)</f>
        <v>3062.2137464752991</v>
      </c>
      <c r="V160" s="292">
        <f>V159/($D159)</f>
        <v>0</v>
      </c>
      <c r="W160" s="292">
        <f>W159/(D159)</f>
        <v>0</v>
      </c>
    </row>
    <row r="161" spans="1:23" x14ac:dyDescent="0.2">
      <c r="A161" s="294"/>
      <c r="B161" s="295"/>
      <c r="C161" s="296"/>
      <c r="I161" s="201"/>
      <c r="J161" s="201"/>
      <c r="K161" s="201"/>
      <c r="L161" s="201"/>
      <c r="M161" s="201"/>
      <c r="N161" s="201"/>
      <c r="O161" s="324"/>
      <c r="P161" s="201"/>
      <c r="Q161" s="201"/>
      <c r="R161" s="201"/>
      <c r="S161" s="238"/>
      <c r="T161" s="325"/>
      <c r="U161" s="325"/>
      <c r="V161" s="325"/>
      <c r="W161" s="325"/>
    </row>
    <row r="162" spans="1:23" x14ac:dyDescent="0.2">
      <c r="A162" s="295" t="s">
        <v>15</v>
      </c>
      <c r="B162" s="295"/>
      <c r="C162" s="300" t="s">
        <v>15</v>
      </c>
      <c r="I162" s="201"/>
      <c r="J162" s="201"/>
      <c r="K162" s="201"/>
      <c r="L162" s="201"/>
      <c r="M162" s="201"/>
      <c r="N162" s="201"/>
      <c r="O162" s="324"/>
      <c r="P162" s="201"/>
      <c r="Q162" s="201"/>
      <c r="R162" s="201"/>
      <c r="S162" s="238"/>
      <c r="T162" s="325"/>
      <c r="U162" s="325"/>
      <c r="V162" s="325"/>
      <c r="W162" s="325"/>
    </row>
    <row r="163" spans="1:23" x14ac:dyDescent="0.2">
      <c r="A163" s="294"/>
      <c r="B163" s="295"/>
      <c r="C163" s="296" t="str">
        <f>C$11</f>
        <v>TOTAL</v>
      </c>
      <c r="D163" s="186">
        <f>transpose!A76</f>
        <v>4680.7000000000007</v>
      </c>
      <c r="E163" s="186">
        <f>transpose!B76</f>
        <v>0</v>
      </c>
      <c r="F163" s="186">
        <f>transpose!C76</f>
        <v>0</v>
      </c>
      <c r="G163" s="186">
        <f>transpose!D76</f>
        <v>1.5</v>
      </c>
      <c r="H163" s="186">
        <f>transpose!E76</f>
        <v>2005.8</v>
      </c>
      <c r="I163" s="201">
        <f>transpose!F76</f>
        <v>40255240.900000006</v>
      </c>
      <c r="J163" s="201">
        <f>transpose!G76</f>
        <v>0</v>
      </c>
      <c r="K163" s="201">
        <f>transpose!H76</f>
        <v>0</v>
      </c>
      <c r="L163" s="201">
        <f>transpose!I76</f>
        <v>12243</v>
      </c>
      <c r="M163" s="201">
        <f>transpose!J76</f>
        <v>0</v>
      </c>
      <c r="N163" s="201">
        <f>transpose!K76</f>
        <v>40255240.900000006</v>
      </c>
      <c r="O163" s="324">
        <f>transpose!L76</f>
        <v>-3503918.4369533593</v>
      </c>
      <c r="P163" s="201">
        <f>transpose!M76</f>
        <v>36751322.463046648</v>
      </c>
      <c r="Q163" s="201">
        <f>transpose!N76</f>
        <v>7817765.4500000002</v>
      </c>
      <c r="R163" s="201">
        <f>transpose!O76</f>
        <v>345063800</v>
      </c>
      <c r="S163" s="238">
        <f>transpose!P76</f>
        <v>22.655999999999999</v>
      </c>
      <c r="T163" s="292">
        <f>transpose!Q76</f>
        <v>1317394.1200000001</v>
      </c>
      <c r="U163" s="292">
        <f>transpose!R76</f>
        <v>27616162.893046647</v>
      </c>
      <c r="V163" s="292">
        <f>transpose!S76</f>
        <v>0</v>
      </c>
      <c r="W163" s="292">
        <f>transpose!T76</f>
        <v>98931.070787358229</v>
      </c>
    </row>
    <row r="164" spans="1:23" x14ac:dyDescent="0.2">
      <c r="A164" s="294"/>
      <c r="B164" s="295"/>
      <c r="C164" s="296" t="str">
        <f>C$12</f>
        <v>PER PUPIL</v>
      </c>
      <c r="I164" s="201">
        <f>I163/(D163)</f>
        <v>8600.2608370542875</v>
      </c>
      <c r="J164" s="201">
        <f>J163/(D163)</f>
        <v>0</v>
      </c>
      <c r="K164" s="201"/>
      <c r="L164" s="201"/>
      <c r="M164" s="201">
        <f t="shared" ref="M164:R164" si="33">M163/($D163)</f>
        <v>0</v>
      </c>
      <c r="N164" s="201">
        <f t="shared" si="33"/>
        <v>8600.2608370542875</v>
      </c>
      <c r="O164" s="324">
        <f t="shared" si="33"/>
        <v>-748.58855234331588</v>
      </c>
      <c r="P164" s="201">
        <f t="shared" si="33"/>
        <v>7851.6722847109713</v>
      </c>
      <c r="Q164" s="201">
        <f>Q163/(D163)</f>
        <v>1670.2128848249192</v>
      </c>
      <c r="R164" s="201">
        <f>R163/(D163+E163)</f>
        <v>73720.554617899019</v>
      </c>
      <c r="S164" s="201"/>
      <c r="T164" s="292">
        <f>T163/(D163)</f>
        <v>281.45237250838545</v>
      </c>
      <c r="U164" s="292">
        <f>U163/(D163)</f>
        <v>5900.0070273776664</v>
      </c>
      <c r="V164" s="292">
        <f>V163/($D163)</f>
        <v>0</v>
      </c>
      <c r="W164" s="292">
        <f>W163/(D163)</f>
        <v>21.135956328617134</v>
      </c>
    </row>
    <row r="165" spans="1:23" x14ac:dyDescent="0.2">
      <c r="A165" s="294"/>
      <c r="B165" s="295"/>
      <c r="C165" s="296"/>
      <c r="I165" s="201"/>
      <c r="J165" s="201"/>
      <c r="K165" s="201"/>
      <c r="L165" s="201"/>
      <c r="M165" s="201"/>
      <c r="N165" s="201"/>
      <c r="O165" s="324"/>
      <c r="P165" s="201"/>
      <c r="Q165" s="201"/>
      <c r="R165" s="201"/>
      <c r="S165" s="238"/>
      <c r="T165" s="325"/>
      <c r="U165" s="325"/>
      <c r="V165" s="325"/>
      <c r="W165" s="325"/>
    </row>
    <row r="166" spans="1:23" x14ac:dyDescent="0.2">
      <c r="A166" s="295" t="s">
        <v>16</v>
      </c>
      <c r="B166" s="295"/>
      <c r="C166" s="300" t="s">
        <v>16</v>
      </c>
      <c r="I166" s="201"/>
      <c r="J166" s="201"/>
      <c r="K166" s="201"/>
      <c r="L166" s="201"/>
      <c r="M166" s="201"/>
      <c r="N166" s="201"/>
      <c r="O166" s="324"/>
      <c r="P166" s="201"/>
      <c r="Q166" s="201"/>
      <c r="R166" s="201"/>
      <c r="S166" s="238"/>
      <c r="T166" s="325"/>
      <c r="U166" s="325"/>
      <c r="V166" s="325"/>
      <c r="W166" s="325"/>
    </row>
    <row r="167" spans="1:23" x14ac:dyDescent="0.2">
      <c r="A167" s="294"/>
      <c r="B167" s="295"/>
      <c r="C167" s="296" t="str">
        <f>C$11</f>
        <v>TOTAL</v>
      </c>
      <c r="D167" s="186">
        <f>transpose!A77</f>
        <v>87643.7</v>
      </c>
      <c r="E167" s="186">
        <f>transpose!B77</f>
        <v>0</v>
      </c>
      <c r="F167" s="186">
        <f>transpose!C77</f>
        <v>257.5</v>
      </c>
      <c r="G167" s="186">
        <f>transpose!D77</f>
        <v>68</v>
      </c>
      <c r="H167" s="186">
        <f>transpose!E77</f>
        <v>47704.7</v>
      </c>
      <c r="I167" s="201">
        <f>transpose!F77</f>
        <v>806801264.25999999</v>
      </c>
      <c r="J167" s="201">
        <f>transpose!G77</f>
        <v>751718.69</v>
      </c>
      <c r="K167" s="201">
        <f>transpose!H77</f>
        <v>2101715</v>
      </c>
      <c r="L167" s="201">
        <f>transpose!I77</f>
        <v>555016</v>
      </c>
      <c r="M167" s="201">
        <f>transpose!J77</f>
        <v>0</v>
      </c>
      <c r="N167" s="201">
        <f>transpose!K77</f>
        <v>807552982.95000005</v>
      </c>
      <c r="O167" s="324">
        <f>transpose!L77</f>
        <v>-70291463.235913381</v>
      </c>
      <c r="P167" s="201">
        <f>transpose!M77</f>
        <v>737261519.71408665</v>
      </c>
      <c r="Q167" s="201">
        <f>transpose!N77</f>
        <v>429708453.16000003</v>
      </c>
      <c r="R167" s="201">
        <f>transpose!O77</f>
        <v>16824261116</v>
      </c>
      <c r="S167" s="238">
        <f>transpose!P77</f>
        <v>25.541</v>
      </c>
      <c r="T167" s="292">
        <f>transpose!Q77</f>
        <v>27978619.109999999</v>
      </c>
      <c r="U167" s="292">
        <f>transpose!R77</f>
        <v>279574447.44408661</v>
      </c>
      <c r="V167" s="292">
        <f>transpose!S77</f>
        <v>258321314.38</v>
      </c>
      <c r="W167" s="292">
        <f>transpose!T77</f>
        <v>1745496.4286157817</v>
      </c>
    </row>
    <row r="168" spans="1:23" x14ac:dyDescent="0.2">
      <c r="A168" s="294"/>
      <c r="B168" s="295"/>
      <c r="C168" s="296" t="str">
        <f>C$12</f>
        <v>PER PUPIL</v>
      </c>
      <c r="I168" s="201">
        <f>I167/(D167)</f>
        <v>9205.4678688827607</v>
      </c>
      <c r="J168" s="201">
        <f>J167/(D167)</f>
        <v>8.5769848831119635</v>
      </c>
      <c r="K168" s="201"/>
      <c r="L168" s="201"/>
      <c r="M168" s="201">
        <f t="shared" ref="M168:R168" si="34">M167/($D167)</f>
        <v>0</v>
      </c>
      <c r="N168" s="201">
        <f t="shared" si="34"/>
        <v>9214.044853765874</v>
      </c>
      <c r="O168" s="324">
        <f t="shared" si="34"/>
        <v>-802.01387248499759</v>
      </c>
      <c r="P168" s="201">
        <f t="shared" si="34"/>
        <v>8412.0309812808755</v>
      </c>
      <c r="Q168" s="201">
        <f>Q167/(D167)</f>
        <v>4902.9017848402118</v>
      </c>
      <c r="R168" s="201">
        <f>R167/(D167+E167)</f>
        <v>191962.01342480979</v>
      </c>
      <c r="S168" s="201"/>
      <c r="T168" s="292">
        <f>T167/(D167)</f>
        <v>319.23137784005013</v>
      </c>
      <c r="U168" s="292">
        <f>U167/(D167)</f>
        <v>3189.8978186006138</v>
      </c>
      <c r="V168" s="292">
        <f>V167/($D167)</f>
        <v>2947.4031148844697</v>
      </c>
      <c r="W168" s="292">
        <f>W167/(D167)</f>
        <v>19.915823140919219</v>
      </c>
    </row>
    <row r="169" spans="1:23" x14ac:dyDescent="0.2">
      <c r="A169" s="294"/>
      <c r="B169" s="295"/>
      <c r="C169" s="296"/>
      <c r="I169" s="201"/>
      <c r="J169" s="201"/>
      <c r="K169" s="201"/>
      <c r="L169" s="201"/>
      <c r="M169" s="201"/>
      <c r="N169" s="201"/>
      <c r="O169" s="324"/>
      <c r="P169" s="201"/>
      <c r="Q169" s="201"/>
      <c r="R169" s="201"/>
      <c r="S169" s="238"/>
      <c r="T169" s="325"/>
      <c r="U169" s="325"/>
      <c r="V169" s="325"/>
      <c r="W169" s="325"/>
    </row>
    <row r="170" spans="1:23" x14ac:dyDescent="0.2">
      <c r="A170" s="295" t="s">
        <v>17</v>
      </c>
      <c r="B170" s="295"/>
      <c r="C170" s="300" t="s">
        <v>17</v>
      </c>
      <c r="I170" s="201"/>
      <c r="J170" s="201"/>
      <c r="K170" s="201"/>
      <c r="L170" s="201"/>
      <c r="M170" s="201"/>
      <c r="N170" s="201"/>
      <c r="O170" s="324"/>
      <c r="P170" s="201"/>
      <c r="Q170" s="201"/>
      <c r="R170" s="201"/>
      <c r="S170" s="238"/>
      <c r="T170" s="325"/>
      <c r="U170" s="325"/>
      <c r="V170" s="325"/>
      <c r="W170" s="325"/>
    </row>
    <row r="171" spans="1:23" x14ac:dyDescent="0.2">
      <c r="A171" s="294"/>
      <c r="B171" s="295"/>
      <c r="C171" s="296" t="str">
        <f>C$11</f>
        <v>TOTAL</v>
      </c>
      <c r="D171" s="186">
        <f>transpose!A78</f>
        <v>237.4</v>
      </c>
      <c r="E171" s="186">
        <f>transpose!B78</f>
        <v>0</v>
      </c>
      <c r="F171" s="186">
        <f>transpose!C78</f>
        <v>0</v>
      </c>
      <c r="G171" s="186">
        <f>transpose!D78</f>
        <v>0</v>
      </c>
      <c r="H171" s="186">
        <f>transpose!E78</f>
        <v>89.4</v>
      </c>
      <c r="I171" s="201">
        <f>transpose!F78</f>
        <v>2819219.6</v>
      </c>
      <c r="J171" s="201">
        <f>transpose!G78</f>
        <v>405405.83</v>
      </c>
      <c r="K171" s="201">
        <f>transpose!H78</f>
        <v>0</v>
      </c>
      <c r="L171" s="201">
        <f>transpose!I78</f>
        <v>0</v>
      </c>
      <c r="M171" s="201">
        <f>transpose!J78</f>
        <v>0</v>
      </c>
      <c r="N171" s="201">
        <f>transpose!K78</f>
        <v>3224625.43</v>
      </c>
      <c r="O171" s="324">
        <f>transpose!L78</f>
        <v>-280679.58963439352</v>
      </c>
      <c r="P171" s="201">
        <f>transpose!M78</f>
        <v>2943945.8403656068</v>
      </c>
      <c r="Q171" s="201">
        <f>transpose!N78</f>
        <v>2004128.39</v>
      </c>
      <c r="R171" s="201">
        <f>transpose!O78</f>
        <v>128808303</v>
      </c>
      <c r="S171" s="238">
        <f>transpose!P78</f>
        <v>15.558999999999999</v>
      </c>
      <c r="T171" s="292">
        <f>transpose!Q78</f>
        <v>90100.01</v>
      </c>
      <c r="U171" s="292">
        <f>transpose!R78</f>
        <v>849717.44036560692</v>
      </c>
      <c r="V171" s="292">
        <f>transpose!S78</f>
        <v>350000</v>
      </c>
      <c r="W171" s="292">
        <f>transpose!T78</f>
        <v>0</v>
      </c>
    </row>
    <row r="172" spans="1:23" x14ac:dyDescent="0.2">
      <c r="A172" s="294"/>
      <c r="B172" s="295"/>
      <c r="C172" s="296" t="str">
        <f>C$12</f>
        <v>PER PUPIL</v>
      </c>
      <c r="I172" s="201">
        <f>I171/(D171)</f>
        <v>11875.398483572031</v>
      </c>
      <c r="J172" s="201">
        <f>J171/(D171+F171)</f>
        <v>1707.6909435551811</v>
      </c>
      <c r="K172" s="201"/>
      <c r="L172" s="201"/>
      <c r="M172" s="201">
        <f t="shared" ref="M172:R172" si="35">M171/($D171)</f>
        <v>0</v>
      </c>
      <c r="N172" s="201">
        <f t="shared" si="35"/>
        <v>13583.089427127212</v>
      </c>
      <c r="O172" s="324">
        <f t="shared" si="35"/>
        <v>-1182.3066117708236</v>
      </c>
      <c r="P172" s="201">
        <f t="shared" si="35"/>
        <v>12400.78281535639</v>
      </c>
      <c r="Q172" s="201">
        <f>Q171/(D171)</f>
        <v>8441.9898483572033</v>
      </c>
      <c r="R172" s="201">
        <f>R171/(D171+E171)</f>
        <v>542579.20387531596</v>
      </c>
      <c r="S172" s="201"/>
      <c r="T172" s="292">
        <f>T171/(D171)</f>
        <v>379.52826453243466</v>
      </c>
      <c r="U172" s="292">
        <f>U171/(D171)</f>
        <v>3579.2647024667517</v>
      </c>
      <c r="V172" s="292">
        <f>V171/($D171)</f>
        <v>1474.3049705139006</v>
      </c>
      <c r="W172" s="292">
        <f>W171/(D171)</f>
        <v>0</v>
      </c>
    </row>
    <row r="173" spans="1:23" x14ac:dyDescent="0.2">
      <c r="A173" s="294"/>
      <c r="B173" s="295"/>
      <c r="C173" s="296"/>
      <c r="I173" s="201"/>
      <c r="J173" s="201"/>
      <c r="K173" s="201"/>
      <c r="L173" s="201"/>
      <c r="M173" s="201"/>
      <c r="N173" s="201"/>
      <c r="O173" s="324"/>
      <c r="P173" s="201"/>
      <c r="Q173" s="201"/>
      <c r="R173" s="201"/>
      <c r="S173" s="238"/>
      <c r="T173" s="325"/>
      <c r="U173" s="325"/>
      <c r="V173" s="325"/>
      <c r="W173" s="325"/>
    </row>
    <row r="174" spans="1:23" x14ac:dyDescent="0.2">
      <c r="A174" s="295" t="s">
        <v>18</v>
      </c>
      <c r="B174" s="295"/>
      <c r="C174" s="300" t="s">
        <v>18</v>
      </c>
      <c r="I174" s="201"/>
      <c r="J174" s="201"/>
      <c r="K174" s="201"/>
      <c r="L174" s="201"/>
      <c r="M174" s="201"/>
      <c r="N174" s="201"/>
      <c r="O174" s="324"/>
      <c r="P174" s="201"/>
      <c r="Q174" s="201"/>
      <c r="R174" s="201"/>
      <c r="S174" s="238"/>
      <c r="T174" s="325"/>
      <c r="U174" s="325"/>
      <c r="V174" s="325"/>
      <c r="W174" s="325"/>
    </row>
    <row r="175" spans="1:23" x14ac:dyDescent="0.2">
      <c r="A175" s="294"/>
      <c r="B175" s="295"/>
      <c r="C175" s="296" t="str">
        <f>C$11</f>
        <v>TOTAL</v>
      </c>
      <c r="D175" s="186">
        <f>transpose!A79</f>
        <v>63925.8</v>
      </c>
      <c r="E175" s="186">
        <f>transpose!B79</f>
        <v>588</v>
      </c>
      <c r="F175" s="186">
        <f>transpose!C79</f>
        <v>2001</v>
      </c>
      <c r="G175" s="186">
        <f>transpose!D79</f>
        <v>2</v>
      </c>
      <c r="H175" s="186">
        <f>transpose!E79</f>
        <v>6192.9</v>
      </c>
      <c r="I175" s="201">
        <f>transpose!F79</f>
        <v>554568375.36000001</v>
      </c>
      <c r="J175" s="201">
        <f>transpose!G79</f>
        <v>0</v>
      </c>
      <c r="K175" s="201">
        <f>transpose!H79</f>
        <v>16332162</v>
      </c>
      <c r="L175" s="201">
        <f>transpose!I79</f>
        <v>16324</v>
      </c>
      <c r="M175" s="201">
        <f>transpose!J79</f>
        <v>-4622026.92</v>
      </c>
      <c r="N175" s="201">
        <f>transpose!K79</f>
        <v>554568375.36000001</v>
      </c>
      <c r="O175" s="324">
        <f>transpose!L79</f>
        <v>-48271040.280252673</v>
      </c>
      <c r="P175" s="201">
        <f>transpose!M79</f>
        <v>501675308.1597473</v>
      </c>
      <c r="Q175" s="201">
        <f>transpose!N79</f>
        <v>164858783.50999999</v>
      </c>
      <c r="R175" s="201">
        <f>transpose!O79</f>
        <v>6480298094</v>
      </c>
      <c r="S175" s="238">
        <f>transpose!P79</f>
        <v>25.44</v>
      </c>
      <c r="T175" s="292">
        <f>transpose!Q79</f>
        <v>17376337.800000001</v>
      </c>
      <c r="U175" s="292">
        <f>transpose!R79</f>
        <v>319440186.8497473</v>
      </c>
      <c r="V175" s="292">
        <f>transpose!S79</f>
        <v>73713000</v>
      </c>
      <c r="W175" s="292">
        <f>transpose!T79</f>
        <v>0</v>
      </c>
    </row>
    <row r="176" spans="1:23" x14ac:dyDescent="0.2">
      <c r="A176" s="294"/>
      <c r="B176" s="295"/>
      <c r="C176" s="296" t="str">
        <f>C$12</f>
        <v>PER PUPIL</v>
      </c>
      <c r="I176" s="201">
        <f>I175/(D175)</f>
        <v>8675.1886618548378</v>
      </c>
      <c r="J176" s="201">
        <f>J175/(D175)</f>
        <v>0</v>
      </c>
      <c r="K176" s="201"/>
      <c r="L176" s="201"/>
      <c r="M176" s="201">
        <f t="shared" ref="M176:R176" si="36">M175/($D175)</f>
        <v>-72.302996912044904</v>
      </c>
      <c r="N176" s="201">
        <f t="shared" si="36"/>
        <v>8675.1886618548378</v>
      </c>
      <c r="O176" s="324">
        <f t="shared" si="36"/>
        <v>-755.11046056917041</v>
      </c>
      <c r="P176" s="201">
        <f t="shared" si="36"/>
        <v>7847.7752043736218</v>
      </c>
      <c r="Q176" s="201">
        <f>Q175/(D175)</f>
        <v>2578.9084142865631</v>
      </c>
      <c r="R176" s="201">
        <f>R175/(D175+E175)</f>
        <v>100448.24663870365</v>
      </c>
      <c r="S176" s="201"/>
      <c r="T176" s="292">
        <f>T175/(D175)</f>
        <v>271.82041992434978</v>
      </c>
      <c r="U176" s="292">
        <f>U175/(D175)</f>
        <v>4997.0463701627086</v>
      </c>
      <c r="V176" s="292">
        <f>V175/($D175)</f>
        <v>1153.1025032146645</v>
      </c>
      <c r="W176" s="292">
        <f>W175/(D175)</f>
        <v>0</v>
      </c>
    </row>
    <row r="177" spans="1:23" x14ac:dyDescent="0.2">
      <c r="A177" s="294"/>
      <c r="B177" s="295"/>
      <c r="C177" s="296"/>
      <c r="I177" s="201"/>
      <c r="J177" s="201"/>
      <c r="K177" s="201"/>
      <c r="L177" s="201"/>
      <c r="M177" s="201"/>
      <c r="N177" s="201"/>
      <c r="O177" s="324"/>
      <c r="P177" s="201"/>
      <c r="Q177" s="201"/>
      <c r="R177" s="201"/>
      <c r="S177" s="238"/>
      <c r="T177" s="325"/>
      <c r="U177" s="325"/>
      <c r="V177" s="325"/>
      <c r="W177" s="325"/>
    </row>
    <row r="178" spans="1:23" x14ac:dyDescent="0.2">
      <c r="A178" s="295" t="s">
        <v>19</v>
      </c>
      <c r="B178" s="295"/>
      <c r="C178" s="300" t="s">
        <v>19</v>
      </c>
      <c r="I178" s="201"/>
      <c r="J178" s="201"/>
      <c r="K178" s="201"/>
      <c r="L178" s="201"/>
      <c r="M178" s="201"/>
      <c r="N178" s="201"/>
      <c r="O178" s="324"/>
      <c r="P178" s="201"/>
      <c r="Q178" s="201"/>
      <c r="R178" s="201"/>
      <c r="S178" s="238"/>
      <c r="T178" s="325"/>
      <c r="U178" s="325"/>
      <c r="V178" s="325"/>
      <c r="W178" s="325"/>
    </row>
    <row r="179" spans="1:23" x14ac:dyDescent="0.2">
      <c r="A179" s="294"/>
      <c r="B179" s="295"/>
      <c r="C179" s="296" t="str">
        <f>C$11</f>
        <v>TOTAL</v>
      </c>
      <c r="D179" s="186">
        <f>transpose!A80</f>
        <v>6590</v>
      </c>
      <c r="E179" s="186">
        <f>transpose!B80</f>
        <v>312</v>
      </c>
      <c r="F179" s="186">
        <f>transpose!C80</f>
        <v>0</v>
      </c>
      <c r="G179" s="186">
        <f>transpose!D80</f>
        <v>0</v>
      </c>
      <c r="H179" s="186">
        <f>transpose!E80</f>
        <v>1963.1</v>
      </c>
      <c r="I179" s="201">
        <f>transpose!F80</f>
        <v>63748944.93</v>
      </c>
      <c r="J179" s="201">
        <f>transpose!G80</f>
        <v>30282.6</v>
      </c>
      <c r="K179" s="201">
        <f>transpose!H80</f>
        <v>0</v>
      </c>
      <c r="L179" s="201">
        <f>transpose!I80</f>
        <v>0</v>
      </c>
      <c r="M179" s="201">
        <f>transpose!J80</f>
        <v>-2632141.2000000002</v>
      </c>
      <c r="N179" s="201">
        <f>transpose!K80</f>
        <v>63779227.530000001</v>
      </c>
      <c r="O179" s="324">
        <f>transpose!L80</f>
        <v>-5551505.9962542728</v>
      </c>
      <c r="P179" s="201">
        <f>transpose!M80</f>
        <v>55595580.333745725</v>
      </c>
      <c r="Q179" s="201">
        <f>transpose!N80</f>
        <v>33756425.579999998</v>
      </c>
      <c r="R179" s="201">
        <f>transpose!O80</f>
        <v>2905528110</v>
      </c>
      <c r="S179" s="238">
        <f>transpose!P80</f>
        <v>11.618</v>
      </c>
      <c r="T179" s="292">
        <f>transpose!Q80</f>
        <v>1921223.28</v>
      </c>
      <c r="U179" s="292">
        <f>transpose!R80</f>
        <v>19917931.47374573</v>
      </c>
      <c r="V179" s="292">
        <f>transpose!S80</f>
        <v>18301630.899999999</v>
      </c>
      <c r="W179" s="292">
        <f>transpose!T80</f>
        <v>0</v>
      </c>
    </row>
    <row r="180" spans="1:23" x14ac:dyDescent="0.2">
      <c r="A180" s="294"/>
      <c r="B180" s="295"/>
      <c r="C180" s="296" t="str">
        <f>C$12</f>
        <v>PER PUPIL</v>
      </c>
      <c r="I180" s="201">
        <f>I179/(D179+E179)</f>
        <v>9236.3003375833086</v>
      </c>
      <c r="J180" s="201">
        <f>J179/(D179+E179)</f>
        <v>4.3875108664155311</v>
      </c>
      <c r="K180" s="201"/>
      <c r="L180" s="201"/>
      <c r="M180" s="201">
        <f>M179/(E179)</f>
        <v>-8436.35</v>
      </c>
      <c r="N180" s="201">
        <f>N179/(D179+E179)</f>
        <v>9240.6878484497247</v>
      </c>
      <c r="O180" s="324">
        <f>O179/(D179+E179)</f>
        <v>-804.33294642919054</v>
      </c>
      <c r="P180" s="201">
        <f>P179/($D179)</f>
        <v>8436.3551341040547</v>
      </c>
      <c r="Q180" s="201">
        <f>Q179/(D179)</f>
        <v>5122.371104704097</v>
      </c>
      <c r="R180" s="201">
        <f>R179/(D179+E179)</f>
        <v>420969.01043175888</v>
      </c>
      <c r="S180" s="201"/>
      <c r="T180" s="292">
        <f>T179/(D179)</f>
        <v>291.53615781487105</v>
      </c>
      <c r="U180" s="292">
        <f>U179/(D179)</f>
        <v>3022.4478715850878</v>
      </c>
      <c r="V180" s="292">
        <f>V179/($D179)</f>
        <v>2777.1822306525037</v>
      </c>
      <c r="W180" s="292">
        <f>W179/(D179)</f>
        <v>0</v>
      </c>
    </row>
    <row r="181" spans="1:23" x14ac:dyDescent="0.2">
      <c r="A181" s="294"/>
      <c r="B181" s="295"/>
      <c r="C181" s="296"/>
      <c r="I181" s="201"/>
      <c r="J181" s="201"/>
      <c r="K181" s="201"/>
      <c r="L181" s="201"/>
      <c r="M181" s="201"/>
      <c r="N181" s="201"/>
      <c r="O181" s="324"/>
      <c r="P181" s="201"/>
      <c r="Q181" s="201"/>
      <c r="R181" s="201"/>
      <c r="S181" s="238"/>
      <c r="T181" s="325"/>
      <c r="U181" s="325"/>
      <c r="V181" s="325"/>
      <c r="W181" s="325"/>
    </row>
    <row r="182" spans="1:23" x14ac:dyDescent="0.2">
      <c r="A182" s="295" t="s">
        <v>20</v>
      </c>
      <c r="B182" s="295"/>
      <c r="C182" s="300" t="s">
        <v>820</v>
      </c>
      <c r="I182" s="201"/>
      <c r="J182" s="201"/>
      <c r="K182" s="201"/>
      <c r="L182" s="201"/>
      <c r="M182" s="201"/>
      <c r="N182" s="201"/>
      <c r="O182" s="324"/>
      <c r="P182" s="201"/>
      <c r="Q182" s="201"/>
      <c r="R182" s="201"/>
      <c r="S182" s="238"/>
      <c r="T182" s="325"/>
      <c r="U182" s="325"/>
      <c r="V182" s="325"/>
      <c r="W182" s="325"/>
    </row>
    <row r="183" spans="1:23" x14ac:dyDescent="0.2">
      <c r="A183" s="294"/>
      <c r="B183" s="295"/>
      <c r="C183" s="296" t="str">
        <f>C$11</f>
        <v>TOTAL</v>
      </c>
      <c r="D183" s="186">
        <f>transpose!A81</f>
        <v>2283.7000000000003</v>
      </c>
      <c r="E183" s="186">
        <f>transpose!B81</f>
        <v>0</v>
      </c>
      <c r="F183" s="186">
        <f>transpose!C81</f>
        <v>0</v>
      </c>
      <c r="G183" s="186">
        <f>transpose!D81</f>
        <v>2</v>
      </c>
      <c r="H183" s="186">
        <f>transpose!E81</f>
        <v>372.3</v>
      </c>
      <c r="I183" s="201">
        <f>transpose!F81</f>
        <v>20071207.670000002</v>
      </c>
      <c r="J183" s="201">
        <f>transpose!G81</f>
        <v>61839.93</v>
      </c>
      <c r="K183" s="201">
        <f>transpose!H81</f>
        <v>0</v>
      </c>
      <c r="L183" s="201">
        <f>transpose!I81</f>
        <v>16324</v>
      </c>
      <c r="M183" s="201">
        <f>transpose!J81</f>
        <v>0</v>
      </c>
      <c r="N183" s="201">
        <f>transpose!K81</f>
        <v>20133047.600000001</v>
      </c>
      <c r="O183" s="324">
        <f>transpose!L81</f>
        <v>-1752431.611400432</v>
      </c>
      <c r="P183" s="201">
        <f>transpose!M81</f>
        <v>18380615.988599569</v>
      </c>
      <c r="Q183" s="201">
        <f>transpose!N81</f>
        <v>5670966.7999999998</v>
      </c>
      <c r="R183" s="201">
        <f>transpose!O81</f>
        <v>212284450</v>
      </c>
      <c r="S183" s="238">
        <f>transpose!P81</f>
        <v>26.713999999999999</v>
      </c>
      <c r="T183" s="292">
        <f>transpose!Q81</f>
        <v>925236.21</v>
      </c>
      <c r="U183" s="292">
        <f>transpose!R81</f>
        <v>11784412.978599567</v>
      </c>
      <c r="V183" s="292">
        <f>transpose!S81</f>
        <v>1590000</v>
      </c>
      <c r="W183" s="292">
        <f>transpose!T81</f>
        <v>0</v>
      </c>
    </row>
    <row r="184" spans="1:23" x14ac:dyDescent="0.2">
      <c r="A184" s="294"/>
      <c r="B184" s="295"/>
      <c r="C184" s="296" t="str">
        <f>C$12</f>
        <v>PER PUPIL</v>
      </c>
      <c r="I184" s="201">
        <f>I183/(D183)</f>
        <v>8788.8985724920076</v>
      </c>
      <c r="J184" s="201">
        <f>J183/(D183)</f>
        <v>27.078832596225421</v>
      </c>
      <c r="K184" s="201"/>
      <c r="L184" s="201"/>
      <c r="M184" s="201">
        <f t="shared" ref="M184:R184" si="37">M183/($D183)</f>
        <v>0</v>
      </c>
      <c r="N184" s="201">
        <f t="shared" si="37"/>
        <v>8815.9774050882334</v>
      </c>
      <c r="O184" s="324">
        <f t="shared" si="37"/>
        <v>-767.36507045602821</v>
      </c>
      <c r="P184" s="201">
        <f t="shared" si="37"/>
        <v>8048.6123346322047</v>
      </c>
      <c r="Q184" s="201">
        <f>Q183/(D183)</f>
        <v>2483.23632701318</v>
      </c>
      <c r="R184" s="201">
        <f>R183/(D183+E183)</f>
        <v>92956.364671366624</v>
      </c>
      <c r="S184" s="201"/>
      <c r="T184" s="292">
        <f>T183/(D183)</f>
        <v>405.1478784428777</v>
      </c>
      <c r="U184" s="292">
        <f>U183/(D183)</f>
        <v>5160.2281291761465</v>
      </c>
      <c r="V184" s="292">
        <f>V183/($D183)</f>
        <v>696.23856023120368</v>
      </c>
      <c r="W184" s="292">
        <f>W183/(D183)</f>
        <v>0</v>
      </c>
    </row>
    <row r="185" spans="1:23" x14ac:dyDescent="0.2">
      <c r="A185" s="294"/>
      <c r="B185" s="295"/>
      <c r="C185" s="296"/>
      <c r="I185" s="201"/>
      <c r="J185" s="201"/>
      <c r="K185" s="201"/>
      <c r="L185" s="201"/>
      <c r="M185" s="201"/>
      <c r="N185" s="201"/>
      <c r="O185" s="324"/>
      <c r="P185" s="201"/>
      <c r="Q185" s="201"/>
      <c r="R185" s="201"/>
      <c r="S185" s="238"/>
      <c r="T185" s="325"/>
      <c r="U185" s="325"/>
      <c r="V185" s="325"/>
      <c r="W185" s="325"/>
    </row>
    <row r="186" spans="1:23" x14ac:dyDescent="0.2">
      <c r="A186" s="295" t="s">
        <v>20</v>
      </c>
      <c r="B186" s="295"/>
      <c r="C186" s="300" t="s">
        <v>31</v>
      </c>
      <c r="I186" s="201"/>
      <c r="J186" s="201"/>
      <c r="K186" s="201"/>
      <c r="L186" s="201"/>
      <c r="M186" s="201"/>
      <c r="N186" s="201"/>
      <c r="O186" s="324"/>
      <c r="P186" s="201"/>
      <c r="Q186" s="201"/>
      <c r="R186" s="201"/>
      <c r="S186" s="238"/>
      <c r="T186" s="325"/>
      <c r="U186" s="325"/>
      <c r="V186" s="325"/>
      <c r="W186" s="325"/>
    </row>
    <row r="187" spans="1:23" x14ac:dyDescent="0.2">
      <c r="A187" s="294"/>
      <c r="B187" s="295"/>
      <c r="C187" s="296" t="str">
        <f>C$11</f>
        <v>TOTAL</v>
      </c>
      <c r="D187" s="186">
        <f>transpose!A82</f>
        <v>248.8</v>
      </c>
      <c r="E187" s="186">
        <f>transpose!B82</f>
        <v>0</v>
      </c>
      <c r="F187" s="186">
        <f>transpose!C82</f>
        <v>0</v>
      </c>
      <c r="G187" s="186">
        <f>transpose!D82</f>
        <v>0</v>
      </c>
      <c r="H187" s="186">
        <f>transpose!E82</f>
        <v>63.5</v>
      </c>
      <c r="I187" s="201">
        <f>transpose!F82</f>
        <v>3263371.75</v>
      </c>
      <c r="J187" s="201">
        <f>transpose!G82</f>
        <v>93951.88</v>
      </c>
      <c r="K187" s="201">
        <f>transpose!H82</f>
        <v>0</v>
      </c>
      <c r="L187" s="201">
        <f>transpose!I82</f>
        <v>0</v>
      </c>
      <c r="M187" s="201">
        <f>transpose!J82</f>
        <v>0</v>
      </c>
      <c r="N187" s="201">
        <f>transpose!K82</f>
        <v>3357323.63</v>
      </c>
      <c r="O187" s="324">
        <f>transpose!L82</f>
        <v>-292229.97808407544</v>
      </c>
      <c r="P187" s="201">
        <f>transpose!M82</f>
        <v>3065093.6519159246</v>
      </c>
      <c r="Q187" s="201">
        <f>transpose!N82</f>
        <v>743800.18</v>
      </c>
      <c r="R187" s="201">
        <f>transpose!O82</f>
        <v>38763820</v>
      </c>
      <c r="S187" s="238">
        <f>transpose!P82</f>
        <v>19.187999999999999</v>
      </c>
      <c r="T187" s="292">
        <f>transpose!Q82</f>
        <v>128503.39</v>
      </c>
      <c r="U187" s="292">
        <f>transpose!R82</f>
        <v>2192790.0819159243</v>
      </c>
      <c r="V187" s="292">
        <f>transpose!S82</f>
        <v>0</v>
      </c>
      <c r="W187" s="292">
        <f>transpose!T82</f>
        <v>0</v>
      </c>
    </row>
    <row r="188" spans="1:23" x14ac:dyDescent="0.2">
      <c r="A188" s="294"/>
      <c r="B188" s="295"/>
      <c r="C188" s="296" t="str">
        <f>C$12</f>
        <v>PER PUPIL</v>
      </c>
      <c r="I188" s="201">
        <f>I187/(D187)</f>
        <v>13116.445940514468</v>
      </c>
      <c r="J188" s="201">
        <f>J187/(D187)</f>
        <v>377.62009646302249</v>
      </c>
      <c r="K188" s="201"/>
      <c r="L188" s="201"/>
      <c r="M188" s="201">
        <f t="shared" ref="M188:R188" si="38">M187/($D187)</f>
        <v>0</v>
      </c>
      <c r="N188" s="201">
        <f t="shared" si="38"/>
        <v>13494.066036977491</v>
      </c>
      <c r="O188" s="324">
        <f t="shared" si="38"/>
        <v>-1174.5577897269914</v>
      </c>
      <c r="P188" s="201">
        <f t="shared" si="38"/>
        <v>12319.5082472505</v>
      </c>
      <c r="Q188" s="201">
        <f>Q187/(D187)</f>
        <v>2989.5505627009647</v>
      </c>
      <c r="R188" s="201">
        <f>R187/(D187+E187)</f>
        <v>155803.13504823152</v>
      </c>
      <c r="S188" s="201"/>
      <c r="T188" s="292">
        <f>T187/(D187)</f>
        <v>516.49272508038587</v>
      </c>
      <c r="U188" s="292">
        <f>U187/(D187)</f>
        <v>8813.4649594691491</v>
      </c>
      <c r="V188" s="292">
        <f>V187/($D187)</f>
        <v>0</v>
      </c>
      <c r="W188" s="292">
        <f>W187/(D187)</f>
        <v>0</v>
      </c>
    </row>
    <row r="189" spans="1:23" x14ac:dyDescent="0.2">
      <c r="A189" s="294"/>
      <c r="B189" s="295"/>
      <c r="C189" s="296"/>
      <c r="I189" s="201"/>
      <c r="J189" s="201"/>
      <c r="K189" s="201"/>
      <c r="L189" s="201"/>
      <c r="M189" s="201"/>
      <c r="N189" s="201"/>
      <c r="O189" s="324"/>
      <c r="P189" s="201"/>
      <c r="Q189" s="201"/>
      <c r="R189" s="201"/>
      <c r="S189" s="238"/>
      <c r="T189" s="325"/>
      <c r="U189" s="325"/>
      <c r="V189" s="325"/>
      <c r="W189" s="325"/>
    </row>
    <row r="190" spans="1:23" x14ac:dyDescent="0.2">
      <c r="A190" s="295" t="s">
        <v>20</v>
      </c>
      <c r="B190" s="295"/>
      <c r="C190" s="300" t="s">
        <v>821</v>
      </c>
      <c r="I190" s="201"/>
      <c r="J190" s="201"/>
      <c r="K190" s="201"/>
      <c r="L190" s="201"/>
      <c r="M190" s="201"/>
      <c r="N190" s="201"/>
      <c r="O190" s="324"/>
      <c r="P190" s="201"/>
      <c r="Q190" s="201"/>
      <c r="R190" s="201"/>
      <c r="S190" s="238"/>
      <c r="T190" s="325"/>
      <c r="U190" s="325"/>
      <c r="V190" s="325"/>
      <c r="W190" s="325"/>
    </row>
    <row r="191" spans="1:23" x14ac:dyDescent="0.2">
      <c r="A191" s="294"/>
      <c r="B191" s="295"/>
      <c r="C191" s="296" t="str">
        <f>C$11</f>
        <v>TOTAL</v>
      </c>
      <c r="D191" s="186">
        <f>transpose!A83</f>
        <v>299.60000000000002</v>
      </c>
      <c r="E191" s="186">
        <f>transpose!B83</f>
        <v>0</v>
      </c>
      <c r="F191" s="186">
        <f>transpose!C83</f>
        <v>0</v>
      </c>
      <c r="G191" s="186">
        <f>transpose!D83</f>
        <v>0</v>
      </c>
      <c r="H191" s="186">
        <f>transpose!E83</f>
        <v>101.6</v>
      </c>
      <c r="I191" s="201">
        <f>transpose!F83</f>
        <v>3696776.42</v>
      </c>
      <c r="J191" s="201">
        <f>transpose!G83</f>
        <v>0</v>
      </c>
      <c r="K191" s="201">
        <f>transpose!H83</f>
        <v>0</v>
      </c>
      <c r="L191" s="201">
        <f>transpose!I83</f>
        <v>0</v>
      </c>
      <c r="M191" s="201">
        <f>transpose!J83</f>
        <v>0</v>
      </c>
      <c r="N191" s="201">
        <f>transpose!K83</f>
        <v>3696776.42</v>
      </c>
      <c r="O191" s="324">
        <f>transpose!L83</f>
        <v>-321776.8113103612</v>
      </c>
      <c r="P191" s="201">
        <f>transpose!M83</f>
        <v>3374999.6086896388</v>
      </c>
      <c r="Q191" s="201">
        <f>transpose!N83</f>
        <v>458489.71</v>
      </c>
      <c r="R191" s="201">
        <f>transpose!O83</f>
        <v>18079960</v>
      </c>
      <c r="S191" s="238">
        <f>transpose!P83</f>
        <v>25.359000000000002</v>
      </c>
      <c r="T191" s="292">
        <f>transpose!Q83</f>
        <v>79200.88</v>
      </c>
      <c r="U191" s="292">
        <f>transpose!R83</f>
        <v>2837309.0186896389</v>
      </c>
      <c r="V191" s="292">
        <f>transpose!S83</f>
        <v>0</v>
      </c>
      <c r="W191" s="292">
        <f>transpose!T83</f>
        <v>0</v>
      </c>
    </row>
    <row r="192" spans="1:23" x14ac:dyDescent="0.2">
      <c r="A192" s="294"/>
      <c r="B192" s="295"/>
      <c r="C192" s="296" t="str">
        <f>C$12</f>
        <v>PER PUPIL</v>
      </c>
      <c r="I192" s="201">
        <f>I191/(D191)</f>
        <v>12339.040120160213</v>
      </c>
      <c r="J192" s="201">
        <f>J191/(D191)</f>
        <v>0</v>
      </c>
      <c r="K192" s="201"/>
      <c r="L192" s="201"/>
      <c r="M192" s="201">
        <f t="shared" ref="M192:R192" si="39">M191/($D191)</f>
        <v>0</v>
      </c>
      <c r="N192" s="201">
        <f t="shared" si="39"/>
        <v>12339.040120160213</v>
      </c>
      <c r="O192" s="324">
        <f t="shared" si="39"/>
        <v>-1074.0213995672937</v>
      </c>
      <c r="P192" s="201">
        <f t="shared" si="39"/>
        <v>11265.01872059292</v>
      </c>
      <c r="Q192" s="201">
        <f>Q191/(D191)</f>
        <v>1530.3394859813084</v>
      </c>
      <c r="R192" s="201">
        <f>R191/(D191+E191)</f>
        <v>60346.995994659541</v>
      </c>
      <c r="S192" s="201"/>
      <c r="T192" s="292">
        <f>T191/(D191)</f>
        <v>264.35540720961279</v>
      </c>
      <c r="U192" s="292">
        <f>U191/(D191)</f>
        <v>9470.3238274019986</v>
      </c>
      <c r="V192" s="292">
        <f>V191/($D191)</f>
        <v>0</v>
      </c>
      <c r="W192" s="292">
        <f>W191/(D191)</f>
        <v>0</v>
      </c>
    </row>
    <row r="193" spans="1:23" x14ac:dyDescent="0.2">
      <c r="A193" s="294"/>
      <c r="B193" s="295"/>
      <c r="C193" s="296"/>
      <c r="I193" s="201"/>
      <c r="J193" s="201"/>
      <c r="K193" s="201"/>
      <c r="L193" s="201"/>
      <c r="M193" s="201"/>
      <c r="N193" s="201"/>
      <c r="O193" s="324"/>
      <c r="P193" s="201"/>
      <c r="Q193" s="201"/>
      <c r="R193" s="201"/>
      <c r="S193" s="238"/>
      <c r="T193" s="325"/>
      <c r="U193" s="325"/>
      <c r="V193" s="325"/>
      <c r="W193" s="325"/>
    </row>
    <row r="194" spans="1:23" x14ac:dyDescent="0.2">
      <c r="A194" s="295" t="s">
        <v>20</v>
      </c>
      <c r="B194" s="295"/>
      <c r="C194" s="300" t="s">
        <v>20</v>
      </c>
      <c r="I194" s="201"/>
      <c r="J194" s="201"/>
      <c r="K194" s="201"/>
      <c r="L194" s="201"/>
      <c r="M194" s="201"/>
      <c r="N194" s="201"/>
      <c r="O194" s="324"/>
      <c r="P194" s="201"/>
      <c r="Q194" s="201"/>
      <c r="R194" s="201"/>
      <c r="S194" s="238"/>
      <c r="T194" s="325"/>
      <c r="U194" s="325"/>
      <c r="V194" s="325"/>
      <c r="W194" s="325"/>
    </row>
    <row r="195" spans="1:23" x14ac:dyDescent="0.2">
      <c r="A195" s="294"/>
      <c r="B195" s="294"/>
      <c r="C195" s="296" t="str">
        <f>C$11</f>
        <v>TOTAL</v>
      </c>
      <c r="D195" s="186">
        <f>transpose!A84</f>
        <v>223.4</v>
      </c>
      <c r="E195" s="186">
        <f>transpose!B84</f>
        <v>0</v>
      </c>
      <c r="F195" s="186">
        <f>transpose!C84</f>
        <v>0</v>
      </c>
      <c r="G195" s="186">
        <f>transpose!D84</f>
        <v>0</v>
      </c>
      <c r="H195" s="186">
        <f>transpose!E84</f>
        <v>48.1</v>
      </c>
      <c r="I195" s="201">
        <f>transpose!F84</f>
        <v>3149591.81</v>
      </c>
      <c r="J195" s="201">
        <f>transpose!G84</f>
        <v>0</v>
      </c>
      <c r="K195" s="201">
        <f>transpose!H84</f>
        <v>0</v>
      </c>
      <c r="L195" s="201">
        <f>transpose!I84</f>
        <v>0</v>
      </c>
      <c r="M195" s="201">
        <f>transpose!J84</f>
        <v>0</v>
      </c>
      <c r="N195" s="201">
        <f>transpose!K84</f>
        <v>3149591.81</v>
      </c>
      <c r="O195" s="324">
        <f>transpose!L84</f>
        <v>-274148.47272560478</v>
      </c>
      <c r="P195" s="201">
        <f>transpose!M84</f>
        <v>2875443.3372743954</v>
      </c>
      <c r="Q195" s="201">
        <f>transpose!N84</f>
        <v>444917.88</v>
      </c>
      <c r="R195" s="201">
        <f>transpose!O84</f>
        <v>21602150</v>
      </c>
      <c r="S195" s="238">
        <f>transpose!P84</f>
        <v>20.596</v>
      </c>
      <c r="T195" s="292">
        <f>transpose!Q84</f>
        <v>83646.63</v>
      </c>
      <c r="U195" s="292">
        <f>transpose!R84</f>
        <v>2346878.8272743956</v>
      </c>
      <c r="V195" s="292">
        <f>transpose!S84</f>
        <v>0</v>
      </c>
      <c r="W195" s="292">
        <f>transpose!T84</f>
        <v>0</v>
      </c>
    </row>
    <row r="196" spans="1:23" x14ac:dyDescent="0.2">
      <c r="A196" s="294"/>
      <c r="B196" s="294"/>
      <c r="C196" s="296" t="str">
        <f>C$12</f>
        <v>PER PUPIL</v>
      </c>
      <c r="I196" s="201">
        <f>I195/(D195)</f>
        <v>14098.441405550582</v>
      </c>
      <c r="J196" s="201">
        <f>J195/(D195)</f>
        <v>0</v>
      </c>
      <c r="K196" s="201"/>
      <c r="L196" s="201"/>
      <c r="M196" s="201">
        <f t="shared" ref="M196:R196" si="40">M195/($D195)</f>
        <v>0</v>
      </c>
      <c r="N196" s="201">
        <f t="shared" si="40"/>
        <v>14098.441405550582</v>
      </c>
      <c r="O196" s="324">
        <f t="shared" si="40"/>
        <v>-1227.1641572318924</v>
      </c>
      <c r="P196" s="201">
        <f t="shared" si="40"/>
        <v>12871.277248318689</v>
      </c>
      <c r="Q196" s="201">
        <f>Q195/(D195)</f>
        <v>1991.5751119068934</v>
      </c>
      <c r="R196" s="201">
        <f>R195/(D195+E195)</f>
        <v>96697.179946284683</v>
      </c>
      <c r="S196" s="201"/>
      <c r="T196" s="292">
        <f>T195/(D195)</f>
        <v>374.42538048343778</v>
      </c>
      <c r="U196" s="292">
        <f>U195/(D195)</f>
        <v>10505.27675592836</v>
      </c>
      <c r="V196" s="292">
        <f>V195/($D195)</f>
        <v>0</v>
      </c>
      <c r="W196" s="292">
        <f>W195/(D195)</f>
        <v>0</v>
      </c>
    </row>
    <row r="197" spans="1:23" x14ac:dyDescent="0.2">
      <c r="A197" s="294"/>
      <c r="B197" s="294"/>
      <c r="C197" s="296"/>
      <c r="I197" s="201"/>
      <c r="J197" s="201"/>
      <c r="K197" s="201"/>
      <c r="L197" s="201"/>
      <c r="M197" s="201"/>
      <c r="N197" s="201"/>
      <c r="O197" s="324"/>
      <c r="P197" s="201"/>
      <c r="Q197" s="201"/>
      <c r="R197" s="201"/>
      <c r="S197" s="238"/>
      <c r="T197" s="325"/>
      <c r="U197" s="325"/>
      <c r="V197" s="325"/>
      <c r="W197" s="325"/>
    </row>
    <row r="198" spans="1:23" x14ac:dyDescent="0.2">
      <c r="A198" s="295" t="s">
        <v>20</v>
      </c>
      <c r="B198" s="295"/>
      <c r="C198" s="300" t="s">
        <v>822</v>
      </c>
      <c r="I198" s="201"/>
      <c r="J198" s="201"/>
      <c r="K198" s="201"/>
      <c r="L198" s="201"/>
      <c r="M198" s="201"/>
      <c r="N198" s="201"/>
      <c r="O198" s="324"/>
      <c r="P198" s="201"/>
      <c r="Q198" s="201"/>
      <c r="R198" s="201"/>
      <c r="S198" s="238"/>
      <c r="T198" s="325"/>
      <c r="U198" s="325"/>
      <c r="V198" s="325"/>
      <c r="W198" s="325"/>
    </row>
    <row r="199" spans="1:23" x14ac:dyDescent="0.2">
      <c r="A199" s="294"/>
      <c r="B199" s="294"/>
      <c r="C199" s="296" t="str">
        <f>C$11</f>
        <v>TOTAL</v>
      </c>
      <c r="D199" s="186">
        <f>transpose!A85</f>
        <v>50</v>
      </c>
      <c r="E199" s="186">
        <f>transpose!B85</f>
        <v>0</v>
      </c>
      <c r="F199" s="186">
        <f>transpose!C85</f>
        <v>0</v>
      </c>
      <c r="G199" s="186">
        <f>transpose!D85</f>
        <v>0</v>
      </c>
      <c r="H199" s="186">
        <f>transpose!E85</f>
        <v>29.5</v>
      </c>
      <c r="I199" s="201">
        <f>transpose!F85</f>
        <v>944202.85</v>
      </c>
      <c r="J199" s="201">
        <f>transpose!G85</f>
        <v>42691.09</v>
      </c>
      <c r="K199" s="201">
        <f>transpose!H85</f>
        <v>0</v>
      </c>
      <c r="L199" s="201">
        <f>transpose!I85</f>
        <v>0</v>
      </c>
      <c r="M199" s="201">
        <f>transpose!J85</f>
        <v>0</v>
      </c>
      <c r="N199" s="201">
        <f>transpose!K85</f>
        <v>986893.94</v>
      </c>
      <c r="O199" s="324">
        <f>transpose!L85</f>
        <v>-85901.755755821141</v>
      </c>
      <c r="P199" s="201">
        <f>transpose!M85</f>
        <v>900992.18424417882</v>
      </c>
      <c r="Q199" s="201">
        <f>transpose!N85</f>
        <v>277876.03999999998</v>
      </c>
      <c r="R199" s="201">
        <f>transpose!O85</f>
        <v>16542210</v>
      </c>
      <c r="S199" s="238">
        <f>transpose!P85</f>
        <v>16.797999999999998</v>
      </c>
      <c r="T199" s="292">
        <f>transpose!Q85</f>
        <v>52426.62</v>
      </c>
      <c r="U199" s="292">
        <f>transpose!R85</f>
        <v>570689.5242441789</v>
      </c>
      <c r="V199" s="292">
        <f>transpose!S85</f>
        <v>0</v>
      </c>
      <c r="W199" s="292">
        <f>transpose!T85</f>
        <v>0</v>
      </c>
    </row>
    <row r="200" spans="1:23" x14ac:dyDescent="0.2">
      <c r="A200" s="294"/>
      <c r="B200" s="294"/>
      <c r="C200" s="296" t="str">
        <f>C$12</f>
        <v>PER PUPIL</v>
      </c>
      <c r="I200" s="201">
        <f>I199/(D199)</f>
        <v>18884.057000000001</v>
      </c>
      <c r="J200" s="201">
        <f>J199/(D199)</f>
        <v>853.82179999999994</v>
      </c>
      <c r="K200" s="201"/>
      <c r="L200" s="201"/>
      <c r="M200" s="201">
        <f t="shared" ref="M200:R200" si="41">M199/($D199)</f>
        <v>0</v>
      </c>
      <c r="N200" s="201">
        <f t="shared" si="41"/>
        <v>19737.878799999999</v>
      </c>
      <c r="O200" s="324">
        <f t="shared" si="41"/>
        <v>-1718.0351151164227</v>
      </c>
      <c r="P200" s="201">
        <f t="shared" si="41"/>
        <v>18019.843684883577</v>
      </c>
      <c r="Q200" s="201">
        <f>Q199/(D199)</f>
        <v>5557.5207999999993</v>
      </c>
      <c r="R200" s="201">
        <f>R199/(D199+E199)</f>
        <v>330844.2</v>
      </c>
      <c r="S200" s="201"/>
      <c r="T200" s="292">
        <f>T199/(D199)</f>
        <v>1048.5324000000001</v>
      </c>
      <c r="U200" s="292">
        <f>U199/(D199)</f>
        <v>11413.790484883579</v>
      </c>
      <c r="V200" s="292">
        <f>V199/($D199)</f>
        <v>0</v>
      </c>
      <c r="W200" s="292">
        <f>W199/(D199)</f>
        <v>0</v>
      </c>
    </row>
    <row r="201" spans="1:23" x14ac:dyDescent="0.2">
      <c r="A201" s="294"/>
      <c r="B201" s="294"/>
      <c r="C201" s="296"/>
      <c r="I201" s="201"/>
      <c r="J201" s="201"/>
      <c r="K201" s="201"/>
      <c r="L201" s="201"/>
      <c r="M201" s="201"/>
      <c r="N201" s="201"/>
      <c r="O201" s="324"/>
      <c r="P201" s="201"/>
      <c r="Q201" s="201"/>
      <c r="R201" s="201"/>
      <c r="S201" s="238"/>
      <c r="T201" s="325"/>
      <c r="U201" s="325"/>
      <c r="V201" s="325"/>
      <c r="W201" s="325"/>
    </row>
    <row r="202" spans="1:23" x14ac:dyDescent="0.2">
      <c r="A202" s="295" t="s">
        <v>21</v>
      </c>
      <c r="B202" s="295"/>
      <c r="C202" s="300" t="s">
        <v>823</v>
      </c>
      <c r="I202" s="201"/>
      <c r="J202" s="201"/>
      <c r="K202" s="201"/>
      <c r="L202" s="201"/>
      <c r="M202" s="201"/>
      <c r="N202" s="201"/>
      <c r="O202" s="324"/>
      <c r="P202" s="201"/>
      <c r="Q202" s="201"/>
      <c r="R202" s="201"/>
      <c r="S202" s="238"/>
      <c r="T202" s="325"/>
      <c r="U202" s="325"/>
      <c r="V202" s="325"/>
      <c r="W202" s="325"/>
    </row>
    <row r="203" spans="1:23" x14ac:dyDescent="0.2">
      <c r="A203" s="294"/>
      <c r="B203" s="294"/>
      <c r="C203" s="296" t="str">
        <f>C$11</f>
        <v>TOTAL</v>
      </c>
      <c r="D203" s="186">
        <f>transpose!A86</f>
        <v>443.3</v>
      </c>
      <c r="E203" s="186">
        <f>transpose!B86</f>
        <v>15.4</v>
      </c>
      <c r="F203" s="186">
        <f>transpose!C86</f>
        <v>0</v>
      </c>
      <c r="G203" s="186">
        <f>transpose!D86</f>
        <v>0</v>
      </c>
      <c r="H203" s="186">
        <f>transpose!E86</f>
        <v>187.9</v>
      </c>
      <c r="I203" s="201">
        <f>transpose!F86</f>
        <v>4687778.2699999996</v>
      </c>
      <c r="J203" s="201">
        <f>transpose!G86</f>
        <v>20890.12</v>
      </c>
      <c r="K203" s="201">
        <f>transpose!H86</f>
        <v>0</v>
      </c>
      <c r="L203" s="201">
        <f>transpose!I86</f>
        <v>0</v>
      </c>
      <c r="M203" s="201">
        <f>transpose!J86</f>
        <v>-144324.64199999999</v>
      </c>
      <c r="N203" s="201">
        <f>transpose!K86</f>
        <v>4708668.3899999997</v>
      </c>
      <c r="O203" s="324">
        <f>transpose!L86</f>
        <v>-409854.45910523634</v>
      </c>
      <c r="P203" s="201">
        <f>transpose!M86</f>
        <v>4154489.2888947632</v>
      </c>
      <c r="Q203" s="201">
        <f>transpose!N86</f>
        <v>1075618.6000000001</v>
      </c>
      <c r="R203" s="201">
        <f>transpose!O86</f>
        <v>39837726</v>
      </c>
      <c r="S203" s="238">
        <f>transpose!P86</f>
        <v>27</v>
      </c>
      <c r="T203" s="292">
        <f>transpose!Q86</f>
        <v>122234.92</v>
      </c>
      <c r="U203" s="292">
        <f>transpose!R86</f>
        <v>2956635.7688947632</v>
      </c>
      <c r="V203" s="292">
        <f>transpose!S86</f>
        <v>0</v>
      </c>
      <c r="W203" s="292">
        <f>transpose!T86</f>
        <v>0</v>
      </c>
    </row>
    <row r="204" spans="1:23" x14ac:dyDescent="0.2">
      <c r="A204" s="295"/>
      <c r="B204" s="295"/>
      <c r="C204" s="296" t="str">
        <f>C$12</f>
        <v>PER PUPIL</v>
      </c>
      <c r="I204" s="201">
        <f>I203/(D203+E203)</f>
        <v>10219.704098539351</v>
      </c>
      <c r="J204" s="201">
        <f>J203/(D203)</f>
        <v>47.124114595082332</v>
      </c>
      <c r="K204" s="201"/>
      <c r="L204" s="201"/>
      <c r="M204" s="201">
        <f>M203/($E203)</f>
        <v>-9371.73</v>
      </c>
      <c r="N204" s="201">
        <f>N203/($D203+E203)</f>
        <v>10265.246108567691</v>
      </c>
      <c r="O204" s="324">
        <f>O203/($D203+E203)</f>
        <v>-893.51310029482522</v>
      </c>
      <c r="P204" s="201">
        <f>P203/($D203+E203)</f>
        <v>9057.0945910066785</v>
      </c>
      <c r="Q204" s="201">
        <f>Q203/(D203)</f>
        <v>2426.3898037446424</v>
      </c>
      <c r="R204" s="201">
        <f>R203/(D203+E203)</f>
        <v>86849.195552648787</v>
      </c>
      <c r="S204" s="201"/>
      <c r="T204" s="292">
        <f>T203/(D203)</f>
        <v>275.738596886984</v>
      </c>
      <c r="U204" s="292">
        <f>U203/(D203)</f>
        <v>6669.6047121469956</v>
      </c>
      <c r="V204" s="292">
        <f>V203/($D203)</f>
        <v>0</v>
      </c>
      <c r="W204" s="292">
        <f>W203/(D203)</f>
        <v>0</v>
      </c>
    </row>
    <row r="205" spans="1:23" x14ac:dyDescent="0.2">
      <c r="A205" s="294"/>
      <c r="B205" s="295"/>
      <c r="C205" s="296"/>
      <c r="I205" s="201"/>
      <c r="J205" s="201"/>
      <c r="K205" s="201"/>
      <c r="L205" s="201"/>
      <c r="M205" s="201"/>
      <c r="N205" s="201"/>
      <c r="O205" s="324"/>
      <c r="P205" s="201"/>
      <c r="Q205" s="201"/>
      <c r="R205" s="201"/>
      <c r="S205" s="238"/>
      <c r="T205" s="325"/>
      <c r="U205" s="325"/>
      <c r="V205" s="325"/>
      <c r="W205" s="325"/>
    </row>
    <row r="206" spans="1:23" x14ac:dyDescent="0.2">
      <c r="A206" s="295" t="s">
        <v>21</v>
      </c>
      <c r="B206" s="295"/>
      <c r="C206" s="300" t="s">
        <v>824</v>
      </c>
      <c r="I206" s="201"/>
      <c r="J206" s="201"/>
      <c r="K206" s="201"/>
      <c r="L206" s="201"/>
      <c r="M206" s="201"/>
      <c r="N206" s="201"/>
      <c r="O206" s="324"/>
      <c r="P206" s="201"/>
      <c r="Q206" s="201"/>
      <c r="R206" s="201"/>
      <c r="S206" s="238"/>
      <c r="T206" s="325"/>
      <c r="U206" s="325"/>
      <c r="V206" s="325"/>
      <c r="W206" s="325"/>
    </row>
    <row r="207" spans="1:23" x14ac:dyDescent="0.2">
      <c r="A207" s="294"/>
      <c r="B207" s="295"/>
      <c r="C207" s="296" t="str">
        <f>C$11</f>
        <v>TOTAL</v>
      </c>
      <c r="D207" s="186">
        <f>transpose!A87</f>
        <v>11449.3</v>
      </c>
      <c r="E207" s="186">
        <f>transpose!B87</f>
        <v>0</v>
      </c>
      <c r="F207" s="186">
        <f>transpose!C87</f>
        <v>0</v>
      </c>
      <c r="G207" s="186">
        <f>transpose!D87</f>
        <v>0</v>
      </c>
      <c r="H207" s="186">
        <f>transpose!E87</f>
        <v>7111.1</v>
      </c>
      <c r="I207" s="201">
        <f>transpose!F87</f>
        <v>103764537.84</v>
      </c>
      <c r="J207" s="201">
        <f>transpose!G87</f>
        <v>0</v>
      </c>
      <c r="K207" s="201">
        <f>transpose!H87</f>
        <v>0</v>
      </c>
      <c r="L207" s="201">
        <f>transpose!I87</f>
        <v>0</v>
      </c>
      <c r="M207" s="201">
        <f>transpose!J87</f>
        <v>0</v>
      </c>
      <c r="N207" s="201">
        <f>transpose!K87</f>
        <v>103764537.84</v>
      </c>
      <c r="O207" s="324">
        <f>transpose!L87</f>
        <v>-9031928.9888914935</v>
      </c>
      <c r="P207" s="201">
        <f>transpose!M87</f>
        <v>94732608.851108506</v>
      </c>
      <c r="Q207" s="201">
        <f>transpose!N87</f>
        <v>10620305.789999999</v>
      </c>
      <c r="R207" s="201">
        <f>transpose!O87</f>
        <v>649718940</v>
      </c>
      <c r="S207" s="238">
        <f>transpose!P87</f>
        <v>16.346</v>
      </c>
      <c r="T207" s="292">
        <f>transpose!Q87</f>
        <v>1390780.72</v>
      </c>
      <c r="U207" s="292">
        <f>transpose!R87</f>
        <v>82721522.341108501</v>
      </c>
      <c r="V207" s="292">
        <f>transpose!S87</f>
        <v>5750000</v>
      </c>
      <c r="W207" s="292">
        <f>transpose!T87</f>
        <v>469141.25071907038</v>
      </c>
    </row>
    <row r="208" spans="1:23" x14ac:dyDescent="0.2">
      <c r="A208" s="294"/>
      <c r="B208" s="295"/>
      <c r="C208" s="296" t="str">
        <f>C$12</f>
        <v>PER PUPIL</v>
      </c>
      <c r="I208" s="201">
        <f>I207/(D207)</f>
        <v>9062.9591188980994</v>
      </c>
      <c r="J208" s="201">
        <f>J207/(D207)</f>
        <v>0</v>
      </c>
      <c r="K208" s="201"/>
      <c r="L208" s="201"/>
      <c r="M208" s="201">
        <f t="shared" ref="M208:R208" si="42">M207/($D207)</f>
        <v>0</v>
      </c>
      <c r="N208" s="201">
        <f t="shared" si="42"/>
        <v>9062.9591188980994</v>
      </c>
      <c r="O208" s="324">
        <f t="shared" si="42"/>
        <v>-788.86298628662837</v>
      </c>
      <c r="P208" s="201">
        <f t="shared" si="42"/>
        <v>8274.0961326114702</v>
      </c>
      <c r="Q208" s="201">
        <f>Q207/(D207)</f>
        <v>927.59433240460112</v>
      </c>
      <c r="R208" s="201">
        <f>R207/(D207+E207)</f>
        <v>56747.48150541955</v>
      </c>
      <c r="S208" s="201"/>
      <c r="T208" s="292">
        <f>T207/(D207)</f>
        <v>121.47299136191732</v>
      </c>
      <c r="U208" s="292">
        <f>U207/(D207)</f>
        <v>7225.0288088449515</v>
      </c>
      <c r="V208" s="292">
        <f>V207/($D207)</f>
        <v>502.21410915951196</v>
      </c>
      <c r="W208" s="292">
        <f>W207/(D207)</f>
        <v>40.975540052149078</v>
      </c>
    </row>
    <row r="209" spans="1:23" x14ac:dyDescent="0.2">
      <c r="A209" s="294"/>
      <c r="B209" s="295"/>
      <c r="C209" s="296"/>
      <c r="I209" s="201"/>
      <c r="J209" s="201"/>
      <c r="K209" s="201"/>
      <c r="L209" s="201"/>
      <c r="M209" s="201"/>
      <c r="N209" s="201"/>
      <c r="O209" s="324"/>
      <c r="P209" s="201"/>
      <c r="Q209" s="201"/>
      <c r="R209" s="201"/>
      <c r="S209" s="238"/>
      <c r="T209" s="325"/>
      <c r="U209" s="325"/>
      <c r="V209" s="325"/>
      <c r="W209" s="325"/>
    </row>
    <row r="210" spans="1:23" x14ac:dyDescent="0.2">
      <c r="A210" s="295" t="s">
        <v>21</v>
      </c>
      <c r="B210" s="295"/>
      <c r="C210" s="300" t="s">
        <v>825</v>
      </c>
      <c r="I210" s="201"/>
      <c r="J210" s="201"/>
      <c r="K210" s="201"/>
      <c r="L210" s="201"/>
      <c r="M210" s="201"/>
      <c r="N210" s="201"/>
      <c r="O210" s="324"/>
      <c r="P210" s="201"/>
      <c r="Q210" s="201"/>
      <c r="R210" s="201"/>
      <c r="S210" s="238"/>
      <c r="T210" s="325"/>
      <c r="U210" s="325"/>
      <c r="V210" s="325"/>
      <c r="W210" s="325"/>
    </row>
    <row r="211" spans="1:23" x14ac:dyDescent="0.2">
      <c r="A211" s="294"/>
      <c r="B211" s="295"/>
      <c r="C211" s="296" t="str">
        <f>C$11</f>
        <v>TOTAL</v>
      </c>
      <c r="D211" s="186">
        <f>transpose!A88</f>
        <v>9017.5</v>
      </c>
      <c r="E211" s="186">
        <f>transpose!B88</f>
        <v>0</v>
      </c>
      <c r="F211" s="186">
        <f>transpose!C88</f>
        <v>0.5</v>
      </c>
      <c r="G211" s="186">
        <f>transpose!D88</f>
        <v>7.5</v>
      </c>
      <c r="H211" s="186">
        <f>transpose!E88</f>
        <v>3094.2</v>
      </c>
      <c r="I211" s="201">
        <f>transpose!F88</f>
        <v>76215752.280000001</v>
      </c>
      <c r="J211" s="201">
        <f>transpose!G88</f>
        <v>0</v>
      </c>
      <c r="K211" s="201">
        <f>transpose!H88</f>
        <v>4081</v>
      </c>
      <c r="L211" s="201">
        <f>transpose!I88</f>
        <v>61215</v>
      </c>
      <c r="M211" s="201">
        <f>transpose!J88</f>
        <v>0</v>
      </c>
      <c r="N211" s="201">
        <f>transpose!K88</f>
        <v>76215752.280000001</v>
      </c>
      <c r="O211" s="324">
        <f>transpose!L88</f>
        <v>-6634012.7056639222</v>
      </c>
      <c r="P211" s="201">
        <f>transpose!M88</f>
        <v>69581739.574336082</v>
      </c>
      <c r="Q211" s="201">
        <f>transpose!N88</f>
        <v>8369651.2400000002</v>
      </c>
      <c r="R211" s="201">
        <f>transpose!O88</f>
        <v>382280590</v>
      </c>
      <c r="S211" s="238">
        <f>transpose!P88</f>
        <v>21.893999999999998</v>
      </c>
      <c r="T211" s="292">
        <f>transpose!Q88</f>
        <v>762469.87</v>
      </c>
      <c r="U211" s="292">
        <f>transpose!R88</f>
        <v>60449618.464336082</v>
      </c>
      <c r="V211" s="292">
        <f>transpose!S88</f>
        <v>7450000</v>
      </c>
      <c r="W211" s="292">
        <f>transpose!T88</f>
        <v>16204.231007053593</v>
      </c>
    </row>
    <row r="212" spans="1:23" x14ac:dyDescent="0.2">
      <c r="A212" s="294"/>
      <c r="B212" s="295"/>
      <c r="C212" s="296" t="str">
        <f>C$12</f>
        <v>PER PUPIL</v>
      </c>
      <c r="I212" s="201">
        <f>I211/(D211)</f>
        <v>8451.9825095647357</v>
      </c>
      <c r="J212" s="201">
        <f>J211/(D211)</f>
        <v>0</v>
      </c>
      <c r="K212" s="201"/>
      <c r="L212" s="201"/>
      <c r="M212" s="201">
        <f t="shared" ref="M212:R212" si="43">M211/($D211)</f>
        <v>0</v>
      </c>
      <c r="N212" s="201">
        <f t="shared" si="43"/>
        <v>8451.9825095647357</v>
      </c>
      <c r="O212" s="324">
        <f t="shared" si="43"/>
        <v>-735.68203001540587</v>
      </c>
      <c r="P212" s="201">
        <f t="shared" si="43"/>
        <v>7716.3004795493298</v>
      </c>
      <c r="Q212" s="201">
        <f>Q211/(D211)</f>
        <v>928.15650013861932</v>
      </c>
      <c r="R212" s="201">
        <f>R211/(D211+E211)</f>
        <v>42393.189908511231</v>
      </c>
      <c r="S212" s="201"/>
      <c r="T212" s="292">
        <f>T211/(D211)</f>
        <v>84.554462988633219</v>
      </c>
      <c r="U212" s="292">
        <f>U211/(D211)</f>
        <v>6703.5895164220774</v>
      </c>
      <c r="V212" s="292">
        <f>V211/($D211)</f>
        <v>826.17133351815914</v>
      </c>
      <c r="W212" s="292">
        <f>W211/(D211)</f>
        <v>1.7969759919105732</v>
      </c>
    </row>
    <row r="213" spans="1:23" x14ac:dyDescent="0.2">
      <c r="A213" s="294"/>
      <c r="B213" s="295"/>
      <c r="C213" s="296"/>
      <c r="I213" s="201"/>
      <c r="J213" s="201"/>
      <c r="K213" s="201"/>
      <c r="L213" s="201"/>
      <c r="M213" s="201"/>
      <c r="N213" s="201"/>
      <c r="O213" s="324"/>
      <c r="P213" s="201"/>
      <c r="Q213" s="201"/>
      <c r="R213" s="201"/>
      <c r="S213" s="238"/>
      <c r="T213" s="325"/>
      <c r="U213" s="325"/>
      <c r="V213" s="325"/>
      <c r="W213" s="325"/>
    </row>
    <row r="214" spans="1:23" x14ac:dyDescent="0.2">
      <c r="A214" s="295" t="s">
        <v>21</v>
      </c>
      <c r="B214" s="295"/>
      <c r="C214" s="300" t="s">
        <v>826</v>
      </c>
      <c r="I214" s="201"/>
      <c r="J214" s="201"/>
      <c r="K214" s="201"/>
      <c r="L214" s="201"/>
      <c r="M214" s="201"/>
      <c r="N214" s="201"/>
      <c r="O214" s="324"/>
      <c r="P214" s="201"/>
      <c r="Q214" s="201"/>
      <c r="R214" s="201"/>
      <c r="S214" s="238"/>
      <c r="T214" s="325"/>
      <c r="U214" s="325"/>
      <c r="V214" s="325"/>
      <c r="W214" s="325"/>
    </row>
    <row r="215" spans="1:23" x14ac:dyDescent="0.2">
      <c r="A215" s="294"/>
      <c r="B215" s="295"/>
      <c r="C215" s="296" t="str">
        <f>C$11</f>
        <v>TOTAL</v>
      </c>
      <c r="D215" s="186">
        <f>transpose!A89</f>
        <v>7807</v>
      </c>
      <c r="E215" s="186">
        <f>transpose!B89</f>
        <v>0</v>
      </c>
      <c r="F215" s="186">
        <f>transpose!C89</f>
        <v>0</v>
      </c>
      <c r="G215" s="186">
        <f>transpose!D89</f>
        <v>1</v>
      </c>
      <c r="H215" s="186">
        <f>transpose!E89</f>
        <v>2614</v>
      </c>
      <c r="I215" s="201">
        <f>transpose!F89</f>
        <v>65986347.439999998</v>
      </c>
      <c r="J215" s="201">
        <f>transpose!G89</f>
        <v>0</v>
      </c>
      <c r="K215" s="201">
        <f>transpose!H89</f>
        <v>0</v>
      </c>
      <c r="L215" s="201">
        <f>transpose!I89</f>
        <v>8162</v>
      </c>
      <c r="M215" s="201">
        <f>transpose!J89</f>
        <v>0</v>
      </c>
      <c r="N215" s="201">
        <f>transpose!K89</f>
        <v>65986347.439999998</v>
      </c>
      <c r="O215" s="324">
        <f>transpose!L89</f>
        <v>-5743619.3204404861</v>
      </c>
      <c r="P215" s="201">
        <f>transpose!M89</f>
        <v>60242728.119559512</v>
      </c>
      <c r="Q215" s="201">
        <f>transpose!N89</f>
        <v>2967423.63</v>
      </c>
      <c r="R215" s="201">
        <f>transpose!O89</f>
        <v>150753080</v>
      </c>
      <c r="S215" s="238">
        <f>transpose!P89</f>
        <v>19.684000000000001</v>
      </c>
      <c r="T215" s="292">
        <f>transpose!Q89</f>
        <v>379078.92</v>
      </c>
      <c r="U215" s="292">
        <f>transpose!R89</f>
        <v>56896225.569559507</v>
      </c>
      <c r="V215" s="292">
        <f>transpose!S89</f>
        <v>700000</v>
      </c>
      <c r="W215" s="292">
        <f>transpose!T89</f>
        <v>0</v>
      </c>
    </row>
    <row r="216" spans="1:23" x14ac:dyDescent="0.2">
      <c r="A216" s="294"/>
      <c r="B216" s="295"/>
      <c r="C216" s="296" t="str">
        <f>C$12</f>
        <v>PER PUPIL</v>
      </c>
      <c r="I216" s="201">
        <f>I215/(D215)</f>
        <v>8452.2028231074673</v>
      </c>
      <c r="J216" s="201">
        <f>J215/(D215)</f>
        <v>0</v>
      </c>
      <c r="K216" s="201"/>
      <c r="L216" s="201"/>
      <c r="M216" s="201">
        <f t="shared" ref="M216:R216" si="44">M215/($D215)</f>
        <v>0</v>
      </c>
      <c r="N216" s="201">
        <f t="shared" si="44"/>
        <v>8452.2028231074673</v>
      </c>
      <c r="O216" s="324">
        <f t="shared" si="44"/>
        <v>-735.70120666587502</v>
      </c>
      <c r="P216" s="201">
        <f t="shared" si="44"/>
        <v>7716.501616441592</v>
      </c>
      <c r="Q216" s="201">
        <f>Q215/(D215)</f>
        <v>380.09781350070449</v>
      </c>
      <c r="R216" s="201">
        <f>R215/(D215+E215)</f>
        <v>19309.988471884208</v>
      </c>
      <c r="S216" s="201"/>
      <c r="T216" s="292">
        <f>T215/(D215)</f>
        <v>48.556285384910979</v>
      </c>
      <c r="U216" s="292">
        <f>U215/(D215)</f>
        <v>7287.8475175559761</v>
      </c>
      <c r="V216" s="292">
        <f>V215/($D215)</f>
        <v>89.663122838478287</v>
      </c>
      <c r="W216" s="292">
        <f>W215/(D215)</f>
        <v>0</v>
      </c>
    </row>
    <row r="217" spans="1:23" x14ac:dyDescent="0.2">
      <c r="A217" s="294"/>
      <c r="B217" s="295"/>
      <c r="C217" s="296"/>
      <c r="I217" s="201"/>
      <c r="J217" s="201"/>
      <c r="K217" s="201"/>
      <c r="L217" s="201"/>
      <c r="M217" s="201"/>
      <c r="N217" s="201"/>
      <c r="O217" s="324"/>
      <c r="P217" s="201"/>
      <c r="Q217" s="201"/>
      <c r="R217" s="201"/>
      <c r="S217" s="238"/>
      <c r="T217" s="325"/>
      <c r="U217" s="325"/>
      <c r="V217" s="325"/>
      <c r="W217" s="325"/>
    </row>
    <row r="218" spans="1:23" x14ac:dyDescent="0.2">
      <c r="A218" s="295" t="s">
        <v>21</v>
      </c>
      <c r="B218" s="295"/>
      <c r="C218" s="300" t="s">
        <v>827</v>
      </c>
      <c r="I218" s="201"/>
      <c r="J218" s="201"/>
      <c r="K218" s="201"/>
      <c r="L218" s="201"/>
      <c r="M218" s="201"/>
      <c r="N218" s="201"/>
      <c r="O218" s="324"/>
      <c r="P218" s="201"/>
      <c r="Q218" s="201"/>
      <c r="R218" s="201"/>
      <c r="S218" s="238"/>
      <c r="T218" s="325"/>
      <c r="U218" s="325"/>
      <c r="V218" s="325"/>
      <c r="W218" s="325"/>
    </row>
    <row r="219" spans="1:23" x14ac:dyDescent="0.2">
      <c r="A219" s="294"/>
      <c r="B219" s="295"/>
      <c r="C219" s="296" t="str">
        <f>C$11</f>
        <v>TOTAL</v>
      </c>
      <c r="D219" s="186">
        <f>transpose!A90</f>
        <v>26240.399999999998</v>
      </c>
      <c r="E219" s="186">
        <f>transpose!B90</f>
        <v>3769</v>
      </c>
      <c r="F219" s="186">
        <f>transpose!C90</f>
        <v>247</v>
      </c>
      <c r="G219" s="186">
        <f>transpose!D90</f>
        <v>4</v>
      </c>
      <c r="H219" s="186">
        <f>transpose!E90</f>
        <v>13905.6</v>
      </c>
      <c r="I219" s="201">
        <f>transpose!F90</f>
        <v>263323939.22</v>
      </c>
      <c r="J219" s="201">
        <f>transpose!G90</f>
        <v>0</v>
      </c>
      <c r="K219" s="201">
        <f>transpose!H90</f>
        <v>2016014</v>
      </c>
      <c r="L219" s="201">
        <f>transpose!I90</f>
        <v>32648</v>
      </c>
      <c r="M219" s="201">
        <f>transpose!J90</f>
        <v>-30211022.539999999</v>
      </c>
      <c r="N219" s="201">
        <f>transpose!K90</f>
        <v>263323939.22</v>
      </c>
      <c r="O219" s="324">
        <f>transpose!L90</f>
        <v>-22920384.647956327</v>
      </c>
      <c r="P219" s="201">
        <f>transpose!M90</f>
        <v>210192532.03204367</v>
      </c>
      <c r="Q219" s="201">
        <f>transpose!N90</f>
        <v>59869872.060000002</v>
      </c>
      <c r="R219" s="201">
        <f>transpose!O90</f>
        <v>2653571140</v>
      </c>
      <c r="S219" s="238">
        <f>transpose!P90</f>
        <v>22.561999999999998</v>
      </c>
      <c r="T219" s="292">
        <f>transpose!Q90</f>
        <v>6409153.3099999996</v>
      </c>
      <c r="U219" s="292">
        <f>transpose!R90</f>
        <v>143913506.66204366</v>
      </c>
      <c r="V219" s="292">
        <f>transpose!S90</f>
        <v>72398822</v>
      </c>
      <c r="W219" s="292">
        <f>transpose!T90</f>
        <v>608831.57102358993</v>
      </c>
    </row>
    <row r="220" spans="1:23" x14ac:dyDescent="0.2">
      <c r="A220" s="294"/>
      <c r="B220" s="295"/>
      <c r="C220" s="296" t="str">
        <f>C$12</f>
        <v>PER PUPIL</v>
      </c>
      <c r="I220" s="201">
        <f>I219/(D219+E219)</f>
        <v>8774.715229894633</v>
      </c>
      <c r="J220" s="201">
        <f>J219/(D219+E219)</f>
        <v>0</v>
      </c>
      <c r="K220" s="201"/>
      <c r="L220" s="201"/>
      <c r="M220" s="201">
        <f>M219/(E219)</f>
        <v>-8015.66</v>
      </c>
      <c r="N220" s="201">
        <f>N219/(D219+E219)</f>
        <v>8774.715229894633</v>
      </c>
      <c r="O220" s="324">
        <f>O219/(D219+E219)</f>
        <v>-763.77350590002891</v>
      </c>
      <c r="P220" s="201">
        <f>P219/($D219)</f>
        <v>8010.2640215867013</v>
      </c>
      <c r="Q220" s="201">
        <f>Q219/(D219)</f>
        <v>2281.5914414414419</v>
      </c>
      <c r="R220" s="201">
        <f>R219/(D219+E219)</f>
        <v>88424.664938319329</v>
      </c>
      <c r="S220" s="201"/>
      <c r="T220" s="292">
        <f>T219/(D219)</f>
        <v>244.24754615021112</v>
      </c>
      <c r="U220" s="292">
        <f>U219/(D219)</f>
        <v>5484.4250339950486</v>
      </c>
      <c r="V220" s="292">
        <f>V219/($D219)</f>
        <v>2759.0593893385776</v>
      </c>
      <c r="W220" s="292">
        <f>W219/(D219)</f>
        <v>23.202068986127877</v>
      </c>
    </row>
    <row r="221" spans="1:23" x14ac:dyDescent="0.2">
      <c r="A221" s="294"/>
      <c r="B221" s="295"/>
      <c r="C221" s="296"/>
      <c r="I221" s="201"/>
      <c r="J221" s="201"/>
      <c r="K221" s="201"/>
      <c r="L221" s="201"/>
      <c r="M221" s="201"/>
      <c r="N221" s="201"/>
      <c r="O221" s="324"/>
      <c r="P221" s="201"/>
      <c r="Q221" s="201"/>
      <c r="R221" s="201"/>
      <c r="S221" s="238"/>
      <c r="T221" s="325"/>
      <c r="U221" s="325"/>
      <c r="V221" s="325"/>
      <c r="W221" s="325"/>
    </row>
    <row r="222" spans="1:23" x14ac:dyDescent="0.2">
      <c r="A222" s="295" t="s">
        <v>21</v>
      </c>
      <c r="B222" s="295"/>
      <c r="C222" s="300" t="s">
        <v>828</v>
      </c>
      <c r="I222" s="201"/>
      <c r="J222" s="201"/>
      <c r="K222" s="201"/>
      <c r="L222" s="201"/>
      <c r="M222" s="201"/>
      <c r="N222" s="201"/>
      <c r="O222" s="324"/>
      <c r="P222" s="201"/>
      <c r="Q222" s="201"/>
      <c r="R222" s="201"/>
      <c r="S222" s="238"/>
      <c r="T222" s="325"/>
      <c r="U222" s="325"/>
      <c r="V222" s="325"/>
      <c r="W222" s="325"/>
    </row>
    <row r="223" spans="1:23" x14ac:dyDescent="0.2">
      <c r="A223" s="294"/>
      <c r="B223" s="295"/>
      <c r="C223" s="296" t="str">
        <f>C$11</f>
        <v>TOTAL</v>
      </c>
      <c r="D223" s="186">
        <f>transpose!A91</f>
        <v>4995.3</v>
      </c>
      <c r="E223" s="186">
        <f>transpose!B91</f>
        <v>0</v>
      </c>
      <c r="F223" s="186">
        <f>transpose!C91</f>
        <v>0</v>
      </c>
      <c r="G223" s="186">
        <f>transpose!D91</f>
        <v>0</v>
      </c>
      <c r="H223" s="186">
        <f>transpose!E91</f>
        <v>592.6</v>
      </c>
      <c r="I223" s="201">
        <f>transpose!F91</f>
        <v>42221474.469999999</v>
      </c>
      <c r="J223" s="201">
        <f>transpose!G91</f>
        <v>0</v>
      </c>
      <c r="K223" s="201">
        <f>transpose!H91</f>
        <v>0</v>
      </c>
      <c r="L223" s="201">
        <f>transpose!I91</f>
        <v>0</v>
      </c>
      <c r="M223" s="201">
        <f>transpose!J91</f>
        <v>0</v>
      </c>
      <c r="N223" s="201">
        <f>transpose!K91</f>
        <v>42221474.469999999</v>
      </c>
      <c r="O223" s="324">
        <f>transpose!L91</f>
        <v>-3675064.4021307682</v>
      </c>
      <c r="P223" s="201">
        <f>transpose!M91</f>
        <v>38546410.067869231</v>
      </c>
      <c r="Q223" s="201">
        <f>transpose!N91</f>
        <v>10376563.59</v>
      </c>
      <c r="R223" s="201">
        <f>transpose!O91</f>
        <v>384317170</v>
      </c>
      <c r="S223" s="238">
        <f>transpose!P91</f>
        <v>27</v>
      </c>
      <c r="T223" s="292">
        <f>transpose!Q91</f>
        <v>1333313.1000000001</v>
      </c>
      <c r="U223" s="292">
        <f>transpose!R91</f>
        <v>26836533.37786923</v>
      </c>
      <c r="V223" s="292">
        <f>transpose!S91</f>
        <v>5902714.2358800005</v>
      </c>
      <c r="W223" s="292">
        <f>transpose!T91</f>
        <v>0</v>
      </c>
    </row>
    <row r="224" spans="1:23" x14ac:dyDescent="0.2">
      <c r="A224" s="294"/>
      <c r="B224" s="295"/>
      <c r="C224" s="296" t="str">
        <f>C$12</f>
        <v>PER PUPIL</v>
      </c>
      <c r="I224" s="201">
        <f>I223/(D223)</f>
        <v>8452.2399995996238</v>
      </c>
      <c r="J224" s="201">
        <f>J223/(D223)</f>
        <v>0</v>
      </c>
      <c r="K224" s="201"/>
      <c r="L224" s="201"/>
      <c r="M224" s="201">
        <f t="shared" ref="M224:R224" si="45">M223/($D223)</f>
        <v>0</v>
      </c>
      <c r="N224" s="201">
        <f t="shared" si="45"/>
        <v>8452.2399995996238</v>
      </c>
      <c r="O224" s="324">
        <f t="shared" si="45"/>
        <v>-735.70444260219972</v>
      </c>
      <c r="P224" s="201">
        <f t="shared" si="45"/>
        <v>7716.5355569974236</v>
      </c>
      <c r="Q224" s="201">
        <f>Q223/(D223)</f>
        <v>2077.2653474265808</v>
      </c>
      <c r="R224" s="201">
        <f>R223/(D223+E223)</f>
        <v>76935.753608391882</v>
      </c>
      <c r="S224" s="201"/>
      <c r="T224" s="292">
        <f>T223/(D223)</f>
        <v>266.91351870758513</v>
      </c>
      <c r="U224" s="292">
        <f>U223/(D223)</f>
        <v>5372.3566908632574</v>
      </c>
      <c r="V224" s="292">
        <f>V223/($D223)</f>
        <v>1181.6536015614679</v>
      </c>
      <c r="W224" s="292">
        <f>W223/(D223)</f>
        <v>0</v>
      </c>
    </row>
    <row r="225" spans="1:23" x14ac:dyDescent="0.2">
      <c r="A225" s="294"/>
      <c r="B225" s="295"/>
      <c r="C225" s="296"/>
      <c r="I225" s="201"/>
      <c r="J225" s="201"/>
      <c r="K225" s="201"/>
      <c r="L225" s="201"/>
      <c r="M225" s="201"/>
      <c r="N225" s="201"/>
      <c r="O225" s="324"/>
      <c r="P225" s="201"/>
      <c r="Q225" s="201"/>
      <c r="R225" s="201"/>
      <c r="S225" s="238"/>
      <c r="T225" s="325"/>
      <c r="U225" s="325"/>
      <c r="V225" s="325"/>
      <c r="W225" s="325"/>
    </row>
    <row r="226" spans="1:23" x14ac:dyDescent="0.2">
      <c r="A226" s="295" t="s">
        <v>21</v>
      </c>
      <c r="B226" s="295"/>
      <c r="C226" s="300" t="s">
        <v>829</v>
      </c>
      <c r="I226" s="201"/>
      <c r="J226" s="201"/>
      <c r="K226" s="201"/>
      <c r="L226" s="201"/>
      <c r="M226" s="201"/>
      <c r="N226" s="201"/>
      <c r="O226" s="324"/>
      <c r="P226" s="201"/>
      <c r="Q226" s="201"/>
      <c r="R226" s="201"/>
      <c r="S226" s="238"/>
      <c r="T226" s="325"/>
      <c r="U226" s="325"/>
      <c r="V226" s="325"/>
      <c r="W226" s="325"/>
    </row>
    <row r="227" spans="1:23" x14ac:dyDescent="0.2">
      <c r="A227" s="294"/>
      <c r="B227" s="295"/>
      <c r="C227" s="296" t="str">
        <f>C$11</f>
        <v>TOTAL</v>
      </c>
      <c r="D227" s="186">
        <f>transpose!A92</f>
        <v>1431.5</v>
      </c>
      <c r="E227" s="186">
        <f>transpose!B92</f>
        <v>0</v>
      </c>
      <c r="F227" s="186">
        <f>transpose!C92</f>
        <v>0</v>
      </c>
      <c r="G227" s="186">
        <f>transpose!D92</f>
        <v>0</v>
      </c>
      <c r="H227" s="186">
        <f>transpose!E92</f>
        <v>398.7</v>
      </c>
      <c r="I227" s="201">
        <f>transpose!F92</f>
        <v>12911110.789999999</v>
      </c>
      <c r="J227" s="201">
        <f>transpose!G92</f>
        <v>50142.53</v>
      </c>
      <c r="K227" s="201">
        <f>transpose!H92</f>
        <v>0</v>
      </c>
      <c r="L227" s="201">
        <f>transpose!I92</f>
        <v>0</v>
      </c>
      <c r="M227" s="201">
        <f>transpose!J92</f>
        <v>0</v>
      </c>
      <c r="N227" s="201">
        <f>transpose!K92</f>
        <v>12961253.319999998</v>
      </c>
      <c r="O227" s="324">
        <f>transpose!L92</f>
        <v>-1128180.4172229143</v>
      </c>
      <c r="P227" s="201">
        <f>transpose!M92</f>
        <v>11833072.902777083</v>
      </c>
      <c r="Q227" s="201">
        <f>transpose!N92</f>
        <v>2659118.7799999998</v>
      </c>
      <c r="R227" s="201">
        <f>transpose!O92</f>
        <v>116546230</v>
      </c>
      <c r="S227" s="238">
        <f>transpose!P92</f>
        <v>22.815999999999999</v>
      </c>
      <c r="T227" s="292">
        <f>transpose!Q92</f>
        <v>363620.42</v>
      </c>
      <c r="U227" s="292">
        <f>transpose!R92</f>
        <v>8810333.702777084</v>
      </c>
      <c r="V227" s="292">
        <f>transpose!S92</f>
        <v>3700000</v>
      </c>
      <c r="W227" s="292">
        <f>transpose!T92</f>
        <v>0</v>
      </c>
    </row>
    <row r="228" spans="1:23" x14ac:dyDescent="0.2">
      <c r="A228" s="294"/>
      <c r="B228" s="295"/>
      <c r="C228" s="296" t="str">
        <f>C$12</f>
        <v>PER PUPIL</v>
      </c>
      <c r="I228" s="201">
        <f>I227/(D227)</f>
        <v>9019.2880125742231</v>
      </c>
      <c r="J228" s="201">
        <f>J227/(D227)</f>
        <v>35.027963674467344</v>
      </c>
      <c r="K228" s="201"/>
      <c r="L228" s="201"/>
      <c r="M228" s="201">
        <f t="shared" ref="M228:R228" si="46">M227/($D227)</f>
        <v>0</v>
      </c>
      <c r="N228" s="201">
        <f t="shared" si="46"/>
        <v>9054.3159762486885</v>
      </c>
      <c r="O228" s="324">
        <f t="shared" si="46"/>
        <v>-788.11066519239557</v>
      </c>
      <c r="P228" s="201">
        <f t="shared" si="46"/>
        <v>8266.205311056292</v>
      </c>
      <c r="Q228" s="201">
        <f>Q227/(D227)</f>
        <v>1857.5751170101291</v>
      </c>
      <c r="R228" s="201">
        <f>R227/(D227+E227)</f>
        <v>81415.459308417747</v>
      </c>
      <c r="S228" s="201"/>
      <c r="T228" s="292">
        <f>T227/(D227)</f>
        <v>254.01356618931189</v>
      </c>
      <c r="U228" s="292">
        <f>U227/(D227)</f>
        <v>6154.6166278568526</v>
      </c>
      <c r="V228" s="292">
        <f>V227/($D227)</f>
        <v>2584.7013622074746</v>
      </c>
      <c r="W228" s="292">
        <f>W227/(D227)</f>
        <v>0</v>
      </c>
    </row>
    <row r="229" spans="1:23" x14ac:dyDescent="0.2">
      <c r="A229" s="294"/>
      <c r="B229" s="295"/>
      <c r="C229" s="296"/>
      <c r="I229" s="201"/>
      <c r="J229" s="201"/>
      <c r="K229" s="201"/>
      <c r="L229" s="201"/>
      <c r="M229" s="201"/>
      <c r="N229" s="201"/>
      <c r="O229" s="324"/>
      <c r="P229" s="201"/>
      <c r="Q229" s="201"/>
      <c r="R229" s="201"/>
      <c r="S229" s="238"/>
      <c r="T229" s="325"/>
      <c r="U229" s="325"/>
      <c r="V229" s="325"/>
      <c r="W229" s="325"/>
    </row>
    <row r="230" spans="1:23" x14ac:dyDescent="0.2">
      <c r="A230" s="295" t="s">
        <v>21</v>
      </c>
      <c r="B230" s="295"/>
      <c r="C230" s="300" t="s">
        <v>830</v>
      </c>
      <c r="I230" s="201"/>
      <c r="J230" s="201"/>
      <c r="K230" s="201"/>
      <c r="L230" s="201"/>
      <c r="M230" s="201"/>
      <c r="N230" s="201"/>
      <c r="O230" s="324"/>
      <c r="P230" s="201"/>
      <c r="Q230" s="201"/>
      <c r="R230" s="201"/>
      <c r="S230" s="238"/>
      <c r="T230" s="325"/>
      <c r="U230" s="325"/>
      <c r="V230" s="325"/>
      <c r="W230" s="325"/>
    </row>
    <row r="231" spans="1:23" x14ac:dyDescent="0.2">
      <c r="A231" s="294"/>
      <c r="B231" s="295"/>
      <c r="C231" s="296" t="str">
        <f>C$11</f>
        <v>TOTAL</v>
      </c>
      <c r="D231" s="186">
        <f>transpose!A93</f>
        <v>24667.200000000001</v>
      </c>
      <c r="E231" s="186">
        <f>transpose!B93</f>
        <v>0</v>
      </c>
      <c r="F231" s="186">
        <f>transpose!C93</f>
        <v>751</v>
      </c>
      <c r="G231" s="186">
        <f>transpose!D93</f>
        <v>22</v>
      </c>
      <c r="H231" s="186">
        <f>transpose!E93</f>
        <v>2416.5</v>
      </c>
      <c r="I231" s="201">
        <f>transpose!F93</f>
        <v>208268739.00999999</v>
      </c>
      <c r="J231" s="201">
        <f>transpose!G93</f>
        <v>0</v>
      </c>
      <c r="K231" s="201">
        <f>transpose!H93</f>
        <v>6129662</v>
      </c>
      <c r="L231" s="201">
        <f>transpose!I93</f>
        <v>179564</v>
      </c>
      <c r="M231" s="201">
        <f>transpose!J93</f>
        <v>0</v>
      </c>
      <c r="N231" s="201">
        <f>transpose!K93</f>
        <v>208268739.00999999</v>
      </c>
      <c r="O231" s="324">
        <f>transpose!L93</f>
        <v>-18128240.153151494</v>
      </c>
      <c r="P231" s="201">
        <f>transpose!M93</f>
        <v>190140498.85684851</v>
      </c>
      <c r="Q231" s="201">
        <f>transpose!N93</f>
        <v>42781311.990000002</v>
      </c>
      <c r="R231" s="201">
        <f>transpose!O93</f>
        <v>1587314930</v>
      </c>
      <c r="S231" s="238">
        <f>transpose!P93</f>
        <v>26.952000000000002</v>
      </c>
      <c r="T231" s="292">
        <f>transpose!Q93</f>
        <v>5359079.04</v>
      </c>
      <c r="U231" s="292">
        <f>transpose!R93</f>
        <v>142000107.82684851</v>
      </c>
      <c r="V231" s="292">
        <f>transpose!S93</f>
        <v>26750862</v>
      </c>
      <c r="W231" s="292">
        <f>transpose!T93</f>
        <v>0</v>
      </c>
    </row>
    <row r="232" spans="1:23" x14ac:dyDescent="0.2">
      <c r="A232" s="294"/>
      <c r="B232" s="295"/>
      <c r="C232" s="296" t="str">
        <f>C$12</f>
        <v>PER PUPIL</v>
      </c>
      <c r="I232" s="201">
        <f>I231/(D231)</f>
        <v>8443.1447026821043</v>
      </c>
      <c r="J232" s="201">
        <f>J231/(D231)</f>
        <v>0</v>
      </c>
      <c r="K232" s="201"/>
      <c r="L232" s="201"/>
      <c r="M232" s="201">
        <f t="shared" ref="M232:R232" si="47">M231/($D231)</f>
        <v>0</v>
      </c>
      <c r="N232" s="201">
        <f t="shared" si="47"/>
        <v>8443.1447026821043</v>
      </c>
      <c r="O232" s="324">
        <f t="shared" si="47"/>
        <v>-734.91276485176638</v>
      </c>
      <c r="P232" s="201">
        <f t="shared" si="47"/>
        <v>7708.2319378303373</v>
      </c>
      <c r="Q232" s="201">
        <f>Q231/(D231)</f>
        <v>1734.3400138645652</v>
      </c>
      <c r="R232" s="201">
        <f>R231/(D231+E231)</f>
        <v>64349.213935914901</v>
      </c>
      <c r="S232" s="201"/>
      <c r="T232" s="292">
        <f>T231/(D231)</f>
        <v>217.25526366997471</v>
      </c>
      <c r="U232" s="292">
        <f>U231/(D231)</f>
        <v>5756.6366602957978</v>
      </c>
      <c r="V232" s="292">
        <f>V231/($D231)</f>
        <v>1084.4709573847051</v>
      </c>
      <c r="W232" s="292">
        <f>W231/(D231)</f>
        <v>0</v>
      </c>
    </row>
    <row r="233" spans="1:23" x14ac:dyDescent="0.2">
      <c r="A233" s="294"/>
      <c r="B233" s="295"/>
      <c r="C233" s="296"/>
      <c r="I233" s="201"/>
      <c r="J233" s="201"/>
      <c r="K233" s="201"/>
      <c r="L233" s="201"/>
      <c r="M233" s="201"/>
      <c r="N233" s="201"/>
      <c r="O233" s="324"/>
      <c r="P233" s="201"/>
      <c r="Q233" s="201"/>
      <c r="R233" s="201"/>
      <c r="S233" s="238"/>
      <c r="T233" s="325"/>
      <c r="U233" s="325"/>
      <c r="V233" s="325"/>
      <c r="W233" s="325"/>
    </row>
    <row r="234" spans="1:23" x14ac:dyDescent="0.2">
      <c r="A234" s="295" t="s">
        <v>21</v>
      </c>
      <c r="B234" s="295"/>
      <c r="C234" s="300" t="s">
        <v>831</v>
      </c>
      <c r="I234" s="201"/>
      <c r="J234" s="201"/>
      <c r="K234" s="201"/>
      <c r="L234" s="201"/>
      <c r="M234" s="201"/>
      <c r="N234" s="201"/>
      <c r="O234" s="324"/>
      <c r="P234" s="201"/>
      <c r="Q234" s="201"/>
      <c r="R234" s="201"/>
      <c r="S234" s="238"/>
      <c r="T234" s="325"/>
      <c r="U234" s="325"/>
      <c r="V234" s="325"/>
      <c r="W234" s="325"/>
    </row>
    <row r="235" spans="1:23" x14ac:dyDescent="0.2">
      <c r="A235" s="294"/>
      <c r="B235" s="295"/>
      <c r="C235" s="296" t="str">
        <f>C$11</f>
        <v>TOTAL</v>
      </c>
      <c r="D235" s="186">
        <f>transpose!A94</f>
        <v>1032.4000000000001</v>
      </c>
      <c r="E235" s="186">
        <f>transpose!B94</f>
        <v>0</v>
      </c>
      <c r="F235" s="186">
        <f>transpose!C94</f>
        <v>0</v>
      </c>
      <c r="G235" s="186">
        <f>transpose!D94</f>
        <v>0</v>
      </c>
      <c r="H235" s="186">
        <f>transpose!E94</f>
        <v>450.5</v>
      </c>
      <c r="I235" s="201">
        <f>transpose!F94</f>
        <v>9620968.9299999997</v>
      </c>
      <c r="J235" s="201">
        <f>transpose!G94</f>
        <v>0</v>
      </c>
      <c r="K235" s="201">
        <f>transpose!H94</f>
        <v>0</v>
      </c>
      <c r="L235" s="201">
        <f>transpose!I94</f>
        <v>0</v>
      </c>
      <c r="M235" s="201">
        <f>transpose!J94</f>
        <v>0</v>
      </c>
      <c r="N235" s="201">
        <f>transpose!K94</f>
        <v>9620968.9299999997</v>
      </c>
      <c r="O235" s="324">
        <f>transpose!L94</f>
        <v>-837433.57787687285</v>
      </c>
      <c r="P235" s="201">
        <f>transpose!M94</f>
        <v>8783535.3521231264</v>
      </c>
      <c r="Q235" s="201">
        <f>transpose!N94</f>
        <v>867938.49</v>
      </c>
      <c r="R235" s="201">
        <f>transpose!O94</f>
        <v>32145870</v>
      </c>
      <c r="S235" s="238">
        <f>transpose!P94</f>
        <v>27</v>
      </c>
      <c r="T235" s="292">
        <f>transpose!Q94</f>
        <v>78147.03</v>
      </c>
      <c r="U235" s="292">
        <f>transpose!R94</f>
        <v>7837449.8321231259</v>
      </c>
      <c r="V235" s="292">
        <f>transpose!S94</f>
        <v>0</v>
      </c>
      <c r="W235" s="292">
        <f>transpose!T94</f>
        <v>0</v>
      </c>
    </row>
    <row r="236" spans="1:23" x14ac:dyDescent="0.2">
      <c r="A236" s="294"/>
      <c r="B236" s="295"/>
      <c r="C236" s="296" t="str">
        <f>C$12</f>
        <v>PER PUPIL</v>
      </c>
      <c r="I236" s="201">
        <f>I235/(D235)</f>
        <v>9319.0322839984492</v>
      </c>
      <c r="J236" s="201">
        <f>J235/(D235)</f>
        <v>0</v>
      </c>
      <c r="K236" s="201"/>
      <c r="L236" s="201"/>
      <c r="M236" s="201">
        <f t="shared" ref="M236:R236" si="48">M235/($D235)</f>
        <v>0</v>
      </c>
      <c r="N236" s="201">
        <f t="shared" si="48"/>
        <v>9319.0322839984492</v>
      </c>
      <c r="O236" s="324">
        <f t="shared" si="48"/>
        <v>-811.15224513451449</v>
      </c>
      <c r="P236" s="201">
        <f t="shared" si="48"/>
        <v>8507.8800388639338</v>
      </c>
      <c r="Q236" s="201">
        <f>Q235/(D235)</f>
        <v>840.69981596280502</v>
      </c>
      <c r="R236" s="201">
        <f>R235/(D235+E235)</f>
        <v>31137.03022084463</v>
      </c>
      <c r="S236" s="201"/>
      <c r="T236" s="292">
        <f>T235/(D235)</f>
        <v>75.694527314994176</v>
      </c>
      <c r="U236" s="292">
        <f>U235/(D235)</f>
        <v>7591.4856955861342</v>
      </c>
      <c r="V236" s="292">
        <f>V235/($D235)</f>
        <v>0</v>
      </c>
      <c r="W236" s="292">
        <f>W235/(D235)</f>
        <v>0</v>
      </c>
    </row>
    <row r="237" spans="1:23" x14ac:dyDescent="0.2">
      <c r="A237" s="294"/>
      <c r="B237" s="295"/>
      <c r="C237" s="296"/>
      <c r="I237" s="201"/>
      <c r="J237" s="201"/>
      <c r="K237" s="201"/>
      <c r="L237" s="201"/>
      <c r="M237" s="201"/>
      <c r="N237" s="201"/>
      <c r="O237" s="324"/>
      <c r="P237" s="201"/>
      <c r="Q237" s="201"/>
      <c r="R237" s="201"/>
      <c r="S237" s="238"/>
      <c r="T237" s="325"/>
      <c r="U237" s="325"/>
      <c r="V237" s="325"/>
      <c r="W237" s="325"/>
    </row>
    <row r="238" spans="1:23" x14ac:dyDescent="0.2">
      <c r="A238" s="295" t="s">
        <v>21</v>
      </c>
      <c r="B238" s="295"/>
      <c r="C238" s="300" t="s">
        <v>832</v>
      </c>
      <c r="I238" s="201"/>
      <c r="J238" s="201"/>
      <c r="K238" s="201"/>
      <c r="L238" s="201"/>
      <c r="M238" s="201"/>
      <c r="N238" s="201"/>
      <c r="O238" s="324"/>
      <c r="P238" s="201"/>
      <c r="Q238" s="201"/>
      <c r="R238" s="201"/>
      <c r="S238" s="238"/>
      <c r="T238" s="325"/>
      <c r="U238" s="325"/>
      <c r="V238" s="325"/>
      <c r="W238" s="325"/>
    </row>
    <row r="239" spans="1:23" x14ac:dyDescent="0.2">
      <c r="A239" s="294"/>
      <c r="B239" s="295"/>
      <c r="C239" s="296" t="str">
        <f>C$11</f>
        <v>TOTAL</v>
      </c>
      <c r="D239" s="186">
        <f>transpose!A95</f>
        <v>624.80000000000007</v>
      </c>
      <c r="E239" s="186">
        <f>transpose!B95</f>
        <v>0</v>
      </c>
      <c r="F239" s="186">
        <f>transpose!C95</f>
        <v>31</v>
      </c>
      <c r="G239" s="186">
        <f>transpose!D95</f>
        <v>1</v>
      </c>
      <c r="H239" s="186">
        <f>transpose!E95</f>
        <v>112.2</v>
      </c>
      <c r="I239" s="201">
        <f>transpose!F95</f>
        <v>6040312.2400000002</v>
      </c>
      <c r="J239" s="201">
        <f>transpose!G95</f>
        <v>0</v>
      </c>
      <c r="K239" s="201">
        <f>transpose!H95</f>
        <v>253022</v>
      </c>
      <c r="L239" s="201">
        <f>transpose!I95</f>
        <v>8162</v>
      </c>
      <c r="M239" s="201">
        <f>transpose!J95</f>
        <v>0</v>
      </c>
      <c r="N239" s="201">
        <f>transpose!K95</f>
        <v>6040312.2400000002</v>
      </c>
      <c r="O239" s="324">
        <f>transpose!L95</f>
        <v>-525764.1228695527</v>
      </c>
      <c r="P239" s="201">
        <f>transpose!M95</f>
        <v>5514548.1171304472</v>
      </c>
      <c r="Q239" s="201">
        <f>transpose!N95</f>
        <v>926333.84</v>
      </c>
      <c r="R239" s="201">
        <f>transpose!O95</f>
        <v>43248230</v>
      </c>
      <c r="S239" s="238">
        <f>transpose!P95</f>
        <v>21.419</v>
      </c>
      <c r="T239" s="292">
        <f>transpose!Q95</f>
        <v>286577.34000000003</v>
      </c>
      <c r="U239" s="292">
        <f>transpose!R95</f>
        <v>4301636.9371304475</v>
      </c>
      <c r="V239" s="292">
        <f>transpose!S95</f>
        <v>183000</v>
      </c>
      <c r="W239" s="292">
        <f>transpose!T95</f>
        <v>0</v>
      </c>
    </row>
    <row r="240" spans="1:23" x14ac:dyDescent="0.2">
      <c r="A240" s="294"/>
      <c r="B240" s="295"/>
      <c r="C240" s="296" t="str">
        <f>C$12</f>
        <v>PER PUPIL</v>
      </c>
      <c r="I240" s="201">
        <f>I239/(D239)</f>
        <v>9667.5932138284243</v>
      </c>
      <c r="J240" s="201">
        <f>J239/(D239)</f>
        <v>0</v>
      </c>
      <c r="K240" s="201"/>
      <c r="L240" s="201"/>
      <c r="M240" s="201">
        <f t="shared" ref="M240:R240" si="49">M239/($D239)</f>
        <v>0</v>
      </c>
      <c r="N240" s="201">
        <f t="shared" si="49"/>
        <v>9667.5932138284243</v>
      </c>
      <c r="O240" s="324">
        <f t="shared" si="49"/>
        <v>-841.49187399096138</v>
      </c>
      <c r="P240" s="201">
        <f t="shared" si="49"/>
        <v>8826.1013398374616</v>
      </c>
      <c r="Q240" s="201">
        <f>Q239/(D239)</f>
        <v>1482.6085787451982</v>
      </c>
      <c r="R240" s="201">
        <f>R239/(D239+E239)</f>
        <v>69219.318181818177</v>
      </c>
      <c r="S240" s="201"/>
      <c r="T240" s="292">
        <f>T239/(D239)</f>
        <v>458.67051856594111</v>
      </c>
      <c r="U240" s="292">
        <f>U239/(D239)</f>
        <v>6884.8222425263239</v>
      </c>
      <c r="V240" s="292">
        <f>V239/($D239)</f>
        <v>292.89372599231751</v>
      </c>
      <c r="W240" s="292">
        <f>W239/(D239)</f>
        <v>0</v>
      </c>
    </row>
    <row r="241" spans="1:23" x14ac:dyDescent="0.2">
      <c r="A241" s="294"/>
      <c r="B241" s="295"/>
      <c r="C241" s="296"/>
      <c r="I241" s="201"/>
      <c r="J241" s="201"/>
      <c r="K241" s="201"/>
      <c r="L241" s="201"/>
      <c r="M241" s="201"/>
      <c r="N241" s="201"/>
      <c r="O241" s="324"/>
      <c r="P241" s="201"/>
      <c r="Q241" s="201"/>
      <c r="R241" s="201"/>
      <c r="S241" s="238"/>
      <c r="T241" s="325"/>
      <c r="U241" s="325"/>
      <c r="V241" s="325"/>
      <c r="W241" s="325"/>
    </row>
    <row r="242" spans="1:23" x14ac:dyDescent="0.2">
      <c r="A242" s="295" t="s">
        <v>21</v>
      </c>
      <c r="B242" s="295"/>
      <c r="C242" s="300" t="s">
        <v>833</v>
      </c>
      <c r="I242" s="201"/>
      <c r="J242" s="201"/>
      <c r="K242" s="201"/>
      <c r="L242" s="201"/>
      <c r="M242" s="201"/>
      <c r="N242" s="201"/>
      <c r="O242" s="324"/>
      <c r="P242" s="201"/>
      <c r="Q242" s="201"/>
      <c r="R242" s="201"/>
      <c r="S242" s="238"/>
      <c r="T242" s="325"/>
      <c r="U242" s="325"/>
      <c r="V242" s="325"/>
      <c r="W242" s="325"/>
    </row>
    <row r="243" spans="1:23" x14ac:dyDescent="0.2">
      <c r="A243" s="294"/>
      <c r="B243" s="295"/>
      <c r="C243" s="296" t="str">
        <f>C$11</f>
        <v>TOTAL</v>
      </c>
      <c r="D243" s="186">
        <f>transpose!A96</f>
        <v>243.70000000000002</v>
      </c>
      <c r="E243" s="186">
        <f>transpose!B96</f>
        <v>0</v>
      </c>
      <c r="F243" s="186">
        <f>transpose!C96</f>
        <v>2</v>
      </c>
      <c r="G243" s="186">
        <f>transpose!D96</f>
        <v>0</v>
      </c>
      <c r="H243" s="186">
        <f>transpose!E96</f>
        <v>110.3</v>
      </c>
      <c r="I243" s="201">
        <f>transpose!F96</f>
        <v>3249990.01</v>
      </c>
      <c r="J243" s="201">
        <f>transpose!G96</f>
        <v>56539.12</v>
      </c>
      <c r="K243" s="201">
        <f>transpose!H96</f>
        <v>16324</v>
      </c>
      <c r="L243" s="201">
        <f>transpose!I96</f>
        <v>0</v>
      </c>
      <c r="M243" s="201">
        <f>transpose!J96</f>
        <v>0</v>
      </c>
      <c r="N243" s="201">
        <f>transpose!K96</f>
        <v>3306529.13</v>
      </c>
      <c r="O243" s="324">
        <f>transpose!L96</f>
        <v>-287808.69575991901</v>
      </c>
      <c r="P243" s="201">
        <f>transpose!M96</f>
        <v>3018720.4342400809</v>
      </c>
      <c r="Q243" s="201">
        <f>transpose!N96</f>
        <v>290298.69</v>
      </c>
      <c r="R243" s="201">
        <f>transpose!O96</f>
        <v>34424130</v>
      </c>
      <c r="S243" s="238">
        <f>transpose!P96</f>
        <v>8.4329999999999998</v>
      </c>
      <c r="T243" s="292">
        <f>transpose!Q96</f>
        <v>52303.03</v>
      </c>
      <c r="U243" s="292">
        <f>transpose!R96</f>
        <v>2676118.7142400811</v>
      </c>
      <c r="V243" s="292">
        <f>transpose!S96</f>
        <v>0</v>
      </c>
      <c r="W243" s="292">
        <f>transpose!T96</f>
        <v>56980.361089472179</v>
      </c>
    </row>
    <row r="244" spans="1:23" x14ac:dyDescent="0.2">
      <c r="A244" s="294"/>
      <c r="B244" s="295"/>
      <c r="C244" s="296" t="str">
        <f>C$12</f>
        <v>PER PUPIL</v>
      </c>
      <c r="I244" s="201">
        <f>I243/(D243)</f>
        <v>13336.027944193678</v>
      </c>
      <c r="J244" s="201">
        <f>J243/(D243)</f>
        <v>232.00295445219533</v>
      </c>
      <c r="K244" s="201"/>
      <c r="L244" s="201"/>
      <c r="M244" s="201">
        <f t="shared" ref="M244:R244" si="50">M243/($D243)</f>
        <v>0</v>
      </c>
      <c r="N244" s="201">
        <f t="shared" si="50"/>
        <v>13568.030898645875</v>
      </c>
      <c r="O244" s="324">
        <f t="shared" si="50"/>
        <v>-1180.9958791954</v>
      </c>
      <c r="P244" s="201">
        <f t="shared" si="50"/>
        <v>12387.035019450475</v>
      </c>
      <c r="Q244" s="201">
        <f>Q243/(D243)</f>
        <v>1191.2133360689372</v>
      </c>
      <c r="R244" s="201">
        <f>R243/(D243+E243)</f>
        <v>141256.17562576939</v>
      </c>
      <c r="S244" s="201"/>
      <c r="T244" s="292">
        <f>T243/(D243)</f>
        <v>214.62055806319242</v>
      </c>
      <c r="U244" s="292">
        <f>U243/(D243)</f>
        <v>10981.201125318346</v>
      </c>
      <c r="V244" s="292">
        <f>V243/($D243)</f>
        <v>0</v>
      </c>
      <c r="W244" s="292">
        <f>W243/(D243)</f>
        <v>233.81354570977504</v>
      </c>
    </row>
    <row r="245" spans="1:23" x14ac:dyDescent="0.2">
      <c r="A245" s="294"/>
      <c r="B245" s="295"/>
      <c r="C245" s="296"/>
      <c r="I245" s="201"/>
      <c r="J245" s="201"/>
      <c r="K245" s="201"/>
      <c r="L245" s="201"/>
      <c r="M245" s="201"/>
      <c r="N245" s="201"/>
      <c r="O245" s="324"/>
      <c r="P245" s="201"/>
      <c r="Q245" s="201"/>
      <c r="R245" s="201"/>
      <c r="S245" s="238"/>
      <c r="T245" s="325"/>
      <c r="U245" s="325"/>
      <c r="V245" s="325"/>
      <c r="W245" s="325"/>
    </row>
    <row r="246" spans="1:23" x14ac:dyDescent="0.2">
      <c r="A246" s="295" t="s">
        <v>21</v>
      </c>
      <c r="B246" s="295"/>
      <c r="C246" s="300" t="s">
        <v>834</v>
      </c>
      <c r="I246" s="201"/>
      <c r="J246" s="201"/>
      <c r="K246" s="201"/>
      <c r="L246" s="201"/>
      <c r="M246" s="201"/>
      <c r="N246" s="201"/>
      <c r="O246" s="324"/>
      <c r="P246" s="201"/>
      <c r="Q246" s="201"/>
      <c r="R246" s="201"/>
      <c r="S246" s="238"/>
      <c r="T246" s="325"/>
      <c r="U246" s="325"/>
      <c r="V246" s="325"/>
      <c r="W246" s="325"/>
    </row>
    <row r="247" spans="1:23" x14ac:dyDescent="0.2">
      <c r="A247" s="294"/>
      <c r="B247" s="295"/>
      <c r="C247" s="296" t="str">
        <f>C$11</f>
        <v>TOTAL</v>
      </c>
      <c r="D247" s="186">
        <f>transpose!A97</f>
        <v>6464</v>
      </c>
      <c r="E247" s="186">
        <f>transpose!B97</f>
        <v>0</v>
      </c>
      <c r="F247" s="186">
        <f>transpose!C97</f>
        <v>0</v>
      </c>
      <c r="G247" s="186">
        <f>transpose!D97</f>
        <v>2.5</v>
      </c>
      <c r="H247" s="186">
        <f>transpose!E97</f>
        <v>518.79999999999995</v>
      </c>
      <c r="I247" s="201">
        <f>transpose!F97</f>
        <v>54639907.100000001</v>
      </c>
      <c r="J247" s="201">
        <f>transpose!G97</f>
        <v>13178.36</v>
      </c>
      <c r="K247" s="201">
        <f>transpose!H97</f>
        <v>0</v>
      </c>
      <c r="L247" s="201">
        <f>transpose!I97</f>
        <v>20405</v>
      </c>
      <c r="M247" s="201">
        <f>transpose!J97</f>
        <v>0</v>
      </c>
      <c r="N247" s="201">
        <f>transpose!K97</f>
        <v>54653085.460000001</v>
      </c>
      <c r="O247" s="324">
        <f>transpose!L97</f>
        <v>-4757143.405386541</v>
      </c>
      <c r="P247" s="201">
        <f>transpose!M97</f>
        <v>49895942.054613456</v>
      </c>
      <c r="Q247" s="201">
        <f>transpose!N97</f>
        <v>11896363.51</v>
      </c>
      <c r="R247" s="201">
        <f>transpose!O97</f>
        <v>513571210</v>
      </c>
      <c r="S247" s="238">
        <f>transpose!P97</f>
        <v>23.164000000000001</v>
      </c>
      <c r="T247" s="292">
        <f>transpose!Q97</f>
        <v>1497508.36</v>
      </c>
      <c r="U247" s="292">
        <f>transpose!R97</f>
        <v>36502070.184613459</v>
      </c>
      <c r="V247" s="292">
        <f>transpose!S97</f>
        <v>4000000</v>
      </c>
      <c r="W247" s="292">
        <f>transpose!T97</f>
        <v>0</v>
      </c>
    </row>
    <row r="248" spans="1:23" x14ac:dyDescent="0.2">
      <c r="A248" s="294"/>
      <c r="B248" s="295"/>
      <c r="C248" s="296" t="str">
        <f>C$12</f>
        <v>PER PUPIL</v>
      </c>
      <c r="I248" s="201">
        <f>I247/(D247)</f>
        <v>8452.9559251237624</v>
      </c>
      <c r="J248" s="201">
        <f>J247/(D247)</f>
        <v>2.0387314356435646</v>
      </c>
      <c r="K248" s="201"/>
      <c r="L248" s="201"/>
      <c r="M248" s="201">
        <f t="shared" ref="M248:R248" si="51">M247/($D247)</f>
        <v>0</v>
      </c>
      <c r="N248" s="201">
        <f t="shared" si="51"/>
        <v>8454.9946565594055</v>
      </c>
      <c r="O248" s="324">
        <f t="shared" si="51"/>
        <v>-735.94421494222479</v>
      </c>
      <c r="P248" s="201">
        <f t="shared" si="51"/>
        <v>7719.0504416171807</v>
      </c>
      <c r="Q248" s="201">
        <f>Q247/(D247)</f>
        <v>1840.402770730198</v>
      </c>
      <c r="R248" s="201">
        <f>R247/(D247+E247)</f>
        <v>79450.991646039605</v>
      </c>
      <c r="S248" s="201"/>
      <c r="T248" s="292">
        <f>T247/(D247)</f>
        <v>231.66899133663367</v>
      </c>
      <c r="U248" s="292">
        <f>U247/(D247)</f>
        <v>5646.9786795503496</v>
      </c>
      <c r="V248" s="292">
        <f>V247/($D247)</f>
        <v>618.81188118811883</v>
      </c>
      <c r="W248" s="292">
        <f>W247/(D247)</f>
        <v>0</v>
      </c>
    </row>
    <row r="249" spans="1:23" x14ac:dyDescent="0.2">
      <c r="A249" s="294"/>
      <c r="B249" s="295"/>
      <c r="C249" s="296"/>
      <c r="I249" s="201"/>
      <c r="J249" s="201"/>
      <c r="K249" s="201"/>
      <c r="L249" s="201"/>
      <c r="M249" s="201"/>
      <c r="N249" s="201"/>
      <c r="O249" s="324"/>
      <c r="P249" s="201"/>
      <c r="Q249" s="201"/>
      <c r="R249" s="201"/>
      <c r="S249" s="238"/>
      <c r="T249" s="325"/>
      <c r="U249" s="325"/>
      <c r="V249" s="325"/>
      <c r="W249" s="325"/>
    </row>
    <row r="250" spans="1:23" x14ac:dyDescent="0.2">
      <c r="A250" s="295" t="s">
        <v>21</v>
      </c>
      <c r="B250" s="295"/>
      <c r="C250" s="300" t="s">
        <v>835</v>
      </c>
      <c r="I250" s="201"/>
      <c r="J250" s="201"/>
      <c r="K250" s="201"/>
      <c r="L250" s="201"/>
      <c r="M250" s="201"/>
      <c r="N250" s="201"/>
      <c r="O250" s="324"/>
      <c r="P250" s="201"/>
      <c r="Q250" s="201"/>
      <c r="R250" s="201"/>
      <c r="S250" s="238"/>
      <c r="T250" s="325"/>
      <c r="U250" s="325"/>
      <c r="V250" s="325"/>
      <c r="W250" s="325"/>
    </row>
    <row r="251" spans="1:23" x14ac:dyDescent="0.2">
      <c r="A251" s="294"/>
      <c r="B251" s="295"/>
      <c r="C251" s="296" t="str">
        <f>C$11</f>
        <v>TOTAL</v>
      </c>
      <c r="D251" s="186">
        <f>transpose!A98</f>
        <v>23664.1</v>
      </c>
      <c r="E251" s="186">
        <f>transpose!B98</f>
        <v>0</v>
      </c>
      <c r="F251" s="186">
        <f>transpose!C98</f>
        <v>7111.5</v>
      </c>
      <c r="G251" s="186">
        <f>transpose!D98</f>
        <v>30</v>
      </c>
      <c r="H251" s="186">
        <f>transpose!E98</f>
        <v>5941.5</v>
      </c>
      <c r="I251" s="201">
        <f>transpose!F98</f>
        <v>200272203.63</v>
      </c>
      <c r="J251" s="201">
        <f>transpose!G98</f>
        <v>507856.72</v>
      </c>
      <c r="K251" s="201">
        <f>transpose!H98</f>
        <v>58044063</v>
      </c>
      <c r="L251" s="201">
        <f>transpose!I98</f>
        <v>244860</v>
      </c>
      <c r="M251" s="201">
        <f>transpose!J98</f>
        <v>0</v>
      </c>
      <c r="N251" s="201">
        <f>transpose!K98</f>
        <v>200780060.34999999</v>
      </c>
      <c r="O251" s="324">
        <f>transpose!L98</f>
        <v>-17476406.537489459</v>
      </c>
      <c r="P251" s="201">
        <f>transpose!M98</f>
        <v>183303653.81251055</v>
      </c>
      <c r="Q251" s="201">
        <f>transpose!N98</f>
        <v>21596147.18</v>
      </c>
      <c r="R251" s="201">
        <f>transpose!O98</f>
        <v>882952990</v>
      </c>
      <c r="S251" s="238">
        <f>transpose!P98</f>
        <v>24.459</v>
      </c>
      <c r="T251" s="292">
        <f>transpose!Q98</f>
        <v>2616947.04</v>
      </c>
      <c r="U251" s="292">
        <f>transpose!R98</f>
        <v>159090559.59251055</v>
      </c>
      <c r="V251" s="292">
        <f>transpose!S98</f>
        <v>27300000</v>
      </c>
      <c r="W251" s="292">
        <f>transpose!T98</f>
        <v>0</v>
      </c>
    </row>
    <row r="252" spans="1:23" x14ac:dyDescent="0.2">
      <c r="A252" s="294"/>
      <c r="B252" s="295"/>
      <c r="C252" s="296" t="str">
        <f>C$12</f>
        <v>PER PUPIL</v>
      </c>
      <c r="I252" s="201">
        <f>I251/(D251)</f>
        <v>8463.1236188995153</v>
      </c>
      <c r="J252" s="201">
        <f>J251/(D251)</f>
        <v>21.46106211518714</v>
      </c>
      <c r="K252" s="201"/>
      <c r="L252" s="201"/>
      <c r="M252" s="201">
        <f t="shared" ref="M252:R252" si="52">M251/($D251)</f>
        <v>0</v>
      </c>
      <c r="N252" s="201">
        <f t="shared" si="52"/>
        <v>8484.5846810147013</v>
      </c>
      <c r="O252" s="324">
        <f t="shared" si="52"/>
        <v>-738.5198058446955</v>
      </c>
      <c r="P252" s="201">
        <f t="shared" si="52"/>
        <v>7746.0648751700073</v>
      </c>
      <c r="Q252" s="201">
        <f>Q251/(D251)</f>
        <v>912.61223456628397</v>
      </c>
      <c r="R252" s="201">
        <f>R251/(D251+E251)</f>
        <v>37311.919320827757</v>
      </c>
      <c r="S252" s="201"/>
      <c r="T252" s="292">
        <f>T251/(D251)</f>
        <v>110.58722030417384</v>
      </c>
      <c r="U252" s="292">
        <f>U251/(D251)</f>
        <v>6722.8654202995494</v>
      </c>
      <c r="V252" s="292">
        <f>V251/($D251)</f>
        <v>1153.6462405077734</v>
      </c>
      <c r="W252" s="292">
        <f>W251/(D251)</f>
        <v>0</v>
      </c>
    </row>
    <row r="253" spans="1:23" x14ac:dyDescent="0.2">
      <c r="A253" s="294"/>
      <c r="B253" s="295"/>
      <c r="C253" s="296"/>
      <c r="I253" s="201"/>
      <c r="J253" s="201"/>
      <c r="K253" s="201"/>
      <c r="L253" s="201"/>
      <c r="M253" s="201"/>
      <c r="N253" s="201"/>
      <c r="O253" s="324"/>
      <c r="P253" s="201"/>
      <c r="Q253" s="201"/>
      <c r="R253" s="201"/>
      <c r="S253" s="238"/>
      <c r="T253" s="325"/>
      <c r="U253" s="325"/>
      <c r="V253" s="325"/>
      <c r="W253" s="325"/>
    </row>
    <row r="254" spans="1:23" x14ac:dyDescent="0.2">
      <c r="A254" s="295" t="s">
        <v>21</v>
      </c>
      <c r="B254" s="295"/>
      <c r="C254" s="300" t="s">
        <v>836</v>
      </c>
      <c r="I254" s="201"/>
      <c r="J254" s="201"/>
      <c r="K254" s="201"/>
      <c r="L254" s="201"/>
      <c r="M254" s="201"/>
      <c r="N254" s="201"/>
      <c r="O254" s="324"/>
      <c r="P254" s="201"/>
      <c r="Q254" s="201"/>
      <c r="R254" s="201"/>
      <c r="S254" s="238"/>
      <c r="T254" s="325"/>
      <c r="U254" s="325"/>
      <c r="V254" s="325"/>
      <c r="W254" s="325"/>
    </row>
    <row r="255" spans="1:23" x14ac:dyDescent="0.2">
      <c r="A255" s="294"/>
      <c r="B255" s="295"/>
      <c r="C255" s="296" t="str">
        <f>C$11</f>
        <v>TOTAL</v>
      </c>
      <c r="D255" s="186">
        <f>transpose!A99</f>
        <v>195.2</v>
      </c>
      <c r="E255" s="186">
        <f>transpose!B99</f>
        <v>0</v>
      </c>
      <c r="F255" s="186">
        <f>transpose!C99</f>
        <v>0</v>
      </c>
      <c r="G255" s="186">
        <f>transpose!D99</f>
        <v>8.5</v>
      </c>
      <c r="H255" s="186">
        <f>transpose!E99</f>
        <v>97.5</v>
      </c>
      <c r="I255" s="201">
        <f>transpose!F99</f>
        <v>2878579.29</v>
      </c>
      <c r="J255" s="201">
        <f>transpose!G99</f>
        <v>0</v>
      </c>
      <c r="K255" s="201">
        <f>transpose!H99</f>
        <v>0</v>
      </c>
      <c r="L255" s="201">
        <f>transpose!I99</f>
        <v>69377</v>
      </c>
      <c r="M255" s="201">
        <f>transpose!J99</f>
        <v>0</v>
      </c>
      <c r="N255" s="201">
        <f>transpose!K99</f>
        <v>2878579.29</v>
      </c>
      <c r="O255" s="324">
        <f>transpose!L99</f>
        <v>-250558.85447360744</v>
      </c>
      <c r="P255" s="201">
        <f>transpose!M99</f>
        <v>2628020.4355263924</v>
      </c>
      <c r="Q255" s="201">
        <f>transpose!N99</f>
        <v>142118.23000000001</v>
      </c>
      <c r="R255" s="201">
        <f>transpose!O99</f>
        <v>5263638</v>
      </c>
      <c r="S255" s="238">
        <f>transpose!P99</f>
        <v>27</v>
      </c>
      <c r="T255" s="292">
        <f>transpose!Q99</f>
        <v>11832.55</v>
      </c>
      <c r="U255" s="292">
        <f>transpose!R99</f>
        <v>2474069.6555263926</v>
      </c>
      <c r="V255" s="292">
        <f>transpose!S99</f>
        <v>0</v>
      </c>
      <c r="W255" s="292">
        <f>transpose!T99</f>
        <v>28272.760833019594</v>
      </c>
    </row>
    <row r="256" spans="1:23" x14ac:dyDescent="0.2">
      <c r="A256" s="294"/>
      <c r="B256" s="295"/>
      <c r="C256" s="296" t="str">
        <f>C$12</f>
        <v>PER PUPIL</v>
      </c>
      <c r="I256" s="201">
        <f>I255/(D255)</f>
        <v>14746.820133196723</v>
      </c>
      <c r="J256" s="201">
        <f>J255/(D255)</f>
        <v>0</v>
      </c>
      <c r="K256" s="201"/>
      <c r="L256" s="201"/>
      <c r="M256" s="201">
        <f t="shared" ref="M256:R256" si="53">M255/($D255)</f>
        <v>0</v>
      </c>
      <c r="N256" s="201">
        <f t="shared" si="53"/>
        <v>14746.820133196723</v>
      </c>
      <c r="O256" s="324">
        <f t="shared" si="53"/>
        <v>-1283.6006889016776</v>
      </c>
      <c r="P256" s="201">
        <f t="shared" si="53"/>
        <v>13463.219444295044</v>
      </c>
      <c r="Q256" s="201">
        <f>Q255/(D255)</f>
        <v>728.06470286885258</v>
      </c>
      <c r="R256" s="201">
        <f>R255/(D255+E255)</f>
        <v>26965.35860655738</v>
      </c>
      <c r="S256" s="201"/>
      <c r="T256" s="292">
        <f>T255/(D255)</f>
        <v>60.617571721311478</v>
      </c>
      <c r="U256" s="292">
        <f>U255/(D255)</f>
        <v>12674.537169704881</v>
      </c>
      <c r="V256" s="292">
        <f>V255/($D255)</f>
        <v>0</v>
      </c>
      <c r="W256" s="292">
        <f>W255/(D255)</f>
        <v>144.83996328391186</v>
      </c>
    </row>
    <row r="257" spans="1:23" x14ac:dyDescent="0.2">
      <c r="A257" s="294"/>
      <c r="B257" s="295"/>
      <c r="C257" s="296"/>
      <c r="I257" s="201"/>
      <c r="J257" s="201"/>
      <c r="K257" s="201"/>
      <c r="L257" s="201"/>
      <c r="M257" s="201"/>
      <c r="N257" s="201"/>
      <c r="O257" s="324"/>
      <c r="P257" s="201"/>
      <c r="Q257" s="201"/>
      <c r="R257" s="201"/>
      <c r="S257" s="238"/>
      <c r="T257" s="325"/>
      <c r="U257" s="325"/>
      <c r="V257" s="325"/>
      <c r="W257" s="325"/>
    </row>
    <row r="258" spans="1:23" x14ac:dyDescent="0.2">
      <c r="A258" s="295" t="s">
        <v>21</v>
      </c>
      <c r="B258" s="295"/>
      <c r="C258" s="300" t="s">
        <v>837</v>
      </c>
      <c r="I258" s="201"/>
      <c r="J258" s="201"/>
      <c r="K258" s="201"/>
      <c r="L258" s="201"/>
      <c r="M258" s="201"/>
      <c r="N258" s="201"/>
      <c r="O258" s="324"/>
      <c r="P258" s="201"/>
      <c r="Q258" s="201"/>
      <c r="R258" s="201"/>
      <c r="S258" s="238"/>
      <c r="T258" s="325"/>
      <c r="U258" s="325"/>
      <c r="V258" s="325"/>
      <c r="W258" s="325"/>
    </row>
    <row r="259" spans="1:23" x14ac:dyDescent="0.2">
      <c r="A259" s="294"/>
      <c r="B259" s="295"/>
      <c r="C259" s="296" t="str">
        <f>C$11</f>
        <v>TOTAL</v>
      </c>
      <c r="D259" s="186">
        <f>transpose!A100</f>
        <v>283</v>
      </c>
      <c r="E259" s="186">
        <f>transpose!B100</f>
        <v>0</v>
      </c>
      <c r="F259" s="186">
        <f>transpose!C100</f>
        <v>0</v>
      </c>
      <c r="G259" s="186">
        <f>transpose!D100</f>
        <v>1.5</v>
      </c>
      <c r="H259" s="186">
        <f>transpose!E100</f>
        <v>120.6</v>
      </c>
      <c r="I259" s="201">
        <f>transpose!F100</f>
        <v>3497953.27</v>
      </c>
      <c r="J259" s="201">
        <f>transpose!G100</f>
        <v>33.9</v>
      </c>
      <c r="K259" s="201">
        <f>transpose!H100</f>
        <v>0</v>
      </c>
      <c r="L259" s="201">
        <f>transpose!I100</f>
        <v>12243</v>
      </c>
      <c r="M259" s="201">
        <f>transpose!J100</f>
        <v>0</v>
      </c>
      <c r="N259" s="201">
        <f>transpose!K100</f>
        <v>3497987.17</v>
      </c>
      <c r="O259" s="324">
        <f>transpose!L100</f>
        <v>-304473.689963418</v>
      </c>
      <c r="P259" s="201">
        <f>transpose!M100</f>
        <v>3193513.4800365819</v>
      </c>
      <c r="Q259" s="201">
        <f>transpose!N100</f>
        <v>473524.13</v>
      </c>
      <c r="R259" s="201">
        <f>transpose!O100</f>
        <v>22728431</v>
      </c>
      <c r="S259" s="238">
        <f>transpose!P100</f>
        <v>20.834</v>
      </c>
      <c r="T259" s="292">
        <f>transpose!Q100</f>
        <v>57540.22</v>
      </c>
      <c r="U259" s="292">
        <f>transpose!R100</f>
        <v>2662449.1300365818</v>
      </c>
      <c r="V259" s="292">
        <f>transpose!S100</f>
        <v>40575.480000000003</v>
      </c>
      <c r="W259" s="292">
        <f>transpose!T100</f>
        <v>0</v>
      </c>
    </row>
    <row r="260" spans="1:23" x14ac:dyDescent="0.2">
      <c r="A260" s="294"/>
      <c r="B260" s="295"/>
      <c r="C260" s="296" t="str">
        <f>C$12</f>
        <v>PER PUPIL</v>
      </c>
      <c r="I260" s="201">
        <f>I259/(D259)</f>
        <v>12360.25890459364</v>
      </c>
      <c r="J260" s="201">
        <f>J259/(D259)</f>
        <v>0.11978798586572438</v>
      </c>
      <c r="K260" s="201"/>
      <c r="L260" s="201"/>
      <c r="M260" s="201">
        <f t="shared" ref="M260:R260" si="54">M259/($D259)</f>
        <v>0</v>
      </c>
      <c r="N260" s="201">
        <f t="shared" si="54"/>
        <v>12360.378692579505</v>
      </c>
      <c r="O260" s="324">
        <f t="shared" si="54"/>
        <v>-1075.8787631216185</v>
      </c>
      <c r="P260" s="201">
        <f t="shared" si="54"/>
        <v>11284.499929457887</v>
      </c>
      <c r="Q260" s="201">
        <f>Q259/(D259)</f>
        <v>1673.2301413427563</v>
      </c>
      <c r="R260" s="201">
        <f>R259/(D259+E259)</f>
        <v>80312.477031802118</v>
      </c>
      <c r="S260" s="201"/>
      <c r="T260" s="292">
        <f>T259/(D259)</f>
        <v>203.32233215547703</v>
      </c>
      <c r="U260" s="292">
        <f>U259/(D259)</f>
        <v>9407.9474559596529</v>
      </c>
      <c r="V260" s="292">
        <f>V259/($D259)</f>
        <v>143.37625441696113</v>
      </c>
      <c r="W260" s="292">
        <f>W259/(D259)</f>
        <v>0</v>
      </c>
    </row>
    <row r="261" spans="1:23" x14ac:dyDescent="0.2">
      <c r="A261" s="294"/>
      <c r="B261" s="295"/>
      <c r="C261" s="296"/>
      <c r="I261" s="201"/>
      <c r="J261" s="201"/>
      <c r="K261" s="201"/>
      <c r="L261" s="201"/>
      <c r="M261" s="201"/>
      <c r="N261" s="201"/>
      <c r="O261" s="324"/>
      <c r="P261" s="201"/>
      <c r="Q261" s="201"/>
      <c r="R261" s="201"/>
      <c r="S261" s="238"/>
      <c r="T261" s="325"/>
      <c r="U261" s="325"/>
      <c r="V261" s="325"/>
      <c r="W261" s="325"/>
    </row>
    <row r="262" spans="1:23" x14ac:dyDescent="0.2">
      <c r="A262" s="295" t="s">
        <v>22</v>
      </c>
      <c r="B262" s="295"/>
      <c r="C262" s="300" t="s">
        <v>838</v>
      </c>
      <c r="I262" s="201"/>
      <c r="J262" s="201"/>
      <c r="K262" s="201"/>
      <c r="L262" s="201"/>
      <c r="M262" s="201"/>
      <c r="N262" s="201"/>
      <c r="O262" s="324"/>
      <c r="P262" s="201"/>
      <c r="Q262" s="201"/>
      <c r="R262" s="201"/>
      <c r="S262" s="238"/>
      <c r="T262" s="325"/>
      <c r="U262" s="325"/>
      <c r="V262" s="325"/>
      <c r="W262" s="325"/>
    </row>
    <row r="263" spans="1:23" x14ac:dyDescent="0.2">
      <c r="A263" s="294"/>
      <c r="B263" s="295"/>
      <c r="C263" s="296" t="str">
        <f>C$11</f>
        <v>TOTAL</v>
      </c>
      <c r="D263" s="186">
        <f>transpose!A101</f>
        <v>3649.2999999999997</v>
      </c>
      <c r="E263" s="186">
        <f>transpose!B101</f>
        <v>0</v>
      </c>
      <c r="F263" s="186">
        <f>transpose!C101</f>
        <v>0</v>
      </c>
      <c r="G263" s="186">
        <f>transpose!D101</f>
        <v>0</v>
      </c>
      <c r="H263" s="186">
        <f>transpose!E101</f>
        <v>1633</v>
      </c>
      <c r="I263" s="201">
        <f>transpose!F101</f>
        <v>30844759.43</v>
      </c>
      <c r="J263" s="201">
        <f>transpose!G101</f>
        <v>0</v>
      </c>
      <c r="K263" s="201">
        <f>transpose!H101</f>
        <v>0</v>
      </c>
      <c r="L263" s="201">
        <f>transpose!I101</f>
        <v>0</v>
      </c>
      <c r="M263" s="201">
        <f>transpose!J101</f>
        <v>0</v>
      </c>
      <c r="N263" s="201">
        <f>transpose!K101</f>
        <v>30844759.43</v>
      </c>
      <c r="O263" s="324">
        <f>transpose!L101</f>
        <v>-2684806.2223412995</v>
      </c>
      <c r="P263" s="201">
        <f>transpose!M101</f>
        <v>28159953.207658701</v>
      </c>
      <c r="Q263" s="201">
        <f>transpose!N101</f>
        <v>6481755.1600000001</v>
      </c>
      <c r="R263" s="201">
        <f>transpose!O101</f>
        <v>240065006</v>
      </c>
      <c r="S263" s="238">
        <f>transpose!P101</f>
        <v>27</v>
      </c>
      <c r="T263" s="292">
        <f>transpose!Q101</f>
        <v>1005340.8</v>
      </c>
      <c r="U263" s="292">
        <f>transpose!R101</f>
        <v>20672857.2476587</v>
      </c>
      <c r="V263" s="292">
        <f>transpose!S101</f>
        <v>1385000</v>
      </c>
      <c r="W263" s="292">
        <f>transpose!T101</f>
        <v>97228.348016468808</v>
      </c>
    </row>
    <row r="264" spans="1:23" x14ac:dyDescent="0.2">
      <c r="A264" s="294"/>
      <c r="B264" s="295"/>
      <c r="C264" s="296" t="str">
        <f>C$12</f>
        <v>PER PUPIL</v>
      </c>
      <c r="I264" s="201">
        <f>I263/(D263)</f>
        <v>8452.239999451951</v>
      </c>
      <c r="J264" s="201">
        <f>J263/(D263)</f>
        <v>0</v>
      </c>
      <c r="K264" s="201"/>
      <c r="L264" s="201"/>
      <c r="M264" s="201">
        <f t="shared" ref="M264:R264" si="55">M263/($D263)</f>
        <v>0</v>
      </c>
      <c r="N264" s="201">
        <f t="shared" si="55"/>
        <v>8452.239999451951</v>
      </c>
      <c r="O264" s="324">
        <f t="shared" si="55"/>
        <v>-735.70444258934583</v>
      </c>
      <c r="P264" s="201">
        <f t="shared" si="55"/>
        <v>7716.5355568626046</v>
      </c>
      <c r="Q264" s="201">
        <f>Q263/(D263)</f>
        <v>1776.1639656920506</v>
      </c>
      <c r="R264" s="201">
        <f>R263/(D263+E263)</f>
        <v>65783.850601485217</v>
      </c>
      <c r="S264" s="201"/>
      <c r="T264" s="292">
        <f>T263/(D263)</f>
        <v>275.4886690598197</v>
      </c>
      <c r="U264" s="292">
        <f>U263/(D263)</f>
        <v>5664.8829221107335</v>
      </c>
      <c r="V264" s="292">
        <f>V263/($D263)</f>
        <v>379.52484038034692</v>
      </c>
      <c r="W264" s="292">
        <f>W263/(D263)</f>
        <v>26.64301318512285</v>
      </c>
    </row>
    <row r="265" spans="1:23" x14ac:dyDescent="0.2">
      <c r="A265" s="294"/>
      <c r="B265" s="295"/>
      <c r="C265" s="296"/>
      <c r="I265" s="201"/>
      <c r="J265" s="201"/>
      <c r="K265" s="201"/>
      <c r="L265" s="201"/>
      <c r="M265" s="201"/>
      <c r="N265" s="201"/>
      <c r="O265" s="324"/>
      <c r="P265" s="201"/>
      <c r="Q265" s="201"/>
      <c r="R265" s="201"/>
      <c r="S265" s="238"/>
      <c r="T265" s="325"/>
      <c r="U265" s="325"/>
      <c r="V265" s="325"/>
      <c r="W265" s="325"/>
    </row>
    <row r="266" spans="1:23" x14ac:dyDescent="0.2">
      <c r="A266" s="295" t="s">
        <v>22</v>
      </c>
      <c r="B266" s="295"/>
      <c r="C266" s="300" t="s">
        <v>839</v>
      </c>
      <c r="I266" s="201"/>
      <c r="J266" s="201"/>
      <c r="K266" s="201"/>
      <c r="L266" s="201"/>
      <c r="M266" s="201"/>
      <c r="N266" s="201"/>
      <c r="O266" s="324"/>
      <c r="P266" s="201"/>
      <c r="Q266" s="201"/>
      <c r="R266" s="201"/>
      <c r="S266" s="238"/>
      <c r="T266" s="325"/>
      <c r="U266" s="325"/>
      <c r="V266" s="325"/>
      <c r="W266" s="325"/>
    </row>
    <row r="267" spans="1:23" x14ac:dyDescent="0.2">
      <c r="A267" s="294"/>
      <c r="B267" s="295"/>
      <c r="C267" s="296" t="str">
        <f>C$11</f>
        <v>TOTAL</v>
      </c>
      <c r="D267" s="186">
        <f>transpose!A102</f>
        <v>1336.3</v>
      </c>
      <c r="E267" s="186">
        <f>transpose!B102</f>
        <v>0</v>
      </c>
      <c r="F267" s="186">
        <f>transpose!C102</f>
        <v>0</v>
      </c>
      <c r="G267" s="186">
        <f>transpose!D102</f>
        <v>0</v>
      </c>
      <c r="H267" s="186">
        <f>transpose!E102</f>
        <v>611</v>
      </c>
      <c r="I267" s="201">
        <f>transpose!F102</f>
        <v>11812485.460000001</v>
      </c>
      <c r="J267" s="201">
        <f>transpose!G102</f>
        <v>0</v>
      </c>
      <c r="K267" s="201">
        <f>transpose!H102</f>
        <v>0</v>
      </c>
      <c r="L267" s="201">
        <f>transpose!I102</f>
        <v>0</v>
      </c>
      <c r="M267" s="201">
        <f>transpose!J102</f>
        <v>0</v>
      </c>
      <c r="N267" s="201">
        <f>transpose!K102</f>
        <v>11812485.460000001</v>
      </c>
      <c r="O267" s="324">
        <f>transpose!L102</f>
        <v>-1028188.7442272761</v>
      </c>
      <c r="P267" s="201">
        <f>transpose!M102</f>
        <v>10784296.715772726</v>
      </c>
      <c r="Q267" s="201">
        <f>transpose!N102</f>
        <v>2166128.38</v>
      </c>
      <c r="R267" s="201">
        <f>transpose!O102</f>
        <v>142480325</v>
      </c>
      <c r="S267" s="238">
        <f>transpose!P102</f>
        <v>15.202999999999999</v>
      </c>
      <c r="T267" s="292">
        <f>transpose!Q102</f>
        <v>395136.44</v>
      </c>
      <c r="U267" s="292">
        <f>transpose!R102</f>
        <v>8223031.8957727263</v>
      </c>
      <c r="V267" s="292">
        <f>transpose!S102</f>
        <v>350000</v>
      </c>
      <c r="W267" s="292">
        <f>transpose!T102</f>
        <v>54070.783503462742</v>
      </c>
    </row>
    <row r="268" spans="1:23" x14ac:dyDescent="0.2">
      <c r="A268" s="294"/>
      <c r="B268" s="295"/>
      <c r="C268" s="296" t="str">
        <f>C$12</f>
        <v>PER PUPIL</v>
      </c>
      <c r="I268" s="201">
        <f>I267/(D267)</f>
        <v>8839.6957719075072</v>
      </c>
      <c r="J268" s="201">
        <f>J267/(D267)</f>
        <v>0</v>
      </c>
      <c r="K268" s="201"/>
      <c r="L268" s="201"/>
      <c r="M268" s="201">
        <f t="shared" ref="M268:R268" si="56">M267/($D267)</f>
        <v>0</v>
      </c>
      <c r="N268" s="201">
        <f t="shared" si="56"/>
        <v>8839.6957719075072</v>
      </c>
      <c r="O268" s="324">
        <f t="shared" si="56"/>
        <v>-769.42957736082928</v>
      </c>
      <c r="P268" s="201">
        <f t="shared" si="56"/>
        <v>8070.266194546678</v>
      </c>
      <c r="Q268" s="201">
        <f>Q267/(D267)</f>
        <v>1620.9895831774302</v>
      </c>
      <c r="R268" s="201">
        <f>R267/(D267+E267)</f>
        <v>106623.00755818305</v>
      </c>
      <c r="S268" s="201"/>
      <c r="T268" s="292">
        <f>T267/(D267)</f>
        <v>295.69440993788822</v>
      </c>
      <c r="U268" s="292">
        <f>U267/(D267)</f>
        <v>6153.5822014313599</v>
      </c>
      <c r="V268" s="292">
        <f>V267/($D267)</f>
        <v>261.91723415400736</v>
      </c>
      <c r="W268" s="292">
        <f>W267/(D267)</f>
        <v>40.463057325048823</v>
      </c>
    </row>
    <row r="269" spans="1:23" x14ac:dyDescent="0.2">
      <c r="A269" s="294"/>
      <c r="B269" s="295"/>
      <c r="C269" s="296"/>
      <c r="I269" s="201"/>
      <c r="J269" s="201"/>
      <c r="K269" s="201"/>
      <c r="L269" s="201"/>
      <c r="M269" s="201"/>
      <c r="N269" s="201"/>
      <c r="O269" s="324"/>
      <c r="P269" s="201"/>
      <c r="Q269" s="201"/>
      <c r="R269" s="201"/>
      <c r="S269" s="238"/>
      <c r="T269" s="325"/>
      <c r="U269" s="325"/>
      <c r="V269" s="325"/>
      <c r="W269" s="325"/>
    </row>
    <row r="270" spans="1:23" x14ac:dyDescent="0.2">
      <c r="A270" s="295" t="s">
        <v>22</v>
      </c>
      <c r="B270" s="295"/>
      <c r="C270" s="300" t="s">
        <v>840</v>
      </c>
      <c r="I270" s="201"/>
      <c r="J270" s="201"/>
      <c r="K270" s="201"/>
      <c r="L270" s="201"/>
      <c r="M270" s="201"/>
      <c r="N270" s="201"/>
      <c r="O270" s="324"/>
      <c r="P270" s="201"/>
      <c r="Q270" s="201"/>
      <c r="R270" s="201"/>
      <c r="S270" s="238"/>
      <c r="T270" s="325"/>
      <c r="U270" s="325"/>
      <c r="V270" s="325"/>
      <c r="W270" s="325"/>
    </row>
    <row r="271" spans="1:23" x14ac:dyDescent="0.2">
      <c r="A271" s="294"/>
      <c r="B271" s="295"/>
      <c r="C271" s="296" t="str">
        <f>C$11</f>
        <v>TOTAL</v>
      </c>
      <c r="D271" s="186">
        <f>transpose!A103</f>
        <v>205.3</v>
      </c>
      <c r="E271" s="186">
        <f>transpose!B103</f>
        <v>0</v>
      </c>
      <c r="F271" s="186">
        <f>transpose!C103</f>
        <v>0</v>
      </c>
      <c r="G271" s="186">
        <f>transpose!D103</f>
        <v>0</v>
      </c>
      <c r="H271" s="186">
        <f>transpose!E103</f>
        <v>90.8</v>
      </c>
      <c r="I271" s="201">
        <f>transpose!F103</f>
        <v>2919182.6999999997</v>
      </c>
      <c r="J271" s="201">
        <f>transpose!G103</f>
        <v>0</v>
      </c>
      <c r="K271" s="201">
        <f>transpose!H103</f>
        <v>0</v>
      </c>
      <c r="L271" s="201">
        <f>transpose!I103</f>
        <v>0</v>
      </c>
      <c r="M271" s="201">
        <f>transpose!J103</f>
        <v>0</v>
      </c>
      <c r="N271" s="201">
        <f>transpose!K103</f>
        <v>2919182.6999999997</v>
      </c>
      <c r="O271" s="324">
        <f>transpose!L103</f>
        <v>-254093.07843355337</v>
      </c>
      <c r="P271" s="201">
        <f>transpose!M103</f>
        <v>2665089.6215664465</v>
      </c>
      <c r="Q271" s="201">
        <f>transpose!N103</f>
        <v>1291951.2</v>
      </c>
      <c r="R271" s="201">
        <f>transpose!O103</f>
        <v>59531435</v>
      </c>
      <c r="S271" s="238">
        <f>transpose!P103</f>
        <v>21.702000000000002</v>
      </c>
      <c r="T271" s="292">
        <f>transpose!Q103</f>
        <v>220765</v>
      </c>
      <c r="U271" s="292">
        <f>transpose!R103</f>
        <v>1152373.4215664465</v>
      </c>
      <c r="V271" s="292">
        <f>transpose!S103</f>
        <v>110000</v>
      </c>
      <c r="W271" s="292">
        <f>transpose!T103</f>
        <v>0</v>
      </c>
    </row>
    <row r="272" spans="1:23" x14ac:dyDescent="0.2">
      <c r="A272" s="294"/>
      <c r="B272" s="295"/>
      <c r="C272" s="296" t="str">
        <f>C$12</f>
        <v>PER PUPIL</v>
      </c>
      <c r="I272" s="201">
        <f>I271/(D271)</f>
        <v>14219.107160253287</v>
      </c>
      <c r="J272" s="201">
        <f>J271/(D271)</f>
        <v>0</v>
      </c>
      <c r="K272" s="201"/>
      <c r="L272" s="201"/>
      <c r="M272" s="201">
        <f t="shared" ref="M272:R272" si="57">M271/($D271)</f>
        <v>0</v>
      </c>
      <c r="N272" s="201">
        <f t="shared" si="57"/>
        <v>14219.107160253287</v>
      </c>
      <c r="O272" s="324">
        <f t="shared" si="57"/>
        <v>-1237.6672110742979</v>
      </c>
      <c r="P272" s="201">
        <f t="shared" si="57"/>
        <v>12981.439949178988</v>
      </c>
      <c r="Q272" s="201">
        <f>Q271/(D271)</f>
        <v>6292.9917194349728</v>
      </c>
      <c r="R272" s="201">
        <f>R271/(D271+E271)</f>
        <v>289972.89332683873</v>
      </c>
      <c r="S272" s="201"/>
      <c r="T272" s="292">
        <f>T271/(D271)</f>
        <v>1075.3287871407695</v>
      </c>
      <c r="U272" s="292">
        <f>U271/(D271)</f>
        <v>5613.1194426032462</v>
      </c>
      <c r="V272" s="292">
        <f>V271/($D271)</f>
        <v>535.80126643935705</v>
      </c>
      <c r="W272" s="292">
        <f>W271/(D271)</f>
        <v>0</v>
      </c>
    </row>
    <row r="273" spans="1:23" x14ac:dyDescent="0.2">
      <c r="A273" s="294"/>
      <c r="B273" s="295"/>
      <c r="C273" s="296"/>
      <c r="I273" s="201"/>
      <c r="J273" s="201"/>
      <c r="K273" s="201"/>
      <c r="L273" s="201"/>
      <c r="M273" s="201"/>
      <c r="N273" s="201"/>
      <c r="O273" s="324"/>
      <c r="P273" s="201"/>
      <c r="Q273" s="201"/>
      <c r="R273" s="201"/>
      <c r="S273" s="238"/>
      <c r="T273" s="325"/>
      <c r="U273" s="325"/>
      <c r="V273" s="325"/>
      <c r="W273" s="325"/>
    </row>
    <row r="274" spans="1:23" x14ac:dyDescent="0.2">
      <c r="A274" s="295" t="s">
        <v>23</v>
      </c>
      <c r="B274" s="295"/>
      <c r="C274" s="300" t="s">
        <v>841</v>
      </c>
      <c r="I274" s="201"/>
      <c r="J274" s="201"/>
      <c r="K274" s="201"/>
      <c r="L274" s="201"/>
      <c r="M274" s="201"/>
      <c r="N274" s="201"/>
      <c r="O274" s="324"/>
      <c r="P274" s="201"/>
      <c r="Q274" s="201"/>
      <c r="R274" s="201"/>
      <c r="S274" s="238"/>
      <c r="T274" s="325"/>
      <c r="U274" s="325"/>
      <c r="V274" s="325"/>
      <c r="W274" s="325"/>
    </row>
    <row r="275" spans="1:23" x14ac:dyDescent="0.2">
      <c r="A275" s="294"/>
      <c r="B275" s="295"/>
      <c r="C275" s="296" t="str">
        <f>C$11</f>
        <v>TOTAL</v>
      </c>
      <c r="D275" s="186">
        <f>transpose!A104</f>
        <v>5524.1</v>
      </c>
      <c r="E275" s="186">
        <f>transpose!B104</f>
        <v>609.20000000000005</v>
      </c>
      <c r="F275" s="186">
        <f>transpose!C104</f>
        <v>0</v>
      </c>
      <c r="G275" s="186">
        <f>transpose!D104</f>
        <v>1</v>
      </c>
      <c r="H275" s="186">
        <f>transpose!E104</f>
        <v>1801.8</v>
      </c>
      <c r="I275" s="201">
        <f>transpose!F104</f>
        <v>56319401.120000005</v>
      </c>
      <c r="J275" s="201">
        <f>transpose!G104</f>
        <v>0</v>
      </c>
      <c r="K275" s="201">
        <f>transpose!H104</f>
        <v>0</v>
      </c>
      <c r="L275" s="201">
        <f>transpose!I104</f>
        <v>8162</v>
      </c>
      <c r="M275" s="201">
        <f>transpose!J104</f>
        <v>-5107191.648000001</v>
      </c>
      <c r="N275" s="201">
        <f>transpose!K104</f>
        <v>56319401.120000005</v>
      </c>
      <c r="O275" s="324">
        <f>transpose!L104</f>
        <v>-4902183.7537317947</v>
      </c>
      <c r="P275" s="201">
        <f>transpose!M104</f>
        <v>46310025.718268208</v>
      </c>
      <c r="Q275" s="201">
        <f>transpose!N104</f>
        <v>23309128.41</v>
      </c>
      <c r="R275" s="201">
        <f>transpose!O104</f>
        <v>1071240793</v>
      </c>
      <c r="S275" s="238">
        <f>transpose!P104</f>
        <v>21.759</v>
      </c>
      <c r="T275" s="292">
        <f>transpose!Q104</f>
        <v>1486533.19</v>
      </c>
      <c r="U275" s="292">
        <f>transpose!R104</f>
        <v>21514364.118268207</v>
      </c>
      <c r="V275" s="292">
        <f>transpose!S104</f>
        <v>8800000</v>
      </c>
      <c r="W275" s="292">
        <f>transpose!T104</f>
        <v>35209.807597594525</v>
      </c>
    </row>
    <row r="276" spans="1:23" x14ac:dyDescent="0.2">
      <c r="A276" s="294"/>
      <c r="B276" s="295"/>
      <c r="C276" s="296" t="str">
        <f>C$12</f>
        <v>PER PUPIL</v>
      </c>
      <c r="I276" s="201">
        <f>I275/(D275+E275)</f>
        <v>9182.5609573965085</v>
      </c>
      <c r="J276" s="201">
        <f>J275/(D275+E275)</f>
        <v>0</v>
      </c>
      <c r="K276" s="201"/>
      <c r="L276" s="201"/>
      <c r="M276" s="201">
        <f>M275/(E275)</f>
        <v>-8383.44</v>
      </c>
      <c r="N276" s="201">
        <f>N275/(D275+E275)</f>
        <v>9182.5609573965085</v>
      </c>
      <c r="O276" s="324">
        <f>O275/(D275+E275)</f>
        <v>-799.27343415971734</v>
      </c>
      <c r="P276" s="201">
        <f>P275/($D275)</f>
        <v>8383.2707080371838</v>
      </c>
      <c r="Q276" s="201">
        <f>Q275/(D275)</f>
        <v>4219.5341159645914</v>
      </c>
      <c r="R276" s="201">
        <f>R275/(D275+E275)</f>
        <v>174659.77418355533</v>
      </c>
      <c r="S276" s="201"/>
      <c r="T276" s="292">
        <f>T275/(D275)</f>
        <v>269.09961622707766</v>
      </c>
      <c r="U276" s="292">
        <f>U275/(D275)</f>
        <v>3894.6369758455144</v>
      </c>
      <c r="V276" s="292">
        <f>V275/($D275)</f>
        <v>1593.0196774135152</v>
      </c>
      <c r="W276" s="292">
        <f>W275/(D275)</f>
        <v>6.3738541296490876</v>
      </c>
    </row>
    <row r="277" spans="1:23" x14ac:dyDescent="0.2">
      <c r="A277" s="294"/>
      <c r="B277" s="295"/>
      <c r="C277" s="296"/>
      <c r="I277" s="201"/>
      <c r="J277" s="201"/>
      <c r="K277" s="201"/>
      <c r="L277" s="201"/>
      <c r="M277" s="201"/>
      <c r="N277" s="201"/>
      <c r="O277" s="324"/>
      <c r="P277" s="201"/>
      <c r="Q277" s="201"/>
      <c r="R277" s="201"/>
      <c r="S277" s="238"/>
      <c r="T277" s="325"/>
      <c r="U277" s="325"/>
      <c r="V277" s="325"/>
      <c r="W277" s="325"/>
    </row>
    <row r="278" spans="1:23" x14ac:dyDescent="0.2">
      <c r="A278" s="295" t="s">
        <v>23</v>
      </c>
      <c r="B278" s="295"/>
      <c r="C278" s="300" t="s">
        <v>842</v>
      </c>
      <c r="I278" s="201"/>
      <c r="J278" s="201"/>
      <c r="K278" s="201"/>
      <c r="L278" s="201"/>
      <c r="M278" s="201"/>
      <c r="N278" s="201"/>
      <c r="O278" s="324"/>
      <c r="P278" s="201"/>
      <c r="Q278" s="201"/>
      <c r="R278" s="201"/>
      <c r="S278" s="238"/>
      <c r="T278" s="325"/>
      <c r="U278" s="325"/>
      <c r="V278" s="325"/>
      <c r="W278" s="325"/>
    </row>
    <row r="279" spans="1:23" x14ac:dyDescent="0.2">
      <c r="A279" s="294"/>
      <c r="B279" s="295"/>
      <c r="C279" s="296" t="str">
        <f>C$11</f>
        <v>TOTAL</v>
      </c>
      <c r="D279" s="186">
        <f>transpose!A105</f>
        <v>4740.8</v>
      </c>
      <c r="E279" s="186">
        <f>transpose!B105</f>
        <v>0</v>
      </c>
      <c r="F279" s="186">
        <f>transpose!C105</f>
        <v>0</v>
      </c>
      <c r="G279" s="186">
        <f>transpose!D105</f>
        <v>0</v>
      </c>
      <c r="H279" s="186">
        <f>transpose!E105</f>
        <v>1661.2</v>
      </c>
      <c r="I279" s="201">
        <f>transpose!F105</f>
        <v>40693858.769999996</v>
      </c>
      <c r="J279" s="201">
        <f>transpose!G105</f>
        <v>0</v>
      </c>
      <c r="K279" s="201">
        <f>transpose!H105</f>
        <v>0</v>
      </c>
      <c r="L279" s="201">
        <f>transpose!I105</f>
        <v>0</v>
      </c>
      <c r="M279" s="201">
        <f>transpose!J105</f>
        <v>0</v>
      </c>
      <c r="N279" s="201">
        <f>transpose!K105</f>
        <v>40693858.769999996</v>
      </c>
      <c r="O279" s="324">
        <f>transpose!L105</f>
        <v>-3542096.8506731535</v>
      </c>
      <c r="P279" s="201">
        <f>transpose!M105</f>
        <v>37151761.919326842</v>
      </c>
      <c r="Q279" s="201">
        <f>transpose!N105</f>
        <v>3668139.02</v>
      </c>
      <c r="R279" s="201">
        <f>transpose!O105</f>
        <v>780455110</v>
      </c>
      <c r="S279" s="238">
        <f>transpose!P105</f>
        <v>4.7</v>
      </c>
      <c r="T279" s="292">
        <f>transpose!Q105</f>
        <v>246433.76</v>
      </c>
      <c r="U279" s="292">
        <f>transpose!R105</f>
        <v>33237189.139326841</v>
      </c>
      <c r="V279" s="292">
        <f>transpose!S105</f>
        <v>9200000</v>
      </c>
      <c r="W279" s="292">
        <f>transpose!T105</f>
        <v>0</v>
      </c>
    </row>
    <row r="280" spans="1:23" x14ac:dyDescent="0.2">
      <c r="A280" s="294"/>
      <c r="B280" s="295"/>
      <c r="C280" s="296" t="str">
        <f>C$12</f>
        <v>PER PUPIL</v>
      </c>
      <c r="I280" s="201">
        <f>I279/(D279)</f>
        <v>8583.7535373776573</v>
      </c>
      <c r="J280" s="201">
        <f>J279/(D279)</f>
        <v>0</v>
      </c>
      <c r="K280" s="201"/>
      <c r="L280" s="201"/>
      <c r="M280" s="201">
        <f t="shared" ref="M280:R280" si="58">M279/($D279)</f>
        <v>0</v>
      </c>
      <c r="N280" s="201">
        <f t="shared" si="58"/>
        <v>8583.7535373776573</v>
      </c>
      <c r="O280" s="324">
        <f t="shared" si="58"/>
        <v>-747.15171504243028</v>
      </c>
      <c r="P280" s="201">
        <f t="shared" si="58"/>
        <v>7836.6018223352266</v>
      </c>
      <c r="Q280" s="201">
        <f>Q279/(D279)</f>
        <v>773.73840280121499</v>
      </c>
      <c r="R280" s="201">
        <f>R279/(D279+E279)</f>
        <v>164625.1919507256</v>
      </c>
      <c r="S280" s="201"/>
      <c r="T280" s="292">
        <f>T279/(D279)</f>
        <v>51.981471481606476</v>
      </c>
      <c r="U280" s="292">
        <f>U279/(D279)</f>
        <v>7010.8819480524044</v>
      </c>
      <c r="V280" s="292">
        <f>V279/($D279)</f>
        <v>1940.6007424907189</v>
      </c>
      <c r="W280" s="292">
        <f>W279/(D279)</f>
        <v>0</v>
      </c>
    </row>
    <row r="281" spans="1:23" x14ac:dyDescent="0.2">
      <c r="A281" s="294"/>
      <c r="B281" s="295"/>
      <c r="C281" s="296"/>
      <c r="I281" s="201"/>
      <c r="J281" s="201"/>
      <c r="K281" s="201"/>
      <c r="L281" s="201"/>
      <c r="M281" s="201"/>
      <c r="N281" s="201"/>
      <c r="O281" s="324"/>
      <c r="P281" s="201"/>
      <c r="Q281" s="201"/>
      <c r="R281" s="201"/>
      <c r="S281" s="238"/>
      <c r="T281" s="325"/>
      <c r="U281" s="325"/>
      <c r="V281" s="325"/>
      <c r="W281" s="325"/>
    </row>
    <row r="282" spans="1:23" x14ac:dyDescent="0.2">
      <c r="A282" s="295" t="s">
        <v>23</v>
      </c>
      <c r="B282" s="295"/>
      <c r="C282" s="300" t="s">
        <v>843</v>
      </c>
      <c r="I282" s="201"/>
      <c r="J282" s="201"/>
      <c r="K282" s="201"/>
      <c r="L282" s="201"/>
      <c r="M282" s="201"/>
      <c r="N282" s="201"/>
      <c r="O282" s="324"/>
      <c r="P282" s="201"/>
      <c r="Q282" s="201"/>
      <c r="R282" s="201"/>
      <c r="S282" s="238"/>
      <c r="T282" s="325"/>
      <c r="U282" s="325"/>
      <c r="V282" s="325"/>
      <c r="W282" s="325"/>
    </row>
    <row r="283" spans="1:23" x14ac:dyDescent="0.2">
      <c r="A283" s="294"/>
      <c r="B283" s="295"/>
      <c r="C283" s="296" t="str">
        <f>C$11</f>
        <v>TOTAL</v>
      </c>
      <c r="D283" s="186">
        <f>transpose!A106</f>
        <v>1163.4000000000001</v>
      </c>
      <c r="E283" s="186">
        <f>transpose!B106</f>
        <v>0</v>
      </c>
      <c r="F283" s="186">
        <f>transpose!C106</f>
        <v>0</v>
      </c>
      <c r="G283" s="186">
        <f>transpose!D106</f>
        <v>0</v>
      </c>
      <c r="H283" s="186">
        <f>transpose!E106</f>
        <v>479.9</v>
      </c>
      <c r="I283" s="201">
        <f>transpose!F106</f>
        <v>10892898.810000001</v>
      </c>
      <c r="J283" s="201">
        <f>transpose!G106</f>
        <v>0</v>
      </c>
      <c r="K283" s="201">
        <f>transpose!H106</f>
        <v>0</v>
      </c>
      <c r="L283" s="201">
        <f>transpose!I106</f>
        <v>0</v>
      </c>
      <c r="M283" s="201">
        <f>transpose!J106</f>
        <v>0</v>
      </c>
      <c r="N283" s="201">
        <f>transpose!K106</f>
        <v>10892898.810000001</v>
      </c>
      <c r="O283" s="324">
        <f>transpose!L106</f>
        <v>-948145.58598819131</v>
      </c>
      <c r="P283" s="201">
        <f>transpose!M106</f>
        <v>9944753.2240118086</v>
      </c>
      <c r="Q283" s="201">
        <f>transpose!N106</f>
        <v>1547996.68</v>
      </c>
      <c r="R283" s="201">
        <f>transpose!O106</f>
        <v>693857770</v>
      </c>
      <c r="S283" s="238">
        <f>transpose!P106</f>
        <v>2.2309999999999999</v>
      </c>
      <c r="T283" s="292">
        <f>transpose!Q106</f>
        <v>106247.78</v>
      </c>
      <c r="U283" s="292">
        <f>transpose!R106</f>
        <v>8290508.7640118087</v>
      </c>
      <c r="V283" s="292">
        <f>transpose!S106</f>
        <v>2167002</v>
      </c>
      <c r="W283" s="292">
        <f>transpose!T106</f>
        <v>0</v>
      </c>
    </row>
    <row r="284" spans="1:23" x14ac:dyDescent="0.2">
      <c r="A284" s="294"/>
      <c r="B284" s="295"/>
      <c r="C284" s="296" t="str">
        <f>C$12</f>
        <v>PER PUPIL</v>
      </c>
      <c r="I284" s="201">
        <f>I283/(D283)</f>
        <v>9362.9867715317177</v>
      </c>
      <c r="J284" s="201">
        <f>J283/(D283)</f>
        <v>0</v>
      </c>
      <c r="K284" s="201"/>
      <c r="L284" s="201"/>
      <c r="M284" s="201">
        <f t="shared" ref="M284:R284" si="59">M283/($D283)</f>
        <v>0</v>
      </c>
      <c r="N284" s="201">
        <f t="shared" si="59"/>
        <v>9362.9867715317177</v>
      </c>
      <c r="O284" s="324">
        <f t="shared" si="59"/>
        <v>-814.9781553964167</v>
      </c>
      <c r="P284" s="201">
        <f t="shared" si="59"/>
        <v>8548.0086161352992</v>
      </c>
      <c r="Q284" s="201">
        <f>Q283/(D283)</f>
        <v>1330.579920921437</v>
      </c>
      <c r="R284" s="201">
        <f>R283/(D283+E283)</f>
        <v>596405.16589307203</v>
      </c>
      <c r="S284" s="201"/>
      <c r="T284" s="292">
        <f>T283/(D283)</f>
        <v>91.325236376138889</v>
      </c>
      <c r="U284" s="292">
        <f>U283/(D283)</f>
        <v>7126.1034588377242</v>
      </c>
      <c r="V284" s="292">
        <f>V283/($D283)</f>
        <v>1862.6456936565239</v>
      </c>
      <c r="W284" s="292">
        <f>W283/(D283)</f>
        <v>0</v>
      </c>
    </row>
    <row r="285" spans="1:23" x14ac:dyDescent="0.2">
      <c r="A285" s="294"/>
      <c r="B285" s="295"/>
      <c r="C285" s="296"/>
      <c r="I285" s="201"/>
      <c r="J285" s="201"/>
      <c r="K285" s="201"/>
      <c r="L285" s="201"/>
      <c r="M285" s="201"/>
      <c r="N285" s="201"/>
      <c r="O285" s="324"/>
      <c r="P285" s="201"/>
      <c r="Q285" s="201"/>
      <c r="R285" s="201"/>
      <c r="S285" s="238"/>
      <c r="T285" s="325"/>
      <c r="U285" s="325"/>
      <c r="V285" s="325"/>
      <c r="W285" s="325"/>
    </row>
    <row r="286" spans="1:23" x14ac:dyDescent="0.2">
      <c r="A286" s="295" t="s">
        <v>24</v>
      </c>
      <c r="B286" s="295"/>
      <c r="C286" s="300" t="s">
        <v>24</v>
      </c>
      <c r="I286" s="201"/>
      <c r="J286" s="201"/>
      <c r="K286" s="201"/>
      <c r="L286" s="201"/>
      <c r="M286" s="201"/>
      <c r="N286" s="201"/>
      <c r="O286" s="324"/>
      <c r="P286" s="201"/>
      <c r="Q286" s="201"/>
      <c r="R286" s="201"/>
      <c r="S286" s="238"/>
      <c r="T286" s="325"/>
      <c r="U286" s="325"/>
      <c r="V286" s="325"/>
      <c r="W286" s="325"/>
    </row>
    <row r="287" spans="1:23" x14ac:dyDescent="0.2">
      <c r="A287" s="294"/>
      <c r="B287" s="295"/>
      <c r="C287" s="296" t="str">
        <f>C$11</f>
        <v>TOTAL</v>
      </c>
      <c r="D287" s="186">
        <f>transpose!A107</f>
        <v>441.6</v>
      </c>
      <c r="E287" s="186">
        <f>transpose!B107</f>
        <v>0</v>
      </c>
      <c r="F287" s="186">
        <f>transpose!C107</f>
        <v>0</v>
      </c>
      <c r="G287" s="186">
        <f>transpose!D107</f>
        <v>0</v>
      </c>
      <c r="H287" s="186">
        <f>transpose!E107</f>
        <v>107.7</v>
      </c>
      <c r="I287" s="201">
        <f>transpose!F107</f>
        <v>4655577.1899999995</v>
      </c>
      <c r="J287" s="201">
        <f>transpose!G107</f>
        <v>0</v>
      </c>
      <c r="K287" s="201">
        <f>transpose!H107</f>
        <v>0</v>
      </c>
      <c r="L287" s="201">
        <f>transpose!I107</f>
        <v>0</v>
      </c>
      <c r="M287" s="201">
        <f>transpose!J107</f>
        <v>0</v>
      </c>
      <c r="N287" s="201">
        <f>transpose!K107</f>
        <v>4655577.1899999995</v>
      </c>
      <c r="O287" s="324">
        <f>transpose!L107</f>
        <v>-405233.26617828064</v>
      </c>
      <c r="P287" s="201">
        <f>transpose!M107</f>
        <v>4250343.9238217184</v>
      </c>
      <c r="Q287" s="201">
        <f>transpose!N107</f>
        <v>1301266.8799999999</v>
      </c>
      <c r="R287" s="201">
        <f>transpose!O107</f>
        <v>319329295.20999998</v>
      </c>
      <c r="S287" s="238">
        <f>transpose!P107</f>
        <v>4.0750000000000002</v>
      </c>
      <c r="T287" s="292">
        <f>transpose!Q107</f>
        <v>99613.06</v>
      </c>
      <c r="U287" s="292">
        <f>transpose!R107</f>
        <v>2849463.9838217185</v>
      </c>
      <c r="V287" s="292">
        <f>transpose!S107</f>
        <v>980488</v>
      </c>
      <c r="W287" s="292">
        <f>transpose!T107</f>
        <v>0</v>
      </c>
    </row>
    <row r="288" spans="1:23" x14ac:dyDescent="0.2">
      <c r="A288" s="294"/>
      <c r="B288" s="295"/>
      <c r="C288" s="296" t="str">
        <f>C$12</f>
        <v>PER PUPIL</v>
      </c>
      <c r="I288" s="201">
        <f>I287/(D287)</f>
        <v>10542.520810688404</v>
      </c>
      <c r="J288" s="201">
        <f>J287/(D287)</f>
        <v>0</v>
      </c>
      <c r="K288" s="201"/>
      <c r="L288" s="201"/>
      <c r="M288" s="201">
        <f t="shared" ref="M288:R288" si="60">M287/($D287)</f>
        <v>0</v>
      </c>
      <c r="N288" s="201">
        <f t="shared" si="60"/>
        <v>10542.520810688404</v>
      </c>
      <c r="O288" s="324">
        <f t="shared" si="60"/>
        <v>-917.64779478777314</v>
      </c>
      <c r="P288" s="201">
        <f t="shared" si="60"/>
        <v>9624.87301590063</v>
      </c>
      <c r="Q288" s="201">
        <f>Q287/(D287)</f>
        <v>2946.7094202898547</v>
      </c>
      <c r="R288" s="201">
        <f>R287/(D287+E287)</f>
        <v>723118.87502264488</v>
      </c>
      <c r="S288" s="201"/>
      <c r="T288" s="292">
        <f>T287/(D287)</f>
        <v>225.57305253623187</v>
      </c>
      <c r="U288" s="292">
        <f>U287/(D287)</f>
        <v>6452.5905430745433</v>
      </c>
      <c r="V288" s="292">
        <f>V287/($D287)</f>
        <v>2220.3079710144925</v>
      </c>
      <c r="W288" s="292">
        <f>W287/(D287)</f>
        <v>0</v>
      </c>
    </row>
    <row r="289" spans="1:23" x14ac:dyDescent="0.2">
      <c r="A289" s="294"/>
      <c r="B289" s="295"/>
      <c r="C289" s="296"/>
      <c r="I289" s="201"/>
      <c r="J289" s="201"/>
      <c r="K289" s="201"/>
      <c r="L289" s="201"/>
      <c r="M289" s="201"/>
      <c r="N289" s="201"/>
      <c r="O289" s="324"/>
      <c r="P289" s="201"/>
      <c r="Q289" s="201"/>
      <c r="R289" s="201"/>
      <c r="S289" s="238"/>
      <c r="T289" s="325"/>
      <c r="U289" s="325"/>
      <c r="V289" s="325"/>
      <c r="W289" s="325"/>
    </row>
    <row r="290" spans="1:23" x14ac:dyDescent="0.2">
      <c r="A290" s="295" t="s">
        <v>25</v>
      </c>
      <c r="B290" s="295"/>
      <c r="C290" s="300" t="s">
        <v>844</v>
      </c>
      <c r="I290" s="201"/>
      <c r="J290" s="201"/>
      <c r="K290" s="201"/>
      <c r="L290" s="201"/>
      <c r="M290" s="201"/>
      <c r="N290" s="201"/>
      <c r="O290" s="324"/>
      <c r="P290" s="201"/>
      <c r="Q290" s="201"/>
      <c r="R290" s="201"/>
      <c r="S290" s="238"/>
      <c r="T290" s="325"/>
      <c r="U290" s="325"/>
      <c r="V290" s="325"/>
      <c r="W290" s="325"/>
    </row>
    <row r="291" spans="1:23" x14ac:dyDescent="0.2">
      <c r="A291" s="294"/>
      <c r="B291" s="295"/>
      <c r="C291" s="296" t="str">
        <f>C$11</f>
        <v>TOTAL</v>
      </c>
      <c r="D291" s="186">
        <f>transpose!A108</f>
        <v>420.8</v>
      </c>
      <c r="E291" s="186">
        <f>transpose!B108</f>
        <v>0</v>
      </c>
      <c r="F291" s="186">
        <f>transpose!C108</f>
        <v>0</v>
      </c>
      <c r="G291" s="186">
        <f>transpose!D108</f>
        <v>0</v>
      </c>
      <c r="H291" s="186">
        <f>transpose!E108</f>
        <v>105</v>
      </c>
      <c r="I291" s="201">
        <f>transpose!F108</f>
        <v>4560924.76</v>
      </c>
      <c r="J291" s="201">
        <f>transpose!G108</f>
        <v>5618.38</v>
      </c>
      <c r="K291" s="201">
        <f>transpose!H108</f>
        <v>0</v>
      </c>
      <c r="L291" s="201">
        <f>transpose!I108</f>
        <v>0</v>
      </c>
      <c r="M291" s="201">
        <f>transpose!J108</f>
        <v>0</v>
      </c>
      <c r="N291" s="201">
        <f>transpose!K108</f>
        <v>4566543.1399999997</v>
      </c>
      <c r="O291" s="324">
        <f>transpose!L108</f>
        <v>-397483.51627399854</v>
      </c>
      <c r="P291" s="201">
        <f>transpose!M108</f>
        <v>4169059.623726001</v>
      </c>
      <c r="Q291" s="201">
        <f>transpose!N108</f>
        <v>1647713.48</v>
      </c>
      <c r="R291" s="201">
        <f>transpose!O108</f>
        <v>119304430</v>
      </c>
      <c r="S291" s="238">
        <f>transpose!P108</f>
        <v>13.811</v>
      </c>
      <c r="T291" s="292">
        <f>transpose!Q108</f>
        <v>130428.86</v>
      </c>
      <c r="U291" s="292">
        <f>transpose!R108</f>
        <v>2390917.2837260012</v>
      </c>
      <c r="V291" s="292">
        <f>transpose!S108</f>
        <v>550000</v>
      </c>
      <c r="W291" s="292">
        <f>transpose!T108</f>
        <v>0</v>
      </c>
    </row>
    <row r="292" spans="1:23" x14ac:dyDescent="0.2">
      <c r="A292" s="294"/>
      <c r="B292" s="295"/>
      <c r="C292" s="296" t="str">
        <f>C$12</f>
        <v>PER PUPIL</v>
      </c>
      <c r="I292" s="201">
        <f>I291/(D291)</f>
        <v>10838.699524714828</v>
      </c>
      <c r="J292" s="201">
        <f>J291/(D291)</f>
        <v>13.351663498098858</v>
      </c>
      <c r="K292" s="201"/>
      <c r="L292" s="201"/>
      <c r="M292" s="201">
        <f t="shared" ref="M292:R292" si="61">M291/($D291)</f>
        <v>0</v>
      </c>
      <c r="N292" s="201">
        <f t="shared" si="61"/>
        <v>10852.051188212927</v>
      </c>
      <c r="O292" s="324">
        <f t="shared" si="61"/>
        <v>-944.59010521387484</v>
      </c>
      <c r="P292" s="201">
        <f t="shared" si="61"/>
        <v>9907.4610829990525</v>
      </c>
      <c r="Q292" s="201">
        <f>Q291/(D291)</f>
        <v>3915.6689163498099</v>
      </c>
      <c r="R292" s="201">
        <f>R291/(D291+E291)</f>
        <v>283518.13212927757</v>
      </c>
      <c r="S292" s="201"/>
      <c r="T292" s="292">
        <f>T291/(D291)</f>
        <v>309.95451520912547</v>
      </c>
      <c r="U292" s="292">
        <f>U291/(D291)</f>
        <v>5681.837651440117</v>
      </c>
      <c r="V292" s="292">
        <f>V291/($D291)</f>
        <v>1307.0342205323193</v>
      </c>
      <c r="W292" s="292">
        <f>W291/(D291)</f>
        <v>0</v>
      </c>
    </row>
    <row r="293" spans="1:23" x14ac:dyDescent="0.2">
      <c r="A293" s="294"/>
      <c r="B293" s="295"/>
      <c r="C293" s="296"/>
      <c r="I293" s="201"/>
      <c r="J293" s="201"/>
      <c r="K293" s="201"/>
      <c r="L293" s="201"/>
      <c r="M293" s="201"/>
      <c r="N293" s="201"/>
      <c r="O293" s="324"/>
      <c r="P293" s="201"/>
      <c r="Q293" s="201"/>
      <c r="R293" s="201"/>
      <c r="S293" s="238"/>
      <c r="T293" s="325"/>
      <c r="U293" s="325"/>
      <c r="V293" s="325"/>
      <c r="W293" s="325"/>
    </row>
    <row r="294" spans="1:23" x14ac:dyDescent="0.2">
      <c r="A294" s="295" t="s">
        <v>25</v>
      </c>
      <c r="B294" s="295"/>
      <c r="C294" s="300" t="s">
        <v>845</v>
      </c>
      <c r="I294" s="201"/>
      <c r="J294" s="201"/>
      <c r="K294" s="201"/>
      <c r="L294" s="201"/>
      <c r="M294" s="201"/>
      <c r="N294" s="201"/>
      <c r="O294" s="324"/>
      <c r="P294" s="201"/>
      <c r="Q294" s="201"/>
      <c r="R294" s="201"/>
      <c r="S294" s="238"/>
      <c r="T294" s="325"/>
      <c r="U294" s="325"/>
      <c r="V294" s="325"/>
      <c r="W294" s="325"/>
    </row>
    <row r="295" spans="1:23" x14ac:dyDescent="0.2">
      <c r="A295" s="294"/>
      <c r="B295" s="295"/>
      <c r="C295" s="296" t="str">
        <f>C$11</f>
        <v>TOTAL</v>
      </c>
      <c r="D295" s="186">
        <f>transpose!A109</f>
        <v>1285.3</v>
      </c>
      <c r="E295" s="186">
        <f>transpose!B109</f>
        <v>17.2</v>
      </c>
      <c r="F295" s="186">
        <f>transpose!C109</f>
        <v>0</v>
      </c>
      <c r="G295" s="186">
        <f>transpose!D109</f>
        <v>0</v>
      </c>
      <c r="H295" s="186">
        <f>transpose!E109</f>
        <v>337.7</v>
      </c>
      <c r="I295" s="201">
        <f>transpose!F109</f>
        <v>11618765.300000001</v>
      </c>
      <c r="J295" s="201">
        <f>transpose!G109</f>
        <v>60530.11</v>
      </c>
      <c r="K295" s="201">
        <f>transpose!H109</f>
        <v>0</v>
      </c>
      <c r="L295" s="201">
        <f>transpose!I109</f>
        <v>0</v>
      </c>
      <c r="M295" s="201">
        <f>transpose!J109</f>
        <v>-140804.87599999999</v>
      </c>
      <c r="N295" s="201">
        <f>transpose!K109</f>
        <v>11679295.41</v>
      </c>
      <c r="O295" s="324">
        <f>transpose!L109</f>
        <v>-1016595.5439040421</v>
      </c>
      <c r="P295" s="201">
        <f>transpose!M109</f>
        <v>10521894.990095958</v>
      </c>
      <c r="Q295" s="201">
        <f>transpose!N109</f>
        <v>6511799.3099999996</v>
      </c>
      <c r="R295" s="201">
        <f>transpose!O109</f>
        <v>553019050</v>
      </c>
      <c r="S295" s="238">
        <f>transpose!P109</f>
        <v>11.775</v>
      </c>
      <c r="T295" s="292">
        <f>transpose!Q109</f>
        <v>532418.80000000005</v>
      </c>
      <c r="U295" s="292">
        <f>transpose!R109</f>
        <v>3477676.8800959587</v>
      </c>
      <c r="V295" s="292">
        <f>transpose!S109</f>
        <v>2114125.5099999998</v>
      </c>
      <c r="W295" s="292">
        <f>transpose!T109</f>
        <v>0</v>
      </c>
    </row>
    <row r="296" spans="1:23" x14ac:dyDescent="0.2">
      <c r="A296" s="294"/>
      <c r="B296" s="295"/>
      <c r="C296" s="296" t="str">
        <f>C$12</f>
        <v>PER PUPIL</v>
      </c>
      <c r="I296" s="201">
        <f>I295/(D295)</f>
        <v>9039.7302575274261</v>
      </c>
      <c r="J296" s="201">
        <f>J295/(D295)</f>
        <v>47.094149225861671</v>
      </c>
      <c r="K296" s="201"/>
      <c r="L296" s="201"/>
      <c r="M296" s="201">
        <f t="shared" ref="M296:R296" si="62">M295/($D295)</f>
        <v>-109.55020306543219</v>
      </c>
      <c r="N296" s="201">
        <f t="shared" si="62"/>
        <v>9086.8244067532869</v>
      </c>
      <c r="O296" s="324">
        <f t="shared" si="62"/>
        <v>-790.9402815716503</v>
      </c>
      <c r="P296" s="201">
        <f t="shared" si="62"/>
        <v>8186.333922116205</v>
      </c>
      <c r="Q296" s="201">
        <f>Q295/(D295)</f>
        <v>5066.3652921496923</v>
      </c>
      <c r="R296" s="201">
        <f>R295/(D295+E295)</f>
        <v>424582.76391554705</v>
      </c>
      <c r="S296" s="201"/>
      <c r="T296" s="292">
        <f>T295/(D295)</f>
        <v>414.23698747374158</v>
      </c>
      <c r="U296" s="292">
        <f>U295/(D295)</f>
        <v>2705.7316424927712</v>
      </c>
      <c r="V296" s="292">
        <f>V295/($D295)</f>
        <v>1644.849848284447</v>
      </c>
      <c r="W296" s="292">
        <f>W295/(D295)</f>
        <v>0</v>
      </c>
    </row>
    <row r="297" spans="1:23" x14ac:dyDescent="0.2">
      <c r="A297" s="294"/>
      <c r="B297" s="295"/>
      <c r="C297" s="296"/>
      <c r="I297" s="201"/>
      <c r="J297" s="201"/>
      <c r="K297" s="201"/>
      <c r="L297" s="201"/>
      <c r="M297" s="201"/>
      <c r="N297" s="201"/>
      <c r="O297" s="324"/>
      <c r="P297" s="201"/>
      <c r="Q297" s="201"/>
      <c r="R297" s="201"/>
      <c r="S297" s="238"/>
      <c r="T297" s="325"/>
      <c r="U297" s="325"/>
      <c r="V297" s="325"/>
      <c r="W297" s="325"/>
    </row>
    <row r="298" spans="1:23" x14ac:dyDescent="0.2">
      <c r="A298" s="295" t="s">
        <v>26</v>
      </c>
      <c r="B298" s="295"/>
      <c r="C298" s="300" t="s">
        <v>26</v>
      </c>
      <c r="I298" s="201"/>
      <c r="J298" s="201"/>
      <c r="K298" s="201"/>
      <c r="L298" s="201"/>
      <c r="M298" s="201"/>
      <c r="N298" s="201"/>
      <c r="O298" s="324"/>
      <c r="P298" s="201"/>
      <c r="Q298" s="201"/>
      <c r="R298" s="201"/>
      <c r="S298" s="238"/>
      <c r="T298" s="325"/>
      <c r="U298" s="325"/>
      <c r="V298" s="325"/>
      <c r="W298" s="325"/>
    </row>
    <row r="299" spans="1:23" x14ac:dyDescent="0.2">
      <c r="A299" s="294"/>
      <c r="B299" s="295"/>
      <c r="C299" s="296" t="str">
        <f>C$11</f>
        <v>TOTAL</v>
      </c>
      <c r="D299" s="186">
        <f>transpose!A110</f>
        <v>1987.7</v>
      </c>
      <c r="E299" s="186">
        <f>transpose!B110</f>
        <v>0</v>
      </c>
      <c r="F299" s="186">
        <f>transpose!C110</f>
        <v>0</v>
      </c>
      <c r="G299" s="186">
        <f>transpose!D110</f>
        <v>0</v>
      </c>
      <c r="H299" s="186">
        <f>transpose!E110</f>
        <v>394.8</v>
      </c>
      <c r="I299" s="201">
        <f>transpose!F110</f>
        <v>17502426.640000001</v>
      </c>
      <c r="J299" s="201">
        <f>transpose!G110</f>
        <v>0</v>
      </c>
      <c r="K299" s="201">
        <f>transpose!H110</f>
        <v>0</v>
      </c>
      <c r="L299" s="201">
        <f>transpose!I110</f>
        <v>0</v>
      </c>
      <c r="M299" s="201">
        <f>transpose!J110</f>
        <v>0</v>
      </c>
      <c r="N299" s="201">
        <f>transpose!K110</f>
        <v>17502426.640000001</v>
      </c>
      <c r="O299" s="324">
        <f>transpose!L110</f>
        <v>-1523455.6799117213</v>
      </c>
      <c r="P299" s="201">
        <f>transpose!M110</f>
        <v>15978970.960088279</v>
      </c>
      <c r="Q299" s="201">
        <f>transpose!N110</f>
        <v>8458549.4900000002</v>
      </c>
      <c r="R299" s="201">
        <f>transpose!O110</f>
        <v>545712870</v>
      </c>
      <c r="S299" s="238">
        <f>transpose!P110</f>
        <v>15.5</v>
      </c>
      <c r="T299" s="292">
        <f>transpose!Q110</f>
        <v>574802.74</v>
      </c>
      <c r="U299" s="292">
        <f>transpose!R110</f>
        <v>6945618.7300882787</v>
      </c>
      <c r="V299" s="292">
        <f>transpose!S110</f>
        <v>3800000</v>
      </c>
      <c r="W299" s="292">
        <f>transpose!T110</f>
        <v>67526.968891050739</v>
      </c>
    </row>
    <row r="300" spans="1:23" x14ac:dyDescent="0.2">
      <c r="A300" s="294"/>
      <c r="B300" s="295"/>
      <c r="C300" s="296" t="str">
        <f>C$12</f>
        <v>PER PUPIL</v>
      </c>
      <c r="I300" s="201">
        <f>I299/(D299)</f>
        <v>8805.3663228857476</v>
      </c>
      <c r="J300" s="201">
        <f>J299/(D299)</f>
        <v>0</v>
      </c>
      <c r="K300" s="201"/>
      <c r="L300" s="201"/>
      <c r="M300" s="201">
        <f t="shared" ref="M300:R300" si="63">M299/($D299)</f>
        <v>0</v>
      </c>
      <c r="N300" s="201">
        <f t="shared" si="63"/>
        <v>8805.3663228857476</v>
      </c>
      <c r="O300" s="324">
        <f t="shared" si="63"/>
        <v>-766.4414549035173</v>
      </c>
      <c r="P300" s="201">
        <f t="shared" si="63"/>
        <v>8038.9248679822304</v>
      </c>
      <c r="Q300" s="201">
        <f>Q299/(D299)</f>
        <v>4255.4457362781104</v>
      </c>
      <c r="R300" s="201">
        <f>R299/(D299+E299)</f>
        <v>274544.88604920259</v>
      </c>
      <c r="S300" s="201"/>
      <c r="T300" s="292">
        <f>T299/(D299)</f>
        <v>289.17982592946623</v>
      </c>
      <c r="U300" s="292">
        <f>U299/(D299)</f>
        <v>3494.2993057746535</v>
      </c>
      <c r="V300" s="292">
        <f>V299/($D299)</f>
        <v>1911.7573074407605</v>
      </c>
      <c r="W300" s="292">
        <f>W299/(D299)</f>
        <v>33.972414796523992</v>
      </c>
    </row>
    <row r="301" spans="1:23" x14ac:dyDescent="0.2">
      <c r="A301" s="294"/>
      <c r="B301" s="295"/>
      <c r="C301" s="296"/>
      <c r="I301" s="201"/>
      <c r="J301" s="201"/>
      <c r="K301" s="201"/>
      <c r="L301" s="201"/>
      <c r="M301" s="201"/>
      <c r="N301" s="201"/>
      <c r="O301" s="324"/>
      <c r="P301" s="201"/>
      <c r="Q301" s="201"/>
      <c r="R301" s="201"/>
      <c r="S301" s="238"/>
      <c r="T301" s="325"/>
      <c r="U301" s="325"/>
      <c r="V301" s="325"/>
      <c r="W301" s="325"/>
    </row>
    <row r="302" spans="1:23" x14ac:dyDescent="0.2">
      <c r="A302" s="295" t="s">
        <v>27</v>
      </c>
      <c r="B302" s="295"/>
      <c r="C302" s="300" t="s">
        <v>27</v>
      </c>
      <c r="I302" s="201"/>
      <c r="J302" s="201"/>
      <c r="K302" s="201"/>
      <c r="L302" s="201"/>
      <c r="M302" s="201"/>
      <c r="N302" s="201"/>
      <c r="O302" s="324"/>
      <c r="P302" s="201"/>
      <c r="Q302" s="201"/>
      <c r="R302" s="201"/>
      <c r="S302" s="238"/>
      <c r="T302" s="325"/>
      <c r="U302" s="325"/>
      <c r="V302" s="325"/>
      <c r="W302" s="325"/>
    </row>
    <row r="303" spans="1:23" x14ac:dyDescent="0.2">
      <c r="A303" s="294"/>
      <c r="B303" s="295"/>
      <c r="C303" s="296" t="str">
        <f>C$11</f>
        <v>TOTAL</v>
      </c>
      <c r="D303" s="186">
        <f>transpose!A111</f>
        <v>87.3</v>
      </c>
      <c r="E303" s="186">
        <f>transpose!B111</f>
        <v>0</v>
      </c>
      <c r="F303" s="186">
        <f>transpose!C111</f>
        <v>0</v>
      </c>
      <c r="G303" s="186">
        <f>transpose!D111</f>
        <v>0</v>
      </c>
      <c r="H303" s="186">
        <f>transpose!E111</f>
        <v>10.5</v>
      </c>
      <c r="I303" s="201">
        <f>transpose!F111</f>
        <v>1582272.36</v>
      </c>
      <c r="J303" s="201">
        <f>transpose!G111</f>
        <v>4953.6099999999997</v>
      </c>
      <c r="K303" s="201">
        <f>transpose!H111</f>
        <v>0</v>
      </c>
      <c r="L303" s="201">
        <f>transpose!I111</f>
        <v>0</v>
      </c>
      <c r="M303" s="201">
        <f>transpose!J111</f>
        <v>0</v>
      </c>
      <c r="N303" s="201">
        <f>transpose!K111</f>
        <v>1587225.9700000002</v>
      </c>
      <c r="O303" s="324">
        <f>transpose!L111</f>
        <v>-138156.18079916097</v>
      </c>
      <c r="P303" s="201">
        <f>transpose!M111</f>
        <v>1449069.7892008391</v>
      </c>
      <c r="Q303" s="201">
        <f>transpose!N111</f>
        <v>978826.27</v>
      </c>
      <c r="R303" s="201">
        <f>transpose!O111</f>
        <v>58968990</v>
      </c>
      <c r="S303" s="238">
        <f>transpose!P111</f>
        <v>16.599</v>
      </c>
      <c r="T303" s="292">
        <f>transpose!Q111</f>
        <v>72253.37</v>
      </c>
      <c r="U303" s="292">
        <f>transpose!R111</f>
        <v>397990.14920083911</v>
      </c>
      <c r="V303" s="292">
        <f>transpose!S111</f>
        <v>0</v>
      </c>
      <c r="W303" s="292">
        <f>transpose!T111</f>
        <v>0</v>
      </c>
    </row>
    <row r="304" spans="1:23" x14ac:dyDescent="0.2">
      <c r="A304" s="294"/>
      <c r="B304" s="295"/>
      <c r="C304" s="296" t="str">
        <f>C$12</f>
        <v>PER PUPIL</v>
      </c>
      <c r="I304" s="201">
        <f>I303/(D303)</f>
        <v>18124.540206185568</v>
      </c>
      <c r="J304" s="201">
        <f>J303/(D303)</f>
        <v>56.74238258877434</v>
      </c>
      <c r="K304" s="201"/>
      <c r="L304" s="201"/>
      <c r="M304" s="201">
        <f t="shared" ref="M304:R304" si="64">M303/($D303)</f>
        <v>0</v>
      </c>
      <c r="N304" s="201">
        <f t="shared" si="64"/>
        <v>18181.282588774346</v>
      </c>
      <c r="O304" s="324">
        <f t="shared" si="64"/>
        <v>-1582.5450263363227</v>
      </c>
      <c r="P304" s="201">
        <f t="shared" si="64"/>
        <v>16598.737562438022</v>
      </c>
      <c r="Q304" s="201">
        <f>Q303/(D303)</f>
        <v>11212.213860252004</v>
      </c>
      <c r="R304" s="201">
        <f>R303/(D303+E303)</f>
        <v>675475.25773195876</v>
      </c>
      <c r="S304" s="201"/>
      <c r="T304" s="292">
        <f>T303/(D303)</f>
        <v>827.64455899198163</v>
      </c>
      <c r="U304" s="292">
        <f>U303/(D303)</f>
        <v>4558.8791431940335</v>
      </c>
      <c r="V304" s="292">
        <f>V303/($D303)</f>
        <v>0</v>
      </c>
      <c r="W304" s="292">
        <f>W303/(D303)</f>
        <v>0</v>
      </c>
    </row>
    <row r="305" spans="1:23" x14ac:dyDescent="0.2">
      <c r="A305" s="294"/>
      <c r="B305" s="295"/>
      <c r="C305" s="296"/>
      <c r="I305" s="201"/>
      <c r="J305" s="201"/>
      <c r="K305" s="201"/>
      <c r="L305" s="201"/>
      <c r="M305" s="201"/>
      <c r="N305" s="201"/>
      <c r="O305" s="324"/>
      <c r="P305" s="201"/>
      <c r="Q305" s="201"/>
      <c r="R305" s="201"/>
      <c r="S305" s="238"/>
      <c r="T305" s="325"/>
      <c r="U305" s="325"/>
      <c r="V305" s="325"/>
      <c r="W305" s="325"/>
    </row>
    <row r="306" spans="1:23" x14ac:dyDescent="0.2">
      <c r="A306" s="295" t="s">
        <v>28</v>
      </c>
      <c r="B306" s="295"/>
      <c r="C306" s="300" t="s">
        <v>28</v>
      </c>
      <c r="I306" s="201"/>
      <c r="J306" s="201"/>
      <c r="K306" s="201"/>
      <c r="L306" s="201"/>
      <c r="M306" s="201"/>
      <c r="N306" s="201"/>
      <c r="O306" s="324"/>
      <c r="P306" s="201"/>
      <c r="Q306" s="201"/>
      <c r="R306" s="201"/>
      <c r="S306" s="238"/>
      <c r="T306" s="325"/>
      <c r="U306" s="325"/>
      <c r="V306" s="325"/>
      <c r="W306" s="325"/>
    </row>
    <row r="307" spans="1:23" x14ac:dyDescent="0.2">
      <c r="A307" s="294"/>
      <c r="B307" s="295"/>
      <c r="C307" s="296" t="str">
        <f>C$11</f>
        <v>TOTAL</v>
      </c>
      <c r="D307" s="186">
        <f>transpose!A112</f>
        <v>517</v>
      </c>
      <c r="E307" s="186">
        <f>transpose!B112</f>
        <v>0</v>
      </c>
      <c r="F307" s="186">
        <f>transpose!C112</f>
        <v>0</v>
      </c>
      <c r="G307" s="186">
        <f>transpose!D112</f>
        <v>0</v>
      </c>
      <c r="H307" s="186">
        <f>transpose!E112</f>
        <v>364.1</v>
      </c>
      <c r="I307" s="201">
        <f>transpose!F112</f>
        <v>5076331.58</v>
      </c>
      <c r="J307" s="201">
        <f>transpose!G112</f>
        <v>0</v>
      </c>
      <c r="K307" s="201">
        <f>transpose!H112</f>
        <v>0</v>
      </c>
      <c r="L307" s="201">
        <f>transpose!I112</f>
        <v>0</v>
      </c>
      <c r="M307" s="201">
        <f>transpose!J112</f>
        <v>0</v>
      </c>
      <c r="N307" s="201">
        <f>transpose!K112</f>
        <v>5076331.58</v>
      </c>
      <c r="O307" s="324">
        <f>transpose!L112</f>
        <v>-441856.79721644829</v>
      </c>
      <c r="P307" s="201">
        <f>transpose!M112</f>
        <v>4634474.7827835521</v>
      </c>
      <c r="Q307" s="201">
        <f>transpose!N112</f>
        <v>2209169.65</v>
      </c>
      <c r="R307" s="201">
        <f>transpose!O112</f>
        <v>92896415</v>
      </c>
      <c r="S307" s="238">
        <f>transpose!P112</f>
        <v>23.780999999999999</v>
      </c>
      <c r="T307" s="292">
        <f>transpose!Q112</f>
        <v>247193.77</v>
      </c>
      <c r="U307" s="292">
        <f>transpose!R112</f>
        <v>2178111.3627835521</v>
      </c>
      <c r="V307" s="292">
        <f>transpose!S112</f>
        <v>322000</v>
      </c>
      <c r="W307" s="292">
        <f>transpose!T112</f>
        <v>0</v>
      </c>
    </row>
    <row r="308" spans="1:23" x14ac:dyDescent="0.2">
      <c r="A308" s="294"/>
      <c r="B308" s="295"/>
      <c r="C308" s="296" t="str">
        <f>C$12</f>
        <v>PER PUPIL</v>
      </c>
      <c r="I308" s="201">
        <f>I307/(D307)</f>
        <v>9818.823172147002</v>
      </c>
      <c r="J308" s="201">
        <f>J307/(D307)</f>
        <v>0</v>
      </c>
      <c r="K308" s="201"/>
      <c r="L308" s="201"/>
      <c r="M308" s="201">
        <f t="shared" ref="M308:R308" si="65">M307/($D307)</f>
        <v>0</v>
      </c>
      <c r="N308" s="201">
        <f t="shared" si="65"/>
        <v>9818.823172147002</v>
      </c>
      <c r="O308" s="324">
        <f t="shared" si="65"/>
        <v>-854.65531376489037</v>
      </c>
      <c r="P308" s="201">
        <f t="shared" si="65"/>
        <v>8964.1678583821122</v>
      </c>
      <c r="Q308" s="201">
        <f>Q307/(D307)</f>
        <v>4273.0554158607347</v>
      </c>
      <c r="R308" s="201">
        <f>R307/(D307+E307)</f>
        <v>179683.58800773695</v>
      </c>
      <c r="S308" s="201"/>
      <c r="T308" s="292">
        <f>T307/(D307)</f>
        <v>478.13108317214699</v>
      </c>
      <c r="U308" s="292">
        <f>U307/(D307)</f>
        <v>4212.9813593492308</v>
      </c>
      <c r="V308" s="292">
        <f>V307/($D307)</f>
        <v>622.82398452611221</v>
      </c>
      <c r="W308" s="292">
        <f>W307/(D307)</f>
        <v>0</v>
      </c>
    </row>
    <row r="309" spans="1:23" x14ac:dyDescent="0.2">
      <c r="A309" s="294"/>
      <c r="B309" s="295"/>
      <c r="C309" s="296"/>
      <c r="I309" s="201"/>
      <c r="J309" s="201"/>
      <c r="K309" s="201"/>
      <c r="L309" s="201"/>
      <c r="M309" s="201"/>
      <c r="N309" s="201"/>
      <c r="O309" s="324"/>
      <c r="P309" s="201"/>
      <c r="Q309" s="201"/>
      <c r="R309" s="201"/>
      <c r="S309" s="238"/>
      <c r="T309" s="325"/>
      <c r="U309" s="325"/>
      <c r="V309" s="325"/>
      <c r="W309" s="325"/>
    </row>
    <row r="310" spans="1:23" x14ac:dyDescent="0.2">
      <c r="A310" s="295" t="s">
        <v>28</v>
      </c>
      <c r="B310" s="295"/>
      <c r="C310" s="300" t="s">
        <v>846</v>
      </c>
      <c r="I310" s="201"/>
      <c r="J310" s="201"/>
      <c r="K310" s="201"/>
      <c r="L310" s="201"/>
      <c r="M310" s="201"/>
      <c r="N310" s="201"/>
      <c r="O310" s="324"/>
      <c r="P310" s="201"/>
      <c r="Q310" s="201"/>
      <c r="R310" s="201"/>
      <c r="S310" s="238"/>
      <c r="T310" s="325"/>
      <c r="U310" s="325"/>
      <c r="V310" s="325"/>
      <c r="W310" s="325"/>
    </row>
    <row r="311" spans="1:23" x14ac:dyDescent="0.2">
      <c r="A311" s="294"/>
      <c r="B311" s="295"/>
      <c r="C311" s="296" t="str">
        <f>C$11</f>
        <v>TOTAL</v>
      </c>
      <c r="D311" s="186">
        <f>transpose!A113</f>
        <v>212.70000000000002</v>
      </c>
      <c r="E311" s="186">
        <f>transpose!B113</f>
        <v>0</v>
      </c>
      <c r="F311" s="186">
        <f>transpose!C113</f>
        <v>0</v>
      </c>
      <c r="G311" s="186">
        <f>transpose!D113</f>
        <v>0</v>
      </c>
      <c r="H311" s="186">
        <f>transpose!E113</f>
        <v>101.4</v>
      </c>
      <c r="I311" s="201">
        <f>transpose!F113</f>
        <v>2856532.77</v>
      </c>
      <c r="J311" s="201">
        <f>transpose!G113</f>
        <v>3629.94</v>
      </c>
      <c r="K311" s="201">
        <f>transpose!H113</f>
        <v>0</v>
      </c>
      <c r="L311" s="201">
        <f>transpose!I113</f>
        <v>0</v>
      </c>
      <c r="M311" s="201">
        <f>transpose!J113</f>
        <v>0</v>
      </c>
      <c r="N311" s="201">
        <f>transpose!K113</f>
        <v>2860162.71</v>
      </c>
      <c r="O311" s="324">
        <f>transpose!L113</f>
        <v>-248955.82856282155</v>
      </c>
      <c r="P311" s="201">
        <f>transpose!M113</f>
        <v>2611206.8814371782</v>
      </c>
      <c r="Q311" s="201">
        <f>transpose!N113</f>
        <v>856191.16</v>
      </c>
      <c r="R311" s="201">
        <f>transpose!O113</f>
        <v>32539950</v>
      </c>
      <c r="S311" s="238">
        <f>transpose!P113</f>
        <v>26.312000000000001</v>
      </c>
      <c r="T311" s="292">
        <f>transpose!Q113</f>
        <v>104061.53</v>
      </c>
      <c r="U311" s="292">
        <f>transpose!R113</f>
        <v>1650954.1914371781</v>
      </c>
      <c r="V311" s="292">
        <f>transpose!S113</f>
        <v>0</v>
      </c>
      <c r="W311" s="292">
        <f>transpose!T113</f>
        <v>0</v>
      </c>
    </row>
    <row r="312" spans="1:23" x14ac:dyDescent="0.2">
      <c r="A312" s="294"/>
      <c r="B312" s="295"/>
      <c r="C312" s="296" t="str">
        <f>C$12</f>
        <v>PER PUPIL</v>
      </c>
      <c r="I312" s="201">
        <f>I311/(D311)</f>
        <v>13429.867277856134</v>
      </c>
      <c r="J312" s="201">
        <f>J311/(D311)</f>
        <v>17.066008462623412</v>
      </c>
      <c r="K312" s="201"/>
      <c r="L312" s="201"/>
      <c r="M312" s="201">
        <f t="shared" ref="M312:R312" si="66">M311/($D311)</f>
        <v>0</v>
      </c>
      <c r="N312" s="201">
        <f t="shared" si="66"/>
        <v>13446.933286318757</v>
      </c>
      <c r="O312" s="324">
        <f t="shared" si="66"/>
        <v>-1170.4552353682254</v>
      </c>
      <c r="P312" s="201">
        <f t="shared" si="66"/>
        <v>12276.478050950531</v>
      </c>
      <c r="Q312" s="201">
        <f>Q311/(D311)</f>
        <v>4025.3463093559003</v>
      </c>
      <c r="R312" s="201">
        <f>R311/(D311+E311)</f>
        <v>152985.19040902678</v>
      </c>
      <c r="S312" s="201"/>
      <c r="T312" s="292">
        <f>T311/(D311)</f>
        <v>489.24085566525616</v>
      </c>
      <c r="U312" s="292">
        <f>U311/(D311)</f>
        <v>7761.8908859293742</v>
      </c>
      <c r="V312" s="292">
        <f>V311/($D311)</f>
        <v>0</v>
      </c>
      <c r="W312" s="292">
        <f>W311/(D311)</f>
        <v>0</v>
      </c>
    </row>
    <row r="313" spans="1:23" x14ac:dyDescent="0.2">
      <c r="A313" s="294"/>
      <c r="B313" s="295"/>
      <c r="C313" s="296"/>
      <c r="I313" s="201"/>
      <c r="J313" s="201"/>
      <c r="K313" s="201"/>
      <c r="L313" s="201"/>
      <c r="M313" s="201"/>
      <c r="N313" s="201"/>
      <c r="O313" s="324"/>
      <c r="P313" s="201"/>
      <c r="Q313" s="201"/>
      <c r="R313" s="201"/>
      <c r="S313" s="238"/>
      <c r="T313" s="325"/>
      <c r="U313" s="325"/>
      <c r="V313" s="325"/>
      <c r="W313" s="325"/>
    </row>
    <row r="314" spans="1:23" x14ac:dyDescent="0.2">
      <c r="A314" s="295" t="s">
        <v>29</v>
      </c>
      <c r="B314" s="295"/>
      <c r="C314" s="300" t="s">
        <v>847</v>
      </c>
      <c r="I314" s="201"/>
      <c r="J314" s="201"/>
      <c r="K314" s="201"/>
      <c r="L314" s="201"/>
      <c r="M314" s="201"/>
      <c r="N314" s="201"/>
      <c r="O314" s="324"/>
      <c r="P314" s="201"/>
      <c r="Q314" s="201"/>
      <c r="R314" s="201"/>
      <c r="S314" s="238"/>
      <c r="T314" s="325"/>
      <c r="U314" s="325"/>
      <c r="V314" s="325"/>
      <c r="W314" s="325"/>
    </row>
    <row r="315" spans="1:23" x14ac:dyDescent="0.2">
      <c r="A315" s="294"/>
      <c r="B315" s="295"/>
      <c r="C315" s="296" t="str">
        <f>C$11</f>
        <v>TOTAL</v>
      </c>
      <c r="D315" s="186">
        <f>transpose!A114</f>
        <v>169.8</v>
      </c>
      <c r="E315" s="186">
        <f>transpose!B114</f>
        <v>0</v>
      </c>
      <c r="F315" s="186">
        <f>transpose!C114</f>
        <v>0</v>
      </c>
      <c r="G315" s="186">
        <f>transpose!D114</f>
        <v>0</v>
      </c>
      <c r="H315" s="186">
        <f>transpose!E114</f>
        <v>49.7</v>
      </c>
      <c r="I315" s="201">
        <f>transpose!F114</f>
        <v>2597888.31</v>
      </c>
      <c r="J315" s="201">
        <f>transpose!G114</f>
        <v>22571.919999999998</v>
      </c>
      <c r="K315" s="201">
        <f>transpose!H114</f>
        <v>0</v>
      </c>
      <c r="L315" s="201">
        <f>transpose!I114</f>
        <v>0</v>
      </c>
      <c r="M315" s="201">
        <f>transpose!J114</f>
        <v>0</v>
      </c>
      <c r="N315" s="201">
        <f>transpose!K114</f>
        <v>2620460.23</v>
      </c>
      <c r="O315" s="324">
        <f>transpose!L114</f>
        <v>-228091.51573603027</v>
      </c>
      <c r="P315" s="201">
        <f>transpose!M114</f>
        <v>2392368.7142639696</v>
      </c>
      <c r="Q315" s="201">
        <f>transpose!N114</f>
        <v>1423971.82</v>
      </c>
      <c r="R315" s="201">
        <f>transpose!O114</f>
        <v>61801650</v>
      </c>
      <c r="S315" s="238">
        <f>transpose!P114</f>
        <v>23.041</v>
      </c>
      <c r="T315" s="292">
        <f>transpose!Q114</f>
        <v>246623.06</v>
      </c>
      <c r="U315" s="292">
        <f>transpose!R114</f>
        <v>721773.83426396945</v>
      </c>
      <c r="V315" s="292">
        <f>transpose!S114</f>
        <v>0</v>
      </c>
      <c r="W315" s="292">
        <f>transpose!T114</f>
        <v>0</v>
      </c>
    </row>
    <row r="316" spans="1:23" x14ac:dyDescent="0.2">
      <c r="A316" s="294"/>
      <c r="B316" s="295"/>
      <c r="C316" s="296" t="str">
        <f>C$12</f>
        <v>PER PUPIL</v>
      </c>
      <c r="I316" s="201">
        <f>I315/(D315)</f>
        <v>15299.695583038869</v>
      </c>
      <c r="J316" s="201">
        <f>J315/(D315)</f>
        <v>132.93239104829209</v>
      </c>
      <c r="K316" s="201"/>
      <c r="L316" s="201"/>
      <c r="M316" s="201">
        <f t="shared" ref="M316:R316" si="67">M315/($D315)</f>
        <v>0</v>
      </c>
      <c r="N316" s="201">
        <f t="shared" si="67"/>
        <v>15432.62797408716</v>
      </c>
      <c r="O316" s="324">
        <f t="shared" si="67"/>
        <v>-1343.2951456774456</v>
      </c>
      <c r="P316" s="201">
        <f t="shared" si="67"/>
        <v>14089.332828409713</v>
      </c>
      <c r="Q316" s="201">
        <f>Q315/(D315)</f>
        <v>8386.1709069493518</v>
      </c>
      <c r="R316" s="201">
        <f>R315/(D315+E315)</f>
        <v>363967.31448763248</v>
      </c>
      <c r="S316" s="201"/>
      <c r="T316" s="292">
        <f>T315/(D315)</f>
        <v>1452.4326266195524</v>
      </c>
      <c r="U316" s="292">
        <f>U315/(D315)</f>
        <v>4250.7292948408094</v>
      </c>
      <c r="V316" s="292">
        <f>V315/($D315)</f>
        <v>0</v>
      </c>
      <c r="W316" s="292">
        <f>W315/(D315)</f>
        <v>0</v>
      </c>
    </row>
    <row r="317" spans="1:23" x14ac:dyDescent="0.2">
      <c r="A317" s="294"/>
      <c r="B317" s="295"/>
      <c r="C317" s="296"/>
      <c r="I317" s="201"/>
      <c r="J317" s="201"/>
      <c r="K317" s="201"/>
      <c r="L317" s="201"/>
      <c r="M317" s="201"/>
      <c r="N317" s="201"/>
      <c r="O317" s="324"/>
      <c r="P317" s="201"/>
      <c r="Q317" s="201"/>
      <c r="R317" s="201"/>
      <c r="S317" s="238"/>
      <c r="T317" s="325"/>
      <c r="U317" s="325"/>
      <c r="V317" s="325"/>
      <c r="W317" s="325"/>
    </row>
    <row r="318" spans="1:23" x14ac:dyDescent="0.2">
      <c r="A318" s="295" t="s">
        <v>30</v>
      </c>
      <c r="B318" s="295"/>
      <c r="C318" s="300" t="s">
        <v>30</v>
      </c>
      <c r="I318" s="201"/>
      <c r="J318" s="201"/>
      <c r="K318" s="201"/>
      <c r="L318" s="201"/>
      <c r="M318" s="201"/>
      <c r="N318" s="201"/>
      <c r="O318" s="324"/>
      <c r="P318" s="201"/>
      <c r="Q318" s="201"/>
      <c r="R318" s="201"/>
      <c r="S318" s="238"/>
      <c r="T318" s="325"/>
      <c r="U318" s="325"/>
      <c r="V318" s="325"/>
      <c r="W318" s="325"/>
    </row>
    <row r="319" spans="1:23" x14ac:dyDescent="0.2">
      <c r="A319" s="294"/>
      <c r="B319" s="295"/>
      <c r="C319" s="296" t="str">
        <f>C$11</f>
        <v>TOTAL</v>
      </c>
      <c r="D319" s="186">
        <f>transpose!A115</f>
        <v>80657.2</v>
      </c>
      <c r="E319" s="186">
        <f>transpose!B115</f>
        <v>637.5</v>
      </c>
      <c r="F319" s="186">
        <f>transpose!C115</f>
        <v>269</v>
      </c>
      <c r="G319" s="186">
        <f>transpose!D115</f>
        <v>28</v>
      </c>
      <c r="H319" s="186">
        <f>transpose!E115</f>
        <v>20149.2</v>
      </c>
      <c r="I319" s="201">
        <f>transpose!F115</f>
        <v>706409258.67999995</v>
      </c>
      <c r="J319" s="201">
        <f>transpose!G115</f>
        <v>0</v>
      </c>
      <c r="K319" s="201">
        <f>transpose!H115</f>
        <v>2195578</v>
      </c>
      <c r="L319" s="201">
        <f>transpose!I115</f>
        <v>228536</v>
      </c>
      <c r="M319" s="201">
        <f>transpose!J115</f>
        <v>-5058498.75</v>
      </c>
      <c r="N319" s="201">
        <f>transpose!K115</f>
        <v>706409258.67999995</v>
      </c>
      <c r="O319" s="324">
        <f>transpose!L115</f>
        <v>-61487656.518369175</v>
      </c>
      <c r="P319" s="201">
        <f>transpose!M115</f>
        <v>639863103.41163075</v>
      </c>
      <c r="Q319" s="201">
        <f>transpose!N115</f>
        <v>247972566.31999999</v>
      </c>
      <c r="R319" s="201">
        <f>transpose!O115</f>
        <v>9445854271</v>
      </c>
      <c r="S319" s="238">
        <f>transpose!P115</f>
        <v>26.251999999999999</v>
      </c>
      <c r="T319" s="292">
        <f>transpose!Q115</f>
        <v>23636893.34</v>
      </c>
      <c r="U319" s="292">
        <f>transpose!R115</f>
        <v>368253643.75163078</v>
      </c>
      <c r="V319" s="292">
        <f>transpose!S115</f>
        <v>146302585</v>
      </c>
      <c r="W319" s="292">
        <f>transpose!T115</f>
        <v>349851.12996699562</v>
      </c>
    </row>
    <row r="320" spans="1:23" x14ac:dyDescent="0.2">
      <c r="A320" s="294"/>
      <c r="B320" s="295"/>
      <c r="C320" s="296" t="str">
        <f>C$12</f>
        <v>PER PUPIL</v>
      </c>
      <c r="I320" s="201">
        <f>I319/(D319)</f>
        <v>8758.1673884042593</v>
      </c>
      <c r="J320" s="201">
        <f>J319/(D319)</f>
        <v>0</v>
      </c>
      <c r="K320" s="201"/>
      <c r="L320" s="201"/>
      <c r="M320" s="201">
        <f t="shared" ref="M320:R320" si="68">M319/($D319)</f>
        <v>-62.716022252198194</v>
      </c>
      <c r="N320" s="201">
        <f t="shared" si="68"/>
        <v>8758.1673884042593</v>
      </c>
      <c r="O320" s="324">
        <f t="shared" si="68"/>
        <v>-762.33313973667794</v>
      </c>
      <c r="P320" s="201">
        <f t="shared" si="68"/>
        <v>7933.1182264153822</v>
      </c>
      <c r="Q320" s="201">
        <f>Q319/(D319)</f>
        <v>3074.4008758052596</v>
      </c>
      <c r="R320" s="201">
        <f>R319/(D319+E319)</f>
        <v>116192.74406572631</v>
      </c>
      <c r="S320" s="201"/>
      <c r="T320" s="292">
        <f>T319/(D319)</f>
        <v>293.05373035513259</v>
      </c>
      <c r="U320" s="292">
        <f>U319/(D319)</f>
        <v>4565.6636202549898</v>
      </c>
      <c r="V320" s="292">
        <f>V319/($D319)</f>
        <v>1813.8812778028496</v>
      </c>
      <c r="W320" s="292">
        <f>W319/(D319)</f>
        <v>4.3375065086191391</v>
      </c>
    </row>
    <row r="321" spans="1:23" x14ac:dyDescent="0.2">
      <c r="A321" s="294"/>
      <c r="B321" s="295"/>
      <c r="C321" s="296"/>
      <c r="I321" s="201"/>
      <c r="J321" s="201"/>
      <c r="K321" s="201"/>
      <c r="L321" s="201"/>
      <c r="M321" s="201"/>
      <c r="N321" s="201"/>
      <c r="O321" s="324"/>
      <c r="P321" s="201"/>
      <c r="Q321" s="201"/>
      <c r="R321" s="201"/>
      <c r="S321" s="238"/>
      <c r="T321" s="325"/>
      <c r="U321" s="325"/>
      <c r="V321" s="325"/>
      <c r="W321" s="325"/>
    </row>
    <row r="322" spans="1:23" x14ac:dyDescent="0.2">
      <c r="A322" s="295" t="s">
        <v>31</v>
      </c>
      <c r="B322" s="295"/>
      <c r="C322" s="300" t="s">
        <v>848</v>
      </c>
      <c r="I322" s="201"/>
      <c r="J322" s="201"/>
      <c r="K322" s="201"/>
      <c r="L322" s="201"/>
      <c r="M322" s="201"/>
      <c r="N322" s="201"/>
      <c r="O322" s="324"/>
      <c r="P322" s="201"/>
      <c r="Q322" s="201"/>
      <c r="R322" s="201"/>
      <c r="S322" s="238"/>
      <c r="T322" s="325"/>
      <c r="U322" s="325"/>
      <c r="V322" s="325"/>
      <c r="W322" s="325"/>
    </row>
    <row r="323" spans="1:23" x14ac:dyDescent="0.2">
      <c r="A323" s="294"/>
      <c r="B323" s="295"/>
      <c r="C323" s="296" t="str">
        <f>C$11</f>
        <v>TOTAL</v>
      </c>
      <c r="D323" s="186">
        <f>transpose!A116</f>
        <v>175.5</v>
      </c>
      <c r="E323" s="186">
        <f>transpose!B116</f>
        <v>0</v>
      </c>
      <c r="F323" s="186">
        <f>transpose!C116</f>
        <v>0</v>
      </c>
      <c r="G323" s="186">
        <f>transpose!D116</f>
        <v>0</v>
      </c>
      <c r="H323" s="186">
        <f>transpose!E116</f>
        <v>47.2</v>
      </c>
      <c r="I323" s="201">
        <f>transpose!F116</f>
        <v>2480816.77</v>
      </c>
      <c r="J323" s="201">
        <f>transpose!G116</f>
        <v>0</v>
      </c>
      <c r="K323" s="201">
        <f>transpose!H116</f>
        <v>0</v>
      </c>
      <c r="L323" s="201">
        <f>transpose!I116</f>
        <v>0</v>
      </c>
      <c r="M323" s="201">
        <f>transpose!J116</f>
        <v>0</v>
      </c>
      <c r="N323" s="201">
        <f>transpose!K116</f>
        <v>2480816.77</v>
      </c>
      <c r="O323" s="324">
        <f>transpose!L116</f>
        <v>-215936.59421141559</v>
      </c>
      <c r="P323" s="201">
        <f>transpose!M116</f>
        <v>2264880.1757885846</v>
      </c>
      <c r="Q323" s="201">
        <f>transpose!N116</f>
        <v>467922.51</v>
      </c>
      <c r="R323" s="201">
        <f>transpose!O116</f>
        <v>21078540</v>
      </c>
      <c r="S323" s="238">
        <f>transpose!P116</f>
        <v>22.199000000000002</v>
      </c>
      <c r="T323" s="292">
        <f>transpose!Q116</f>
        <v>74875.83</v>
      </c>
      <c r="U323" s="292">
        <f>transpose!R116</f>
        <v>1722081.8357885845</v>
      </c>
      <c r="V323" s="292">
        <f>transpose!S116</f>
        <v>0</v>
      </c>
      <c r="W323" s="292">
        <f>transpose!T116</f>
        <v>0</v>
      </c>
    </row>
    <row r="324" spans="1:23" x14ac:dyDescent="0.2">
      <c r="A324" s="294"/>
      <c r="B324" s="295"/>
      <c r="C324" s="296" t="str">
        <f>C$12</f>
        <v>PER PUPIL</v>
      </c>
      <c r="I324" s="201">
        <f>I323/(D323)</f>
        <v>14135.708091168091</v>
      </c>
      <c r="J324" s="201">
        <f>J323/(D323)</f>
        <v>0</v>
      </c>
      <c r="K324" s="201"/>
      <c r="L324" s="201"/>
      <c r="M324" s="201">
        <f t="shared" ref="M324:R324" si="69">M323/($D323)</f>
        <v>0</v>
      </c>
      <c r="N324" s="201">
        <f t="shared" si="69"/>
        <v>14135.708091168091</v>
      </c>
      <c r="O324" s="324">
        <f t="shared" si="69"/>
        <v>-1230.4079442245902</v>
      </c>
      <c r="P324" s="201">
        <f t="shared" si="69"/>
        <v>12905.300146943502</v>
      </c>
      <c r="Q324" s="201">
        <f>Q323/(D323)</f>
        <v>2666.2251282051284</v>
      </c>
      <c r="R324" s="201">
        <f>R323/(D323+E323)</f>
        <v>120105.64102564103</v>
      </c>
      <c r="S324" s="201"/>
      <c r="T324" s="292">
        <f>T323/(D323)</f>
        <v>426.64290598290597</v>
      </c>
      <c r="U324" s="292">
        <f>U323/(D323)</f>
        <v>9812.4321127554667</v>
      </c>
      <c r="V324" s="292">
        <f>V323/($D323)</f>
        <v>0</v>
      </c>
      <c r="W324" s="292">
        <f>W323/(D323)</f>
        <v>0</v>
      </c>
    </row>
    <row r="325" spans="1:23" x14ac:dyDescent="0.2">
      <c r="A325" s="294"/>
      <c r="B325" s="295"/>
      <c r="C325" s="296"/>
      <c r="I325" s="201"/>
      <c r="J325" s="201"/>
      <c r="K325" s="201"/>
      <c r="L325" s="201"/>
      <c r="M325" s="201"/>
      <c r="N325" s="201"/>
      <c r="O325" s="324"/>
      <c r="P325" s="201"/>
      <c r="Q325" s="201"/>
      <c r="R325" s="201"/>
      <c r="S325" s="238"/>
      <c r="T325" s="325"/>
      <c r="U325" s="325"/>
      <c r="V325" s="325"/>
      <c r="W325" s="325"/>
    </row>
    <row r="326" spans="1:23" x14ac:dyDescent="0.2">
      <c r="A326" s="295" t="s">
        <v>31</v>
      </c>
      <c r="B326" s="295"/>
      <c r="C326" s="300" t="s">
        <v>849</v>
      </c>
      <c r="I326" s="201"/>
      <c r="J326" s="201"/>
      <c r="K326" s="201"/>
      <c r="L326" s="201"/>
      <c r="M326" s="201"/>
      <c r="N326" s="201"/>
      <c r="O326" s="324"/>
      <c r="P326" s="201"/>
      <c r="Q326" s="201"/>
      <c r="R326" s="201"/>
      <c r="S326" s="238"/>
      <c r="T326" s="325"/>
      <c r="U326" s="325"/>
      <c r="V326" s="325"/>
      <c r="W326" s="325"/>
    </row>
    <row r="327" spans="1:23" x14ac:dyDescent="0.2">
      <c r="A327" s="294"/>
      <c r="B327" s="295"/>
      <c r="C327" s="296" t="str">
        <f>C$11</f>
        <v>TOTAL</v>
      </c>
      <c r="D327" s="186">
        <f>transpose!A117</f>
        <v>56.3</v>
      </c>
      <c r="E327" s="186">
        <f>transpose!B117</f>
        <v>0</v>
      </c>
      <c r="F327" s="186">
        <f>transpose!C117</f>
        <v>0</v>
      </c>
      <c r="G327" s="186">
        <f>transpose!D117</f>
        <v>0</v>
      </c>
      <c r="H327" s="186">
        <f>transpose!E117</f>
        <v>24.7</v>
      </c>
      <c r="I327" s="201">
        <f>transpose!F117</f>
        <v>972833.96</v>
      </c>
      <c r="J327" s="201">
        <f>transpose!G117</f>
        <v>12198.62</v>
      </c>
      <c r="K327" s="201">
        <f>transpose!H117</f>
        <v>0</v>
      </c>
      <c r="L327" s="201">
        <f>transpose!I117</f>
        <v>0</v>
      </c>
      <c r="M327" s="201">
        <f>transpose!J117</f>
        <v>0</v>
      </c>
      <c r="N327" s="201">
        <f>transpose!K117</f>
        <v>985032.58</v>
      </c>
      <c r="O327" s="324">
        <f>transpose!L117</f>
        <v>-85739.738252609342</v>
      </c>
      <c r="P327" s="201">
        <f>transpose!M117</f>
        <v>899292.84174739057</v>
      </c>
      <c r="Q327" s="201">
        <f>transpose!N117</f>
        <v>326098.19</v>
      </c>
      <c r="R327" s="201">
        <f>transpose!O117</f>
        <v>16705850</v>
      </c>
      <c r="S327" s="238">
        <f>transpose!P117</f>
        <v>19.52</v>
      </c>
      <c r="T327" s="292">
        <f>transpose!Q117</f>
        <v>59584.2</v>
      </c>
      <c r="U327" s="292">
        <f>transpose!R117</f>
        <v>513610.45174739062</v>
      </c>
      <c r="V327" s="292">
        <f>transpose!S117</f>
        <v>64538.16</v>
      </c>
      <c r="W327" s="292">
        <f>transpose!T117</f>
        <v>12778.583896943384</v>
      </c>
    </row>
    <row r="328" spans="1:23" x14ac:dyDescent="0.2">
      <c r="A328" s="294"/>
      <c r="B328" s="295"/>
      <c r="C328" s="296" t="str">
        <f>C$12</f>
        <v>PER PUPIL</v>
      </c>
      <c r="I328" s="201">
        <f>I327/(D327)</f>
        <v>17279.466429840144</v>
      </c>
      <c r="J328" s="201">
        <f>J327/(D327)</f>
        <v>216.67175843694497</v>
      </c>
      <c r="K328" s="201"/>
      <c r="L328" s="201"/>
      <c r="M328" s="201">
        <f t="shared" ref="M328:R328" si="70">M327/($D327)</f>
        <v>0</v>
      </c>
      <c r="N328" s="201">
        <f t="shared" si="70"/>
        <v>17496.138188277087</v>
      </c>
      <c r="O328" s="324">
        <f t="shared" si="70"/>
        <v>-1522.908317097857</v>
      </c>
      <c r="P328" s="201">
        <f t="shared" si="70"/>
        <v>15973.22987117923</v>
      </c>
      <c r="Q328" s="201">
        <f>Q327/(D327)</f>
        <v>5792.1525754884551</v>
      </c>
      <c r="R328" s="201">
        <f>R327/(D327+E327)</f>
        <v>296729.12966252223</v>
      </c>
      <c r="S328" s="201"/>
      <c r="T328" s="292">
        <f>T327/(D327)</f>
        <v>1058.3339253996448</v>
      </c>
      <c r="U328" s="292">
        <f>U327/(D327)</f>
        <v>9122.7433702911312</v>
      </c>
      <c r="V328" s="292">
        <f>V327/($D327)</f>
        <v>1146.326110124334</v>
      </c>
      <c r="W328" s="292">
        <f>W327/(D327)</f>
        <v>226.9730709936658</v>
      </c>
    </row>
    <row r="329" spans="1:23" x14ac:dyDescent="0.2">
      <c r="A329" s="294"/>
      <c r="B329" s="295"/>
      <c r="C329" s="296"/>
      <c r="I329" s="201"/>
      <c r="J329" s="201"/>
      <c r="K329" s="201"/>
      <c r="L329" s="201"/>
      <c r="M329" s="201"/>
      <c r="N329" s="201"/>
      <c r="O329" s="324"/>
      <c r="P329" s="201"/>
      <c r="Q329" s="201"/>
      <c r="R329" s="201"/>
      <c r="S329" s="238"/>
      <c r="T329" s="325"/>
      <c r="U329" s="325"/>
      <c r="V329" s="325"/>
      <c r="W329" s="325"/>
    </row>
    <row r="330" spans="1:23" x14ac:dyDescent="0.2">
      <c r="A330" s="295" t="s">
        <v>32</v>
      </c>
      <c r="B330" s="295"/>
      <c r="C330" s="300" t="s">
        <v>850</v>
      </c>
      <c r="I330" s="201"/>
      <c r="J330" s="201"/>
      <c r="K330" s="201"/>
      <c r="L330" s="201"/>
      <c r="M330" s="201"/>
      <c r="N330" s="201"/>
      <c r="O330" s="324"/>
      <c r="P330" s="201"/>
      <c r="Q330" s="201"/>
      <c r="R330" s="201"/>
      <c r="S330" s="238"/>
      <c r="T330" s="325"/>
      <c r="U330" s="325"/>
      <c r="V330" s="325"/>
      <c r="W330" s="325"/>
    </row>
    <row r="331" spans="1:23" x14ac:dyDescent="0.2">
      <c r="A331" s="294"/>
      <c r="B331" s="295"/>
      <c r="C331" s="296" t="str">
        <f>C$11</f>
        <v>TOTAL</v>
      </c>
      <c r="D331" s="186">
        <f>transpose!A118</f>
        <v>161.1</v>
      </c>
      <c r="E331" s="186">
        <f>transpose!B118</f>
        <v>0</v>
      </c>
      <c r="F331" s="186">
        <f>transpose!C118</f>
        <v>0</v>
      </c>
      <c r="G331" s="186">
        <f>transpose!D118</f>
        <v>0</v>
      </c>
      <c r="H331" s="186">
        <f>transpose!E118</f>
        <v>49.5</v>
      </c>
      <c r="I331" s="201">
        <f>transpose!F118</f>
        <v>2361221.84</v>
      </c>
      <c r="J331" s="201">
        <f>transpose!G118</f>
        <v>10337.41</v>
      </c>
      <c r="K331" s="201">
        <f>transpose!H118</f>
        <v>0</v>
      </c>
      <c r="L331" s="201">
        <f>transpose!I118</f>
        <v>0</v>
      </c>
      <c r="M331" s="201">
        <f>transpose!J118</f>
        <v>0</v>
      </c>
      <c r="N331" s="201">
        <f>transpose!K118</f>
        <v>2371559.25</v>
      </c>
      <c r="O331" s="324">
        <f>transpose!L118</f>
        <v>-206426.54210031769</v>
      </c>
      <c r="P331" s="201">
        <f>transpose!M118</f>
        <v>2165132.7078996822</v>
      </c>
      <c r="Q331" s="201">
        <f>transpose!N118</f>
        <v>838086.37</v>
      </c>
      <c r="R331" s="201">
        <f>transpose!O118</f>
        <v>31040236</v>
      </c>
      <c r="S331" s="238">
        <f>transpose!P118</f>
        <v>27</v>
      </c>
      <c r="T331" s="292">
        <f>transpose!Q118</f>
        <v>81089.149999999994</v>
      </c>
      <c r="U331" s="292">
        <f>transpose!R118</f>
        <v>1245957.1878996822</v>
      </c>
      <c r="V331" s="292">
        <f>transpose!S118</f>
        <v>0</v>
      </c>
      <c r="W331" s="292">
        <f>transpose!T118</f>
        <v>28223.331387891576</v>
      </c>
    </row>
    <row r="332" spans="1:23" x14ac:dyDescent="0.2">
      <c r="A332" s="294"/>
      <c r="B332" s="295"/>
      <c r="C332" s="296" t="str">
        <f>C$12</f>
        <v>PER PUPIL</v>
      </c>
      <c r="I332" s="201">
        <f>I331/(D331)</f>
        <v>14656.870515207946</v>
      </c>
      <c r="J332" s="201">
        <f>J331/(D331)</f>
        <v>64.167659838609566</v>
      </c>
      <c r="K332" s="201"/>
      <c r="L332" s="201"/>
      <c r="M332" s="201">
        <f t="shared" ref="M332:R332" si="71">M331/($D331)</f>
        <v>0</v>
      </c>
      <c r="N332" s="201">
        <f t="shared" si="71"/>
        <v>14721.038175046555</v>
      </c>
      <c r="O332" s="324">
        <f t="shared" si="71"/>
        <v>-1281.3565617648521</v>
      </c>
      <c r="P332" s="201">
        <f t="shared" si="71"/>
        <v>13439.681613281702</v>
      </c>
      <c r="Q332" s="201">
        <f>Q331/(D331)</f>
        <v>5202.2741775294853</v>
      </c>
      <c r="R332" s="201">
        <f>R331/(D331+E331)</f>
        <v>192676.82184978275</v>
      </c>
      <c r="S332" s="201"/>
      <c r="T332" s="292">
        <f>T331/(D331)</f>
        <v>503.34667908131593</v>
      </c>
      <c r="U332" s="292">
        <f>U331/(D331)</f>
        <v>7734.0607566709014</v>
      </c>
      <c r="V332" s="292">
        <f>V331/($D331)</f>
        <v>0</v>
      </c>
      <c r="W332" s="292">
        <f>W331/(D331)</f>
        <v>175.1913804338397</v>
      </c>
    </row>
    <row r="333" spans="1:23" x14ac:dyDescent="0.2">
      <c r="A333" s="294"/>
      <c r="B333" s="295"/>
      <c r="C333" s="296"/>
      <c r="I333" s="201"/>
      <c r="J333" s="201"/>
      <c r="K333" s="201"/>
      <c r="L333" s="201"/>
      <c r="M333" s="201"/>
      <c r="N333" s="201"/>
      <c r="O333" s="324"/>
      <c r="P333" s="201"/>
      <c r="Q333" s="201"/>
      <c r="R333" s="201"/>
      <c r="S333" s="238"/>
      <c r="T333" s="325"/>
      <c r="U333" s="325"/>
      <c r="V333" s="325"/>
      <c r="W333" s="325"/>
    </row>
    <row r="334" spans="1:23" x14ac:dyDescent="0.2">
      <c r="A334" s="295" t="s">
        <v>32</v>
      </c>
      <c r="B334" s="295"/>
      <c r="C334" s="300" t="s">
        <v>851</v>
      </c>
      <c r="I334" s="201"/>
      <c r="J334" s="201"/>
      <c r="K334" s="201"/>
      <c r="L334" s="201"/>
      <c r="M334" s="201"/>
      <c r="N334" s="201"/>
      <c r="O334" s="324"/>
      <c r="P334" s="201"/>
      <c r="Q334" s="201"/>
      <c r="R334" s="201"/>
      <c r="S334" s="238"/>
      <c r="T334" s="325"/>
      <c r="U334" s="325"/>
      <c r="V334" s="325"/>
      <c r="W334" s="325"/>
    </row>
    <row r="335" spans="1:23" x14ac:dyDescent="0.2">
      <c r="A335" s="294"/>
      <c r="B335" s="295"/>
      <c r="C335" s="296" t="str">
        <f>C$11</f>
        <v>TOTAL</v>
      </c>
      <c r="D335" s="186">
        <f>transpose!A119</f>
        <v>115.6</v>
      </c>
      <c r="E335" s="186">
        <f>transpose!B119</f>
        <v>0</v>
      </c>
      <c r="F335" s="186">
        <f>transpose!C119</f>
        <v>0</v>
      </c>
      <c r="G335" s="186">
        <f>transpose!D119</f>
        <v>0</v>
      </c>
      <c r="H335" s="186">
        <f>transpose!E119</f>
        <v>41.1</v>
      </c>
      <c r="I335" s="201">
        <f>transpose!F119</f>
        <v>1804061.6199999999</v>
      </c>
      <c r="J335" s="201">
        <f>transpose!G119</f>
        <v>0</v>
      </c>
      <c r="K335" s="201">
        <f>transpose!H119</f>
        <v>0</v>
      </c>
      <c r="L335" s="201">
        <f>transpose!I119</f>
        <v>0</v>
      </c>
      <c r="M335" s="201">
        <f>transpose!J119</f>
        <v>0</v>
      </c>
      <c r="N335" s="201">
        <f>transpose!K119</f>
        <v>1804061.6199999999</v>
      </c>
      <c r="O335" s="324">
        <f>transpose!L119</f>
        <v>-157030.1066492424</v>
      </c>
      <c r="P335" s="201">
        <f>transpose!M119</f>
        <v>1647031.5133507575</v>
      </c>
      <c r="Q335" s="201">
        <f>transpose!N119</f>
        <v>640540.62</v>
      </c>
      <c r="R335" s="201">
        <f>transpose!O119</f>
        <v>28515364</v>
      </c>
      <c r="S335" s="238">
        <f>transpose!P119</f>
        <v>22.463000000000001</v>
      </c>
      <c r="T335" s="292">
        <f>transpose!Q119</f>
        <v>76197.52</v>
      </c>
      <c r="U335" s="292">
        <f>transpose!R119</f>
        <v>930293.37335075752</v>
      </c>
      <c r="V335" s="292">
        <f>transpose!S119</f>
        <v>139360.24</v>
      </c>
      <c r="W335" s="292">
        <f>transpose!T119</f>
        <v>0</v>
      </c>
    </row>
    <row r="336" spans="1:23" x14ac:dyDescent="0.2">
      <c r="A336" s="294"/>
      <c r="B336" s="295"/>
      <c r="C336" s="296" t="str">
        <f>C$12</f>
        <v>PER PUPIL</v>
      </c>
      <c r="I336" s="201">
        <f>I335/(D335)</f>
        <v>15606.06937716263</v>
      </c>
      <c r="J336" s="201">
        <f>J335/(D335)</f>
        <v>0</v>
      </c>
      <c r="K336" s="201"/>
      <c r="L336" s="201"/>
      <c r="M336" s="201">
        <f t="shared" ref="M336:R336" si="72">M335/($D335)</f>
        <v>0</v>
      </c>
      <c r="N336" s="201">
        <f t="shared" si="72"/>
        <v>15606.06937716263</v>
      </c>
      <c r="O336" s="324">
        <f t="shared" si="72"/>
        <v>-1358.3919260315088</v>
      </c>
      <c r="P336" s="201">
        <f t="shared" si="72"/>
        <v>14247.677451131121</v>
      </c>
      <c r="Q336" s="201">
        <f>Q335/(D335)</f>
        <v>5541.0088235294124</v>
      </c>
      <c r="R336" s="201">
        <f>R335/(D335+E335)</f>
        <v>246672.69896193774</v>
      </c>
      <c r="S336" s="201"/>
      <c r="T336" s="292">
        <f>T335/(D335)</f>
        <v>659.14809688581317</v>
      </c>
      <c r="U336" s="292">
        <f>U335/(D335)</f>
        <v>8047.5205307158958</v>
      </c>
      <c r="V336" s="292">
        <f>V335/($D335)</f>
        <v>1205.5384083044983</v>
      </c>
      <c r="W336" s="292">
        <f>W335/(D335)</f>
        <v>0</v>
      </c>
    </row>
    <row r="337" spans="1:23" x14ac:dyDescent="0.2">
      <c r="A337" s="294"/>
      <c r="B337" s="295"/>
      <c r="C337" s="296"/>
      <c r="I337" s="201"/>
      <c r="J337" s="201"/>
      <c r="K337" s="201"/>
      <c r="L337" s="201"/>
      <c r="M337" s="201"/>
      <c r="N337" s="201"/>
      <c r="O337" s="324"/>
      <c r="P337" s="201"/>
      <c r="Q337" s="201"/>
      <c r="R337" s="201"/>
      <c r="S337" s="238"/>
      <c r="T337" s="325"/>
      <c r="U337" s="325"/>
      <c r="V337" s="325"/>
      <c r="W337" s="325"/>
    </row>
    <row r="338" spans="1:23" x14ac:dyDescent="0.2">
      <c r="A338" s="295" t="s">
        <v>32</v>
      </c>
      <c r="B338" s="295"/>
      <c r="C338" s="300" t="s">
        <v>852</v>
      </c>
      <c r="I338" s="201"/>
      <c r="J338" s="201"/>
      <c r="K338" s="201"/>
      <c r="L338" s="201"/>
      <c r="M338" s="201"/>
      <c r="N338" s="201"/>
      <c r="O338" s="324"/>
      <c r="P338" s="201"/>
      <c r="Q338" s="201"/>
      <c r="R338" s="201"/>
      <c r="S338" s="238"/>
      <c r="T338" s="325"/>
      <c r="U338" s="325"/>
      <c r="V338" s="325"/>
      <c r="W338" s="325"/>
    </row>
    <row r="339" spans="1:23" x14ac:dyDescent="0.2">
      <c r="A339" s="294"/>
      <c r="B339" s="295"/>
      <c r="C339" s="296" t="str">
        <f>C$11</f>
        <v>TOTAL</v>
      </c>
      <c r="D339" s="186">
        <f>transpose!A120</f>
        <v>215.9</v>
      </c>
      <c r="E339" s="186">
        <f>transpose!B120</f>
        <v>0</v>
      </c>
      <c r="F339" s="186">
        <f>transpose!C120</f>
        <v>0</v>
      </c>
      <c r="G339" s="186">
        <f>transpose!D120</f>
        <v>0</v>
      </c>
      <c r="H339" s="186">
        <f>transpose!E120</f>
        <v>72</v>
      </c>
      <c r="I339" s="201">
        <f>transpose!F120</f>
        <v>2856439.78</v>
      </c>
      <c r="J339" s="201">
        <f>transpose!G120</f>
        <v>0</v>
      </c>
      <c r="K339" s="201">
        <f>transpose!H120</f>
        <v>0</v>
      </c>
      <c r="L339" s="201">
        <f>transpose!I120</f>
        <v>0</v>
      </c>
      <c r="M339" s="201">
        <f>transpose!J120</f>
        <v>0</v>
      </c>
      <c r="N339" s="201">
        <f>transpose!K120</f>
        <v>2856439.78</v>
      </c>
      <c r="O339" s="324">
        <f>transpose!L120</f>
        <v>-248631.77527746445</v>
      </c>
      <c r="P339" s="201">
        <f>transpose!M120</f>
        <v>2607808.0047225351</v>
      </c>
      <c r="Q339" s="201">
        <f>transpose!N120</f>
        <v>620308.93999999994</v>
      </c>
      <c r="R339" s="201">
        <f>transpose!O120</f>
        <v>22974405</v>
      </c>
      <c r="S339" s="238">
        <f>transpose!P120</f>
        <v>27</v>
      </c>
      <c r="T339" s="292">
        <f>transpose!Q120</f>
        <v>59915.23</v>
      </c>
      <c r="U339" s="292">
        <f>transpose!R120</f>
        <v>1927583.8347225352</v>
      </c>
      <c r="V339" s="292">
        <f>transpose!S120</f>
        <v>119200</v>
      </c>
      <c r="W339" s="292">
        <f>transpose!T120</f>
        <v>0</v>
      </c>
    </row>
    <row r="340" spans="1:23" x14ac:dyDescent="0.2">
      <c r="A340" s="294"/>
      <c r="B340" s="295"/>
      <c r="C340" s="296" t="str">
        <f>C$12</f>
        <v>PER PUPIL</v>
      </c>
      <c r="I340" s="201">
        <f>I339/(D339)</f>
        <v>13230.383418249188</v>
      </c>
      <c r="J340" s="201">
        <f>J339/(D339)</f>
        <v>0</v>
      </c>
      <c r="K340" s="201"/>
      <c r="L340" s="201"/>
      <c r="M340" s="201">
        <f t="shared" ref="M340:R340" si="73">M339/($D339)</f>
        <v>0</v>
      </c>
      <c r="N340" s="201">
        <f t="shared" si="73"/>
        <v>13230.383418249188</v>
      </c>
      <c r="O340" s="324">
        <f t="shared" si="73"/>
        <v>-1151.6061847034018</v>
      </c>
      <c r="P340" s="201">
        <f t="shared" si="73"/>
        <v>12078.777233545785</v>
      </c>
      <c r="Q340" s="201">
        <f>Q339/(D339)</f>
        <v>2873.1308012968962</v>
      </c>
      <c r="R340" s="201">
        <f>R339/(D339+E339)</f>
        <v>106412.25104214915</v>
      </c>
      <c r="S340" s="201"/>
      <c r="T340" s="292">
        <f>T339/(D339)</f>
        <v>277.5138026864289</v>
      </c>
      <c r="U340" s="292">
        <f>U339/(D339)</f>
        <v>8928.1326295624604</v>
      </c>
      <c r="V340" s="292">
        <f>V339/($D339)</f>
        <v>552.10745715609073</v>
      </c>
      <c r="W340" s="292">
        <f>W339/(D339)</f>
        <v>0</v>
      </c>
    </row>
    <row r="341" spans="1:23" x14ac:dyDescent="0.2">
      <c r="A341" s="294"/>
      <c r="B341" s="295"/>
      <c r="C341" s="296"/>
      <c r="I341" s="201"/>
      <c r="J341" s="201"/>
      <c r="K341" s="201"/>
      <c r="L341" s="201"/>
      <c r="M341" s="201"/>
      <c r="N341" s="201"/>
      <c r="O341" s="324"/>
      <c r="P341" s="201"/>
      <c r="Q341" s="201"/>
      <c r="R341" s="201"/>
      <c r="S341" s="238"/>
      <c r="T341" s="325"/>
      <c r="U341" s="325"/>
      <c r="V341" s="325"/>
      <c r="W341" s="325"/>
    </row>
    <row r="342" spans="1:23" x14ac:dyDescent="0.2">
      <c r="A342" s="295" t="s">
        <v>32</v>
      </c>
      <c r="B342" s="295"/>
      <c r="C342" s="300" t="s">
        <v>853</v>
      </c>
      <c r="I342" s="201"/>
      <c r="J342" s="201"/>
      <c r="K342" s="201"/>
      <c r="L342" s="201"/>
      <c r="M342" s="201"/>
      <c r="N342" s="201"/>
      <c r="O342" s="324"/>
      <c r="P342" s="201"/>
      <c r="Q342" s="201"/>
      <c r="R342" s="201"/>
      <c r="S342" s="238"/>
      <c r="T342" s="325"/>
      <c r="U342" s="325"/>
      <c r="V342" s="325"/>
      <c r="W342" s="325"/>
    </row>
    <row r="343" spans="1:23" x14ac:dyDescent="0.2">
      <c r="A343" s="294"/>
      <c r="B343" s="295"/>
      <c r="C343" s="296" t="str">
        <f>C$11</f>
        <v>TOTAL</v>
      </c>
      <c r="D343" s="186">
        <f>transpose!A121</f>
        <v>105.39999999999999</v>
      </c>
      <c r="E343" s="186">
        <f>transpose!B121</f>
        <v>0</v>
      </c>
      <c r="F343" s="186">
        <f>transpose!C121</f>
        <v>0</v>
      </c>
      <c r="G343" s="186">
        <f>transpose!D121</f>
        <v>0</v>
      </c>
      <c r="H343" s="186">
        <f>transpose!E121</f>
        <v>54.5</v>
      </c>
      <c r="I343" s="201">
        <f>transpose!F121</f>
        <v>1748804.53</v>
      </c>
      <c r="J343" s="201">
        <f>transpose!G121</f>
        <v>8371.07</v>
      </c>
      <c r="K343" s="201">
        <f>transpose!H121</f>
        <v>0</v>
      </c>
      <c r="L343" s="201">
        <f>transpose!I121</f>
        <v>0</v>
      </c>
      <c r="M343" s="201">
        <f>transpose!J121</f>
        <v>0</v>
      </c>
      <c r="N343" s="201">
        <f>transpose!K121</f>
        <v>1757175.6</v>
      </c>
      <c r="O343" s="324">
        <f>transpose!L121</f>
        <v>-152949.02835383557</v>
      </c>
      <c r="P343" s="201">
        <f>transpose!M121</f>
        <v>1604226.5716461646</v>
      </c>
      <c r="Q343" s="201">
        <f>transpose!N121</f>
        <v>416173.33</v>
      </c>
      <c r="R343" s="201">
        <f>transpose!O121</f>
        <v>18756685</v>
      </c>
      <c r="S343" s="238">
        <f>transpose!P121</f>
        <v>22.187999999999999</v>
      </c>
      <c r="T343" s="292">
        <f>transpose!Q121</f>
        <v>42541.120000000003</v>
      </c>
      <c r="U343" s="292">
        <f>transpose!R121</f>
        <v>1145512.1216461645</v>
      </c>
      <c r="V343" s="292">
        <f>transpose!S121</f>
        <v>0</v>
      </c>
      <c r="W343" s="292">
        <f>transpose!T121</f>
        <v>19786.475741366361</v>
      </c>
    </row>
    <row r="344" spans="1:23" x14ac:dyDescent="0.2">
      <c r="A344" s="294"/>
      <c r="B344" s="295"/>
      <c r="C344" s="296" t="str">
        <f>C$12</f>
        <v>PER PUPIL</v>
      </c>
      <c r="I344" s="201">
        <f>I343/(D343)</f>
        <v>16592.073339658447</v>
      </c>
      <c r="J344" s="201">
        <f>J343/(D343)</f>
        <v>79.421916508538899</v>
      </c>
      <c r="K344" s="201"/>
      <c r="L344" s="201"/>
      <c r="M344" s="201">
        <f t="shared" ref="M344:R344" si="74">M343/($D343)</f>
        <v>0</v>
      </c>
      <c r="N344" s="201">
        <f t="shared" si="74"/>
        <v>16671.495256166985</v>
      </c>
      <c r="O344" s="324">
        <f t="shared" si="74"/>
        <v>-1451.1293012697872</v>
      </c>
      <c r="P344" s="201">
        <f t="shared" si="74"/>
        <v>15220.365954897199</v>
      </c>
      <c r="Q344" s="201">
        <f>Q343/(D343)</f>
        <v>3948.5135673624295</v>
      </c>
      <c r="R344" s="201">
        <f>R343/(D343+E343)</f>
        <v>177957.1631878558</v>
      </c>
      <c r="S344" s="201"/>
      <c r="T344" s="292">
        <f>T343/(D343)</f>
        <v>403.61593927893745</v>
      </c>
      <c r="U344" s="292">
        <f>U343/(D343)</f>
        <v>10868.236448255831</v>
      </c>
      <c r="V344" s="292">
        <f>V343/($D343)</f>
        <v>0</v>
      </c>
      <c r="W344" s="292">
        <f>W343/(D343)</f>
        <v>187.72747382700533</v>
      </c>
    </row>
    <row r="345" spans="1:23" x14ac:dyDescent="0.2">
      <c r="A345" s="294"/>
      <c r="B345" s="295"/>
      <c r="C345" s="296"/>
      <c r="I345" s="201"/>
      <c r="J345" s="201"/>
      <c r="K345" s="201"/>
      <c r="L345" s="201"/>
      <c r="M345" s="201"/>
      <c r="N345" s="201"/>
      <c r="O345" s="324"/>
      <c r="P345" s="201"/>
      <c r="Q345" s="201"/>
      <c r="R345" s="201"/>
      <c r="S345" s="238"/>
      <c r="T345" s="325"/>
      <c r="U345" s="325"/>
      <c r="V345" s="325"/>
      <c r="W345" s="325"/>
    </row>
    <row r="346" spans="1:23" x14ac:dyDescent="0.2">
      <c r="A346" s="295" t="s">
        <v>32</v>
      </c>
      <c r="B346" s="295"/>
      <c r="C346" s="300" t="s">
        <v>854</v>
      </c>
      <c r="I346" s="201"/>
      <c r="J346" s="201"/>
      <c r="K346" s="201"/>
      <c r="L346" s="201"/>
      <c r="M346" s="201"/>
      <c r="N346" s="201"/>
      <c r="O346" s="324"/>
      <c r="P346" s="201"/>
      <c r="Q346" s="201"/>
      <c r="R346" s="201"/>
      <c r="S346" s="238"/>
      <c r="T346" s="325"/>
      <c r="U346" s="325"/>
      <c r="V346" s="325"/>
      <c r="W346" s="325"/>
    </row>
    <row r="347" spans="1:23" x14ac:dyDescent="0.2">
      <c r="A347" s="294"/>
      <c r="B347" s="295"/>
      <c r="C347" s="296" t="str">
        <f>C$11</f>
        <v>TOTAL</v>
      </c>
      <c r="D347" s="186">
        <f>transpose!A122</f>
        <v>720.19999999999993</v>
      </c>
      <c r="E347" s="186">
        <f>transpose!B122</f>
        <v>0</v>
      </c>
      <c r="F347" s="186">
        <f>transpose!C122</f>
        <v>0</v>
      </c>
      <c r="G347" s="186">
        <f>transpose!D122</f>
        <v>0</v>
      </c>
      <c r="H347" s="186">
        <f>transpose!E122</f>
        <v>397.4</v>
      </c>
      <c r="I347" s="201">
        <f>transpose!F122</f>
        <v>6607516.8499999996</v>
      </c>
      <c r="J347" s="201">
        <f>transpose!G122</f>
        <v>37535.14</v>
      </c>
      <c r="K347" s="201">
        <f>transpose!H122</f>
        <v>0</v>
      </c>
      <c r="L347" s="201">
        <f>transpose!I122</f>
        <v>0</v>
      </c>
      <c r="M347" s="201">
        <f>transpose!J122</f>
        <v>0</v>
      </c>
      <c r="N347" s="201">
        <f>transpose!K122</f>
        <v>6645051.9899999993</v>
      </c>
      <c r="O347" s="324">
        <f>transpose!L122</f>
        <v>-578402.20705956838</v>
      </c>
      <c r="P347" s="201">
        <f>transpose!M122</f>
        <v>6066649.7829404306</v>
      </c>
      <c r="Q347" s="201">
        <f>transpose!N122</f>
        <v>2463013.61</v>
      </c>
      <c r="R347" s="201">
        <f>transpose!O122</f>
        <v>101861605</v>
      </c>
      <c r="S347" s="238">
        <f>transpose!P122</f>
        <v>24.18</v>
      </c>
      <c r="T347" s="292">
        <f>transpose!Q122</f>
        <v>278997.64</v>
      </c>
      <c r="U347" s="292">
        <f>transpose!R122</f>
        <v>3324638.5329404306</v>
      </c>
      <c r="V347" s="292">
        <f>transpose!S122</f>
        <v>270068</v>
      </c>
      <c r="W347" s="292">
        <f>transpose!T122</f>
        <v>53068.444366182608</v>
      </c>
    </row>
    <row r="348" spans="1:23" x14ac:dyDescent="0.2">
      <c r="A348" s="294"/>
      <c r="B348" s="295"/>
      <c r="C348" s="296" t="str">
        <f>C$12</f>
        <v>PER PUPIL</v>
      </c>
      <c r="I348" s="201">
        <f>I347/(D347)</f>
        <v>9174.5582477089702</v>
      </c>
      <c r="J348" s="201">
        <f>J347/(D347)</f>
        <v>52.117661760622056</v>
      </c>
      <c r="K348" s="201"/>
      <c r="L348" s="201"/>
      <c r="M348" s="201">
        <f t="shared" ref="M348:R348" si="75">M347/($D347)</f>
        <v>0</v>
      </c>
      <c r="N348" s="201">
        <f t="shared" si="75"/>
        <v>9226.6759094695917</v>
      </c>
      <c r="O348" s="324">
        <f t="shared" si="75"/>
        <v>-803.11331166282764</v>
      </c>
      <c r="P348" s="201">
        <f t="shared" si="75"/>
        <v>8423.5625978067637</v>
      </c>
      <c r="Q348" s="201">
        <f>Q347/(D347)</f>
        <v>3419.9022632602055</v>
      </c>
      <c r="R348" s="201">
        <f>R347/(D347+E347)</f>
        <v>141435.16384337685</v>
      </c>
      <c r="S348" s="201"/>
      <c r="T348" s="292">
        <f>T347/(D347)</f>
        <v>387.38911413496254</v>
      </c>
      <c r="U348" s="292">
        <f>U347/(D347)</f>
        <v>4616.2712204115951</v>
      </c>
      <c r="V348" s="292">
        <f>V347/($D347)</f>
        <v>374.99028047764511</v>
      </c>
      <c r="W348" s="292">
        <f>W347/(D347)</f>
        <v>73.685704479564862</v>
      </c>
    </row>
    <row r="349" spans="1:23" x14ac:dyDescent="0.2">
      <c r="A349" s="294"/>
      <c r="B349" s="295"/>
      <c r="C349" s="296"/>
      <c r="I349" s="201"/>
      <c r="J349" s="201"/>
      <c r="K349" s="201"/>
      <c r="L349" s="201"/>
      <c r="M349" s="201"/>
      <c r="N349" s="201"/>
      <c r="O349" s="324"/>
      <c r="P349" s="201"/>
      <c r="Q349" s="201"/>
      <c r="R349" s="201"/>
      <c r="S349" s="238"/>
      <c r="T349" s="325"/>
      <c r="U349" s="325"/>
      <c r="V349" s="325"/>
      <c r="W349" s="325"/>
    </row>
    <row r="350" spans="1:23" x14ac:dyDescent="0.2">
      <c r="A350" s="295" t="s">
        <v>33</v>
      </c>
      <c r="B350" s="295"/>
      <c r="C350" s="300" t="s">
        <v>33</v>
      </c>
      <c r="I350" s="201"/>
      <c r="J350" s="201"/>
      <c r="K350" s="201"/>
      <c r="L350" s="201"/>
      <c r="M350" s="201"/>
      <c r="N350" s="201"/>
      <c r="O350" s="324"/>
      <c r="P350" s="201"/>
      <c r="Q350" s="201"/>
      <c r="R350" s="201"/>
      <c r="S350" s="238"/>
      <c r="T350" s="325"/>
      <c r="U350" s="325"/>
      <c r="V350" s="325"/>
      <c r="W350" s="325"/>
    </row>
    <row r="351" spans="1:23" x14ac:dyDescent="0.2">
      <c r="A351" s="294"/>
      <c r="B351" s="295"/>
      <c r="C351" s="296" t="str">
        <f>C$11</f>
        <v>TOTAL</v>
      </c>
      <c r="D351" s="186">
        <f>transpose!A123</f>
        <v>978</v>
      </c>
      <c r="E351" s="186">
        <f>transpose!B123</f>
        <v>0</v>
      </c>
      <c r="F351" s="186">
        <f>transpose!C123</f>
        <v>0</v>
      </c>
      <c r="G351" s="186">
        <f>transpose!D123</f>
        <v>0</v>
      </c>
      <c r="H351" s="186">
        <f>transpose!E123</f>
        <v>403</v>
      </c>
      <c r="I351" s="201">
        <f>transpose!F123</f>
        <v>9102064.2100000009</v>
      </c>
      <c r="J351" s="201">
        <f>transpose!G123</f>
        <v>4410.2</v>
      </c>
      <c r="K351" s="201">
        <f>transpose!H123</f>
        <v>0</v>
      </c>
      <c r="L351" s="201">
        <f>transpose!I123</f>
        <v>0</v>
      </c>
      <c r="M351" s="201">
        <f>transpose!J123</f>
        <v>0</v>
      </c>
      <c r="N351" s="201">
        <f>transpose!K123</f>
        <v>9106474.4100000001</v>
      </c>
      <c r="O351" s="324">
        <f>transpose!L123</f>
        <v>-792650.66777535947</v>
      </c>
      <c r="P351" s="201">
        <f>transpose!M123</f>
        <v>8313823.7422246411</v>
      </c>
      <c r="Q351" s="201">
        <f>transpose!N123</f>
        <v>4611900.9800000004</v>
      </c>
      <c r="R351" s="201">
        <f>transpose!O123</f>
        <v>196510332</v>
      </c>
      <c r="S351" s="238">
        <f>transpose!P123</f>
        <v>23.469000000000001</v>
      </c>
      <c r="T351" s="292">
        <f>transpose!Q123</f>
        <v>284475.42</v>
      </c>
      <c r="U351" s="292">
        <f>transpose!R123</f>
        <v>3417447.3422246408</v>
      </c>
      <c r="V351" s="292">
        <f>transpose!S123</f>
        <v>667783</v>
      </c>
      <c r="W351" s="292">
        <f>transpose!T123</f>
        <v>107110.61262988801</v>
      </c>
    </row>
    <row r="352" spans="1:23" x14ac:dyDescent="0.2">
      <c r="A352" s="294"/>
      <c r="B352" s="295"/>
      <c r="C352" s="296" t="str">
        <f>C$12</f>
        <v>PER PUPIL</v>
      </c>
      <c r="I352" s="201">
        <f>I351/(D351)</f>
        <v>9306.8141206543969</v>
      </c>
      <c r="J352" s="201">
        <f>J351/(D351)</f>
        <v>4.509406952965235</v>
      </c>
      <c r="K352" s="201"/>
      <c r="L352" s="201"/>
      <c r="M352" s="201">
        <f t="shared" ref="M352:R352" si="76">M351/($D351)</f>
        <v>0</v>
      </c>
      <c r="N352" s="201">
        <f t="shared" si="76"/>
        <v>9311.3235276073628</v>
      </c>
      <c r="O352" s="324">
        <f t="shared" si="76"/>
        <v>-810.48125539402804</v>
      </c>
      <c r="P352" s="201">
        <f t="shared" si="76"/>
        <v>8500.8422722133346</v>
      </c>
      <c r="Q352" s="201">
        <f>Q351/(D351)</f>
        <v>4715.6451738241312</v>
      </c>
      <c r="R352" s="201">
        <f>R351/(D351+E351)</f>
        <v>200930.80981595092</v>
      </c>
      <c r="S352" s="201"/>
      <c r="T352" s="292">
        <f>T351/(D351)</f>
        <v>290.87466257668711</v>
      </c>
      <c r="U352" s="292">
        <f>U351/(D351)</f>
        <v>3494.3224358125162</v>
      </c>
      <c r="V352" s="292">
        <f>V351/($D351)</f>
        <v>682.80470347648259</v>
      </c>
      <c r="W352" s="292">
        <f>W351/(D351)</f>
        <v>109.52005381379142</v>
      </c>
    </row>
    <row r="353" spans="1:23" x14ac:dyDescent="0.2">
      <c r="A353" s="294"/>
      <c r="B353" s="295"/>
      <c r="C353" s="296"/>
      <c r="I353" s="201"/>
      <c r="J353" s="201"/>
      <c r="K353" s="201"/>
      <c r="L353" s="201"/>
      <c r="M353" s="201"/>
      <c r="N353" s="201"/>
      <c r="O353" s="324"/>
      <c r="P353" s="201"/>
      <c r="Q353" s="201"/>
      <c r="R353" s="201"/>
      <c r="S353" s="238"/>
      <c r="T353" s="325"/>
      <c r="U353" s="325"/>
      <c r="V353" s="325"/>
      <c r="W353" s="325"/>
    </row>
    <row r="354" spans="1:23" x14ac:dyDescent="0.2">
      <c r="A354" s="295" t="s">
        <v>34</v>
      </c>
      <c r="B354" s="295"/>
      <c r="C354" s="300" t="s">
        <v>855</v>
      </c>
      <c r="I354" s="201"/>
      <c r="J354" s="201"/>
      <c r="K354" s="201"/>
      <c r="L354" s="201"/>
      <c r="M354" s="201"/>
      <c r="N354" s="201"/>
      <c r="O354" s="324"/>
      <c r="P354" s="201"/>
      <c r="Q354" s="201"/>
      <c r="R354" s="201"/>
      <c r="S354" s="238"/>
      <c r="T354" s="325"/>
      <c r="U354" s="325"/>
      <c r="V354" s="325"/>
      <c r="W354" s="325"/>
    </row>
    <row r="355" spans="1:23" x14ac:dyDescent="0.2">
      <c r="A355" s="294"/>
      <c r="B355" s="295"/>
      <c r="C355" s="296" t="str">
        <f>C$11</f>
        <v>TOTAL</v>
      </c>
      <c r="D355" s="186">
        <f>transpose!A124</f>
        <v>5173.3</v>
      </c>
      <c r="E355" s="186">
        <f>transpose!B124</f>
        <v>498</v>
      </c>
      <c r="F355" s="186">
        <f>transpose!C124</f>
        <v>713</v>
      </c>
      <c r="G355" s="186">
        <f>transpose!D124</f>
        <v>0</v>
      </c>
      <c r="H355" s="186">
        <f>transpose!E124</f>
        <v>1339.4</v>
      </c>
      <c r="I355" s="201">
        <f>transpose!F124</f>
        <v>49534884.780000001</v>
      </c>
      <c r="J355" s="201">
        <f>transpose!G124</f>
        <v>0</v>
      </c>
      <c r="K355" s="201">
        <f>transpose!H124</f>
        <v>5819506</v>
      </c>
      <c r="L355" s="201">
        <f>transpose!I124</f>
        <v>0</v>
      </c>
      <c r="M355" s="201">
        <f>transpose!J124</f>
        <v>-4008496.6199999996</v>
      </c>
      <c r="N355" s="201">
        <f>transpose!K124</f>
        <v>49534884.780000001</v>
      </c>
      <c r="O355" s="324">
        <f>transpose!L124</f>
        <v>-4311642.2153370427</v>
      </c>
      <c r="P355" s="201">
        <f>transpose!M124</f>
        <v>41214745.944662958</v>
      </c>
      <c r="Q355" s="201">
        <f>transpose!N124</f>
        <v>8904283.5</v>
      </c>
      <c r="R355" s="201">
        <f>transpose!O124</f>
        <v>1348929480</v>
      </c>
      <c r="S355" s="238">
        <f>transpose!P124</f>
        <v>6.601</v>
      </c>
      <c r="T355" s="292">
        <f>transpose!Q124</f>
        <v>1257998.58</v>
      </c>
      <c r="U355" s="292">
        <f>transpose!R124</f>
        <v>31052463.864662956</v>
      </c>
      <c r="V355" s="292">
        <f>transpose!S124</f>
        <v>9921262.3900000006</v>
      </c>
      <c r="W355" s="292">
        <f>transpose!T124</f>
        <v>50236.529218587733</v>
      </c>
    </row>
    <row r="356" spans="1:23" x14ac:dyDescent="0.2">
      <c r="A356" s="294"/>
      <c r="B356" s="295"/>
      <c r="C356" s="296" t="str">
        <f>C$12</f>
        <v>PER PUPIL</v>
      </c>
      <c r="I356" s="201">
        <f>I355/(D355+E355)</f>
        <v>8734.3086734963763</v>
      </c>
      <c r="J356" s="201">
        <f>J355/(D355+E355)</f>
        <v>0</v>
      </c>
      <c r="K356" s="201"/>
      <c r="L356" s="201"/>
      <c r="M356" s="201">
        <f>M355/(E355)</f>
        <v>-8049.19</v>
      </c>
      <c r="N356" s="201">
        <f>N355/(D355+E355)</f>
        <v>8734.3086734963763</v>
      </c>
      <c r="O356" s="324">
        <f>O355/(D355+E355)</f>
        <v>-760.25641657768813</v>
      </c>
      <c r="P356" s="201">
        <f>P355/($D355)</f>
        <v>7966.8192342726998</v>
      </c>
      <c r="Q356" s="201">
        <f>Q355/(D355)</f>
        <v>1721.1999110819013</v>
      </c>
      <c r="R356" s="201">
        <f>R355/(D355+E355)</f>
        <v>237851.89991712658</v>
      </c>
      <c r="S356" s="201"/>
      <c r="T356" s="292">
        <f>T355/(D355)</f>
        <v>243.17139543424895</v>
      </c>
      <c r="U356" s="292">
        <f>U355/(D355)</f>
        <v>6002.4479277565488</v>
      </c>
      <c r="V356" s="292">
        <f>V355/($D355)</f>
        <v>1917.7821487251852</v>
      </c>
      <c r="W356" s="292">
        <f>W355/(D355)</f>
        <v>9.7107318768653919</v>
      </c>
    </row>
    <row r="357" spans="1:23" x14ac:dyDescent="0.2">
      <c r="A357" s="294"/>
      <c r="B357" s="295"/>
      <c r="C357" s="296"/>
      <c r="I357" s="201"/>
      <c r="J357" s="201"/>
      <c r="K357" s="201"/>
      <c r="L357" s="201"/>
      <c r="M357" s="201"/>
      <c r="N357" s="201"/>
      <c r="O357" s="324"/>
      <c r="P357" s="201"/>
      <c r="Q357" s="201"/>
      <c r="R357" s="201"/>
      <c r="S357" s="238"/>
      <c r="T357" s="325"/>
      <c r="U357" s="325"/>
      <c r="V357" s="325"/>
      <c r="W357" s="325"/>
    </row>
    <row r="358" spans="1:23" x14ac:dyDescent="0.2">
      <c r="A358" s="295" t="s">
        <v>34</v>
      </c>
      <c r="B358" s="295"/>
      <c r="C358" s="300" t="s">
        <v>856</v>
      </c>
      <c r="I358" s="201"/>
      <c r="J358" s="201"/>
      <c r="K358" s="201"/>
      <c r="L358" s="201"/>
      <c r="M358" s="201"/>
      <c r="N358" s="201"/>
      <c r="O358" s="324"/>
      <c r="P358" s="201"/>
      <c r="Q358" s="201"/>
      <c r="R358" s="201"/>
      <c r="S358" s="238"/>
      <c r="T358" s="325"/>
      <c r="U358" s="325"/>
      <c r="V358" s="325"/>
      <c r="W358" s="325"/>
    </row>
    <row r="359" spans="1:23" x14ac:dyDescent="0.2">
      <c r="A359" s="294"/>
      <c r="B359" s="295"/>
      <c r="C359" s="296" t="str">
        <f>C$11</f>
        <v>TOTAL</v>
      </c>
      <c r="D359" s="186">
        <f>transpose!A125</f>
        <v>1358.6</v>
      </c>
      <c r="E359" s="186">
        <f>transpose!B125</f>
        <v>0</v>
      </c>
      <c r="F359" s="186">
        <f>transpose!C125</f>
        <v>11.5</v>
      </c>
      <c r="G359" s="186">
        <f>transpose!D125</f>
        <v>0</v>
      </c>
      <c r="H359" s="186">
        <f>transpose!E125</f>
        <v>304.8</v>
      </c>
      <c r="I359" s="201">
        <f>transpose!F125</f>
        <v>12510678.449999999</v>
      </c>
      <c r="J359" s="201">
        <f>transpose!G125</f>
        <v>0</v>
      </c>
      <c r="K359" s="201">
        <f>transpose!H125</f>
        <v>93863</v>
      </c>
      <c r="L359" s="201">
        <f>transpose!I125</f>
        <v>0</v>
      </c>
      <c r="M359" s="201">
        <f>transpose!J125</f>
        <v>0</v>
      </c>
      <c r="N359" s="201">
        <f>transpose!K125</f>
        <v>12510678.449999999</v>
      </c>
      <c r="O359" s="324">
        <f>transpose!L125</f>
        <v>-1088961.2358461893</v>
      </c>
      <c r="P359" s="201">
        <f>transpose!M125</f>
        <v>11421717.214153809</v>
      </c>
      <c r="Q359" s="201">
        <f>transpose!N125</f>
        <v>1854413.84</v>
      </c>
      <c r="R359" s="201">
        <f>transpose!O125</f>
        <v>225351056</v>
      </c>
      <c r="S359" s="238">
        <f>transpose!P125</f>
        <v>8.2289999999999992</v>
      </c>
      <c r="T359" s="292">
        <f>transpose!Q125</f>
        <v>208665.87</v>
      </c>
      <c r="U359" s="292">
        <f>transpose!R125</f>
        <v>9358637.5041538104</v>
      </c>
      <c r="V359" s="292">
        <f>transpose!S125</f>
        <v>1902207.54</v>
      </c>
      <c r="W359" s="292">
        <f>transpose!T125</f>
        <v>0</v>
      </c>
    </row>
    <row r="360" spans="1:23" x14ac:dyDescent="0.2">
      <c r="A360" s="294"/>
      <c r="B360" s="295"/>
      <c r="C360" s="296" t="str">
        <f>C$12</f>
        <v>PER PUPIL</v>
      </c>
      <c r="I360" s="201">
        <f>I359/(D359)</f>
        <v>9208.5076181363165</v>
      </c>
      <c r="J360" s="201">
        <f>J359/(D359)</f>
        <v>0</v>
      </c>
      <c r="K360" s="201"/>
      <c r="L360" s="201"/>
      <c r="M360" s="201">
        <f t="shared" ref="M360:R360" si="77">M359/($D359)</f>
        <v>0</v>
      </c>
      <c r="N360" s="201">
        <f t="shared" si="77"/>
        <v>9208.5076181363165</v>
      </c>
      <c r="O360" s="324">
        <f t="shared" si="77"/>
        <v>-801.53189742837435</v>
      </c>
      <c r="P360" s="201">
        <f t="shared" si="77"/>
        <v>8406.9757207079419</v>
      </c>
      <c r="Q360" s="201">
        <f>Q359/(D359)</f>
        <v>1364.9446783453557</v>
      </c>
      <c r="R360" s="201">
        <f>R359/(D359+E359)</f>
        <v>165870.05446783453</v>
      </c>
      <c r="S360" s="201"/>
      <c r="T360" s="292">
        <f>T359/(D359)</f>
        <v>153.58889297806567</v>
      </c>
      <c r="U360" s="292">
        <f>U359/(D359)</f>
        <v>6888.4421493845221</v>
      </c>
      <c r="V360" s="292">
        <f>V359/($D359)</f>
        <v>1400.123318121596</v>
      </c>
      <c r="W360" s="292">
        <f>W359/(D359)</f>
        <v>0</v>
      </c>
    </row>
    <row r="361" spans="1:23" x14ac:dyDescent="0.2">
      <c r="A361" s="294"/>
      <c r="B361" s="295"/>
      <c r="C361" s="296"/>
      <c r="I361" s="201"/>
      <c r="J361" s="201"/>
      <c r="K361" s="201"/>
      <c r="L361" s="201"/>
      <c r="M361" s="201"/>
      <c r="N361" s="201"/>
      <c r="O361" s="324"/>
      <c r="P361" s="201"/>
      <c r="Q361" s="201"/>
      <c r="R361" s="201"/>
      <c r="S361" s="238"/>
      <c r="T361" s="325"/>
      <c r="U361" s="325"/>
      <c r="V361" s="325"/>
      <c r="W361" s="325"/>
    </row>
    <row r="362" spans="1:23" x14ac:dyDescent="0.2">
      <c r="A362" s="295" t="s">
        <v>34</v>
      </c>
      <c r="B362" s="295"/>
      <c r="C362" s="300" t="s">
        <v>857</v>
      </c>
      <c r="I362" s="201"/>
      <c r="J362" s="201"/>
      <c r="K362" s="201"/>
      <c r="L362" s="201"/>
      <c r="M362" s="201"/>
      <c r="N362" s="201"/>
      <c r="O362" s="324"/>
      <c r="P362" s="201"/>
      <c r="Q362" s="201"/>
      <c r="R362" s="201"/>
      <c r="S362" s="238"/>
      <c r="T362" s="325"/>
      <c r="U362" s="325"/>
      <c r="V362" s="325"/>
      <c r="W362" s="325"/>
    </row>
    <row r="363" spans="1:23" x14ac:dyDescent="0.2">
      <c r="A363" s="294"/>
      <c r="B363" s="295"/>
      <c r="C363" s="296" t="str">
        <f>C$11</f>
        <v>TOTAL</v>
      </c>
      <c r="D363" s="186">
        <f>transpose!A126</f>
        <v>835.8</v>
      </c>
      <c r="E363" s="186">
        <f>transpose!B126</f>
        <v>0</v>
      </c>
      <c r="F363" s="186">
        <f>transpose!C126</f>
        <v>27</v>
      </c>
      <c r="G363" s="186">
        <f>transpose!D126</f>
        <v>0</v>
      </c>
      <c r="H363" s="186">
        <f>transpose!E126</f>
        <v>439.1</v>
      </c>
      <c r="I363" s="201">
        <f>transpose!F126</f>
        <v>8412117.3399999999</v>
      </c>
      <c r="J363" s="201">
        <f>transpose!G126</f>
        <v>0</v>
      </c>
      <c r="K363" s="201">
        <f>transpose!H126</f>
        <v>220374</v>
      </c>
      <c r="L363" s="201">
        <f>transpose!I126</f>
        <v>0</v>
      </c>
      <c r="M363" s="201">
        <f>transpose!J126</f>
        <v>0</v>
      </c>
      <c r="N363" s="201">
        <f>transpose!K126</f>
        <v>8412117.3399999999</v>
      </c>
      <c r="O363" s="324">
        <f>transpose!L126</f>
        <v>-732212.06437845575</v>
      </c>
      <c r="P363" s="201">
        <f>transpose!M126</f>
        <v>7679905.2756215446</v>
      </c>
      <c r="Q363" s="201">
        <f>transpose!N126</f>
        <v>636923.34</v>
      </c>
      <c r="R363" s="201">
        <f>transpose!O126</f>
        <v>280089420</v>
      </c>
      <c r="S363" s="238">
        <f>transpose!P126</f>
        <v>2.274</v>
      </c>
      <c r="T363" s="292">
        <f>transpose!Q126</f>
        <v>63042.9</v>
      </c>
      <c r="U363" s="292">
        <f>transpose!R126</f>
        <v>6979939.0356215443</v>
      </c>
      <c r="V363" s="292">
        <f>transpose!S126</f>
        <v>1100000</v>
      </c>
      <c r="W363" s="292">
        <f>transpose!T126</f>
        <v>0</v>
      </c>
    </row>
    <row r="364" spans="1:23" x14ac:dyDescent="0.2">
      <c r="A364" s="294"/>
      <c r="B364" s="295"/>
      <c r="C364" s="296" t="str">
        <f>C$12</f>
        <v>PER PUPIL</v>
      </c>
      <c r="I364" s="201">
        <f>I363/(D363)</f>
        <v>10064.749150514477</v>
      </c>
      <c r="J364" s="201">
        <f>J363/(D363)</f>
        <v>0</v>
      </c>
      <c r="K364" s="201"/>
      <c r="L364" s="201"/>
      <c r="M364" s="201">
        <f t="shared" ref="M364:R364" si="78">M363/($D363)</f>
        <v>0</v>
      </c>
      <c r="N364" s="201">
        <f t="shared" si="78"/>
        <v>10064.749150514477</v>
      </c>
      <c r="O364" s="324">
        <f t="shared" si="78"/>
        <v>-876.06133570047359</v>
      </c>
      <c r="P364" s="201">
        <f t="shared" si="78"/>
        <v>9188.687814814004</v>
      </c>
      <c r="Q364" s="201">
        <f>Q363/(D363)</f>
        <v>762.05233309404161</v>
      </c>
      <c r="R364" s="201">
        <f>R363/(D363+E363)</f>
        <v>335115.36252692033</v>
      </c>
      <c r="S364" s="201"/>
      <c r="T364" s="292">
        <f>T363/(D363)</f>
        <v>75.428212491026571</v>
      </c>
      <c r="U364" s="292">
        <f>U363/(D363)</f>
        <v>8351.2072692289366</v>
      </c>
      <c r="V364" s="292">
        <f>V363/($D363)</f>
        <v>1316.1043311797082</v>
      </c>
      <c r="W364" s="292">
        <f>W363/(D363)</f>
        <v>0</v>
      </c>
    </row>
    <row r="365" spans="1:23" x14ac:dyDescent="0.2">
      <c r="A365" s="294"/>
      <c r="B365" s="295"/>
      <c r="C365" s="296"/>
      <c r="I365" s="201"/>
      <c r="J365" s="201"/>
      <c r="K365" s="201"/>
      <c r="L365" s="201"/>
      <c r="M365" s="201"/>
      <c r="N365" s="201"/>
      <c r="O365" s="324"/>
      <c r="P365" s="201"/>
      <c r="Q365" s="201"/>
      <c r="R365" s="201"/>
      <c r="S365" s="238"/>
      <c r="T365" s="325"/>
      <c r="U365" s="325"/>
      <c r="V365" s="325"/>
      <c r="W365" s="325"/>
    </row>
    <row r="366" spans="1:23" x14ac:dyDescent="0.2">
      <c r="A366" s="295" t="s">
        <v>35</v>
      </c>
      <c r="B366" s="295"/>
      <c r="C366" s="300" t="s">
        <v>858</v>
      </c>
      <c r="I366" s="201"/>
      <c r="J366" s="201"/>
      <c r="K366" s="201"/>
      <c r="L366" s="201"/>
      <c r="M366" s="201"/>
      <c r="N366" s="201"/>
      <c r="O366" s="324"/>
      <c r="P366" s="201"/>
      <c r="Q366" s="201"/>
      <c r="R366" s="201"/>
      <c r="S366" s="238"/>
      <c r="T366" s="325"/>
      <c r="U366" s="325"/>
      <c r="V366" s="325"/>
      <c r="W366" s="325"/>
    </row>
    <row r="367" spans="1:23" x14ac:dyDescent="0.2">
      <c r="A367" s="294"/>
      <c r="B367" s="295"/>
      <c r="C367" s="296" t="str">
        <f>C$11</f>
        <v>TOTAL</v>
      </c>
      <c r="D367" s="186">
        <f>transpose!A127</f>
        <v>28801</v>
      </c>
      <c r="E367" s="186">
        <f>transpose!B127</f>
        <v>1668.5</v>
      </c>
      <c r="F367" s="186">
        <f>transpose!C127</f>
        <v>217.5</v>
      </c>
      <c r="G367" s="186">
        <f>transpose!D127</f>
        <v>57.5</v>
      </c>
      <c r="H367" s="186">
        <f>transpose!E127</f>
        <v>7468.7</v>
      </c>
      <c r="I367" s="201">
        <f>transpose!F127</f>
        <v>257455710.68000001</v>
      </c>
      <c r="J367" s="201">
        <f>transpose!G127</f>
        <v>0</v>
      </c>
      <c r="K367" s="201">
        <f>transpose!H127</f>
        <v>1775235</v>
      </c>
      <c r="L367" s="201">
        <f>transpose!I127</f>
        <v>469315</v>
      </c>
      <c r="M367" s="201">
        <f>transpose!J127</f>
        <v>-12875046.99</v>
      </c>
      <c r="N367" s="201">
        <f>transpose!K127</f>
        <v>257455710.68000001</v>
      </c>
      <c r="O367" s="324">
        <f>transpose!L127</f>
        <v>-22409599.127515886</v>
      </c>
      <c r="P367" s="201">
        <f>transpose!M127</f>
        <v>222171064.56248412</v>
      </c>
      <c r="Q367" s="201">
        <f>transpose!N127</f>
        <v>88668105.760000005</v>
      </c>
      <c r="R367" s="201">
        <f>transpose!O127</f>
        <v>3284003917</v>
      </c>
      <c r="S367" s="238">
        <f>transpose!P127</f>
        <v>27</v>
      </c>
      <c r="T367" s="292">
        <f>transpose!Q127</f>
        <v>7884346.6900000004</v>
      </c>
      <c r="U367" s="292">
        <f>transpose!R127</f>
        <v>125618612.11248411</v>
      </c>
      <c r="V367" s="292">
        <f>transpose!S127</f>
        <v>43012147</v>
      </c>
      <c r="W367" s="292">
        <f>transpose!T127</f>
        <v>0</v>
      </c>
    </row>
    <row r="368" spans="1:23" x14ac:dyDescent="0.2">
      <c r="A368" s="294"/>
      <c r="B368" s="295"/>
      <c r="C368" s="296" t="str">
        <f>C$12</f>
        <v>PER PUPIL</v>
      </c>
      <c r="I368" s="201">
        <f>I367/(D367+E367)</f>
        <v>8449.6204624296424</v>
      </c>
      <c r="J368" s="201">
        <f>J367/(D367+E367)</f>
        <v>0</v>
      </c>
      <c r="K368" s="201"/>
      <c r="L368" s="201"/>
      <c r="M368" s="201">
        <f>M367/(E367)</f>
        <v>-7716.54</v>
      </c>
      <c r="N368" s="201">
        <f>N367/(D367+E367)</f>
        <v>8449.6204624296424</v>
      </c>
      <c r="O368" s="324">
        <f>O367/(D367+E367)</f>
        <v>-735.47643143195285</v>
      </c>
      <c r="P368" s="201">
        <f>P367/($D367)</f>
        <v>7714.0052276825154</v>
      </c>
      <c r="Q368" s="201">
        <f>Q367/(D367)</f>
        <v>3078.6467747647653</v>
      </c>
      <c r="R368" s="201">
        <f>R367/(D367+E367)</f>
        <v>107780.03961338388</v>
      </c>
      <c r="S368" s="201"/>
      <c r="T368" s="292">
        <f>T367/(D367)</f>
        <v>273.75253255095311</v>
      </c>
      <c r="U368" s="292">
        <f>U367/(D367)</f>
        <v>4361.6059203667965</v>
      </c>
      <c r="V368" s="292">
        <f>V367/($D367)</f>
        <v>1493.4254713378007</v>
      </c>
      <c r="W368" s="292">
        <f>W367/(D367)</f>
        <v>0</v>
      </c>
    </row>
    <row r="369" spans="1:23" x14ac:dyDescent="0.2">
      <c r="A369" s="294"/>
      <c r="B369" s="295"/>
      <c r="C369" s="296"/>
      <c r="I369" s="201"/>
      <c r="J369" s="201"/>
      <c r="K369" s="201"/>
      <c r="L369" s="201"/>
      <c r="M369" s="201"/>
      <c r="N369" s="201"/>
      <c r="O369" s="324"/>
      <c r="P369" s="201"/>
      <c r="Q369" s="201"/>
      <c r="R369" s="201"/>
      <c r="S369" s="238"/>
      <c r="T369" s="325"/>
      <c r="U369" s="325"/>
      <c r="V369" s="325"/>
      <c r="W369" s="325"/>
    </row>
    <row r="370" spans="1:23" x14ac:dyDescent="0.2">
      <c r="A370" s="295" t="s">
        <v>35</v>
      </c>
      <c r="B370" s="295"/>
      <c r="C370" s="300" t="s">
        <v>859</v>
      </c>
      <c r="I370" s="201"/>
      <c r="J370" s="201"/>
      <c r="K370" s="201"/>
      <c r="L370" s="201"/>
      <c r="M370" s="201"/>
      <c r="N370" s="201"/>
      <c r="O370" s="324"/>
      <c r="P370" s="201"/>
      <c r="Q370" s="201"/>
      <c r="R370" s="201"/>
      <c r="S370" s="238"/>
      <c r="T370" s="325"/>
      <c r="U370" s="325"/>
      <c r="V370" s="325"/>
      <c r="W370" s="325"/>
    </row>
    <row r="371" spans="1:23" x14ac:dyDescent="0.2">
      <c r="A371" s="294"/>
      <c r="B371" s="295"/>
      <c r="C371" s="296" t="str">
        <f>C$11</f>
        <v>TOTAL</v>
      </c>
      <c r="D371" s="186">
        <f>transpose!A128</f>
        <v>15194.5</v>
      </c>
      <c r="E371" s="186">
        <f>transpose!B128</f>
        <v>0</v>
      </c>
      <c r="F371" s="186">
        <f>transpose!C128</f>
        <v>5.5</v>
      </c>
      <c r="G371" s="186">
        <f>transpose!D128</f>
        <v>23.5</v>
      </c>
      <c r="H371" s="186">
        <f>transpose!E128</f>
        <v>4546.5</v>
      </c>
      <c r="I371" s="201">
        <f>transpose!F128</f>
        <v>128419143.72</v>
      </c>
      <c r="J371" s="201">
        <f>transpose!G128</f>
        <v>0</v>
      </c>
      <c r="K371" s="201">
        <f>transpose!H128</f>
        <v>44891</v>
      </c>
      <c r="L371" s="201">
        <f>transpose!I128</f>
        <v>191807</v>
      </c>
      <c r="M371" s="201">
        <f>transpose!J128</f>
        <v>0</v>
      </c>
      <c r="N371" s="201">
        <f>transpose!K128</f>
        <v>128419143.72</v>
      </c>
      <c r="O371" s="324">
        <f>transpose!L128</f>
        <v>-11177928.520066841</v>
      </c>
      <c r="P371" s="201">
        <f>transpose!M128</f>
        <v>117241215.19993316</v>
      </c>
      <c r="Q371" s="201">
        <f>transpose!N128</f>
        <v>44772595.390000001</v>
      </c>
      <c r="R371" s="201">
        <f>transpose!O128</f>
        <v>2002352209</v>
      </c>
      <c r="S371" s="238">
        <f>transpose!P128</f>
        <v>22.36</v>
      </c>
      <c r="T371" s="292">
        <f>transpose!Q128</f>
        <v>3745189.92</v>
      </c>
      <c r="U371" s="292">
        <f>transpose!R128</f>
        <v>68723429.889933154</v>
      </c>
      <c r="V371" s="292">
        <f>transpose!S128</f>
        <v>27840000</v>
      </c>
      <c r="W371" s="292">
        <f>transpose!T128</f>
        <v>0</v>
      </c>
    </row>
    <row r="372" spans="1:23" x14ac:dyDescent="0.2">
      <c r="A372" s="294"/>
      <c r="B372" s="295"/>
      <c r="C372" s="296" t="str">
        <f>C$12</f>
        <v>PER PUPIL</v>
      </c>
      <c r="I372" s="201">
        <f>I371/(D371)</f>
        <v>8451.6860521899362</v>
      </c>
      <c r="J372" s="201">
        <f>J371/(D371)</f>
        <v>0</v>
      </c>
      <c r="K372" s="201"/>
      <c r="L372" s="201"/>
      <c r="M372" s="201">
        <f t="shared" ref="M372:R372" si="79">M371/($D371)</f>
        <v>0</v>
      </c>
      <c r="N372" s="201">
        <f t="shared" si="79"/>
        <v>8451.6860521899362</v>
      </c>
      <c r="O372" s="324">
        <f t="shared" si="79"/>
        <v>-735.6562256123492</v>
      </c>
      <c r="P372" s="201">
        <f t="shared" si="79"/>
        <v>7716.0298265775873</v>
      </c>
      <c r="Q372" s="201">
        <f>Q371/(D371)</f>
        <v>2946.6317016025537</v>
      </c>
      <c r="R372" s="201">
        <f>R371/(D371+E371)</f>
        <v>131781.38201322846</v>
      </c>
      <c r="S372" s="201"/>
      <c r="T372" s="292">
        <f>T371/(D371)</f>
        <v>246.48326170653854</v>
      </c>
      <c r="U372" s="292">
        <f>U371/(D371)</f>
        <v>4522.9148632684955</v>
      </c>
      <c r="V372" s="292">
        <f>V371/($D371)</f>
        <v>1832.2419296455955</v>
      </c>
      <c r="W372" s="292">
        <f>W371/(D371)</f>
        <v>0</v>
      </c>
    </row>
    <row r="373" spans="1:23" x14ac:dyDescent="0.2">
      <c r="A373" s="294"/>
      <c r="B373" s="295"/>
      <c r="C373" s="296"/>
      <c r="I373" s="201"/>
      <c r="J373" s="201"/>
      <c r="K373" s="201"/>
      <c r="L373" s="201"/>
      <c r="M373" s="201"/>
      <c r="N373" s="201"/>
      <c r="O373" s="324"/>
      <c r="P373" s="201"/>
      <c r="Q373" s="201"/>
      <c r="R373" s="201"/>
      <c r="S373" s="238"/>
      <c r="T373" s="325"/>
      <c r="U373" s="325"/>
      <c r="V373" s="325"/>
      <c r="W373" s="325"/>
    </row>
    <row r="374" spans="1:23" x14ac:dyDescent="0.2">
      <c r="A374" s="295" t="s">
        <v>35</v>
      </c>
      <c r="B374" s="295"/>
      <c r="C374" s="300" t="s">
        <v>860</v>
      </c>
      <c r="I374" s="201"/>
      <c r="J374" s="201"/>
      <c r="K374" s="201"/>
      <c r="L374" s="201"/>
      <c r="M374" s="201"/>
      <c r="N374" s="201"/>
      <c r="O374" s="324"/>
      <c r="P374" s="201"/>
      <c r="Q374" s="201"/>
      <c r="R374" s="201"/>
      <c r="S374" s="238"/>
      <c r="T374" s="325"/>
      <c r="U374" s="325"/>
      <c r="V374" s="325"/>
      <c r="W374" s="325"/>
    </row>
    <row r="375" spans="1:23" x14ac:dyDescent="0.2">
      <c r="A375" s="294"/>
      <c r="B375" s="295"/>
      <c r="C375" s="296" t="str">
        <f>C$11</f>
        <v>TOTAL</v>
      </c>
      <c r="D375" s="186">
        <f>transpose!A129</f>
        <v>1064.3</v>
      </c>
      <c r="E375" s="186">
        <f>transpose!B129</f>
        <v>0</v>
      </c>
      <c r="F375" s="186">
        <f>transpose!C129</f>
        <v>0</v>
      </c>
      <c r="G375" s="186">
        <f>transpose!D129</f>
        <v>0</v>
      </c>
      <c r="H375" s="186">
        <f>transpose!E129</f>
        <v>263.7</v>
      </c>
      <c r="I375" s="201">
        <f>transpose!F129</f>
        <v>9874528.0099999998</v>
      </c>
      <c r="J375" s="201">
        <f>transpose!G129</f>
        <v>0</v>
      </c>
      <c r="K375" s="201">
        <f>transpose!H129</f>
        <v>0</v>
      </c>
      <c r="L375" s="201">
        <f>transpose!I129</f>
        <v>0</v>
      </c>
      <c r="M375" s="201">
        <f>transpose!J129</f>
        <v>0</v>
      </c>
      <c r="N375" s="201">
        <f>transpose!K129</f>
        <v>9874528.0099999998</v>
      </c>
      <c r="O375" s="324">
        <f>transpose!L129</f>
        <v>-859504.0043705554</v>
      </c>
      <c r="P375" s="201">
        <f>transpose!M129</f>
        <v>9015024.0056294445</v>
      </c>
      <c r="Q375" s="201">
        <f>transpose!N129</f>
        <v>7946752.9299999997</v>
      </c>
      <c r="R375" s="201">
        <f>transpose!O129</f>
        <v>386722124</v>
      </c>
      <c r="S375" s="238">
        <f>transpose!P129</f>
        <v>20.548999999999999</v>
      </c>
      <c r="T375" s="292">
        <f>transpose!Q129</f>
        <v>747278.98</v>
      </c>
      <c r="U375" s="292">
        <f>transpose!R129</f>
        <v>320992.09562944481</v>
      </c>
      <c r="V375" s="292">
        <f>transpose!S129</f>
        <v>2930583</v>
      </c>
      <c r="W375" s="292">
        <f>transpose!T129</f>
        <v>0</v>
      </c>
    </row>
    <row r="376" spans="1:23" x14ac:dyDescent="0.2">
      <c r="A376" s="294"/>
      <c r="B376" s="295"/>
      <c r="C376" s="296" t="str">
        <f>C$12</f>
        <v>PER PUPIL</v>
      </c>
      <c r="I376" s="201">
        <f>I375/(D375)</f>
        <v>9277.9554730808977</v>
      </c>
      <c r="J376" s="201">
        <f>J375/(D375)</f>
        <v>0</v>
      </c>
      <c r="K376" s="201"/>
      <c r="L376" s="201"/>
      <c r="M376" s="201">
        <f t="shared" ref="M376:R376" si="80">M375/($D375)</f>
        <v>0</v>
      </c>
      <c r="N376" s="201">
        <f t="shared" si="80"/>
        <v>9277.9554730808977</v>
      </c>
      <c r="O376" s="324">
        <f t="shared" si="80"/>
        <v>-807.57681515602314</v>
      </c>
      <c r="P376" s="201">
        <f t="shared" si="80"/>
        <v>8470.3786579248754</v>
      </c>
      <c r="Q376" s="201">
        <f>Q375/(D375)</f>
        <v>7466.6474960067653</v>
      </c>
      <c r="R376" s="201">
        <f>R375/(D375+E375)</f>
        <v>363358.19223903038</v>
      </c>
      <c r="S376" s="201"/>
      <c r="T376" s="292">
        <f>T375/(D375)</f>
        <v>702.13189890068588</v>
      </c>
      <c r="U376" s="292">
        <f>U375/(D375)</f>
        <v>301.59926301742445</v>
      </c>
      <c r="V376" s="292">
        <f>V375/($D375)</f>
        <v>2753.5309593159823</v>
      </c>
      <c r="W376" s="292">
        <f>W375/(D375)</f>
        <v>0</v>
      </c>
    </row>
    <row r="377" spans="1:23" x14ac:dyDescent="0.2">
      <c r="A377" s="294"/>
      <c r="B377" s="295"/>
      <c r="C377" s="296"/>
      <c r="I377" s="201"/>
      <c r="J377" s="201"/>
      <c r="K377" s="201"/>
      <c r="L377" s="201"/>
      <c r="M377" s="201"/>
      <c r="N377" s="201"/>
      <c r="O377" s="324"/>
      <c r="P377" s="201"/>
      <c r="Q377" s="201"/>
      <c r="R377" s="201"/>
      <c r="S377" s="238"/>
      <c r="T377" s="325"/>
      <c r="U377" s="325"/>
      <c r="V377" s="325"/>
      <c r="W377" s="325"/>
    </row>
    <row r="378" spans="1:23" x14ac:dyDescent="0.2">
      <c r="A378" s="295" t="s">
        <v>36</v>
      </c>
      <c r="B378" s="295"/>
      <c r="C378" s="300" t="s">
        <v>861</v>
      </c>
      <c r="I378" s="201"/>
      <c r="J378" s="201"/>
      <c r="K378" s="201"/>
      <c r="L378" s="201"/>
      <c r="M378" s="201"/>
      <c r="N378" s="201"/>
      <c r="O378" s="324"/>
      <c r="P378" s="201"/>
      <c r="Q378" s="201"/>
      <c r="R378" s="201"/>
      <c r="S378" s="238"/>
      <c r="T378" s="325"/>
      <c r="U378" s="325"/>
      <c r="V378" s="325"/>
      <c r="W378" s="325"/>
    </row>
    <row r="379" spans="1:23" x14ac:dyDescent="0.2">
      <c r="A379" s="294"/>
      <c r="B379" s="295"/>
      <c r="C379" s="296" t="str">
        <f>C$11</f>
        <v>TOTAL</v>
      </c>
      <c r="D379" s="186">
        <f>transpose!A130</f>
        <v>1025.3</v>
      </c>
      <c r="E379" s="186">
        <f>transpose!B130</f>
        <v>0</v>
      </c>
      <c r="F379" s="186">
        <f>transpose!C130</f>
        <v>0</v>
      </c>
      <c r="G379" s="186">
        <f>transpose!D130</f>
        <v>0</v>
      </c>
      <c r="H379" s="186">
        <f>transpose!E130</f>
        <v>590.4</v>
      </c>
      <c r="I379" s="201">
        <f>transpose!F130</f>
        <v>9676769.5</v>
      </c>
      <c r="J379" s="201">
        <f>transpose!G130</f>
        <v>0</v>
      </c>
      <c r="K379" s="201">
        <f>transpose!H130</f>
        <v>0</v>
      </c>
      <c r="L379" s="201">
        <f>transpose!I130</f>
        <v>0</v>
      </c>
      <c r="M379" s="201">
        <f>transpose!J130</f>
        <v>0</v>
      </c>
      <c r="N379" s="201">
        <f>transpose!K130</f>
        <v>9676769.5</v>
      </c>
      <c r="O379" s="324">
        <f>transpose!L130</f>
        <v>-842290.60125182196</v>
      </c>
      <c r="P379" s="201">
        <f>transpose!M130</f>
        <v>8834478.898748178</v>
      </c>
      <c r="Q379" s="201">
        <f>transpose!N130</f>
        <v>1470910.17</v>
      </c>
      <c r="R379" s="201">
        <f>transpose!O130</f>
        <v>118364060</v>
      </c>
      <c r="S379" s="238">
        <f>transpose!P130</f>
        <v>12.427</v>
      </c>
      <c r="T379" s="292">
        <f>transpose!Q130</f>
        <v>253867.65</v>
      </c>
      <c r="U379" s="292">
        <f>transpose!R130</f>
        <v>7109701.0787481777</v>
      </c>
      <c r="V379" s="292">
        <f>transpose!S130</f>
        <v>0</v>
      </c>
      <c r="W379" s="292">
        <f>transpose!T130</f>
        <v>54283.836011034349</v>
      </c>
    </row>
    <row r="380" spans="1:23" x14ac:dyDescent="0.2">
      <c r="A380" s="294"/>
      <c r="B380" s="295"/>
      <c r="C380" s="296" t="str">
        <f>C$12</f>
        <v>PER PUPIL</v>
      </c>
      <c r="I380" s="201">
        <f>I379/(D379)</f>
        <v>9437.988393640886</v>
      </c>
      <c r="J380" s="201">
        <f>J379/(D379)</f>
        <v>0</v>
      </c>
      <c r="K380" s="201"/>
      <c r="L380" s="201"/>
      <c r="M380" s="201">
        <f t="shared" ref="M380:R380" si="81">M379/($D379)</f>
        <v>0</v>
      </c>
      <c r="N380" s="201">
        <f t="shared" si="81"/>
        <v>9437.988393640886</v>
      </c>
      <c r="O380" s="324">
        <f t="shared" si="81"/>
        <v>-821.50648712749637</v>
      </c>
      <c r="P380" s="201">
        <f t="shared" si="81"/>
        <v>8616.4819065133888</v>
      </c>
      <c r="Q380" s="201">
        <f>Q379/(D379)</f>
        <v>1434.6144250463278</v>
      </c>
      <c r="R380" s="201">
        <f>R379/(D379+E379)</f>
        <v>115443.34341168439</v>
      </c>
      <c r="S380" s="201"/>
      <c r="T380" s="292">
        <f>T379/(D379)</f>
        <v>247.60328684287526</v>
      </c>
      <c r="U380" s="292">
        <f>U379/(D379)</f>
        <v>6934.2641946241865</v>
      </c>
      <c r="V380" s="292">
        <f>V379/($D379)</f>
        <v>0</v>
      </c>
      <c r="W380" s="292">
        <f>W379/(D379)</f>
        <v>52.944344105173464</v>
      </c>
    </row>
    <row r="381" spans="1:23" x14ac:dyDescent="0.2">
      <c r="A381" s="294"/>
      <c r="B381" s="295"/>
      <c r="C381" s="296"/>
      <c r="I381" s="201"/>
      <c r="J381" s="201"/>
      <c r="K381" s="201"/>
      <c r="L381" s="201"/>
      <c r="M381" s="201"/>
      <c r="N381" s="201"/>
      <c r="O381" s="324"/>
      <c r="P381" s="201"/>
      <c r="Q381" s="201"/>
      <c r="R381" s="201"/>
      <c r="S381" s="238"/>
      <c r="T381" s="325"/>
      <c r="U381" s="325"/>
      <c r="V381" s="325"/>
      <c r="W381" s="325"/>
    </row>
    <row r="382" spans="1:23" x14ac:dyDescent="0.2">
      <c r="A382" s="295" t="s">
        <v>36</v>
      </c>
      <c r="B382" s="295"/>
      <c r="C382" s="300" t="s">
        <v>862</v>
      </c>
      <c r="I382" s="201"/>
      <c r="J382" s="201"/>
      <c r="K382" s="201"/>
      <c r="L382" s="201"/>
      <c r="M382" s="201"/>
      <c r="N382" s="201"/>
      <c r="O382" s="324"/>
      <c r="P382" s="201"/>
      <c r="Q382" s="201"/>
      <c r="R382" s="201"/>
      <c r="S382" s="238"/>
      <c r="T382" s="325"/>
      <c r="U382" s="325"/>
      <c r="V382" s="325"/>
      <c r="W382" s="325"/>
    </row>
    <row r="383" spans="1:23" x14ac:dyDescent="0.2">
      <c r="A383" s="294"/>
      <c r="B383" s="295"/>
      <c r="C383" s="296" t="str">
        <f>C$11</f>
        <v>TOTAL</v>
      </c>
      <c r="D383" s="186">
        <f>transpose!A131</f>
        <v>180.7</v>
      </c>
      <c r="E383" s="186">
        <f>transpose!B131</f>
        <v>0</v>
      </c>
      <c r="F383" s="186">
        <f>transpose!C131</f>
        <v>0</v>
      </c>
      <c r="G383" s="186">
        <f>transpose!D131</f>
        <v>0</v>
      </c>
      <c r="H383" s="186">
        <f>transpose!E131</f>
        <v>75.599999999999994</v>
      </c>
      <c r="I383" s="201">
        <f>transpose!F131</f>
        <v>2669206.73</v>
      </c>
      <c r="J383" s="201">
        <f>transpose!G131</f>
        <v>0</v>
      </c>
      <c r="K383" s="201">
        <f>transpose!H131</f>
        <v>0</v>
      </c>
      <c r="L383" s="201">
        <f>transpose!I131</f>
        <v>0</v>
      </c>
      <c r="M383" s="201">
        <f>transpose!J131</f>
        <v>0</v>
      </c>
      <c r="N383" s="201">
        <f>transpose!K131</f>
        <v>2669206.73</v>
      </c>
      <c r="O383" s="324">
        <f>transpose!L131</f>
        <v>-232334.53493721326</v>
      </c>
      <c r="P383" s="201">
        <f>transpose!M131</f>
        <v>2436872.1950627868</v>
      </c>
      <c r="Q383" s="201">
        <f>transpose!N131</f>
        <v>190709.45</v>
      </c>
      <c r="R383" s="201">
        <f>transpose!O131</f>
        <v>113517530</v>
      </c>
      <c r="S383" s="238">
        <f>transpose!P131</f>
        <v>1.68</v>
      </c>
      <c r="T383" s="292">
        <f>transpose!Q131</f>
        <v>62696.04</v>
      </c>
      <c r="U383" s="292">
        <f>transpose!R131</f>
        <v>2183466.7050627866</v>
      </c>
      <c r="V383" s="292">
        <f>transpose!S131</f>
        <v>428694.86</v>
      </c>
      <c r="W383" s="292">
        <f>transpose!T131</f>
        <v>0</v>
      </c>
    </row>
    <row r="384" spans="1:23" x14ac:dyDescent="0.2">
      <c r="A384" s="294"/>
      <c r="B384" s="295"/>
      <c r="C384" s="296" t="str">
        <f>C$12</f>
        <v>PER PUPIL</v>
      </c>
      <c r="I384" s="201">
        <f>I383/(D383)</f>
        <v>14771.481627006087</v>
      </c>
      <c r="J384" s="201">
        <f>J383/(D383)</f>
        <v>0</v>
      </c>
      <c r="K384" s="201"/>
      <c r="L384" s="201"/>
      <c r="M384" s="201">
        <f t="shared" ref="M384:R384" si="82">M383/($D383)</f>
        <v>0</v>
      </c>
      <c r="N384" s="201">
        <f t="shared" si="82"/>
        <v>14771.481627006087</v>
      </c>
      <c r="O384" s="324">
        <f t="shared" si="82"/>
        <v>-1285.7472879757238</v>
      </c>
      <c r="P384" s="201">
        <f t="shared" si="82"/>
        <v>13485.734339030365</v>
      </c>
      <c r="Q384" s="201">
        <f>Q383/(D383)</f>
        <v>1055.3926397343664</v>
      </c>
      <c r="R384" s="201">
        <f>R383/(D383+E383)</f>
        <v>628209.90592141671</v>
      </c>
      <c r="S384" s="201"/>
      <c r="T384" s="292">
        <f>T383/(D383)</f>
        <v>346.96203652462646</v>
      </c>
      <c r="U384" s="292">
        <f>U383/(D383)</f>
        <v>12083.379662771371</v>
      </c>
      <c r="V384" s="292">
        <f>V383/($D383)</f>
        <v>2372.4120641947979</v>
      </c>
      <c r="W384" s="292">
        <f>W383/(D383)</f>
        <v>0</v>
      </c>
    </row>
    <row r="385" spans="1:23" x14ac:dyDescent="0.2">
      <c r="A385" s="294"/>
      <c r="B385" s="295"/>
      <c r="C385" s="296"/>
      <c r="I385" s="201"/>
      <c r="J385" s="201"/>
      <c r="K385" s="201"/>
      <c r="L385" s="201"/>
      <c r="M385" s="201"/>
      <c r="N385" s="201"/>
      <c r="O385" s="324"/>
      <c r="P385" s="201"/>
      <c r="Q385" s="201"/>
      <c r="R385" s="201"/>
      <c r="S385" s="238"/>
      <c r="T385" s="325"/>
      <c r="U385" s="325"/>
      <c r="V385" s="325"/>
      <c r="W385" s="325"/>
    </row>
    <row r="386" spans="1:23" x14ac:dyDescent="0.2">
      <c r="A386" s="295" t="s">
        <v>36</v>
      </c>
      <c r="B386" s="295"/>
      <c r="C386" s="300" t="s">
        <v>863</v>
      </c>
      <c r="I386" s="201"/>
      <c r="J386" s="201"/>
      <c r="K386" s="201"/>
      <c r="L386" s="201"/>
      <c r="M386" s="201"/>
      <c r="N386" s="201"/>
      <c r="O386" s="324"/>
      <c r="P386" s="201"/>
      <c r="Q386" s="201"/>
      <c r="R386" s="201"/>
      <c r="S386" s="238"/>
      <c r="T386" s="325"/>
      <c r="U386" s="325"/>
      <c r="V386" s="325"/>
      <c r="W386" s="325"/>
    </row>
    <row r="387" spans="1:23" x14ac:dyDescent="0.2">
      <c r="A387" s="294"/>
      <c r="B387" s="295"/>
      <c r="C387" s="296" t="str">
        <f>C$11</f>
        <v>TOTAL</v>
      </c>
      <c r="D387" s="186">
        <f>transpose!A132</f>
        <v>367</v>
      </c>
      <c r="E387" s="186">
        <f>transpose!B132</f>
        <v>0</v>
      </c>
      <c r="F387" s="186">
        <f>transpose!C132</f>
        <v>0</v>
      </c>
      <c r="G387" s="186">
        <f>transpose!D132</f>
        <v>0</v>
      </c>
      <c r="H387" s="186">
        <f>transpose!E132</f>
        <v>101.6</v>
      </c>
      <c r="I387" s="201">
        <f>transpose!F132</f>
        <v>3932540.97</v>
      </c>
      <c r="J387" s="201">
        <f>transpose!G132</f>
        <v>0</v>
      </c>
      <c r="K387" s="201">
        <f>transpose!H132</f>
        <v>0</v>
      </c>
      <c r="L387" s="201">
        <f>transpose!I132</f>
        <v>0</v>
      </c>
      <c r="M387" s="201">
        <f>transpose!J132</f>
        <v>0</v>
      </c>
      <c r="N387" s="201">
        <f>transpose!K132</f>
        <v>3932540.97</v>
      </c>
      <c r="O387" s="324">
        <f>transpose!L132</f>
        <v>-342298.3567055848</v>
      </c>
      <c r="P387" s="201">
        <f>transpose!M132</f>
        <v>3590242.6132944152</v>
      </c>
      <c r="Q387" s="201">
        <f>transpose!N132</f>
        <v>1028371.62</v>
      </c>
      <c r="R387" s="201">
        <f>transpose!O132</f>
        <v>45386690</v>
      </c>
      <c r="S387" s="238">
        <f>transpose!P132</f>
        <v>22.658000000000001</v>
      </c>
      <c r="T387" s="292">
        <f>transpose!Q132</f>
        <v>193481.86</v>
      </c>
      <c r="U387" s="292">
        <f>transpose!R132</f>
        <v>2368389.1332944152</v>
      </c>
      <c r="V387" s="292">
        <f>transpose!S132</f>
        <v>0</v>
      </c>
      <c r="W387" s="292">
        <f>transpose!T132</f>
        <v>0</v>
      </c>
    </row>
    <row r="388" spans="1:23" x14ac:dyDescent="0.2">
      <c r="A388" s="294"/>
      <c r="B388" s="295"/>
      <c r="C388" s="296" t="str">
        <f>C$12</f>
        <v>PER PUPIL</v>
      </c>
      <c r="I388" s="201">
        <f>I387/(D387)</f>
        <v>10715.370490463216</v>
      </c>
      <c r="J388" s="201">
        <f>J387/(D387)</f>
        <v>0</v>
      </c>
      <c r="K388" s="201"/>
      <c r="L388" s="201"/>
      <c r="M388" s="201">
        <f t="shared" ref="M388:R388" si="83">M387/($D387)</f>
        <v>0</v>
      </c>
      <c r="N388" s="201">
        <f t="shared" si="83"/>
        <v>10715.370490463216</v>
      </c>
      <c r="O388" s="324">
        <f t="shared" si="83"/>
        <v>-932.69307004246537</v>
      </c>
      <c r="P388" s="201">
        <f t="shared" si="83"/>
        <v>9782.6774204207504</v>
      </c>
      <c r="Q388" s="201">
        <f>Q387/(D387)</f>
        <v>2802.1025068119893</v>
      </c>
      <c r="R388" s="201">
        <f>R387/(D387+E387)</f>
        <v>123669.45504087194</v>
      </c>
      <c r="S388" s="201"/>
      <c r="T388" s="292">
        <f>T387/(D387)</f>
        <v>527.19852861035417</v>
      </c>
      <c r="U388" s="292">
        <f>U387/(D387)</f>
        <v>6453.3763849984061</v>
      </c>
      <c r="V388" s="292">
        <f>V387/($D387)</f>
        <v>0</v>
      </c>
      <c r="W388" s="292">
        <f>W387/(D387)</f>
        <v>0</v>
      </c>
    </row>
    <row r="389" spans="1:23" x14ac:dyDescent="0.2">
      <c r="A389" s="294"/>
      <c r="B389" s="295"/>
      <c r="C389" s="296"/>
      <c r="I389" s="201"/>
      <c r="J389" s="201"/>
      <c r="K389" s="201"/>
      <c r="L389" s="201"/>
      <c r="M389" s="201"/>
      <c r="N389" s="201"/>
      <c r="O389" s="324"/>
      <c r="P389" s="201"/>
      <c r="Q389" s="201"/>
      <c r="R389" s="201"/>
      <c r="S389" s="238"/>
      <c r="T389" s="325"/>
      <c r="U389" s="325"/>
      <c r="V389" s="325"/>
      <c r="W389" s="325"/>
    </row>
    <row r="390" spans="1:23" x14ac:dyDescent="0.2">
      <c r="A390" s="295" t="s">
        <v>36</v>
      </c>
      <c r="B390" s="295"/>
      <c r="C390" s="300" t="s">
        <v>864</v>
      </c>
      <c r="I390" s="201"/>
      <c r="J390" s="201"/>
      <c r="K390" s="201"/>
      <c r="L390" s="201"/>
      <c r="M390" s="201"/>
      <c r="N390" s="201"/>
      <c r="O390" s="324"/>
      <c r="P390" s="201"/>
      <c r="Q390" s="201"/>
      <c r="R390" s="201"/>
      <c r="S390" s="238"/>
      <c r="T390" s="325"/>
      <c r="U390" s="325"/>
      <c r="V390" s="325"/>
      <c r="W390" s="325"/>
    </row>
    <row r="391" spans="1:23" x14ac:dyDescent="0.2">
      <c r="A391" s="294"/>
      <c r="B391" s="295"/>
      <c r="C391" s="296" t="str">
        <f>C$11</f>
        <v>TOTAL</v>
      </c>
      <c r="D391" s="186">
        <f>transpose!A133</f>
        <v>110.7</v>
      </c>
      <c r="E391" s="186">
        <f>transpose!B133</f>
        <v>0</v>
      </c>
      <c r="F391" s="186">
        <f>transpose!C133</f>
        <v>0</v>
      </c>
      <c r="G391" s="186">
        <f>transpose!D133</f>
        <v>0</v>
      </c>
      <c r="H391" s="186">
        <f>transpose!E133</f>
        <v>56</v>
      </c>
      <c r="I391" s="201">
        <f>transpose!F133</f>
        <v>1823700.92</v>
      </c>
      <c r="J391" s="201">
        <f>transpose!G133</f>
        <v>0</v>
      </c>
      <c r="K391" s="201">
        <f>transpose!H133</f>
        <v>0</v>
      </c>
      <c r="L391" s="201">
        <f>transpose!I133</f>
        <v>0</v>
      </c>
      <c r="M391" s="201">
        <f>transpose!J133</f>
        <v>0</v>
      </c>
      <c r="N391" s="201">
        <f>transpose!K133</f>
        <v>1823700.92</v>
      </c>
      <c r="O391" s="324">
        <f>transpose!L133</f>
        <v>-158739.56121516594</v>
      </c>
      <c r="P391" s="201">
        <f>transpose!M133</f>
        <v>1664961.3587848339</v>
      </c>
      <c r="Q391" s="201">
        <f>transpose!N133</f>
        <v>327322.64</v>
      </c>
      <c r="R391" s="201">
        <f>transpose!O133</f>
        <v>38418150</v>
      </c>
      <c r="S391" s="238">
        <f>transpose!P133</f>
        <v>8.52</v>
      </c>
      <c r="T391" s="292">
        <f>transpose!Q133</f>
        <v>46529.919999999998</v>
      </c>
      <c r="U391" s="292">
        <f>transpose!R133</f>
        <v>1291108.7987848339</v>
      </c>
      <c r="V391" s="292">
        <f>transpose!S133</f>
        <v>29636.04</v>
      </c>
      <c r="W391" s="292">
        <f>transpose!T133</f>
        <v>19552.391747247373</v>
      </c>
    </row>
    <row r="392" spans="1:23" x14ac:dyDescent="0.2">
      <c r="A392" s="294"/>
      <c r="B392" s="295"/>
      <c r="C392" s="296" t="str">
        <f>C$12</f>
        <v>PER PUPIL</v>
      </c>
      <c r="I392" s="201">
        <f>I391/(D391)</f>
        <v>16474.2630532972</v>
      </c>
      <c r="J392" s="201">
        <f>J391/(D391)</f>
        <v>0</v>
      </c>
      <c r="K392" s="201"/>
      <c r="L392" s="201"/>
      <c r="M392" s="201">
        <f t="shared" ref="M392:R392" si="84">M391/($D391)</f>
        <v>0</v>
      </c>
      <c r="N392" s="201">
        <f t="shared" si="84"/>
        <v>16474.2630532972</v>
      </c>
      <c r="O392" s="324">
        <f t="shared" si="84"/>
        <v>-1433.9617092607582</v>
      </c>
      <c r="P392" s="201">
        <f t="shared" si="84"/>
        <v>15040.301344036439</v>
      </c>
      <c r="Q392" s="201">
        <f>Q391/(D391)</f>
        <v>2956.8440831074977</v>
      </c>
      <c r="R392" s="201">
        <f>R391/(D391+E391)</f>
        <v>347047.42547425471</v>
      </c>
      <c r="S392" s="201"/>
      <c r="T392" s="292">
        <f>T391/(D391)</f>
        <v>420.32448057813912</v>
      </c>
      <c r="U392" s="292">
        <f>U391/(D391)</f>
        <v>11663.132780350803</v>
      </c>
      <c r="V392" s="292">
        <f>V391/($D391)</f>
        <v>267.7149051490515</v>
      </c>
      <c r="W392" s="292">
        <f>W391/(D391)</f>
        <v>176.62503836718494</v>
      </c>
    </row>
    <row r="393" spans="1:23" x14ac:dyDescent="0.2">
      <c r="A393" s="294"/>
      <c r="B393" s="295"/>
      <c r="C393" s="296"/>
      <c r="I393" s="201"/>
      <c r="J393" s="201"/>
      <c r="K393" s="201"/>
      <c r="L393" s="201"/>
      <c r="M393" s="201"/>
      <c r="N393" s="201"/>
      <c r="O393" s="324"/>
      <c r="P393" s="201"/>
      <c r="Q393" s="201"/>
      <c r="R393" s="201"/>
      <c r="S393" s="238"/>
      <c r="T393" s="325"/>
      <c r="U393" s="325"/>
      <c r="V393" s="325"/>
      <c r="W393" s="325"/>
    </row>
    <row r="394" spans="1:23" x14ac:dyDescent="0.2">
      <c r="A394" s="295" t="s">
        <v>36</v>
      </c>
      <c r="B394" s="295"/>
      <c r="C394" s="300" t="s">
        <v>865</v>
      </c>
      <c r="I394" s="201"/>
      <c r="J394" s="201"/>
      <c r="K394" s="201"/>
      <c r="L394" s="201"/>
      <c r="M394" s="201"/>
      <c r="N394" s="201"/>
      <c r="O394" s="324"/>
      <c r="P394" s="201"/>
      <c r="Q394" s="201"/>
      <c r="R394" s="201"/>
      <c r="S394" s="238"/>
      <c r="T394" s="325"/>
      <c r="U394" s="325"/>
      <c r="V394" s="325"/>
      <c r="W394" s="325"/>
    </row>
    <row r="395" spans="1:23" x14ac:dyDescent="0.2">
      <c r="A395" s="294"/>
      <c r="B395" s="295"/>
      <c r="C395" s="296" t="str">
        <f>C$11</f>
        <v>TOTAL</v>
      </c>
      <c r="D395" s="186">
        <f>transpose!A134</f>
        <v>458.9</v>
      </c>
      <c r="E395" s="186">
        <f>transpose!B134</f>
        <v>0</v>
      </c>
      <c r="F395" s="186">
        <f>transpose!C134</f>
        <v>385</v>
      </c>
      <c r="G395" s="186">
        <f>transpose!D134</f>
        <v>0</v>
      </c>
      <c r="H395" s="186">
        <f>transpose!E134</f>
        <v>74.2</v>
      </c>
      <c r="I395" s="201">
        <f>transpose!F134</f>
        <v>3844657.87</v>
      </c>
      <c r="J395" s="201">
        <f>transpose!G134</f>
        <v>0</v>
      </c>
      <c r="K395" s="201">
        <f>transpose!H134</f>
        <v>3142370</v>
      </c>
      <c r="L395" s="201">
        <f>transpose!I134</f>
        <v>0</v>
      </c>
      <c r="M395" s="201">
        <f>transpose!J134</f>
        <v>0</v>
      </c>
      <c r="N395" s="201">
        <f>transpose!K134</f>
        <v>3844657.87</v>
      </c>
      <c r="O395" s="324">
        <f>transpose!L134</f>
        <v>-334648.78841330769</v>
      </c>
      <c r="P395" s="201">
        <f>transpose!M134</f>
        <v>3510009.0815866925</v>
      </c>
      <c r="Q395" s="201">
        <f>transpose!N134</f>
        <v>294415.17</v>
      </c>
      <c r="R395" s="201">
        <f>transpose!O134</f>
        <v>15008930</v>
      </c>
      <c r="S395" s="238">
        <f>transpose!P134</f>
        <v>19.616</v>
      </c>
      <c r="T395" s="292">
        <f>transpose!Q134</f>
        <v>32145.98</v>
      </c>
      <c r="U395" s="292">
        <f>transpose!R134</f>
        <v>3183447.9315866926</v>
      </c>
      <c r="V395" s="292">
        <f>transpose!S134</f>
        <v>205000</v>
      </c>
      <c r="W395" s="292">
        <f>transpose!T134</f>
        <v>0</v>
      </c>
    </row>
    <row r="396" spans="1:23" x14ac:dyDescent="0.2">
      <c r="A396" s="294"/>
      <c r="B396" s="295"/>
      <c r="C396" s="296" t="str">
        <f>C$12</f>
        <v>PER PUPIL</v>
      </c>
      <c r="I396" s="201">
        <f>I395/(D395)</f>
        <v>8377.9862061451295</v>
      </c>
      <c r="J396" s="201">
        <f>J395/(D395)</f>
        <v>0</v>
      </c>
      <c r="K396" s="201"/>
      <c r="L396" s="201"/>
      <c r="M396" s="201">
        <f t="shared" ref="M396:R396" si="85">M395/($D395)</f>
        <v>0</v>
      </c>
      <c r="N396" s="201">
        <f t="shared" si="85"/>
        <v>8377.9862061451295</v>
      </c>
      <c r="O396" s="324">
        <f t="shared" si="85"/>
        <v>-729.24120377709244</v>
      </c>
      <c r="P396" s="201">
        <f t="shared" si="85"/>
        <v>7648.7450023680376</v>
      </c>
      <c r="Q396" s="201">
        <f>Q395/(D395)</f>
        <v>641.56716060143822</v>
      </c>
      <c r="R396" s="201">
        <f>R395/(D395+E395)</f>
        <v>32706.319459577251</v>
      </c>
      <c r="S396" s="201"/>
      <c r="T396" s="292">
        <f>T395/(D395)</f>
        <v>70.050076269339726</v>
      </c>
      <c r="U396" s="292">
        <f>U395/(D395)</f>
        <v>6937.12776549726</v>
      </c>
      <c r="V396" s="292">
        <f>V395/($D395)</f>
        <v>446.7204183918065</v>
      </c>
      <c r="W396" s="292">
        <f>W395/(D395)</f>
        <v>0</v>
      </c>
    </row>
    <row r="397" spans="1:23" x14ac:dyDescent="0.2">
      <c r="A397" s="294"/>
      <c r="B397" s="295"/>
      <c r="C397" s="296"/>
      <c r="I397" s="201"/>
      <c r="J397" s="201"/>
      <c r="K397" s="201"/>
      <c r="L397" s="201"/>
      <c r="M397" s="201"/>
      <c r="N397" s="201"/>
      <c r="O397" s="324"/>
      <c r="P397" s="201"/>
      <c r="Q397" s="201"/>
      <c r="R397" s="201"/>
      <c r="S397" s="238"/>
      <c r="T397" s="325"/>
      <c r="U397" s="325"/>
      <c r="V397" s="325"/>
      <c r="W397" s="325"/>
    </row>
    <row r="398" spans="1:23" x14ac:dyDescent="0.2">
      <c r="A398" s="295" t="s">
        <v>36</v>
      </c>
      <c r="B398" s="295"/>
      <c r="C398" s="300" t="s">
        <v>866</v>
      </c>
      <c r="I398" s="201"/>
      <c r="J398" s="201"/>
      <c r="K398" s="201"/>
      <c r="L398" s="201"/>
      <c r="M398" s="201"/>
      <c r="N398" s="201"/>
      <c r="O398" s="324"/>
      <c r="P398" s="201"/>
      <c r="Q398" s="201"/>
      <c r="R398" s="201"/>
      <c r="S398" s="238"/>
      <c r="T398" s="325"/>
      <c r="U398" s="325"/>
      <c r="V398" s="325"/>
      <c r="W398" s="325"/>
    </row>
    <row r="399" spans="1:23" x14ac:dyDescent="0.2">
      <c r="A399" s="294"/>
      <c r="B399" s="295"/>
      <c r="C399" s="296" t="str">
        <f>C$11</f>
        <v>TOTAL</v>
      </c>
      <c r="D399" s="186">
        <f>transpose!A135</f>
        <v>50</v>
      </c>
      <c r="E399" s="186">
        <f>transpose!B135</f>
        <v>0</v>
      </c>
      <c r="F399" s="186">
        <f>transpose!C135</f>
        <v>0</v>
      </c>
      <c r="G399" s="186">
        <f>transpose!D135</f>
        <v>0</v>
      </c>
      <c r="H399" s="186">
        <f>transpose!E135</f>
        <v>19.399999999999999</v>
      </c>
      <c r="I399" s="201">
        <f>transpose!F135</f>
        <v>844826.97</v>
      </c>
      <c r="J399" s="201">
        <f>transpose!G135</f>
        <v>12572.72</v>
      </c>
      <c r="K399" s="201">
        <f>transpose!H135</f>
        <v>0</v>
      </c>
      <c r="L399" s="201">
        <f>transpose!I135</f>
        <v>0</v>
      </c>
      <c r="M399" s="201">
        <f>transpose!J135</f>
        <v>0</v>
      </c>
      <c r="N399" s="201">
        <f>transpose!K135</f>
        <v>857399.69</v>
      </c>
      <c r="O399" s="324">
        <f>transpose!L135</f>
        <v>-74630.247253820169</v>
      </c>
      <c r="P399" s="201">
        <f>transpose!M135</f>
        <v>782769.44274617976</v>
      </c>
      <c r="Q399" s="201">
        <f>transpose!N135</f>
        <v>180376.41</v>
      </c>
      <c r="R399" s="201">
        <f>transpose!O135</f>
        <v>16429220</v>
      </c>
      <c r="S399" s="238">
        <f>transpose!P135</f>
        <v>10.978999999999999</v>
      </c>
      <c r="T399" s="292">
        <f>transpose!Q135</f>
        <v>26120.23</v>
      </c>
      <c r="U399" s="292">
        <f>transpose!R135</f>
        <v>576272.80274617975</v>
      </c>
      <c r="V399" s="292">
        <f>transpose!S135</f>
        <v>199997.66</v>
      </c>
      <c r="W399" s="292">
        <f>transpose!T135</f>
        <v>0</v>
      </c>
    </row>
    <row r="400" spans="1:23" x14ac:dyDescent="0.2">
      <c r="A400" s="294"/>
      <c r="B400" s="295"/>
      <c r="C400" s="296" t="str">
        <f>C$12</f>
        <v>PER PUPIL</v>
      </c>
      <c r="I400" s="201">
        <f>I399/(D399)</f>
        <v>16896.539399999998</v>
      </c>
      <c r="J400" s="201">
        <f>J399/(D399)</f>
        <v>251.45439999999999</v>
      </c>
      <c r="K400" s="201"/>
      <c r="L400" s="201"/>
      <c r="M400" s="201">
        <f t="shared" ref="M400:R400" si="86">M399/($D399)</f>
        <v>0</v>
      </c>
      <c r="N400" s="201">
        <f t="shared" si="86"/>
        <v>17147.9938</v>
      </c>
      <c r="O400" s="324">
        <f t="shared" si="86"/>
        <v>-1492.6049450764033</v>
      </c>
      <c r="P400" s="201">
        <f t="shared" si="86"/>
        <v>15655.388854923594</v>
      </c>
      <c r="Q400" s="201">
        <f>Q399/(D399)</f>
        <v>3607.5282000000002</v>
      </c>
      <c r="R400" s="201">
        <f>R399/(D399+E399)</f>
        <v>328584.40000000002</v>
      </c>
      <c r="S400" s="201"/>
      <c r="T400" s="292">
        <f>T399/(D399)</f>
        <v>522.40459999999996</v>
      </c>
      <c r="U400" s="292">
        <f>U399/(D399)</f>
        <v>11525.456054923596</v>
      </c>
      <c r="V400" s="292">
        <f>V399/($D399)</f>
        <v>3999.9531999999999</v>
      </c>
      <c r="W400" s="292">
        <f>W399/(D399)</f>
        <v>0</v>
      </c>
    </row>
    <row r="401" spans="1:23" x14ac:dyDescent="0.2">
      <c r="A401" s="294"/>
      <c r="B401" s="295"/>
      <c r="C401" s="296"/>
      <c r="I401" s="201"/>
      <c r="J401" s="201"/>
      <c r="K401" s="201"/>
      <c r="L401" s="201"/>
      <c r="M401" s="201"/>
      <c r="N401" s="201"/>
      <c r="O401" s="324"/>
      <c r="P401" s="201"/>
      <c r="Q401" s="201"/>
      <c r="R401" s="201"/>
      <c r="S401" s="238"/>
      <c r="T401" s="325"/>
      <c r="U401" s="325"/>
      <c r="V401" s="325"/>
      <c r="W401" s="325"/>
    </row>
    <row r="402" spans="1:23" x14ac:dyDescent="0.2">
      <c r="A402" s="295" t="s">
        <v>37</v>
      </c>
      <c r="B402" s="295"/>
      <c r="C402" s="300" t="s">
        <v>867</v>
      </c>
      <c r="I402" s="201"/>
      <c r="J402" s="201"/>
      <c r="K402" s="201"/>
      <c r="L402" s="201"/>
      <c r="M402" s="201"/>
      <c r="N402" s="201"/>
      <c r="O402" s="324"/>
      <c r="P402" s="201"/>
      <c r="Q402" s="201"/>
      <c r="R402" s="201"/>
      <c r="S402" s="238"/>
      <c r="T402" s="325"/>
      <c r="U402" s="325"/>
      <c r="V402" s="325"/>
      <c r="W402" s="325"/>
    </row>
    <row r="403" spans="1:23" x14ac:dyDescent="0.2">
      <c r="A403" s="294"/>
      <c r="B403" s="295"/>
      <c r="C403" s="296" t="str">
        <f>C$11</f>
        <v>TOTAL</v>
      </c>
      <c r="D403" s="186">
        <f>transpose!A136</f>
        <v>184.9</v>
      </c>
      <c r="E403" s="186">
        <f>transpose!B136</f>
        <v>0</v>
      </c>
      <c r="F403" s="186">
        <f>transpose!C136</f>
        <v>0</v>
      </c>
      <c r="G403" s="186">
        <f>transpose!D136</f>
        <v>0</v>
      </c>
      <c r="H403" s="186">
        <f>transpose!E136</f>
        <v>65.400000000000006</v>
      </c>
      <c r="I403" s="201">
        <f>transpose!F136</f>
        <v>2688625.92</v>
      </c>
      <c r="J403" s="201">
        <f>transpose!G136</f>
        <v>0</v>
      </c>
      <c r="K403" s="201">
        <f>transpose!H136</f>
        <v>0</v>
      </c>
      <c r="L403" s="201">
        <f>transpose!I136</f>
        <v>0</v>
      </c>
      <c r="M403" s="201">
        <f>transpose!J136</f>
        <v>0</v>
      </c>
      <c r="N403" s="201">
        <f>transpose!K136</f>
        <v>2688625.92</v>
      </c>
      <c r="O403" s="324">
        <f>transpose!L136</f>
        <v>-234024.8305695442</v>
      </c>
      <c r="P403" s="201">
        <f>transpose!M136</f>
        <v>2454601.0894304556</v>
      </c>
      <c r="Q403" s="201">
        <f>transpose!N136</f>
        <v>1156661.6399999999</v>
      </c>
      <c r="R403" s="201">
        <f>transpose!O136</f>
        <v>67692494</v>
      </c>
      <c r="S403" s="238">
        <f>transpose!P136</f>
        <v>17.087</v>
      </c>
      <c r="T403" s="292">
        <f>transpose!Q136</f>
        <v>103516.21</v>
      </c>
      <c r="U403" s="292">
        <f>transpose!R136</f>
        <v>1194423.2394304557</v>
      </c>
      <c r="V403" s="292">
        <f>transpose!S136</f>
        <v>0</v>
      </c>
      <c r="W403" s="292">
        <f>transpose!T136</f>
        <v>0</v>
      </c>
    </row>
    <row r="404" spans="1:23" x14ac:dyDescent="0.2">
      <c r="A404" s="294"/>
      <c r="B404" s="295"/>
      <c r="C404" s="296" t="str">
        <f>C$12</f>
        <v>PER PUPIL</v>
      </c>
      <c r="I404" s="201">
        <f>I403/(D403)</f>
        <v>14540.973066522443</v>
      </c>
      <c r="J404" s="201">
        <f>J403/(D403)</f>
        <v>0</v>
      </c>
      <c r="K404" s="201"/>
      <c r="L404" s="201"/>
      <c r="M404" s="201">
        <f t="shared" ref="M404:R404" si="87">M403/($D403)</f>
        <v>0</v>
      </c>
      <c r="N404" s="201">
        <f t="shared" si="87"/>
        <v>14540.973066522443</v>
      </c>
      <c r="O404" s="324">
        <f t="shared" si="87"/>
        <v>-1265.6832372609204</v>
      </c>
      <c r="P404" s="201">
        <f t="shared" si="87"/>
        <v>13275.289829261523</v>
      </c>
      <c r="Q404" s="201">
        <f>Q403/(D403)</f>
        <v>6255.6064899945914</v>
      </c>
      <c r="R404" s="201">
        <f>R403/(D403+E403)</f>
        <v>366103.26663061115</v>
      </c>
      <c r="S404" s="201"/>
      <c r="T404" s="292">
        <f>T403/(D403)</f>
        <v>559.84970254191455</v>
      </c>
      <c r="U404" s="292">
        <f>U403/(D403)</f>
        <v>6459.8336367250176</v>
      </c>
      <c r="V404" s="292">
        <f>V403/($D403)</f>
        <v>0</v>
      </c>
      <c r="W404" s="292">
        <f>W403/(D403)</f>
        <v>0</v>
      </c>
    </row>
    <row r="405" spans="1:23" x14ac:dyDescent="0.2">
      <c r="A405" s="294"/>
      <c r="B405" s="295"/>
      <c r="C405" s="296"/>
      <c r="I405" s="201"/>
      <c r="J405" s="201"/>
      <c r="K405" s="201"/>
      <c r="L405" s="201"/>
      <c r="M405" s="201"/>
      <c r="N405" s="201"/>
      <c r="O405" s="324"/>
      <c r="P405" s="201"/>
      <c r="Q405" s="201"/>
      <c r="R405" s="201"/>
      <c r="S405" s="238"/>
      <c r="T405" s="325"/>
      <c r="U405" s="325"/>
      <c r="V405" s="325"/>
      <c r="W405" s="325"/>
    </row>
    <row r="406" spans="1:23" x14ac:dyDescent="0.2">
      <c r="A406" s="295" t="s">
        <v>37</v>
      </c>
      <c r="B406" s="295"/>
      <c r="C406" s="300" t="s">
        <v>868</v>
      </c>
      <c r="I406" s="201"/>
      <c r="J406" s="201"/>
      <c r="K406" s="201"/>
      <c r="L406" s="201"/>
      <c r="M406" s="201"/>
      <c r="N406" s="201"/>
      <c r="O406" s="324"/>
      <c r="P406" s="201"/>
      <c r="Q406" s="201"/>
      <c r="R406" s="201"/>
      <c r="S406" s="238"/>
      <c r="T406" s="325"/>
      <c r="U406" s="325"/>
      <c r="V406" s="325"/>
      <c r="W406" s="325"/>
    </row>
    <row r="407" spans="1:23" x14ac:dyDescent="0.2">
      <c r="A407" s="294"/>
      <c r="B407" s="295"/>
      <c r="C407" s="296" t="str">
        <f>C$11</f>
        <v>TOTAL</v>
      </c>
      <c r="D407" s="186">
        <f>transpose!A137</f>
        <v>482.1</v>
      </c>
      <c r="E407" s="186">
        <f>transpose!B137</f>
        <v>0</v>
      </c>
      <c r="F407" s="186">
        <f>transpose!C137</f>
        <v>0</v>
      </c>
      <c r="G407" s="186">
        <f>transpose!D137</f>
        <v>0</v>
      </c>
      <c r="H407" s="186">
        <f>transpose!E137</f>
        <v>201.1</v>
      </c>
      <c r="I407" s="201">
        <f>transpose!F137</f>
        <v>4721327.43</v>
      </c>
      <c r="J407" s="201">
        <f>transpose!G137</f>
        <v>16831.87</v>
      </c>
      <c r="K407" s="201">
        <f>transpose!H137</f>
        <v>0</v>
      </c>
      <c r="L407" s="201">
        <f>transpose!I137</f>
        <v>0</v>
      </c>
      <c r="M407" s="201">
        <f>transpose!J137</f>
        <v>0</v>
      </c>
      <c r="N407" s="201">
        <f>transpose!K137</f>
        <v>4738159.3</v>
      </c>
      <c r="O407" s="324">
        <f>transpose!L137</f>
        <v>-412421.42283371656</v>
      </c>
      <c r="P407" s="201">
        <f>transpose!M137</f>
        <v>4325737.8771662833</v>
      </c>
      <c r="Q407" s="201">
        <f>transpose!N137</f>
        <v>1561583.63</v>
      </c>
      <c r="R407" s="201">
        <f>transpose!O137</f>
        <v>71553502</v>
      </c>
      <c r="S407" s="238">
        <f>transpose!P137</f>
        <v>21.824000000000002</v>
      </c>
      <c r="T407" s="292">
        <f>transpose!Q137</f>
        <v>187277.79</v>
      </c>
      <c r="U407" s="292">
        <f>transpose!R137</f>
        <v>2576876.4571662834</v>
      </c>
      <c r="V407" s="292">
        <f>transpose!S137</f>
        <v>0</v>
      </c>
      <c r="W407" s="292">
        <f>transpose!T137</f>
        <v>0</v>
      </c>
    </row>
    <row r="408" spans="1:23" x14ac:dyDescent="0.2">
      <c r="A408" s="294"/>
      <c r="B408" s="295"/>
      <c r="C408" s="296" t="str">
        <f>C$12</f>
        <v>PER PUPIL</v>
      </c>
      <c r="I408" s="201">
        <f>I407/(D407)</f>
        <v>9793.2533291848158</v>
      </c>
      <c r="J408" s="201">
        <f>J407/(D407)</f>
        <v>34.913648620618126</v>
      </c>
      <c r="K408" s="201"/>
      <c r="L408" s="201"/>
      <c r="M408" s="201">
        <f t="shared" ref="M408:R408" si="88">M407/($D407)</f>
        <v>0</v>
      </c>
      <c r="N408" s="201">
        <f t="shared" si="88"/>
        <v>9828.1669778054329</v>
      </c>
      <c r="O408" s="324">
        <f t="shared" si="88"/>
        <v>-855.46862234747255</v>
      </c>
      <c r="P408" s="201">
        <f t="shared" si="88"/>
        <v>8972.698355457962</v>
      </c>
      <c r="Q408" s="201">
        <f>Q407/(D407)</f>
        <v>3239.1280439742786</v>
      </c>
      <c r="R408" s="201">
        <f>R407/(D407+E407)</f>
        <v>148420.45633685956</v>
      </c>
      <c r="S408" s="201"/>
      <c r="T408" s="292">
        <f>T407/(D407)</f>
        <v>388.462538892346</v>
      </c>
      <c r="U408" s="292">
        <f>U407/(D407)</f>
        <v>5345.1077725913365</v>
      </c>
      <c r="V408" s="292">
        <f>V407/($D407)</f>
        <v>0</v>
      </c>
      <c r="W408" s="292">
        <f>W407/(D407)</f>
        <v>0</v>
      </c>
    </row>
    <row r="409" spans="1:23" x14ac:dyDescent="0.2">
      <c r="A409" s="294"/>
      <c r="B409" s="295"/>
      <c r="C409" s="296"/>
      <c r="I409" s="201"/>
      <c r="J409" s="201"/>
      <c r="K409" s="201"/>
      <c r="L409" s="201"/>
      <c r="M409" s="201"/>
      <c r="N409" s="201"/>
      <c r="O409" s="324"/>
      <c r="P409" s="201"/>
      <c r="Q409" s="201"/>
      <c r="R409" s="201"/>
      <c r="S409" s="238"/>
      <c r="T409" s="325"/>
      <c r="U409" s="325"/>
      <c r="V409" s="325"/>
      <c r="W409" s="325"/>
    </row>
    <row r="410" spans="1:23" x14ac:dyDescent="0.2">
      <c r="A410" s="295" t="s">
        <v>37</v>
      </c>
      <c r="B410" s="295"/>
      <c r="C410" s="300" t="s">
        <v>869</v>
      </c>
      <c r="I410" s="201"/>
      <c r="J410" s="201"/>
      <c r="K410" s="201"/>
      <c r="L410" s="201"/>
      <c r="M410" s="201"/>
      <c r="N410" s="201"/>
      <c r="O410" s="324"/>
      <c r="P410" s="201"/>
      <c r="Q410" s="201"/>
      <c r="R410" s="201"/>
      <c r="S410" s="238"/>
      <c r="T410" s="325"/>
      <c r="U410" s="325"/>
      <c r="V410" s="325"/>
      <c r="W410" s="325"/>
    </row>
    <row r="411" spans="1:23" x14ac:dyDescent="0.2">
      <c r="A411" s="294"/>
      <c r="B411" s="295"/>
      <c r="C411" s="296" t="str">
        <f>C$11</f>
        <v>TOTAL</v>
      </c>
      <c r="D411" s="186">
        <f>transpose!A138</f>
        <v>50</v>
      </c>
      <c r="E411" s="186">
        <f>transpose!B138</f>
        <v>0</v>
      </c>
      <c r="F411" s="186">
        <f>transpose!C138</f>
        <v>0</v>
      </c>
      <c r="G411" s="186">
        <f>transpose!D138</f>
        <v>0</v>
      </c>
      <c r="H411" s="186">
        <f>transpose!E138</f>
        <v>27.5</v>
      </c>
      <c r="I411" s="201">
        <f>transpose!F138</f>
        <v>907453.3</v>
      </c>
      <c r="J411" s="201">
        <f>transpose!G138</f>
        <v>14227.67</v>
      </c>
      <c r="K411" s="201">
        <f>transpose!H138</f>
        <v>0</v>
      </c>
      <c r="L411" s="201">
        <f>transpose!I138</f>
        <v>0</v>
      </c>
      <c r="M411" s="201">
        <f>transpose!J138</f>
        <v>0</v>
      </c>
      <c r="N411" s="201">
        <f>transpose!K138</f>
        <v>921680.97000000009</v>
      </c>
      <c r="O411" s="324">
        <f>transpose!L138</f>
        <v>-80225.453172534762</v>
      </c>
      <c r="P411" s="201">
        <f>transpose!M138</f>
        <v>841455.51682746527</v>
      </c>
      <c r="Q411" s="201">
        <f>transpose!N138</f>
        <v>175813.85</v>
      </c>
      <c r="R411" s="201">
        <f>transpose!O138</f>
        <v>6511624</v>
      </c>
      <c r="S411" s="238">
        <f>transpose!P138</f>
        <v>27</v>
      </c>
      <c r="T411" s="292">
        <f>transpose!Q138</f>
        <v>19870.21</v>
      </c>
      <c r="U411" s="292">
        <f>transpose!R138</f>
        <v>645771.45682746533</v>
      </c>
      <c r="V411" s="292">
        <f>transpose!S138</f>
        <v>0</v>
      </c>
      <c r="W411" s="292">
        <f>transpose!T138</f>
        <v>0</v>
      </c>
    </row>
    <row r="412" spans="1:23" x14ac:dyDescent="0.2">
      <c r="A412" s="294"/>
      <c r="B412" s="295"/>
      <c r="C412" s="296" t="str">
        <f>C$12</f>
        <v>PER PUPIL</v>
      </c>
      <c r="I412" s="201">
        <f>I411/(D411)</f>
        <v>18149.066000000003</v>
      </c>
      <c r="J412" s="201">
        <f>J411/(D411)</f>
        <v>284.55340000000001</v>
      </c>
      <c r="K412" s="201"/>
      <c r="L412" s="201"/>
      <c r="M412" s="201">
        <f t="shared" ref="M412:R412" si="89">M411/($D411)</f>
        <v>0</v>
      </c>
      <c r="N412" s="201">
        <f t="shared" si="89"/>
        <v>18433.619400000003</v>
      </c>
      <c r="O412" s="324">
        <f t="shared" si="89"/>
        <v>-1604.5090634506953</v>
      </c>
      <c r="P412" s="201">
        <f t="shared" si="89"/>
        <v>16829.110336549304</v>
      </c>
      <c r="Q412" s="201">
        <f>Q411/(D411)</f>
        <v>3516.277</v>
      </c>
      <c r="R412" s="201">
        <f>R411/(D411+E411)</f>
        <v>130232.48</v>
      </c>
      <c r="S412" s="201"/>
      <c r="T412" s="292">
        <f>T411/(D411)</f>
        <v>397.4042</v>
      </c>
      <c r="U412" s="292">
        <f>U411/(D411)</f>
        <v>12915.429136549306</v>
      </c>
      <c r="V412" s="292">
        <f>V411/($D411)</f>
        <v>0</v>
      </c>
      <c r="W412" s="292">
        <f>W411/(D411)</f>
        <v>0</v>
      </c>
    </row>
    <row r="413" spans="1:23" x14ac:dyDescent="0.2">
      <c r="A413" s="294"/>
      <c r="B413" s="295"/>
      <c r="C413" s="296"/>
      <c r="I413" s="201"/>
      <c r="J413" s="201"/>
      <c r="K413" s="201"/>
      <c r="L413" s="201"/>
      <c r="M413" s="201"/>
      <c r="N413" s="201"/>
      <c r="O413" s="324"/>
      <c r="P413" s="201"/>
      <c r="Q413" s="201"/>
      <c r="R413" s="201"/>
      <c r="S413" s="238"/>
      <c r="T413" s="325"/>
      <c r="U413" s="325"/>
      <c r="V413" s="325"/>
      <c r="W413" s="325"/>
    </row>
    <row r="414" spans="1:23" x14ac:dyDescent="0.2">
      <c r="A414" s="295" t="s">
        <v>38</v>
      </c>
      <c r="B414" s="295"/>
      <c r="C414" s="300" t="s">
        <v>870</v>
      </c>
      <c r="I414" s="201"/>
      <c r="J414" s="201"/>
      <c r="K414" s="201"/>
      <c r="L414" s="201"/>
      <c r="M414" s="201"/>
      <c r="N414" s="201"/>
      <c r="O414" s="324"/>
      <c r="P414" s="201"/>
      <c r="Q414" s="201"/>
      <c r="R414" s="201"/>
      <c r="S414" s="238"/>
      <c r="T414" s="325"/>
      <c r="U414" s="325"/>
      <c r="V414" s="325"/>
      <c r="W414" s="325"/>
    </row>
    <row r="415" spans="1:23" x14ac:dyDescent="0.2">
      <c r="A415" s="294"/>
      <c r="B415" s="295"/>
      <c r="C415" s="296" t="str">
        <f>C$11</f>
        <v>TOTAL</v>
      </c>
      <c r="D415" s="186">
        <f>transpose!A139</f>
        <v>2120.6</v>
      </c>
      <c r="E415" s="186">
        <f>transpose!B139</f>
        <v>0</v>
      </c>
      <c r="F415" s="186">
        <f>transpose!C139</f>
        <v>0</v>
      </c>
      <c r="G415" s="186">
        <f>transpose!D139</f>
        <v>0</v>
      </c>
      <c r="H415" s="186">
        <f>transpose!E139</f>
        <v>909.2</v>
      </c>
      <c r="I415" s="201">
        <f>transpose!F139</f>
        <v>18225827.620000001</v>
      </c>
      <c r="J415" s="201">
        <f>transpose!G139</f>
        <v>71619.759999999995</v>
      </c>
      <c r="K415" s="201">
        <f>transpose!H139</f>
        <v>0</v>
      </c>
      <c r="L415" s="201">
        <f>transpose!I139</f>
        <v>0</v>
      </c>
      <c r="M415" s="201">
        <f>transpose!J139</f>
        <v>0</v>
      </c>
      <c r="N415" s="201">
        <f>transpose!K139</f>
        <v>18297447.380000003</v>
      </c>
      <c r="O415" s="324">
        <f>transpose!L139</f>
        <v>-1592656.3048829238</v>
      </c>
      <c r="P415" s="201">
        <f>transpose!M139</f>
        <v>16704791.07511708</v>
      </c>
      <c r="Q415" s="201">
        <f>transpose!N139</f>
        <v>5430208.9400000004</v>
      </c>
      <c r="R415" s="201">
        <f>transpose!O139</f>
        <v>203752540</v>
      </c>
      <c r="S415" s="238">
        <f>transpose!P139</f>
        <v>26.651</v>
      </c>
      <c r="T415" s="292">
        <f>transpose!Q139</f>
        <v>590880.79</v>
      </c>
      <c r="U415" s="292">
        <f>transpose!R139</f>
        <v>10683701.345117081</v>
      </c>
      <c r="V415" s="292">
        <f>transpose!S139</f>
        <v>500000</v>
      </c>
      <c r="W415" s="292">
        <f>transpose!T139</f>
        <v>0</v>
      </c>
    </row>
    <row r="416" spans="1:23" x14ac:dyDescent="0.2">
      <c r="A416" s="294"/>
      <c r="B416" s="295"/>
      <c r="C416" s="296" t="str">
        <f>C$12</f>
        <v>PER PUPIL</v>
      </c>
      <c r="I416" s="201">
        <f>I415/(D415)</f>
        <v>8594.6560501744789</v>
      </c>
      <c r="J416" s="201">
        <f>J415/(D415)</f>
        <v>33.773347165896446</v>
      </c>
      <c r="K416" s="201"/>
      <c r="L416" s="201"/>
      <c r="M416" s="201">
        <f t="shared" ref="M416:R416" si="90">M415/($D415)</f>
        <v>0</v>
      </c>
      <c r="N416" s="201">
        <f t="shared" si="90"/>
        <v>8628.4293973403765</v>
      </c>
      <c r="O416" s="324">
        <f t="shared" si="90"/>
        <v>-751.04041539324908</v>
      </c>
      <c r="P416" s="201">
        <f t="shared" si="90"/>
        <v>7877.3889819471287</v>
      </c>
      <c r="Q416" s="201">
        <f>Q415/(D415)</f>
        <v>2560.6945864378008</v>
      </c>
      <c r="R416" s="201">
        <f>R415/(D415+E415)</f>
        <v>96082.49552013581</v>
      </c>
      <c r="S416" s="201"/>
      <c r="T416" s="292">
        <f>T415/(D415)</f>
        <v>278.63849382250311</v>
      </c>
      <c r="U416" s="292">
        <f>U415/(D415)</f>
        <v>5038.0559016868256</v>
      </c>
      <c r="V416" s="292">
        <f>V415/($D415)</f>
        <v>235.78232575686127</v>
      </c>
      <c r="W416" s="292">
        <f>W415/(D415)</f>
        <v>0</v>
      </c>
    </row>
    <row r="417" spans="1:23" x14ac:dyDescent="0.2">
      <c r="A417" s="294"/>
      <c r="B417" s="295"/>
      <c r="C417" s="296"/>
      <c r="I417" s="201"/>
      <c r="J417" s="201"/>
      <c r="K417" s="201"/>
      <c r="L417" s="201"/>
      <c r="M417" s="201"/>
      <c r="N417" s="201"/>
      <c r="O417" s="324"/>
      <c r="P417" s="201"/>
      <c r="Q417" s="201"/>
      <c r="R417" s="201"/>
      <c r="S417" s="238"/>
      <c r="T417" s="325"/>
      <c r="U417" s="325"/>
      <c r="V417" s="325"/>
      <c r="W417" s="325"/>
    </row>
    <row r="418" spans="1:23" x14ac:dyDescent="0.2">
      <c r="A418" s="295" t="s">
        <v>38</v>
      </c>
      <c r="B418" s="295"/>
      <c r="C418" s="300" t="s">
        <v>871</v>
      </c>
      <c r="I418" s="201"/>
      <c r="J418" s="201"/>
      <c r="K418" s="201"/>
      <c r="L418" s="201"/>
      <c r="M418" s="201"/>
      <c r="N418" s="201"/>
      <c r="O418" s="324"/>
      <c r="P418" s="201"/>
      <c r="Q418" s="201"/>
      <c r="R418" s="201"/>
      <c r="S418" s="238"/>
      <c r="T418" s="325"/>
      <c r="U418" s="325"/>
      <c r="V418" s="325"/>
      <c r="W418" s="325"/>
    </row>
    <row r="419" spans="1:23" x14ac:dyDescent="0.2">
      <c r="A419" s="294"/>
      <c r="B419" s="295"/>
      <c r="C419" s="296" t="str">
        <f>C$11</f>
        <v>TOTAL</v>
      </c>
      <c r="D419" s="186">
        <f>transpose!A140</f>
        <v>182.3</v>
      </c>
      <c r="E419" s="186">
        <f>transpose!B140</f>
        <v>0</v>
      </c>
      <c r="F419" s="186">
        <f>transpose!C140</f>
        <v>0</v>
      </c>
      <c r="G419" s="186">
        <f>transpose!D140</f>
        <v>0</v>
      </c>
      <c r="H419" s="186">
        <f>transpose!E140</f>
        <v>53</v>
      </c>
      <c r="I419" s="201">
        <f>transpose!F140</f>
        <v>2642090.88</v>
      </c>
      <c r="J419" s="201">
        <f>transpose!G140</f>
        <v>18804.27</v>
      </c>
      <c r="K419" s="201">
        <f>transpose!H140</f>
        <v>0</v>
      </c>
      <c r="L419" s="201">
        <f>transpose!I140</f>
        <v>0</v>
      </c>
      <c r="M419" s="201">
        <f>transpose!J140</f>
        <v>0</v>
      </c>
      <c r="N419" s="201">
        <f>transpose!K140</f>
        <v>2660895.15</v>
      </c>
      <c r="O419" s="324">
        <f>transpose!L140</f>
        <v>-231611.07389832495</v>
      </c>
      <c r="P419" s="201">
        <f>transpose!M140</f>
        <v>2429284.0761016752</v>
      </c>
      <c r="Q419" s="201">
        <f>transpose!N140</f>
        <v>1029604.77</v>
      </c>
      <c r="R419" s="201">
        <f>transpose!O140</f>
        <v>38133510</v>
      </c>
      <c r="S419" s="238">
        <f>transpose!P140</f>
        <v>27</v>
      </c>
      <c r="T419" s="292">
        <f>transpose!Q140</f>
        <v>111532.98</v>
      </c>
      <c r="U419" s="292">
        <f>transpose!R140</f>
        <v>1288146.3261016752</v>
      </c>
      <c r="V419" s="292">
        <f>transpose!S140</f>
        <v>18622.72</v>
      </c>
      <c r="W419" s="292">
        <f>transpose!T140</f>
        <v>22653.773611480239</v>
      </c>
    </row>
    <row r="420" spans="1:23" x14ac:dyDescent="0.2">
      <c r="A420" s="294"/>
      <c r="B420" s="295"/>
      <c r="C420" s="296" t="str">
        <f>C$12</f>
        <v>PER PUPIL</v>
      </c>
      <c r="I420" s="201">
        <f>I419/(D419)</f>
        <v>14493.093143170596</v>
      </c>
      <c r="J420" s="201">
        <f>J419/(D419)</f>
        <v>103.15013713658804</v>
      </c>
      <c r="K420" s="201"/>
      <c r="L420" s="201"/>
      <c r="M420" s="201">
        <f t="shared" ref="M420:R420" si="91">M419/($D419)</f>
        <v>0</v>
      </c>
      <c r="N420" s="201">
        <f t="shared" si="91"/>
        <v>14596.243280307184</v>
      </c>
      <c r="O420" s="324">
        <f t="shared" si="91"/>
        <v>-1270.4940970835157</v>
      </c>
      <c r="P420" s="201">
        <f t="shared" si="91"/>
        <v>13325.74918322367</v>
      </c>
      <c r="Q420" s="201">
        <f>Q419/(D419)</f>
        <v>5647.8594075699393</v>
      </c>
      <c r="R420" s="201">
        <f>R419/(D419+E419)</f>
        <v>209179.97805814591</v>
      </c>
      <c r="S420" s="201"/>
      <c r="T420" s="292">
        <f>T419/(D419)</f>
        <v>611.81009325287982</v>
      </c>
      <c r="U420" s="292">
        <f>U419/(D419)</f>
        <v>7066.0796824008503</v>
      </c>
      <c r="V420" s="292">
        <f>V419/($D419)</f>
        <v>102.15425123422929</v>
      </c>
      <c r="W420" s="292">
        <f>W419/(D419)</f>
        <v>124.2664487738905</v>
      </c>
    </row>
    <row r="421" spans="1:23" x14ac:dyDescent="0.2">
      <c r="A421" s="294"/>
      <c r="B421" s="295"/>
      <c r="C421" s="296"/>
      <c r="I421" s="201"/>
      <c r="J421" s="201"/>
      <c r="K421" s="201"/>
      <c r="L421" s="201"/>
      <c r="M421" s="201"/>
      <c r="N421" s="201"/>
      <c r="O421" s="324"/>
      <c r="P421" s="201"/>
      <c r="Q421" s="201"/>
      <c r="R421" s="201"/>
      <c r="S421" s="238"/>
      <c r="T421" s="325"/>
      <c r="U421" s="325"/>
      <c r="V421" s="325"/>
      <c r="W421" s="325"/>
    </row>
    <row r="422" spans="1:23" x14ac:dyDescent="0.2">
      <c r="A422" s="295" t="s">
        <v>38</v>
      </c>
      <c r="B422" s="295"/>
      <c r="C422" s="300" t="s">
        <v>872</v>
      </c>
      <c r="I422" s="201"/>
      <c r="J422" s="201"/>
      <c r="K422" s="201"/>
      <c r="L422" s="201"/>
      <c r="M422" s="201"/>
      <c r="N422" s="201"/>
      <c r="O422" s="324"/>
      <c r="P422" s="201"/>
      <c r="Q422" s="201"/>
      <c r="R422" s="201"/>
      <c r="S422" s="238"/>
      <c r="T422" s="325"/>
      <c r="U422" s="325"/>
      <c r="V422" s="325"/>
      <c r="W422" s="325"/>
    </row>
    <row r="423" spans="1:23" x14ac:dyDescent="0.2">
      <c r="A423" s="294"/>
      <c r="B423" s="295"/>
      <c r="C423" s="296" t="str">
        <f>C$11</f>
        <v>TOTAL</v>
      </c>
      <c r="D423" s="186">
        <f>transpose!A141</f>
        <v>303.09999999999997</v>
      </c>
      <c r="E423" s="186">
        <f>transpose!B141</f>
        <v>0</v>
      </c>
      <c r="F423" s="186">
        <f>transpose!C141</f>
        <v>0</v>
      </c>
      <c r="G423" s="186">
        <f>transpose!D141</f>
        <v>0</v>
      </c>
      <c r="H423" s="186">
        <f>transpose!E141</f>
        <v>75</v>
      </c>
      <c r="I423" s="201">
        <f>transpose!F141</f>
        <v>3559433.93</v>
      </c>
      <c r="J423" s="201">
        <f>transpose!G141</f>
        <v>0</v>
      </c>
      <c r="K423" s="201">
        <f>transpose!H141</f>
        <v>0</v>
      </c>
      <c r="L423" s="201">
        <f>transpose!I141</f>
        <v>0</v>
      </c>
      <c r="M423" s="201">
        <f>transpose!J141</f>
        <v>0</v>
      </c>
      <c r="N423" s="201">
        <f>transpose!K141</f>
        <v>3559433.93</v>
      </c>
      <c r="O423" s="324">
        <f>transpose!L141</f>
        <v>-309822.17206019384</v>
      </c>
      <c r="P423" s="201">
        <f>transpose!M141</f>
        <v>3249611.7579398062</v>
      </c>
      <c r="Q423" s="201">
        <f>transpose!N141</f>
        <v>624765.23</v>
      </c>
      <c r="R423" s="201">
        <f>transpose!O141</f>
        <v>23139453</v>
      </c>
      <c r="S423" s="238">
        <f>transpose!P141</f>
        <v>27</v>
      </c>
      <c r="T423" s="292">
        <f>transpose!Q141</f>
        <v>70115.23</v>
      </c>
      <c r="U423" s="292">
        <f>transpose!R141</f>
        <v>2554731.2979398062</v>
      </c>
      <c r="V423" s="292">
        <f>transpose!S141</f>
        <v>0</v>
      </c>
      <c r="W423" s="292">
        <f>transpose!T141</f>
        <v>0</v>
      </c>
    </row>
    <row r="424" spans="1:23" x14ac:dyDescent="0.2">
      <c r="A424" s="294"/>
      <c r="B424" s="295"/>
      <c r="C424" s="296" t="str">
        <f>C$12</f>
        <v>PER PUPIL</v>
      </c>
      <c r="I424" s="201">
        <f>I423/(D423)</f>
        <v>11743.430979874631</v>
      </c>
      <c r="J424" s="201">
        <f>J423/(D423)</f>
        <v>0</v>
      </c>
      <c r="K424" s="201"/>
      <c r="L424" s="201"/>
      <c r="M424" s="201">
        <f t="shared" ref="M424:R424" si="92">M423/($D423)</f>
        <v>0</v>
      </c>
      <c r="N424" s="201">
        <f t="shared" si="92"/>
        <v>11743.430979874631</v>
      </c>
      <c r="O424" s="324">
        <f t="shared" si="92"/>
        <v>-1022.1780668432658</v>
      </c>
      <c r="P424" s="201">
        <f t="shared" si="92"/>
        <v>10721.252913031365</v>
      </c>
      <c r="Q424" s="201">
        <f>Q423/(D423)</f>
        <v>2061.2511712306173</v>
      </c>
      <c r="R424" s="201">
        <f>R423/(D423+E423)</f>
        <v>76342.636093698457</v>
      </c>
      <c r="S424" s="201"/>
      <c r="T424" s="292">
        <f>T423/(D423)</f>
        <v>231.32705377763116</v>
      </c>
      <c r="U424" s="292">
        <f>U423/(D423)</f>
        <v>8428.6746880231167</v>
      </c>
      <c r="V424" s="292">
        <f>V423/($D423)</f>
        <v>0</v>
      </c>
      <c r="W424" s="292">
        <f>W423/(D423)</f>
        <v>0</v>
      </c>
    </row>
    <row r="425" spans="1:23" x14ac:dyDescent="0.2">
      <c r="A425" s="294"/>
      <c r="B425" s="295"/>
      <c r="C425" s="296"/>
      <c r="I425" s="201"/>
      <c r="J425" s="201"/>
      <c r="K425" s="201"/>
      <c r="L425" s="201"/>
      <c r="M425" s="201"/>
      <c r="N425" s="201"/>
      <c r="O425" s="324"/>
      <c r="P425" s="201"/>
      <c r="Q425" s="201"/>
      <c r="R425" s="201"/>
      <c r="S425" s="238"/>
      <c r="T425" s="325"/>
      <c r="U425" s="325"/>
      <c r="V425" s="325"/>
      <c r="W425" s="325"/>
    </row>
    <row r="426" spans="1:23" x14ac:dyDescent="0.2">
      <c r="A426" s="295" t="s">
        <v>38</v>
      </c>
      <c r="B426" s="295"/>
      <c r="C426" s="300" t="s">
        <v>873</v>
      </c>
      <c r="I426" s="201"/>
      <c r="J426" s="201"/>
      <c r="K426" s="201"/>
      <c r="L426" s="201"/>
      <c r="M426" s="201"/>
      <c r="N426" s="201"/>
      <c r="O426" s="324"/>
      <c r="P426" s="201"/>
      <c r="Q426" s="201"/>
      <c r="R426" s="201"/>
      <c r="S426" s="238"/>
      <c r="T426" s="325"/>
      <c r="U426" s="325"/>
      <c r="V426" s="325"/>
      <c r="W426" s="325"/>
    </row>
    <row r="427" spans="1:23" x14ac:dyDescent="0.2">
      <c r="A427" s="294"/>
      <c r="B427" s="294"/>
      <c r="C427" s="296" t="str">
        <f>C$11</f>
        <v>TOTAL</v>
      </c>
      <c r="D427" s="186">
        <f>transpose!A142</f>
        <v>154.79999999999998</v>
      </c>
      <c r="E427" s="186">
        <f>transpose!B142</f>
        <v>0</v>
      </c>
      <c r="F427" s="186">
        <f>transpose!C142</f>
        <v>0</v>
      </c>
      <c r="G427" s="186">
        <f>transpose!D142</f>
        <v>0</v>
      </c>
      <c r="H427" s="186">
        <f>transpose!E142</f>
        <v>41.6</v>
      </c>
      <c r="I427" s="201">
        <f>transpose!F142</f>
        <v>2357428.31</v>
      </c>
      <c r="J427" s="201">
        <f>transpose!G142</f>
        <v>37794.550000000003</v>
      </c>
      <c r="K427" s="201">
        <f>transpose!H142</f>
        <v>0</v>
      </c>
      <c r="L427" s="201">
        <f>transpose!I142</f>
        <v>0</v>
      </c>
      <c r="M427" s="201">
        <f>transpose!J142</f>
        <v>0</v>
      </c>
      <c r="N427" s="201">
        <f>transpose!K142</f>
        <v>2395222.86</v>
      </c>
      <c r="O427" s="324">
        <f>transpose!L142</f>
        <v>-208486.28283245856</v>
      </c>
      <c r="P427" s="201">
        <f>transpose!M142</f>
        <v>2186736.5771675413</v>
      </c>
      <c r="Q427" s="201">
        <f>transpose!N142</f>
        <v>1054060.8899999999</v>
      </c>
      <c r="R427" s="201">
        <f>transpose!O142</f>
        <v>60515610</v>
      </c>
      <c r="S427" s="238">
        <f>transpose!P142</f>
        <v>17.417999999999999</v>
      </c>
      <c r="T427" s="292">
        <f>transpose!Q142</f>
        <v>121390.72</v>
      </c>
      <c r="U427" s="292">
        <f>transpose!R142</f>
        <v>1011284.9671675414</v>
      </c>
      <c r="V427" s="292">
        <f>transpose!S142</f>
        <v>481496.36</v>
      </c>
      <c r="W427" s="292">
        <f>transpose!T142</f>
        <v>0</v>
      </c>
    </row>
    <row r="428" spans="1:23" x14ac:dyDescent="0.2">
      <c r="A428" s="294"/>
      <c r="B428" s="295"/>
      <c r="C428" s="296" t="str">
        <f>C$12</f>
        <v>PER PUPIL</v>
      </c>
      <c r="I428" s="201">
        <f>I427/(D427)</f>
        <v>15228.865051679588</v>
      </c>
      <c r="J428" s="201">
        <f>J427/(D427)</f>
        <v>244.1508397932817</v>
      </c>
      <c r="K428" s="201"/>
      <c r="L428" s="201"/>
      <c r="M428" s="201">
        <f t="shared" ref="M428:R428" si="93">M427/($D427)</f>
        <v>0</v>
      </c>
      <c r="N428" s="201">
        <f t="shared" si="93"/>
        <v>15473.015891472869</v>
      </c>
      <c r="O428" s="324">
        <f t="shared" si="93"/>
        <v>-1346.8106126127816</v>
      </c>
      <c r="P428" s="201">
        <f t="shared" si="93"/>
        <v>14126.205278860087</v>
      </c>
      <c r="Q428" s="201">
        <f>Q427/(D427)</f>
        <v>6809.1788759689925</v>
      </c>
      <c r="R428" s="201">
        <f>R427/(D427+E427)</f>
        <v>390927.71317829459</v>
      </c>
      <c r="S428" s="201"/>
      <c r="T428" s="292">
        <f>T427/(D427)</f>
        <v>784.17777777777792</v>
      </c>
      <c r="U428" s="292">
        <f>U427/(D427)</f>
        <v>6532.8486251133172</v>
      </c>
      <c r="V428" s="292">
        <f>V427/($D427)</f>
        <v>3110.4416020671838</v>
      </c>
      <c r="W428" s="292">
        <f>W427/(D427)</f>
        <v>0</v>
      </c>
    </row>
    <row r="429" spans="1:23" x14ac:dyDescent="0.2">
      <c r="A429" s="294"/>
      <c r="B429" s="295"/>
      <c r="C429" s="296"/>
      <c r="I429" s="201"/>
      <c r="J429" s="201"/>
      <c r="K429" s="201"/>
      <c r="L429" s="201"/>
      <c r="M429" s="201"/>
      <c r="N429" s="201"/>
      <c r="O429" s="324"/>
      <c r="P429" s="201"/>
      <c r="Q429" s="201"/>
      <c r="R429" s="201"/>
      <c r="S429" s="238"/>
      <c r="T429" s="325"/>
      <c r="U429" s="325"/>
      <c r="V429" s="325"/>
      <c r="W429" s="325"/>
    </row>
    <row r="430" spans="1:23" x14ac:dyDescent="0.2">
      <c r="A430" s="295" t="s">
        <v>39</v>
      </c>
      <c r="B430" s="295"/>
      <c r="C430" s="300" t="s">
        <v>874</v>
      </c>
      <c r="I430" s="201"/>
      <c r="J430" s="201"/>
      <c r="K430" s="201"/>
      <c r="L430" s="201"/>
      <c r="M430" s="201"/>
      <c r="N430" s="201"/>
      <c r="O430" s="324"/>
      <c r="P430" s="201"/>
      <c r="Q430" s="201"/>
      <c r="R430" s="201"/>
      <c r="S430" s="238"/>
      <c r="T430" s="325"/>
      <c r="U430" s="325"/>
      <c r="V430" s="325"/>
      <c r="W430" s="325"/>
    </row>
    <row r="431" spans="1:23" x14ac:dyDescent="0.2">
      <c r="A431" s="294"/>
      <c r="B431" s="295"/>
      <c r="C431" s="296" t="str">
        <f>C$11</f>
        <v>TOTAL</v>
      </c>
      <c r="D431" s="186">
        <f>transpose!A143</f>
        <v>162.5</v>
      </c>
      <c r="E431" s="186">
        <f>transpose!B143</f>
        <v>0</v>
      </c>
      <c r="F431" s="186">
        <f>transpose!C143</f>
        <v>0</v>
      </c>
      <c r="G431" s="186">
        <f>transpose!D143</f>
        <v>0</v>
      </c>
      <c r="H431" s="186">
        <f>transpose!E143</f>
        <v>40.6</v>
      </c>
      <c r="I431" s="201">
        <f>transpose!F143</f>
        <v>2461829.9</v>
      </c>
      <c r="J431" s="201">
        <f>transpose!G143</f>
        <v>0</v>
      </c>
      <c r="K431" s="201">
        <f>transpose!H143</f>
        <v>0</v>
      </c>
      <c r="L431" s="201">
        <f>transpose!I143</f>
        <v>0</v>
      </c>
      <c r="M431" s="201">
        <f>transpose!J143</f>
        <v>0</v>
      </c>
      <c r="N431" s="201">
        <f>transpose!K143</f>
        <v>2461829.9</v>
      </c>
      <c r="O431" s="324">
        <f>transpose!L143</f>
        <v>-214283.92881019981</v>
      </c>
      <c r="P431" s="201">
        <f>transpose!M143</f>
        <v>2247545.9711898002</v>
      </c>
      <c r="Q431" s="201">
        <f>transpose!N143</f>
        <v>1021012.56</v>
      </c>
      <c r="R431" s="201">
        <f>transpose!O143</f>
        <v>297671300</v>
      </c>
      <c r="S431" s="238">
        <f>transpose!P143</f>
        <v>3.43</v>
      </c>
      <c r="T431" s="292">
        <f>transpose!Q143</f>
        <v>79132.44</v>
      </c>
      <c r="U431" s="292">
        <f>transpose!R143</f>
        <v>1147400.9711898002</v>
      </c>
      <c r="V431" s="292">
        <f>transpose!S143</f>
        <v>5221.7700000000004</v>
      </c>
      <c r="W431" s="292">
        <f>transpose!T143</f>
        <v>0</v>
      </c>
    </row>
    <row r="432" spans="1:23" x14ac:dyDescent="0.2">
      <c r="A432" s="294"/>
      <c r="B432" s="295"/>
      <c r="C432" s="296" t="str">
        <f>C$12</f>
        <v>PER PUPIL</v>
      </c>
      <c r="I432" s="201">
        <f>I431/(D431)</f>
        <v>15149.72246153846</v>
      </c>
      <c r="J432" s="201">
        <f>J431/(D431)</f>
        <v>0</v>
      </c>
      <c r="K432" s="201"/>
      <c r="L432" s="201"/>
      <c r="M432" s="201">
        <f t="shared" ref="M432:R432" si="94">M431/($D431)</f>
        <v>0</v>
      </c>
      <c r="N432" s="201">
        <f t="shared" si="94"/>
        <v>15149.72246153846</v>
      </c>
      <c r="O432" s="324">
        <f t="shared" si="94"/>
        <v>-1318.6703311396911</v>
      </c>
      <c r="P432" s="201">
        <f t="shared" si="94"/>
        <v>13831.05213039877</v>
      </c>
      <c r="Q432" s="201">
        <f>Q431/(D431)</f>
        <v>6283.1542153846158</v>
      </c>
      <c r="R432" s="201">
        <f>R431/(D431+E431)</f>
        <v>1831823.3846153845</v>
      </c>
      <c r="S432" s="201"/>
      <c r="T432" s="292">
        <f>T431/(D431)</f>
        <v>486.96886153846157</v>
      </c>
      <c r="U432" s="292">
        <f>U431/(D431)</f>
        <v>7060.9290534756938</v>
      </c>
      <c r="V432" s="292">
        <f>V431/($D431)</f>
        <v>32.133969230769232</v>
      </c>
      <c r="W432" s="292">
        <f>W431/(D431)</f>
        <v>0</v>
      </c>
    </row>
    <row r="433" spans="1:23" x14ac:dyDescent="0.2">
      <c r="A433" s="294"/>
      <c r="B433" s="295"/>
      <c r="C433" s="296"/>
      <c r="I433" s="201"/>
      <c r="J433" s="201"/>
      <c r="K433" s="201"/>
      <c r="L433" s="201"/>
      <c r="M433" s="201"/>
      <c r="N433" s="201"/>
      <c r="O433" s="324"/>
      <c r="P433" s="201"/>
      <c r="Q433" s="201"/>
      <c r="R433" s="201"/>
      <c r="S433" s="238"/>
      <c r="T433" s="325"/>
      <c r="U433" s="325"/>
      <c r="V433" s="325"/>
      <c r="W433" s="325"/>
    </row>
    <row r="434" spans="1:23" x14ac:dyDescent="0.2">
      <c r="A434" s="295" t="s">
        <v>39</v>
      </c>
      <c r="B434" s="295"/>
      <c r="C434" s="300" t="s">
        <v>873</v>
      </c>
      <c r="I434" s="201"/>
      <c r="J434" s="201"/>
      <c r="K434" s="201"/>
      <c r="L434" s="201"/>
      <c r="M434" s="201"/>
      <c r="N434" s="201"/>
      <c r="O434" s="324"/>
      <c r="P434" s="201"/>
      <c r="Q434" s="201"/>
      <c r="R434" s="201"/>
      <c r="S434" s="238"/>
      <c r="T434" s="325"/>
      <c r="U434" s="325"/>
      <c r="V434" s="325"/>
      <c r="W434" s="325"/>
    </row>
    <row r="435" spans="1:23" x14ac:dyDescent="0.2">
      <c r="A435" s="294"/>
      <c r="B435" s="295"/>
      <c r="C435" s="296" t="str">
        <f>C$11</f>
        <v>TOTAL</v>
      </c>
      <c r="D435" s="186">
        <f>transpose!A144</f>
        <v>437.7</v>
      </c>
      <c r="E435" s="186">
        <f>transpose!B144</f>
        <v>0</v>
      </c>
      <c r="F435" s="186">
        <f>transpose!C144</f>
        <v>0</v>
      </c>
      <c r="G435" s="186">
        <f>transpose!D144</f>
        <v>0</v>
      </c>
      <c r="H435" s="186">
        <f>transpose!E144</f>
        <v>138.80000000000001</v>
      </c>
      <c r="I435" s="201">
        <f>transpose!F144</f>
        <v>4384712.43</v>
      </c>
      <c r="J435" s="201">
        <f>transpose!G144</f>
        <v>2554.38</v>
      </c>
      <c r="K435" s="201">
        <f>transpose!H144</f>
        <v>0</v>
      </c>
      <c r="L435" s="201">
        <f>transpose!I144</f>
        <v>0</v>
      </c>
      <c r="M435" s="201">
        <f>transpose!J144</f>
        <v>0</v>
      </c>
      <c r="N435" s="201">
        <f>transpose!K144</f>
        <v>4387266.8099999996</v>
      </c>
      <c r="O435" s="324">
        <f>transpose!L144</f>
        <v>-381878.84905670874</v>
      </c>
      <c r="P435" s="201">
        <f>transpose!M144</f>
        <v>4005387.960943291</v>
      </c>
      <c r="Q435" s="201">
        <f>transpose!N144</f>
        <v>1748150.51</v>
      </c>
      <c r="R435" s="201">
        <f>transpose!O144</f>
        <v>152676900</v>
      </c>
      <c r="S435" s="238">
        <f>transpose!P144</f>
        <v>11.45</v>
      </c>
      <c r="T435" s="292">
        <f>transpose!Q144</f>
        <v>205040.43</v>
      </c>
      <c r="U435" s="292">
        <f>transpose!R144</f>
        <v>2052197.0209432913</v>
      </c>
      <c r="V435" s="292">
        <f>transpose!S144</f>
        <v>350000</v>
      </c>
      <c r="W435" s="292">
        <f>transpose!T144</f>
        <v>0</v>
      </c>
    </row>
    <row r="436" spans="1:23" x14ac:dyDescent="0.2">
      <c r="A436" s="294"/>
      <c r="B436" s="295"/>
      <c r="C436" s="296" t="str">
        <f>C$12</f>
        <v>PER PUPIL</v>
      </c>
      <c r="I436" s="201">
        <f>I435/(D435)</f>
        <v>10017.620356408499</v>
      </c>
      <c r="J436" s="201">
        <f>J435/(D435)</f>
        <v>5.8359150102810151</v>
      </c>
      <c r="K436" s="201"/>
      <c r="L436" s="201"/>
      <c r="M436" s="201">
        <f t="shared" ref="M436:R436" si="95">M435/($D435)</f>
        <v>0</v>
      </c>
      <c r="N436" s="201">
        <f t="shared" si="95"/>
        <v>10023.45627141878</v>
      </c>
      <c r="O436" s="324">
        <f t="shared" si="95"/>
        <v>-872.46709859883197</v>
      </c>
      <c r="P436" s="201">
        <f t="shared" si="95"/>
        <v>9150.9891728199473</v>
      </c>
      <c r="Q436" s="201">
        <f>Q435/(D435)</f>
        <v>3993.9467900388395</v>
      </c>
      <c r="R436" s="201">
        <f>R435/(D435+E435)</f>
        <v>348816.31254283758</v>
      </c>
      <c r="S436" s="201"/>
      <c r="T436" s="292">
        <f>T435/(D435)</f>
        <v>468.44969156956819</v>
      </c>
      <c r="U436" s="292">
        <f>U435/(D435)</f>
        <v>4688.5926912115401</v>
      </c>
      <c r="V436" s="292">
        <f>V435/($D435)</f>
        <v>799.63445282156727</v>
      </c>
      <c r="W436" s="292">
        <f>W435/(D435)</f>
        <v>0</v>
      </c>
    </row>
    <row r="437" spans="1:23" x14ac:dyDescent="0.2">
      <c r="A437" s="294"/>
      <c r="B437" s="295"/>
      <c r="C437" s="296"/>
      <c r="I437" s="201"/>
      <c r="J437" s="201"/>
      <c r="K437" s="201"/>
      <c r="L437" s="201"/>
      <c r="M437" s="201"/>
      <c r="N437" s="201"/>
      <c r="O437" s="324"/>
      <c r="P437" s="201"/>
      <c r="Q437" s="201"/>
      <c r="R437" s="201"/>
      <c r="S437" s="238"/>
      <c r="T437" s="325"/>
      <c r="U437" s="325"/>
      <c r="V437" s="325"/>
      <c r="W437" s="325"/>
    </row>
    <row r="438" spans="1:23" x14ac:dyDescent="0.2">
      <c r="A438" s="295" t="s">
        <v>39</v>
      </c>
      <c r="B438" s="295"/>
      <c r="C438" s="300" t="s">
        <v>875</v>
      </c>
      <c r="I438" s="201"/>
      <c r="J438" s="201"/>
      <c r="K438" s="201"/>
      <c r="L438" s="201"/>
      <c r="M438" s="201"/>
      <c r="N438" s="201"/>
      <c r="O438" s="324"/>
      <c r="P438" s="201"/>
      <c r="Q438" s="201"/>
      <c r="R438" s="201"/>
      <c r="S438" s="238"/>
      <c r="T438" s="325"/>
      <c r="U438" s="325"/>
      <c r="V438" s="325"/>
      <c r="W438" s="325"/>
    </row>
    <row r="439" spans="1:23" x14ac:dyDescent="0.2">
      <c r="A439" s="294"/>
      <c r="B439" s="295"/>
      <c r="C439" s="296" t="str">
        <f>C$11</f>
        <v>TOTAL</v>
      </c>
      <c r="D439" s="186">
        <f>transpose!A145</f>
        <v>21079.8</v>
      </c>
      <c r="E439" s="186">
        <f>transpose!B145</f>
        <v>837.2</v>
      </c>
      <c r="F439" s="186">
        <f>transpose!C145</f>
        <v>0</v>
      </c>
      <c r="G439" s="186">
        <f>transpose!D145</f>
        <v>20</v>
      </c>
      <c r="H439" s="186">
        <f>transpose!E145</f>
        <v>8748.2999999999993</v>
      </c>
      <c r="I439" s="201">
        <f>transpose!F145</f>
        <v>185241939.28</v>
      </c>
      <c r="J439" s="201">
        <f>transpose!G145</f>
        <v>0</v>
      </c>
      <c r="K439" s="201">
        <f>transpose!H145</f>
        <v>0</v>
      </c>
      <c r="L439" s="201">
        <f>transpose!I145</f>
        <v>163240</v>
      </c>
      <c r="M439" s="201">
        <f>transpose!J145</f>
        <v>-6460287.2880000006</v>
      </c>
      <c r="N439" s="201">
        <f>transpose!K145</f>
        <v>185241939.28</v>
      </c>
      <c r="O439" s="324">
        <f>transpose!L145</f>
        <v>-16123929.004737036</v>
      </c>
      <c r="P439" s="201">
        <f>transpose!M145</f>
        <v>162657722.98726296</v>
      </c>
      <c r="Q439" s="201">
        <f>transpose!N145</f>
        <v>40808994.990000002</v>
      </c>
      <c r="R439" s="201">
        <f>transpose!O145</f>
        <v>1685347113</v>
      </c>
      <c r="S439" s="238">
        <f>transpose!P145</f>
        <v>24.213999999999999</v>
      </c>
      <c r="T439" s="292">
        <f>transpose!Q145</f>
        <v>5712767.3399999999</v>
      </c>
      <c r="U439" s="292">
        <f>transpose!R145</f>
        <v>116135960.65726294</v>
      </c>
      <c r="V439" s="292">
        <f>transpose!S145</f>
        <v>15339202.450640012</v>
      </c>
      <c r="W439" s="292">
        <f>transpose!T145</f>
        <v>408191.93975276768</v>
      </c>
    </row>
    <row r="440" spans="1:23" x14ac:dyDescent="0.2">
      <c r="A440" s="294"/>
      <c r="B440" s="295"/>
      <c r="C440" s="296" t="str">
        <f>C$12</f>
        <v>PER PUPIL</v>
      </c>
      <c r="I440" s="201">
        <f>I439/(D439+E439)</f>
        <v>8451.9751462335171</v>
      </c>
      <c r="J440" s="201">
        <f>J439/(D439+E439)</f>
        <v>0</v>
      </c>
      <c r="K440" s="201"/>
      <c r="L440" s="201"/>
      <c r="M440" s="201">
        <f>M439/(E439)</f>
        <v>-7716.54</v>
      </c>
      <c r="N440" s="201">
        <f>N439/(D439+E439)</f>
        <v>8451.9751462335171</v>
      </c>
      <c r="O440" s="324">
        <f>O439/(D439+E439)</f>
        <v>-735.68138909235006</v>
      </c>
      <c r="P440" s="201">
        <f>P439/($D439)</f>
        <v>7716.2839774221275</v>
      </c>
      <c r="Q440" s="201">
        <f>Q439/(D439)</f>
        <v>1935.9289457205477</v>
      </c>
      <c r="R440" s="201">
        <f>R439/(D439+E439)</f>
        <v>76896.797600036502</v>
      </c>
      <c r="S440" s="201"/>
      <c r="T440" s="292">
        <f>T439/(D439)</f>
        <v>271.00671448495717</v>
      </c>
      <c r="U440" s="292">
        <f>U439/(D439)</f>
        <v>5509.3483172166216</v>
      </c>
      <c r="V440" s="292">
        <f>V439/($D439)</f>
        <v>727.67305432878925</v>
      </c>
      <c r="W440" s="292">
        <f>W439/(D439)</f>
        <v>19.364127731419067</v>
      </c>
    </row>
    <row r="441" spans="1:23" x14ac:dyDescent="0.2">
      <c r="A441" s="294"/>
      <c r="B441" s="295"/>
      <c r="C441" s="296"/>
      <c r="I441" s="201"/>
      <c r="J441" s="201"/>
      <c r="K441" s="201"/>
      <c r="L441" s="201"/>
      <c r="M441" s="201"/>
      <c r="N441" s="201"/>
      <c r="O441" s="324"/>
      <c r="P441" s="201"/>
      <c r="Q441" s="201"/>
      <c r="R441" s="201"/>
      <c r="S441" s="238"/>
      <c r="T441" s="325"/>
      <c r="U441" s="325"/>
      <c r="V441" s="325"/>
      <c r="W441" s="325"/>
    </row>
    <row r="442" spans="1:23" x14ac:dyDescent="0.2">
      <c r="A442" s="295" t="s">
        <v>40</v>
      </c>
      <c r="B442" s="295"/>
      <c r="C442" s="300" t="s">
        <v>876</v>
      </c>
      <c r="I442" s="201"/>
      <c r="J442" s="201"/>
      <c r="K442" s="201"/>
      <c r="L442" s="201"/>
      <c r="M442" s="201"/>
      <c r="N442" s="201"/>
      <c r="O442" s="324"/>
      <c r="P442" s="201"/>
      <c r="Q442" s="201"/>
      <c r="R442" s="201"/>
      <c r="S442" s="238"/>
      <c r="T442" s="325"/>
      <c r="U442" s="325"/>
      <c r="V442" s="325"/>
      <c r="W442" s="325"/>
    </row>
    <row r="443" spans="1:23" x14ac:dyDescent="0.2">
      <c r="A443" s="294"/>
      <c r="B443" s="295"/>
      <c r="C443" s="296" t="str">
        <f>C$11</f>
        <v>TOTAL</v>
      </c>
      <c r="D443" s="186">
        <f>transpose!A146</f>
        <v>93</v>
      </c>
      <c r="E443" s="186">
        <f>transpose!B146</f>
        <v>0</v>
      </c>
      <c r="F443" s="186">
        <f>transpose!C146</f>
        <v>0</v>
      </c>
      <c r="G443" s="186">
        <f>transpose!D146</f>
        <v>0</v>
      </c>
      <c r="H443" s="186">
        <f>transpose!E146</f>
        <v>27.7</v>
      </c>
      <c r="I443" s="201">
        <f>transpose!F146</f>
        <v>1635358.3</v>
      </c>
      <c r="J443" s="201">
        <f>transpose!G146</f>
        <v>0</v>
      </c>
      <c r="K443" s="201">
        <f>transpose!H146</f>
        <v>0</v>
      </c>
      <c r="L443" s="201">
        <f>transpose!I146</f>
        <v>0</v>
      </c>
      <c r="M443" s="201">
        <f>transpose!J146</f>
        <v>0</v>
      </c>
      <c r="N443" s="201">
        <f>transpose!K146</f>
        <v>1635358.3</v>
      </c>
      <c r="O443" s="324">
        <f>transpose!L146</f>
        <v>-142345.74108323627</v>
      </c>
      <c r="P443" s="201">
        <f>transpose!M146</f>
        <v>1493012.5589167639</v>
      </c>
      <c r="Q443" s="201">
        <f>transpose!N146</f>
        <v>862686.43</v>
      </c>
      <c r="R443" s="201">
        <f>transpose!O146</f>
        <v>42178968</v>
      </c>
      <c r="S443" s="238">
        <f>transpose!P146</f>
        <v>20.452999999999999</v>
      </c>
      <c r="T443" s="292">
        <f>transpose!Q146</f>
        <v>86603.48</v>
      </c>
      <c r="U443" s="292">
        <f>transpose!R146</f>
        <v>543722.64891676384</v>
      </c>
      <c r="V443" s="292">
        <f>transpose!S146</f>
        <v>70000</v>
      </c>
      <c r="W443" s="292">
        <f>transpose!T146</f>
        <v>0</v>
      </c>
    </row>
    <row r="444" spans="1:23" x14ac:dyDescent="0.2">
      <c r="A444" s="294"/>
      <c r="B444" s="295"/>
      <c r="C444" s="296" t="str">
        <f>C$12</f>
        <v>PER PUPIL</v>
      </c>
      <c r="I444" s="201">
        <f>I443/(D443)</f>
        <v>17584.497849462365</v>
      </c>
      <c r="J444" s="201">
        <f>J443/(D443)</f>
        <v>0</v>
      </c>
      <c r="K444" s="201"/>
      <c r="L444" s="201"/>
      <c r="M444" s="201">
        <f t="shared" ref="M444:R444" si="96">M443/($D443)</f>
        <v>0</v>
      </c>
      <c r="N444" s="201">
        <f t="shared" si="96"/>
        <v>17584.497849462365</v>
      </c>
      <c r="O444" s="324">
        <f t="shared" si="96"/>
        <v>-1530.5993664864116</v>
      </c>
      <c r="P444" s="201">
        <f t="shared" si="96"/>
        <v>16053.898482975956</v>
      </c>
      <c r="Q444" s="201">
        <f>Q443/(D443)</f>
        <v>9276.1981720430122</v>
      </c>
      <c r="R444" s="201">
        <f>R443/(D443+E443)</f>
        <v>453537.29032258067</v>
      </c>
      <c r="S444" s="201"/>
      <c r="T444" s="292">
        <f>T443/(D443)</f>
        <v>931.22021505376335</v>
      </c>
      <c r="U444" s="292">
        <f>U443/(D443)</f>
        <v>5846.4800958791811</v>
      </c>
      <c r="V444" s="292">
        <f>V443/($D443)</f>
        <v>752.68817204301081</v>
      </c>
      <c r="W444" s="292">
        <f>W443/(D443)</f>
        <v>0</v>
      </c>
    </row>
    <row r="445" spans="1:23" x14ac:dyDescent="0.2">
      <c r="A445" s="294"/>
      <c r="B445" s="295"/>
      <c r="C445" s="296"/>
      <c r="I445" s="201"/>
      <c r="J445" s="201"/>
      <c r="K445" s="201"/>
      <c r="L445" s="201"/>
      <c r="M445" s="201"/>
      <c r="N445" s="201"/>
      <c r="O445" s="324"/>
      <c r="P445" s="201"/>
      <c r="Q445" s="201"/>
      <c r="R445" s="201"/>
      <c r="S445" s="238"/>
      <c r="T445" s="325"/>
      <c r="U445" s="325"/>
      <c r="V445" s="325"/>
      <c r="W445" s="325"/>
    </row>
    <row r="446" spans="1:23" x14ac:dyDescent="0.2">
      <c r="A446" s="295" t="s">
        <v>41</v>
      </c>
      <c r="B446" s="295"/>
      <c r="C446" s="300" t="s">
        <v>41</v>
      </c>
      <c r="I446" s="201"/>
      <c r="J446" s="201"/>
      <c r="K446" s="201"/>
      <c r="L446" s="201"/>
      <c r="M446" s="201"/>
      <c r="N446" s="201"/>
      <c r="O446" s="324"/>
      <c r="P446" s="201"/>
      <c r="Q446" s="201"/>
      <c r="R446" s="201"/>
      <c r="S446" s="238"/>
      <c r="T446" s="325"/>
      <c r="U446" s="325"/>
      <c r="V446" s="325"/>
      <c r="W446" s="325"/>
    </row>
    <row r="447" spans="1:23" x14ac:dyDescent="0.2">
      <c r="A447" s="294"/>
      <c r="B447" s="295"/>
      <c r="C447" s="296" t="str">
        <f>C$11</f>
        <v>TOTAL</v>
      </c>
      <c r="D447" s="186">
        <f>transpose!A147</f>
        <v>2106.1</v>
      </c>
      <c r="E447" s="186">
        <f>transpose!B147</f>
        <v>0</v>
      </c>
      <c r="F447" s="186">
        <f>transpose!C147</f>
        <v>0</v>
      </c>
      <c r="G447" s="186">
        <f>transpose!D147</f>
        <v>0</v>
      </c>
      <c r="H447" s="186">
        <f>transpose!E147</f>
        <v>598.20000000000005</v>
      </c>
      <c r="I447" s="201">
        <f>transpose!F147</f>
        <v>17801262.66</v>
      </c>
      <c r="J447" s="201">
        <f>transpose!G147</f>
        <v>0</v>
      </c>
      <c r="K447" s="201">
        <f>transpose!H147</f>
        <v>0</v>
      </c>
      <c r="L447" s="201">
        <f>transpose!I147</f>
        <v>0</v>
      </c>
      <c r="M447" s="201">
        <f>transpose!J147</f>
        <v>0</v>
      </c>
      <c r="N447" s="201">
        <f>transpose!K147</f>
        <v>17801262.66</v>
      </c>
      <c r="O447" s="324">
        <f>transpose!L147</f>
        <v>-1549467.1262897197</v>
      </c>
      <c r="P447" s="201">
        <f>transpose!M147</f>
        <v>16251795.53371028</v>
      </c>
      <c r="Q447" s="201">
        <f>transpose!N147</f>
        <v>8236757.1100000003</v>
      </c>
      <c r="R447" s="201">
        <f>transpose!O147</f>
        <v>401479680</v>
      </c>
      <c r="S447" s="238">
        <f>transpose!P147</f>
        <v>20.515999999999998</v>
      </c>
      <c r="T447" s="292">
        <f>transpose!Q147</f>
        <v>792659.02</v>
      </c>
      <c r="U447" s="292">
        <f>transpose!R147</f>
        <v>7222379.4037102796</v>
      </c>
      <c r="V447" s="292">
        <f>transpose!S147</f>
        <v>2177847.37</v>
      </c>
      <c r="W447" s="292">
        <f>transpose!T147</f>
        <v>48614.17400046283</v>
      </c>
    </row>
    <row r="448" spans="1:23" x14ac:dyDescent="0.2">
      <c r="A448" s="294"/>
      <c r="B448" s="295"/>
      <c r="C448" s="296" t="str">
        <f>C$12</f>
        <v>PER PUPIL</v>
      </c>
      <c r="I448" s="201">
        <f>I447/(D447)</f>
        <v>8452.2399981007547</v>
      </c>
      <c r="J448" s="201">
        <f>J447/(D447)</f>
        <v>0</v>
      </c>
      <c r="K448" s="201"/>
      <c r="L448" s="201"/>
      <c r="M448" s="201">
        <f t="shared" ref="M448:R448" si="97">M447/($D447)</f>
        <v>0</v>
      </c>
      <c r="N448" s="201">
        <f t="shared" si="97"/>
        <v>8452.2399981007547</v>
      </c>
      <c r="O448" s="324">
        <f t="shared" si="97"/>
        <v>-735.70444247173441</v>
      </c>
      <c r="P448" s="201">
        <f t="shared" si="97"/>
        <v>7716.5355556290206</v>
      </c>
      <c r="Q448" s="201">
        <f>Q447/(D447)</f>
        <v>3910.9050424956085</v>
      </c>
      <c r="R448" s="201">
        <f>R447/(D447+E447)</f>
        <v>190627.07373818906</v>
      </c>
      <c r="S448" s="201"/>
      <c r="T448" s="292">
        <f>T447/(D447)</f>
        <v>376.36343003656049</v>
      </c>
      <c r="U448" s="292">
        <f>U447/(D447)</f>
        <v>3429.2670830968518</v>
      </c>
      <c r="V448" s="292">
        <f>V447/($D447)</f>
        <v>1034.0664593324154</v>
      </c>
      <c r="W448" s="292">
        <f>W447/(D447)</f>
        <v>23.082557333679709</v>
      </c>
    </row>
    <row r="449" spans="1:23" x14ac:dyDescent="0.2">
      <c r="A449" s="294"/>
      <c r="B449" s="295"/>
      <c r="C449" s="296"/>
      <c r="I449" s="201"/>
      <c r="J449" s="201"/>
      <c r="K449" s="201"/>
      <c r="L449" s="201"/>
      <c r="M449" s="201"/>
      <c r="N449" s="201"/>
      <c r="O449" s="324"/>
      <c r="P449" s="201"/>
      <c r="Q449" s="201"/>
      <c r="R449" s="201"/>
      <c r="S449" s="238"/>
      <c r="T449" s="325"/>
      <c r="U449" s="325"/>
      <c r="V449" s="325"/>
      <c r="W449" s="325"/>
    </row>
    <row r="450" spans="1:23" x14ac:dyDescent="0.2">
      <c r="A450" s="295" t="s">
        <v>42</v>
      </c>
      <c r="B450" s="295"/>
      <c r="C450" s="300" t="s">
        <v>42</v>
      </c>
      <c r="I450" s="201"/>
      <c r="J450" s="201"/>
      <c r="K450" s="201"/>
      <c r="L450" s="201"/>
      <c r="M450" s="201"/>
      <c r="N450" s="201"/>
      <c r="O450" s="324"/>
      <c r="P450" s="201"/>
      <c r="Q450" s="201"/>
      <c r="R450" s="201"/>
      <c r="S450" s="238"/>
      <c r="T450" s="325"/>
      <c r="U450" s="325"/>
      <c r="V450" s="325"/>
      <c r="W450" s="325"/>
    </row>
    <row r="451" spans="1:23" x14ac:dyDescent="0.2">
      <c r="A451" s="294"/>
      <c r="B451" s="295"/>
      <c r="C451" s="296" t="str">
        <f>C$11</f>
        <v>TOTAL</v>
      </c>
      <c r="D451" s="186">
        <f>transpose!A148</f>
        <v>2698.5</v>
      </c>
      <c r="E451" s="186">
        <f>transpose!B148</f>
        <v>0</v>
      </c>
      <c r="F451" s="186">
        <f>transpose!C148</f>
        <v>3</v>
      </c>
      <c r="G451" s="186">
        <f>transpose!D148</f>
        <v>2.5</v>
      </c>
      <c r="H451" s="186">
        <f>transpose!E148</f>
        <v>1444.7</v>
      </c>
      <c r="I451" s="201">
        <f>transpose!F148</f>
        <v>23254021.18</v>
      </c>
      <c r="J451" s="201">
        <f>transpose!G148</f>
        <v>0</v>
      </c>
      <c r="K451" s="201">
        <f>transpose!H148</f>
        <v>24486</v>
      </c>
      <c r="L451" s="201">
        <f>transpose!I148</f>
        <v>20405</v>
      </c>
      <c r="M451" s="201">
        <f>transpose!J148</f>
        <v>0</v>
      </c>
      <c r="N451" s="201">
        <f>transpose!K148</f>
        <v>23254021.18</v>
      </c>
      <c r="O451" s="324">
        <f>transpose!L148</f>
        <v>-2024089.0806818125</v>
      </c>
      <c r="P451" s="201">
        <f>transpose!M148</f>
        <v>21229932.099318188</v>
      </c>
      <c r="Q451" s="201">
        <f>transpose!N148</f>
        <v>10351510.26</v>
      </c>
      <c r="R451" s="201">
        <f>transpose!O148</f>
        <v>549297440</v>
      </c>
      <c r="S451" s="238">
        <f>transpose!P148</f>
        <v>18.844999999999999</v>
      </c>
      <c r="T451" s="292">
        <f>transpose!Q148</f>
        <v>953046.57</v>
      </c>
      <c r="U451" s="292">
        <f>transpose!R148</f>
        <v>9925375.2693181876</v>
      </c>
      <c r="V451" s="292">
        <f>transpose!S148</f>
        <v>0</v>
      </c>
      <c r="W451" s="292">
        <f>transpose!T148</f>
        <v>0</v>
      </c>
    </row>
    <row r="452" spans="1:23" x14ac:dyDescent="0.2">
      <c r="A452" s="294"/>
      <c r="B452" s="295"/>
      <c r="C452" s="296" t="str">
        <f>C$12</f>
        <v>PER PUPIL</v>
      </c>
      <c r="I452" s="201">
        <f>I451/(D451)</f>
        <v>8617.3878747452291</v>
      </c>
      <c r="J452" s="201">
        <f>J451/(D451)</f>
        <v>0</v>
      </c>
      <c r="K452" s="201"/>
      <c r="L452" s="201"/>
      <c r="M452" s="201">
        <f t="shared" ref="M452:R452" si="98">M451/($D451)</f>
        <v>0</v>
      </c>
      <c r="N452" s="201">
        <f t="shared" si="98"/>
        <v>8617.3878747452291</v>
      </c>
      <c r="O452" s="324">
        <f t="shared" si="98"/>
        <v>-750.07933321542055</v>
      </c>
      <c r="P452" s="201">
        <f t="shared" si="98"/>
        <v>7867.3085415298083</v>
      </c>
      <c r="Q452" s="201">
        <f>Q451/(D451)</f>
        <v>3836.0238132295717</v>
      </c>
      <c r="R452" s="201">
        <f>R451/(D451+E451)</f>
        <v>203556.58328701131</v>
      </c>
      <c r="S452" s="201"/>
      <c r="T452" s="292">
        <f>T451/(D451)</f>
        <v>353.17642023346303</v>
      </c>
      <c r="U452" s="292">
        <f>U451/(D451)</f>
        <v>3678.1083080667731</v>
      </c>
      <c r="V452" s="292">
        <f>V451/($D451)</f>
        <v>0</v>
      </c>
      <c r="W452" s="292">
        <f>W451/(D451)</f>
        <v>0</v>
      </c>
    </row>
    <row r="453" spans="1:23" x14ac:dyDescent="0.2">
      <c r="A453" s="294"/>
      <c r="B453" s="295"/>
      <c r="C453" s="296"/>
      <c r="I453" s="201"/>
      <c r="J453" s="201"/>
      <c r="K453" s="201"/>
      <c r="L453" s="201"/>
      <c r="M453" s="201"/>
      <c r="N453" s="201"/>
      <c r="O453" s="324"/>
      <c r="P453" s="201"/>
      <c r="Q453" s="201"/>
      <c r="R453" s="201"/>
      <c r="S453" s="238"/>
      <c r="T453" s="325"/>
      <c r="U453" s="325"/>
      <c r="V453" s="325"/>
      <c r="W453" s="325"/>
    </row>
    <row r="454" spans="1:23" x14ac:dyDescent="0.2">
      <c r="A454" s="295" t="s">
        <v>42</v>
      </c>
      <c r="B454" s="295"/>
      <c r="C454" s="300" t="s">
        <v>17</v>
      </c>
      <c r="I454" s="201"/>
      <c r="J454" s="201"/>
      <c r="K454" s="201"/>
      <c r="L454" s="201"/>
      <c r="M454" s="201"/>
      <c r="N454" s="201"/>
      <c r="O454" s="324"/>
      <c r="P454" s="201"/>
      <c r="Q454" s="201"/>
      <c r="R454" s="201"/>
      <c r="S454" s="238"/>
      <c r="T454" s="325"/>
      <c r="U454" s="325"/>
      <c r="V454" s="325"/>
      <c r="W454" s="325"/>
    </row>
    <row r="455" spans="1:23" x14ac:dyDescent="0.2">
      <c r="A455" s="294"/>
      <c r="B455" s="295"/>
      <c r="C455" s="296" t="str">
        <f>C$11</f>
        <v>TOTAL</v>
      </c>
      <c r="D455" s="186">
        <f>transpose!A149</f>
        <v>686.30000000000007</v>
      </c>
      <c r="E455" s="186">
        <f>transpose!B149</f>
        <v>0</v>
      </c>
      <c r="F455" s="186">
        <f>transpose!C149</f>
        <v>4</v>
      </c>
      <c r="G455" s="186">
        <f>transpose!D149</f>
        <v>0</v>
      </c>
      <c r="H455" s="186">
        <f>transpose!E149</f>
        <v>266.2</v>
      </c>
      <c r="I455" s="201">
        <f>transpose!F149</f>
        <v>6493345.54</v>
      </c>
      <c r="J455" s="201">
        <f>transpose!G149</f>
        <v>67689.02</v>
      </c>
      <c r="K455" s="201">
        <f>transpose!H149</f>
        <v>32648</v>
      </c>
      <c r="L455" s="201">
        <f>transpose!I149</f>
        <v>0</v>
      </c>
      <c r="M455" s="201">
        <f>transpose!J149</f>
        <v>0</v>
      </c>
      <c r="N455" s="201">
        <f>transpose!K149</f>
        <v>6561034.5599999996</v>
      </c>
      <c r="O455" s="324">
        <f>transpose!L149</f>
        <v>-571089.11650488141</v>
      </c>
      <c r="P455" s="201">
        <f>transpose!M149</f>
        <v>5989945.4434951181</v>
      </c>
      <c r="Q455" s="201">
        <f>transpose!N149</f>
        <v>1187598.8799999999</v>
      </c>
      <c r="R455" s="201">
        <f>transpose!O149</f>
        <v>56869170</v>
      </c>
      <c r="S455" s="238">
        <f>transpose!P149</f>
        <v>20.882999999999999</v>
      </c>
      <c r="T455" s="292">
        <f>transpose!Q149</f>
        <v>109442.4</v>
      </c>
      <c r="U455" s="292">
        <f>transpose!R149</f>
        <v>4692904.1634951178</v>
      </c>
      <c r="V455" s="292">
        <f>transpose!S149</f>
        <v>390000</v>
      </c>
      <c r="W455" s="292">
        <f>transpose!T149</f>
        <v>0</v>
      </c>
    </row>
    <row r="456" spans="1:23" x14ac:dyDescent="0.2">
      <c r="A456" s="294"/>
      <c r="B456" s="295"/>
      <c r="C456" s="296" t="str">
        <f>C$12</f>
        <v>PER PUPIL</v>
      </c>
      <c r="I456" s="201">
        <f>I455/(D455)</f>
        <v>9461.3806498615759</v>
      </c>
      <c r="J456" s="201">
        <f>J455/(D455)</f>
        <v>98.62890864053621</v>
      </c>
      <c r="K456" s="201"/>
      <c r="L456" s="201"/>
      <c r="M456" s="201">
        <f t="shared" ref="M456:R456" si="99">M455/($D455)</f>
        <v>0</v>
      </c>
      <c r="N456" s="201">
        <f t="shared" si="99"/>
        <v>9560.0095585021118</v>
      </c>
      <c r="O456" s="324">
        <f t="shared" si="99"/>
        <v>-832.1275193135383</v>
      </c>
      <c r="P456" s="201">
        <f t="shared" si="99"/>
        <v>8727.8820391885729</v>
      </c>
      <c r="Q456" s="201">
        <f>Q455/(D455)</f>
        <v>1730.4369517703624</v>
      </c>
      <c r="R456" s="201">
        <f>R455/(D455+E455)</f>
        <v>82863.427072708713</v>
      </c>
      <c r="S456" s="201"/>
      <c r="T456" s="292">
        <f>T455/(D455)</f>
        <v>159.46728835786098</v>
      </c>
      <c r="U456" s="292">
        <f>U455/(D455)</f>
        <v>6837.9777990603488</v>
      </c>
      <c r="V456" s="292">
        <f>V455/($D455)</f>
        <v>568.26460731458542</v>
      </c>
      <c r="W456" s="292">
        <f>W455/(D455)</f>
        <v>0</v>
      </c>
    </row>
    <row r="457" spans="1:23" x14ac:dyDescent="0.2">
      <c r="A457" s="294"/>
      <c r="B457" s="295"/>
      <c r="C457" s="296"/>
      <c r="I457" s="201"/>
      <c r="J457" s="201"/>
      <c r="K457" s="201"/>
      <c r="L457" s="201"/>
      <c r="M457" s="201"/>
      <c r="N457" s="201"/>
      <c r="O457" s="324"/>
      <c r="P457" s="201"/>
      <c r="Q457" s="201"/>
      <c r="R457" s="201"/>
      <c r="S457" s="238"/>
      <c r="T457" s="325"/>
      <c r="U457" s="325"/>
      <c r="V457" s="325"/>
      <c r="W457" s="325"/>
    </row>
    <row r="458" spans="1:23" x14ac:dyDescent="0.2">
      <c r="A458" s="295" t="s">
        <v>42</v>
      </c>
      <c r="B458" s="295"/>
      <c r="C458" s="300" t="s">
        <v>877</v>
      </c>
      <c r="I458" s="201"/>
      <c r="J458" s="201"/>
      <c r="K458" s="201"/>
      <c r="L458" s="201"/>
      <c r="M458" s="201"/>
      <c r="N458" s="201"/>
      <c r="O458" s="324"/>
      <c r="P458" s="201"/>
      <c r="Q458" s="201"/>
      <c r="R458" s="201"/>
      <c r="S458" s="238"/>
      <c r="T458" s="325"/>
      <c r="U458" s="325"/>
      <c r="V458" s="325"/>
      <c r="W458" s="325"/>
    </row>
    <row r="459" spans="1:23" x14ac:dyDescent="0.2">
      <c r="A459" s="294"/>
      <c r="B459" s="295"/>
      <c r="C459" s="296" t="str">
        <f>C$11</f>
        <v>TOTAL</v>
      </c>
      <c r="D459" s="186">
        <f>transpose!A150</f>
        <v>457.5</v>
      </c>
      <c r="E459" s="186">
        <f>transpose!B150</f>
        <v>0</v>
      </c>
      <c r="F459" s="186">
        <f>transpose!C150</f>
        <v>0</v>
      </c>
      <c r="G459" s="186">
        <f>transpose!D150</f>
        <v>0</v>
      </c>
      <c r="H459" s="186">
        <f>transpose!E150</f>
        <v>201.3</v>
      </c>
      <c r="I459" s="201">
        <f>transpose!F150</f>
        <v>4536214.2300000004</v>
      </c>
      <c r="J459" s="201">
        <f>transpose!G150</f>
        <v>446.96</v>
      </c>
      <c r="K459" s="201">
        <f>transpose!H150</f>
        <v>0</v>
      </c>
      <c r="L459" s="201">
        <f>transpose!I150</f>
        <v>0</v>
      </c>
      <c r="M459" s="201">
        <f>transpose!J150</f>
        <v>0</v>
      </c>
      <c r="N459" s="201">
        <f>transpose!K150</f>
        <v>4536661.1900000004</v>
      </c>
      <c r="O459" s="324">
        <f>transpose!L150</f>
        <v>-394882.5154304757</v>
      </c>
      <c r="P459" s="201">
        <f>transpose!M150</f>
        <v>4141778.6745695248</v>
      </c>
      <c r="Q459" s="201">
        <f>transpose!N150</f>
        <v>713663.61</v>
      </c>
      <c r="R459" s="201">
        <f>transpose!O150</f>
        <v>45578210</v>
      </c>
      <c r="S459" s="238">
        <f>transpose!P150</f>
        <v>15.657999999999998</v>
      </c>
      <c r="T459" s="292">
        <f>transpose!Q150</f>
        <v>83694.460000000006</v>
      </c>
      <c r="U459" s="292">
        <f>transpose!R150</f>
        <v>3344420.604569525</v>
      </c>
      <c r="V459" s="292">
        <f>transpose!S150</f>
        <v>333800</v>
      </c>
      <c r="W459" s="292">
        <f>transpose!T150</f>
        <v>0</v>
      </c>
    </row>
    <row r="460" spans="1:23" x14ac:dyDescent="0.2">
      <c r="A460" s="294"/>
      <c r="B460" s="295"/>
      <c r="C460" s="296" t="str">
        <f>C$12</f>
        <v>PER PUPIL</v>
      </c>
      <c r="I460" s="201">
        <f>I459/(D459)</f>
        <v>9915.2223606557382</v>
      </c>
      <c r="J460" s="201">
        <f>J459/(D459)</f>
        <v>0.97696174863387975</v>
      </c>
      <c r="K460" s="201"/>
      <c r="L460" s="201"/>
      <c r="M460" s="201">
        <f t="shared" ref="M460:R460" si="100">M459/($D459)</f>
        <v>0</v>
      </c>
      <c r="N460" s="201">
        <f t="shared" si="100"/>
        <v>9916.1993224043727</v>
      </c>
      <c r="O460" s="324">
        <f t="shared" si="100"/>
        <v>-863.13118126879931</v>
      </c>
      <c r="P460" s="201">
        <f t="shared" si="100"/>
        <v>9053.0681411355727</v>
      </c>
      <c r="Q460" s="201">
        <f>Q459/(D459)</f>
        <v>1559.9204590163934</v>
      </c>
      <c r="R460" s="201">
        <f>R459/(D459+E459)</f>
        <v>99624.502732240435</v>
      </c>
      <c r="S460" s="201"/>
      <c r="T460" s="292">
        <f>T459/(D459)</f>
        <v>182.93871038251368</v>
      </c>
      <c r="U460" s="292">
        <f>U459/(D459)</f>
        <v>7310.2089717366671</v>
      </c>
      <c r="V460" s="292">
        <f>V459/($D459)</f>
        <v>729.61748633879779</v>
      </c>
      <c r="W460" s="292">
        <f>W459/(D459)</f>
        <v>0</v>
      </c>
    </row>
    <row r="461" spans="1:23" x14ac:dyDescent="0.2">
      <c r="A461" s="294"/>
      <c r="B461" s="295"/>
      <c r="C461" s="296"/>
      <c r="I461" s="201"/>
      <c r="J461" s="201"/>
      <c r="K461" s="201"/>
      <c r="L461" s="201"/>
      <c r="M461" s="201"/>
      <c r="N461" s="201"/>
      <c r="O461" s="324"/>
      <c r="P461" s="201"/>
      <c r="Q461" s="201"/>
      <c r="R461" s="201"/>
      <c r="S461" s="238"/>
      <c r="T461" s="325"/>
      <c r="U461" s="325"/>
      <c r="V461" s="325"/>
      <c r="W461" s="325"/>
    </row>
    <row r="462" spans="1:23" x14ac:dyDescent="0.2">
      <c r="A462" s="295" t="s">
        <v>43</v>
      </c>
      <c r="B462" s="295"/>
      <c r="C462" s="300" t="s">
        <v>43</v>
      </c>
      <c r="I462" s="201"/>
      <c r="J462" s="201"/>
      <c r="K462" s="201"/>
      <c r="L462" s="201"/>
      <c r="M462" s="201"/>
      <c r="N462" s="201"/>
      <c r="O462" s="324"/>
      <c r="P462" s="201"/>
      <c r="Q462" s="201"/>
      <c r="R462" s="201"/>
      <c r="S462" s="238"/>
      <c r="T462" s="325"/>
      <c r="U462" s="325"/>
      <c r="V462" s="325"/>
      <c r="W462" s="325"/>
    </row>
    <row r="463" spans="1:23" x14ac:dyDescent="0.2">
      <c r="A463" s="294"/>
      <c r="B463" s="295"/>
      <c r="C463" s="296" t="str">
        <f>C$11</f>
        <v>TOTAL</v>
      </c>
      <c r="D463" s="186">
        <f>transpose!A151</f>
        <v>5868.1</v>
      </c>
      <c r="E463" s="186">
        <f>transpose!B151</f>
        <v>0</v>
      </c>
      <c r="F463" s="186">
        <f>transpose!C151</f>
        <v>0</v>
      </c>
      <c r="G463" s="186">
        <f>transpose!D151</f>
        <v>0</v>
      </c>
      <c r="H463" s="186">
        <f>transpose!E151</f>
        <v>2755</v>
      </c>
      <c r="I463" s="201">
        <f>transpose!F151</f>
        <v>51625212.689999998</v>
      </c>
      <c r="J463" s="201">
        <f>transpose!G151</f>
        <v>448868.72</v>
      </c>
      <c r="K463" s="201">
        <f>transpose!H151</f>
        <v>0</v>
      </c>
      <c r="L463" s="201">
        <f>transpose!I151</f>
        <v>0</v>
      </c>
      <c r="M463" s="201">
        <f>transpose!J151</f>
        <v>0</v>
      </c>
      <c r="N463" s="201">
        <f>transpose!K151</f>
        <v>52074081.409999996</v>
      </c>
      <c r="O463" s="324">
        <f>transpose!L151</f>
        <v>-4532660.3408777304</v>
      </c>
      <c r="P463" s="201">
        <f>transpose!M151</f>
        <v>47541421.06912227</v>
      </c>
      <c r="Q463" s="201">
        <f>transpose!N151</f>
        <v>10884873.51</v>
      </c>
      <c r="R463" s="201">
        <f>transpose!O151</f>
        <v>495510243</v>
      </c>
      <c r="S463" s="238">
        <f>transpose!P151</f>
        <v>21.966999999999999</v>
      </c>
      <c r="T463" s="292">
        <f>transpose!Q151</f>
        <v>1532736.11</v>
      </c>
      <c r="U463" s="292">
        <f>transpose!R151</f>
        <v>35123811.449122272</v>
      </c>
      <c r="V463" s="292">
        <f>transpose!S151</f>
        <v>0</v>
      </c>
      <c r="W463" s="292">
        <f>transpose!T151</f>
        <v>51040.533176917619</v>
      </c>
    </row>
    <row r="464" spans="1:23" x14ac:dyDescent="0.2">
      <c r="A464" s="294"/>
      <c r="B464" s="295"/>
      <c r="C464" s="296" t="str">
        <f>C$12</f>
        <v>PER PUPIL</v>
      </c>
      <c r="I464" s="201">
        <f>I463/(D463)</f>
        <v>8797.602748760246</v>
      </c>
      <c r="J464" s="201">
        <f>J463/(D463)</f>
        <v>76.493024999573962</v>
      </c>
      <c r="K464" s="201"/>
      <c r="L464" s="201"/>
      <c r="M464" s="201">
        <f t="shared" ref="M464:R464" si="101">M463/($D463)</f>
        <v>0</v>
      </c>
      <c r="N464" s="201">
        <f t="shared" si="101"/>
        <v>8874.0957737598183</v>
      </c>
      <c r="O464" s="324">
        <f t="shared" si="101"/>
        <v>-772.42384091575298</v>
      </c>
      <c r="P464" s="201">
        <f t="shared" si="101"/>
        <v>8101.6719328440668</v>
      </c>
      <c r="Q464" s="201">
        <f>Q463/(D463)</f>
        <v>1854.9229750685911</v>
      </c>
      <c r="R464" s="201">
        <f>R463/(D463+E463)</f>
        <v>84441.34268332168</v>
      </c>
      <c r="S464" s="201"/>
      <c r="T464" s="292">
        <f>T463/(D463)</f>
        <v>261.19802150610928</v>
      </c>
      <c r="U464" s="292">
        <f>U463/(D463)</f>
        <v>5985.5509362693665</v>
      </c>
      <c r="V464" s="292">
        <f>V463/($D463)</f>
        <v>0</v>
      </c>
      <c r="W464" s="292">
        <f>W463/(D463)</f>
        <v>8.6979658112366209</v>
      </c>
    </row>
    <row r="465" spans="1:23" x14ac:dyDescent="0.2">
      <c r="A465" s="294"/>
      <c r="B465" s="295"/>
      <c r="C465" s="296"/>
      <c r="I465" s="201"/>
      <c r="J465" s="201"/>
      <c r="K465" s="201"/>
      <c r="L465" s="201"/>
      <c r="M465" s="201"/>
      <c r="N465" s="201"/>
      <c r="O465" s="324"/>
      <c r="P465" s="201"/>
      <c r="Q465" s="201"/>
      <c r="R465" s="201"/>
      <c r="S465" s="238"/>
      <c r="T465" s="325"/>
      <c r="U465" s="325"/>
      <c r="V465" s="325"/>
      <c r="W465" s="325"/>
    </row>
    <row r="466" spans="1:23" x14ac:dyDescent="0.2">
      <c r="A466" s="295" t="s">
        <v>43</v>
      </c>
      <c r="B466" s="295"/>
      <c r="C466" s="300" t="s">
        <v>878</v>
      </c>
      <c r="I466" s="201"/>
      <c r="J466" s="201"/>
      <c r="K466" s="201"/>
      <c r="L466" s="201"/>
      <c r="M466" s="201"/>
      <c r="N466" s="201"/>
      <c r="O466" s="324"/>
      <c r="P466" s="201"/>
      <c r="Q466" s="201"/>
      <c r="R466" s="201"/>
      <c r="S466" s="238"/>
      <c r="T466" s="325"/>
      <c r="U466" s="325"/>
      <c r="V466" s="325"/>
      <c r="W466" s="325"/>
    </row>
    <row r="467" spans="1:23" x14ac:dyDescent="0.2">
      <c r="A467" s="294"/>
      <c r="B467" s="295"/>
      <c r="C467" s="296" t="str">
        <f>C$11</f>
        <v>TOTAL</v>
      </c>
      <c r="D467" s="186">
        <f>transpose!A152</f>
        <v>267.89999999999998</v>
      </c>
      <c r="E467" s="186">
        <f>transpose!B152</f>
        <v>0</v>
      </c>
      <c r="F467" s="186">
        <f>transpose!C152</f>
        <v>0</v>
      </c>
      <c r="G467" s="186">
        <f>transpose!D152</f>
        <v>0</v>
      </c>
      <c r="H467" s="186">
        <f>transpose!E152</f>
        <v>129.1</v>
      </c>
      <c r="I467" s="201">
        <f>transpose!F152</f>
        <v>3757708.2399999998</v>
      </c>
      <c r="J467" s="201">
        <f>transpose!G152</f>
        <v>0</v>
      </c>
      <c r="K467" s="201">
        <f>transpose!H152</f>
        <v>0</v>
      </c>
      <c r="L467" s="201">
        <f>transpose!I152</f>
        <v>0</v>
      </c>
      <c r="M467" s="201">
        <f>transpose!J152</f>
        <v>0</v>
      </c>
      <c r="N467" s="201">
        <f>transpose!K152</f>
        <v>3757708.2399999998</v>
      </c>
      <c r="O467" s="324">
        <f>transpose!L152</f>
        <v>-327080.47172132455</v>
      </c>
      <c r="P467" s="201">
        <f>transpose!M152</f>
        <v>3430627.7682786752</v>
      </c>
      <c r="Q467" s="201">
        <f>transpose!N152</f>
        <v>729642.84</v>
      </c>
      <c r="R467" s="201">
        <f>transpose!O152</f>
        <v>36667312</v>
      </c>
      <c r="S467" s="238">
        <f>transpose!P152</f>
        <v>19.899000000000001</v>
      </c>
      <c r="T467" s="292">
        <f>transpose!Q152</f>
        <v>111586.76</v>
      </c>
      <c r="U467" s="292">
        <f>transpose!R152</f>
        <v>2589398.1682786755</v>
      </c>
      <c r="V467" s="292">
        <f>transpose!S152</f>
        <v>248000</v>
      </c>
      <c r="W467" s="292">
        <f>transpose!T152</f>
        <v>21769.567771831833</v>
      </c>
    </row>
    <row r="468" spans="1:23" x14ac:dyDescent="0.2">
      <c r="A468" s="294"/>
      <c r="B468" s="295"/>
      <c r="C468" s="296" t="str">
        <f>C$12</f>
        <v>PER PUPIL</v>
      </c>
      <c r="I468" s="201">
        <f>I467/(D467)</f>
        <v>14026.53318402389</v>
      </c>
      <c r="J468" s="201">
        <f>J467/(D467)</f>
        <v>0</v>
      </c>
      <c r="K468" s="201"/>
      <c r="L468" s="201"/>
      <c r="M468" s="201">
        <f t="shared" ref="M468:R468" si="102">M467/($D467)</f>
        <v>0</v>
      </c>
      <c r="N468" s="201">
        <f t="shared" si="102"/>
        <v>14026.53318402389</v>
      </c>
      <c r="O468" s="324">
        <f t="shared" si="102"/>
        <v>-1220.9050829463404</v>
      </c>
      <c r="P468" s="201">
        <f t="shared" si="102"/>
        <v>12805.628101077549</v>
      </c>
      <c r="Q468" s="201">
        <f>Q467/(D467)</f>
        <v>2723.5641657334827</v>
      </c>
      <c r="R468" s="201">
        <f>R467/(D467+E467)</f>
        <v>136869.39902948862</v>
      </c>
      <c r="S468" s="201"/>
      <c r="T468" s="292">
        <f>T467/(D467)</f>
        <v>416.52392683837252</v>
      </c>
      <c r="U468" s="292">
        <f>U467/(D467)</f>
        <v>9665.5400085056954</v>
      </c>
      <c r="V468" s="292">
        <f>V467/($D467)</f>
        <v>925.718551698395</v>
      </c>
      <c r="W468" s="292">
        <f>W467/(D467)</f>
        <v>81.260051406613798</v>
      </c>
    </row>
    <row r="469" spans="1:23" x14ac:dyDescent="0.2">
      <c r="A469" s="294"/>
      <c r="B469" s="295"/>
      <c r="C469" s="296"/>
      <c r="I469" s="201"/>
      <c r="J469" s="201"/>
      <c r="K469" s="201"/>
      <c r="L469" s="201"/>
      <c r="M469" s="201"/>
      <c r="N469" s="201"/>
      <c r="O469" s="324"/>
      <c r="P469" s="201"/>
      <c r="Q469" s="201"/>
      <c r="R469" s="201"/>
      <c r="S469" s="238"/>
      <c r="T469" s="325"/>
      <c r="U469" s="325"/>
      <c r="V469" s="325"/>
      <c r="W469" s="325"/>
    </row>
    <row r="470" spans="1:23" x14ac:dyDescent="0.2">
      <c r="A470" s="295" t="s">
        <v>44</v>
      </c>
      <c r="B470" s="295"/>
      <c r="C470" s="300" t="s">
        <v>879</v>
      </c>
      <c r="I470" s="201"/>
      <c r="J470" s="201"/>
      <c r="K470" s="201"/>
      <c r="L470" s="201"/>
      <c r="M470" s="201"/>
      <c r="N470" s="201"/>
      <c r="O470" s="324"/>
      <c r="P470" s="201"/>
      <c r="Q470" s="201"/>
      <c r="R470" s="201"/>
      <c r="S470" s="238"/>
      <c r="T470" s="325"/>
      <c r="U470" s="325"/>
      <c r="V470" s="325"/>
      <c r="W470" s="325"/>
    </row>
    <row r="471" spans="1:23" x14ac:dyDescent="0.2">
      <c r="A471" s="294"/>
      <c r="B471" s="295"/>
      <c r="C471" s="296" t="str">
        <f>C$11</f>
        <v>TOTAL</v>
      </c>
      <c r="D471" s="186">
        <f>transpose!A153</f>
        <v>1453.5</v>
      </c>
      <c r="E471" s="186">
        <f>transpose!B153</f>
        <v>0</v>
      </c>
      <c r="F471" s="186">
        <f>transpose!C153</f>
        <v>0</v>
      </c>
      <c r="G471" s="186">
        <f>transpose!D153</f>
        <v>0</v>
      </c>
      <c r="H471" s="186">
        <f>transpose!E153</f>
        <v>697.7</v>
      </c>
      <c r="I471" s="201">
        <f>transpose!F153</f>
        <v>13312857.939999999</v>
      </c>
      <c r="J471" s="201">
        <f>transpose!G153</f>
        <v>47351.43</v>
      </c>
      <c r="K471" s="201">
        <f>transpose!H153</f>
        <v>0</v>
      </c>
      <c r="L471" s="201">
        <f>transpose!I153</f>
        <v>0</v>
      </c>
      <c r="M471" s="201">
        <f>transpose!J153</f>
        <v>0</v>
      </c>
      <c r="N471" s="201">
        <f>transpose!K153</f>
        <v>13360209.369999999</v>
      </c>
      <c r="O471" s="324">
        <f>transpose!L153</f>
        <v>-1162906.5653684863</v>
      </c>
      <c r="P471" s="201">
        <f>transpose!M153</f>
        <v>12197302.804631513</v>
      </c>
      <c r="Q471" s="201">
        <f>transpose!N153</f>
        <v>6449977.7599999998</v>
      </c>
      <c r="R471" s="201">
        <f>transpose!O153</f>
        <v>238888065</v>
      </c>
      <c r="S471" s="238">
        <f>transpose!P153</f>
        <v>27</v>
      </c>
      <c r="T471" s="292">
        <f>transpose!Q153</f>
        <v>643340.93999999994</v>
      </c>
      <c r="U471" s="292">
        <f>transpose!R153</f>
        <v>5103984.1046315134</v>
      </c>
      <c r="V471" s="292">
        <f>transpose!S153</f>
        <v>4400000</v>
      </c>
      <c r="W471" s="292">
        <f>transpose!T153</f>
        <v>0</v>
      </c>
    </row>
    <row r="472" spans="1:23" x14ac:dyDescent="0.2">
      <c r="A472" s="294"/>
      <c r="B472" s="295"/>
      <c r="C472" s="296" t="str">
        <f>C$12</f>
        <v>PER PUPIL</v>
      </c>
      <c r="I472" s="201">
        <f>I471/(D471)</f>
        <v>9159.1729893360844</v>
      </c>
      <c r="J472" s="201">
        <f>J471/(D471)</f>
        <v>32.577523219814239</v>
      </c>
      <c r="K472" s="201"/>
      <c r="L472" s="201"/>
      <c r="M472" s="201">
        <f t="shared" ref="M472:R472" si="103">M471/($D471)</f>
        <v>0</v>
      </c>
      <c r="N472" s="201">
        <f t="shared" si="103"/>
        <v>9191.7505125558982</v>
      </c>
      <c r="O472" s="324">
        <f t="shared" si="103"/>
        <v>-800.07331638698747</v>
      </c>
      <c r="P472" s="201">
        <f t="shared" si="103"/>
        <v>8391.6771961689119</v>
      </c>
      <c r="Q472" s="201">
        <f>Q471/(D471)</f>
        <v>4437.549198486412</v>
      </c>
      <c r="R472" s="201">
        <f>R471/(D471+E471)</f>
        <v>164353.67389060889</v>
      </c>
      <c r="S472" s="201"/>
      <c r="T472" s="292">
        <f>T471/(D471)</f>
        <v>442.61502579979356</v>
      </c>
      <c r="U472" s="292">
        <f>U471/(D471)</f>
        <v>3511.5129718827061</v>
      </c>
      <c r="V472" s="292">
        <f>V471/($D471)</f>
        <v>3027.1757825937393</v>
      </c>
      <c r="W472" s="292">
        <f>W471/(D471)</f>
        <v>0</v>
      </c>
    </row>
    <row r="473" spans="1:23" x14ac:dyDescent="0.2">
      <c r="A473" s="294"/>
      <c r="B473" s="295"/>
      <c r="C473" s="296"/>
      <c r="I473" s="201"/>
      <c r="J473" s="201"/>
      <c r="K473" s="201"/>
      <c r="L473" s="201"/>
      <c r="M473" s="201"/>
      <c r="N473" s="201"/>
      <c r="O473" s="324"/>
      <c r="P473" s="201"/>
      <c r="Q473" s="201"/>
      <c r="R473" s="201"/>
      <c r="S473" s="238"/>
      <c r="T473" s="325"/>
      <c r="U473" s="325"/>
      <c r="V473" s="325"/>
      <c r="W473" s="325"/>
    </row>
    <row r="474" spans="1:23" x14ac:dyDescent="0.2">
      <c r="A474" s="295" t="s">
        <v>44</v>
      </c>
      <c r="B474" s="295"/>
      <c r="C474" s="300" t="s">
        <v>880</v>
      </c>
      <c r="I474" s="201"/>
      <c r="J474" s="201"/>
      <c r="K474" s="201"/>
      <c r="L474" s="201"/>
      <c r="M474" s="201"/>
      <c r="N474" s="201"/>
      <c r="O474" s="324"/>
      <c r="P474" s="201"/>
      <c r="Q474" s="201"/>
      <c r="R474" s="201"/>
      <c r="S474" s="238"/>
      <c r="T474" s="325"/>
      <c r="U474" s="325"/>
      <c r="V474" s="325"/>
      <c r="W474" s="325"/>
    </row>
    <row r="475" spans="1:23" x14ac:dyDescent="0.2">
      <c r="A475" s="294"/>
      <c r="B475" s="295"/>
      <c r="C475" s="296" t="str">
        <f>C$11</f>
        <v>TOTAL</v>
      </c>
      <c r="D475" s="186">
        <f>transpose!A154</f>
        <v>3180</v>
      </c>
      <c r="E475" s="186">
        <f>transpose!B154</f>
        <v>0</v>
      </c>
      <c r="F475" s="186">
        <f>transpose!C154</f>
        <v>0</v>
      </c>
      <c r="G475" s="186">
        <f>transpose!D154</f>
        <v>0</v>
      </c>
      <c r="H475" s="186">
        <f>transpose!E154</f>
        <v>1847.7</v>
      </c>
      <c r="I475" s="201">
        <f>transpose!F154</f>
        <v>28498195.829999998</v>
      </c>
      <c r="J475" s="201">
        <f>transpose!G154</f>
        <v>0</v>
      </c>
      <c r="K475" s="201">
        <f>transpose!H154</f>
        <v>0</v>
      </c>
      <c r="L475" s="201">
        <f>transpose!I154</f>
        <v>0</v>
      </c>
      <c r="M475" s="201">
        <f>transpose!J154</f>
        <v>0</v>
      </c>
      <c r="N475" s="201">
        <f>transpose!K154</f>
        <v>28498195.829999998</v>
      </c>
      <c r="O475" s="324">
        <f>transpose!L154</f>
        <v>-2480555.3651187895</v>
      </c>
      <c r="P475" s="201">
        <f>transpose!M154</f>
        <v>26017640.464881208</v>
      </c>
      <c r="Q475" s="201">
        <f>transpose!N154</f>
        <v>6745145.4000000004</v>
      </c>
      <c r="R475" s="201">
        <f>transpose!O154</f>
        <v>249820200</v>
      </c>
      <c r="S475" s="238">
        <f>transpose!P154</f>
        <v>27</v>
      </c>
      <c r="T475" s="292">
        <f>transpose!Q154</f>
        <v>690919.1</v>
      </c>
      <c r="U475" s="292">
        <f>transpose!R154</f>
        <v>18581575.964881204</v>
      </c>
      <c r="V475" s="292">
        <f>transpose!S154</f>
        <v>550000</v>
      </c>
      <c r="W475" s="292">
        <f>transpose!T154</f>
        <v>51544.38205306654</v>
      </c>
    </row>
    <row r="476" spans="1:23" x14ac:dyDescent="0.2">
      <c r="A476" s="294"/>
      <c r="B476" s="295"/>
      <c r="C476" s="296" t="str">
        <f>C$12</f>
        <v>PER PUPIL</v>
      </c>
      <c r="I476" s="201">
        <f>I475/(D475)</f>
        <v>8961.6968018867919</v>
      </c>
      <c r="J476" s="201">
        <f>J475/(D475)</f>
        <v>0</v>
      </c>
      <c r="K476" s="201"/>
      <c r="L476" s="201"/>
      <c r="M476" s="201">
        <f t="shared" ref="M476:R476" si="104">M475/($D475)</f>
        <v>0</v>
      </c>
      <c r="N476" s="201">
        <f t="shared" si="104"/>
        <v>8961.6968018867919</v>
      </c>
      <c r="O476" s="324">
        <f t="shared" si="104"/>
        <v>-780.04885695559415</v>
      </c>
      <c r="P476" s="201">
        <f t="shared" si="104"/>
        <v>8181.6479449311973</v>
      </c>
      <c r="Q476" s="201">
        <f>Q475/(D475)</f>
        <v>2121.1149056603776</v>
      </c>
      <c r="R476" s="201">
        <f>R475/(D475+E475)</f>
        <v>78559.811320754714</v>
      </c>
      <c r="S476" s="201"/>
      <c r="T476" s="292">
        <f>T475/(D475)</f>
        <v>217.27015723270441</v>
      </c>
      <c r="U476" s="292">
        <f>U475/(D475)</f>
        <v>5843.2628820381142</v>
      </c>
      <c r="V476" s="292">
        <f>V475/($D475)</f>
        <v>172.95597484276729</v>
      </c>
      <c r="W476" s="292">
        <f>W475/(D475)</f>
        <v>16.208925173920296</v>
      </c>
    </row>
    <row r="477" spans="1:23" x14ac:dyDescent="0.2">
      <c r="A477" s="294"/>
      <c r="B477" s="295"/>
      <c r="C477" s="296"/>
      <c r="I477" s="201"/>
      <c r="J477" s="201"/>
      <c r="K477" s="201"/>
      <c r="L477" s="201"/>
      <c r="M477" s="201"/>
      <c r="N477" s="201"/>
      <c r="O477" s="324"/>
      <c r="P477" s="201"/>
      <c r="Q477" s="201"/>
      <c r="R477" s="201"/>
      <c r="S477" s="238"/>
      <c r="T477" s="325"/>
      <c r="U477" s="325"/>
      <c r="V477" s="325"/>
      <c r="W477" s="325"/>
    </row>
    <row r="478" spans="1:23" x14ac:dyDescent="0.2">
      <c r="A478" s="295" t="s">
        <v>44</v>
      </c>
      <c r="B478" s="295"/>
      <c r="C478" s="300" t="s">
        <v>881</v>
      </c>
      <c r="I478" s="201"/>
      <c r="J478" s="201"/>
      <c r="K478" s="201"/>
      <c r="L478" s="201"/>
      <c r="M478" s="201"/>
      <c r="N478" s="201"/>
      <c r="O478" s="324"/>
      <c r="P478" s="201"/>
      <c r="Q478" s="201"/>
      <c r="R478" s="201"/>
      <c r="S478" s="238"/>
      <c r="T478" s="325"/>
      <c r="U478" s="325"/>
      <c r="V478" s="325"/>
      <c r="W478" s="325"/>
    </row>
    <row r="479" spans="1:23" x14ac:dyDescent="0.2">
      <c r="A479" s="294"/>
      <c r="B479" s="295"/>
      <c r="C479" s="296" t="str">
        <f>C$11</f>
        <v>TOTAL</v>
      </c>
      <c r="D479" s="186">
        <f>transpose!A155</f>
        <v>209.3</v>
      </c>
      <c r="E479" s="186">
        <f>transpose!B155</f>
        <v>0</v>
      </c>
      <c r="F479" s="186">
        <f>transpose!C155</f>
        <v>0</v>
      </c>
      <c r="G479" s="186">
        <f>transpose!D155</f>
        <v>0</v>
      </c>
      <c r="H479" s="186">
        <f>transpose!E155</f>
        <v>48.9</v>
      </c>
      <c r="I479" s="201">
        <f>transpose!F155</f>
        <v>2963885.55</v>
      </c>
      <c r="J479" s="201">
        <f>transpose!G155</f>
        <v>21235.18</v>
      </c>
      <c r="K479" s="201">
        <f>transpose!H155</f>
        <v>0</v>
      </c>
      <c r="L479" s="201">
        <f>transpose!I155</f>
        <v>0</v>
      </c>
      <c r="M479" s="201">
        <f>transpose!J155</f>
        <v>0</v>
      </c>
      <c r="N479" s="201">
        <f>transpose!K155</f>
        <v>2985120.73</v>
      </c>
      <c r="O479" s="324">
        <f>transpose!L155</f>
        <v>-259832.49208126511</v>
      </c>
      <c r="P479" s="201">
        <f>transpose!M155</f>
        <v>2725288.237918735</v>
      </c>
      <c r="Q479" s="201">
        <f>transpose!N155</f>
        <v>421650.9</v>
      </c>
      <c r="R479" s="201">
        <f>transpose!O155</f>
        <v>15616700</v>
      </c>
      <c r="S479" s="238">
        <f>transpose!P155</f>
        <v>27</v>
      </c>
      <c r="T479" s="292">
        <f>transpose!Q155</f>
        <v>45533.41</v>
      </c>
      <c r="U479" s="292">
        <f>transpose!R155</f>
        <v>2258103.927918735</v>
      </c>
      <c r="V479" s="292">
        <f>transpose!S155</f>
        <v>9617.9</v>
      </c>
      <c r="W479" s="292">
        <f>transpose!T155</f>
        <v>0</v>
      </c>
    </row>
    <row r="480" spans="1:23" x14ac:dyDescent="0.2">
      <c r="A480" s="294"/>
      <c r="B480" s="295"/>
      <c r="C480" s="296" t="str">
        <f>C$12</f>
        <v>PER PUPIL</v>
      </c>
      <c r="I480" s="201">
        <f>I479/(D479)</f>
        <v>14160.943860487338</v>
      </c>
      <c r="J480" s="201">
        <f>J479/(D479)</f>
        <v>101.4580984233158</v>
      </c>
      <c r="K480" s="201"/>
      <c r="L480" s="201"/>
      <c r="M480" s="201">
        <f t="shared" ref="M480:R480" si="105">M479/($D479)</f>
        <v>0</v>
      </c>
      <c r="N480" s="201">
        <f t="shared" si="105"/>
        <v>14262.401958910654</v>
      </c>
      <c r="O480" s="324">
        <f t="shared" si="105"/>
        <v>-1241.4357003404925</v>
      </c>
      <c r="P480" s="201">
        <f t="shared" si="105"/>
        <v>13020.966258570163</v>
      </c>
      <c r="Q480" s="201">
        <f>Q479/(D479)</f>
        <v>2014.5766841853799</v>
      </c>
      <c r="R480" s="201">
        <f>R479/(D479+E479)</f>
        <v>74613.951266125179</v>
      </c>
      <c r="S480" s="201"/>
      <c r="T480" s="292">
        <f>T479/(D479)</f>
        <v>217.55093167701864</v>
      </c>
      <c r="U480" s="292">
        <f>U479/(D479)</f>
        <v>10788.838642707764</v>
      </c>
      <c r="V480" s="292">
        <f>V479/($D479)</f>
        <v>45.952699474438603</v>
      </c>
      <c r="W480" s="292">
        <f>W479/(D479)</f>
        <v>0</v>
      </c>
    </row>
    <row r="481" spans="1:23" x14ac:dyDescent="0.2">
      <c r="A481" s="294"/>
      <c r="B481" s="295"/>
      <c r="C481" s="296"/>
      <c r="I481" s="201"/>
      <c r="J481" s="201"/>
      <c r="K481" s="201"/>
      <c r="L481" s="201"/>
      <c r="M481" s="201"/>
      <c r="N481" s="201"/>
      <c r="O481" s="324"/>
      <c r="P481" s="201"/>
      <c r="Q481" s="201"/>
      <c r="R481" s="201"/>
      <c r="S481" s="238"/>
      <c r="T481" s="325"/>
      <c r="U481" s="325"/>
      <c r="V481" s="325"/>
      <c r="W481" s="325"/>
    </row>
    <row r="482" spans="1:23" x14ac:dyDescent="0.2">
      <c r="A482" s="295" t="s">
        <v>44</v>
      </c>
      <c r="B482" s="295"/>
      <c r="C482" s="300" t="s">
        <v>882</v>
      </c>
      <c r="I482" s="201"/>
      <c r="J482" s="201"/>
      <c r="K482" s="201"/>
      <c r="L482" s="201"/>
      <c r="M482" s="201"/>
      <c r="N482" s="201"/>
      <c r="O482" s="324"/>
      <c r="P482" s="201"/>
      <c r="Q482" s="201"/>
      <c r="R482" s="201"/>
      <c r="S482" s="238"/>
      <c r="T482" s="325"/>
      <c r="U482" s="325"/>
      <c r="V482" s="325"/>
      <c r="W482" s="325"/>
    </row>
    <row r="483" spans="1:23" x14ac:dyDescent="0.2">
      <c r="A483" s="294"/>
      <c r="B483" s="295"/>
      <c r="C483" s="296" t="str">
        <f>C$11</f>
        <v>TOTAL</v>
      </c>
      <c r="D483" s="186">
        <f>transpose!A156</f>
        <v>637.70000000000005</v>
      </c>
      <c r="E483" s="186">
        <f>transpose!B156</f>
        <v>0</v>
      </c>
      <c r="F483" s="186">
        <f>transpose!C156</f>
        <v>0</v>
      </c>
      <c r="G483" s="186">
        <f>transpose!D156</f>
        <v>0</v>
      </c>
      <c r="H483" s="186">
        <f>transpose!E156</f>
        <v>175.5</v>
      </c>
      <c r="I483" s="201">
        <f>transpose!F156</f>
        <v>6119529.6500000004</v>
      </c>
      <c r="J483" s="201">
        <f>transpose!G156</f>
        <v>0</v>
      </c>
      <c r="K483" s="201">
        <f>transpose!H156</f>
        <v>0</v>
      </c>
      <c r="L483" s="201">
        <f>transpose!I156</f>
        <v>0</v>
      </c>
      <c r="M483" s="201">
        <f>transpose!J156</f>
        <v>0</v>
      </c>
      <c r="N483" s="201">
        <f>transpose!K156</f>
        <v>6119529.6500000004</v>
      </c>
      <c r="O483" s="324">
        <f>transpose!L156</f>
        <v>-532659.40748891991</v>
      </c>
      <c r="P483" s="201">
        <f>transpose!M156</f>
        <v>5586870.2425110806</v>
      </c>
      <c r="Q483" s="201">
        <f>transpose!N156</f>
        <v>3581225.22</v>
      </c>
      <c r="R483" s="201">
        <f>transpose!O156</f>
        <v>145904470</v>
      </c>
      <c r="S483" s="238">
        <f>transpose!P156</f>
        <v>24.545000000000002</v>
      </c>
      <c r="T483" s="292">
        <f>transpose!Q156</f>
        <v>350273.56</v>
      </c>
      <c r="U483" s="292">
        <f>transpose!R156</f>
        <v>1655371.4625110803</v>
      </c>
      <c r="V483" s="292">
        <f>transpose!S156</f>
        <v>0</v>
      </c>
      <c r="W483" s="292">
        <f>transpose!T156</f>
        <v>0</v>
      </c>
    </row>
    <row r="484" spans="1:23" x14ac:dyDescent="0.2">
      <c r="A484" s="294"/>
      <c r="B484" s="295"/>
      <c r="C484" s="296" t="str">
        <f>C$12</f>
        <v>PER PUPIL</v>
      </c>
      <c r="I484" s="201">
        <f>I483/(D483)</f>
        <v>9596.2516073388742</v>
      </c>
      <c r="J484" s="201">
        <f>J483/(D483)</f>
        <v>0</v>
      </c>
      <c r="K484" s="201"/>
      <c r="L484" s="201"/>
      <c r="M484" s="201">
        <f t="shared" ref="M484:R484" si="106">M483/($D483)</f>
        <v>0</v>
      </c>
      <c r="N484" s="201">
        <f t="shared" si="106"/>
        <v>9596.2516073388742</v>
      </c>
      <c r="O484" s="324">
        <f t="shared" si="106"/>
        <v>-835.28211931773546</v>
      </c>
      <c r="P484" s="201">
        <f t="shared" si="106"/>
        <v>8760.9694880211391</v>
      </c>
      <c r="Q484" s="201">
        <f>Q483/(D483)</f>
        <v>5615.8463540849925</v>
      </c>
      <c r="R484" s="201">
        <f>R483/(D483+E483)</f>
        <v>228797.97710522189</v>
      </c>
      <c r="S484" s="201"/>
      <c r="T484" s="292">
        <f>T483/(D483)</f>
        <v>549.27639956092207</v>
      </c>
      <c r="U484" s="292">
        <f>U483/(D483)</f>
        <v>2595.8467343752236</v>
      </c>
      <c r="V484" s="292">
        <f>V483/($D483)</f>
        <v>0</v>
      </c>
      <c r="W484" s="292">
        <f>W483/(D483)</f>
        <v>0</v>
      </c>
    </row>
    <row r="485" spans="1:23" x14ac:dyDescent="0.2">
      <c r="A485" s="294"/>
      <c r="B485" s="295"/>
      <c r="C485" s="296"/>
      <c r="I485" s="201"/>
      <c r="J485" s="201"/>
      <c r="K485" s="201"/>
      <c r="L485" s="201"/>
      <c r="M485" s="201"/>
      <c r="N485" s="201"/>
      <c r="O485" s="324"/>
      <c r="P485" s="201"/>
      <c r="Q485" s="201"/>
      <c r="R485" s="201"/>
      <c r="S485" s="238"/>
      <c r="T485" s="325"/>
      <c r="U485" s="325"/>
      <c r="V485" s="325"/>
      <c r="W485" s="325"/>
    </row>
    <row r="486" spans="1:23" x14ac:dyDescent="0.2">
      <c r="A486" s="295" t="s">
        <v>45</v>
      </c>
      <c r="B486" s="295"/>
      <c r="C486" s="300" t="s">
        <v>883</v>
      </c>
      <c r="I486" s="201"/>
      <c r="J486" s="201"/>
      <c r="K486" s="201"/>
      <c r="L486" s="201"/>
      <c r="M486" s="201"/>
      <c r="N486" s="201"/>
      <c r="O486" s="324"/>
      <c r="P486" s="201"/>
      <c r="Q486" s="201"/>
      <c r="R486" s="201"/>
      <c r="S486" s="238"/>
      <c r="T486" s="325"/>
      <c r="U486" s="325"/>
      <c r="V486" s="325"/>
      <c r="W486" s="325"/>
    </row>
    <row r="487" spans="1:23" x14ac:dyDescent="0.2">
      <c r="A487" s="294"/>
      <c r="B487" s="295"/>
      <c r="C487" s="296" t="str">
        <f>C$11</f>
        <v>TOTAL</v>
      </c>
      <c r="D487" s="186">
        <f>transpose!A157</f>
        <v>1418.7</v>
      </c>
      <c r="E487" s="186">
        <f>transpose!B157</f>
        <v>0</v>
      </c>
      <c r="F487" s="186">
        <f>transpose!C157</f>
        <v>0</v>
      </c>
      <c r="G487" s="186">
        <f>transpose!D157</f>
        <v>0</v>
      </c>
      <c r="H487" s="186">
        <f>transpose!E157</f>
        <v>941</v>
      </c>
      <c r="I487" s="201">
        <f>transpose!F157</f>
        <v>13211393.800000001</v>
      </c>
      <c r="J487" s="201">
        <f>transpose!G157</f>
        <v>3637.1</v>
      </c>
      <c r="K487" s="201">
        <f>transpose!H157</f>
        <v>0</v>
      </c>
      <c r="L487" s="201">
        <f>transpose!I157</f>
        <v>0</v>
      </c>
      <c r="M487" s="201">
        <f>transpose!J157</f>
        <v>0</v>
      </c>
      <c r="N487" s="201">
        <f>transpose!K157</f>
        <v>13215030.9</v>
      </c>
      <c r="O487" s="324">
        <f>transpose!L157</f>
        <v>-1150269.8625116996</v>
      </c>
      <c r="P487" s="201">
        <f>transpose!M157</f>
        <v>12064761.0374883</v>
      </c>
      <c r="Q487" s="201">
        <f>transpose!N157</f>
        <v>1715968.94</v>
      </c>
      <c r="R487" s="201">
        <f>transpose!O157</f>
        <v>70277632</v>
      </c>
      <c r="S487" s="238">
        <f>transpose!P157</f>
        <v>24.417000000000002</v>
      </c>
      <c r="T487" s="292">
        <f>transpose!Q157</f>
        <v>368415.49</v>
      </c>
      <c r="U487" s="292">
        <f>transpose!R157</f>
        <v>9980376.6074883007</v>
      </c>
      <c r="V487" s="292">
        <f>transpose!S157</f>
        <v>0</v>
      </c>
      <c r="W487" s="292">
        <f>transpose!T157</f>
        <v>0</v>
      </c>
    </row>
    <row r="488" spans="1:23" x14ac:dyDescent="0.2">
      <c r="A488" s="294"/>
      <c r="B488" s="295"/>
      <c r="C488" s="296" t="str">
        <f>C$12</f>
        <v>PER PUPIL</v>
      </c>
      <c r="I488" s="201">
        <f>I487/(D487)</f>
        <v>9312.3238175794741</v>
      </c>
      <c r="J488" s="201">
        <f>J487/(D487)</f>
        <v>2.5636850637907944</v>
      </c>
      <c r="K488" s="201"/>
      <c r="L488" s="201"/>
      <c r="M488" s="201">
        <f t="shared" ref="M488:R488" si="107">M487/($D487)</f>
        <v>0</v>
      </c>
      <c r="N488" s="201">
        <f t="shared" si="107"/>
        <v>9314.8875026432652</v>
      </c>
      <c r="O488" s="324">
        <f t="shared" si="107"/>
        <v>-810.79147283548286</v>
      </c>
      <c r="P488" s="201">
        <f t="shared" si="107"/>
        <v>8504.0960298077825</v>
      </c>
      <c r="Q488" s="201">
        <f>Q487/(D487)</f>
        <v>1209.5361528159583</v>
      </c>
      <c r="R488" s="201">
        <f>R487/(D487+E487)</f>
        <v>49536.640586452384</v>
      </c>
      <c r="S488" s="201"/>
      <c r="T488" s="292">
        <f>T487/(D487)</f>
        <v>259.68526820328469</v>
      </c>
      <c r="U488" s="292">
        <f>U487/(D487)</f>
        <v>7034.8746087885393</v>
      </c>
      <c r="V488" s="292">
        <f>V487/($D487)</f>
        <v>0</v>
      </c>
      <c r="W488" s="292">
        <f>W487/(D487)</f>
        <v>0</v>
      </c>
    </row>
    <row r="489" spans="1:23" x14ac:dyDescent="0.2">
      <c r="A489" s="294"/>
      <c r="B489" s="295"/>
      <c r="C489" s="296"/>
      <c r="I489" s="201"/>
      <c r="J489" s="201"/>
      <c r="K489" s="201"/>
      <c r="L489" s="201"/>
      <c r="M489" s="201"/>
      <c r="N489" s="201"/>
      <c r="O489" s="324"/>
      <c r="P489" s="201"/>
      <c r="Q489" s="201"/>
      <c r="R489" s="201"/>
      <c r="S489" s="238"/>
      <c r="T489" s="325"/>
      <c r="U489" s="325"/>
      <c r="V489" s="325"/>
      <c r="W489" s="325"/>
    </row>
    <row r="490" spans="1:23" x14ac:dyDescent="0.2">
      <c r="A490" s="295" t="s">
        <v>45</v>
      </c>
      <c r="B490" s="295"/>
      <c r="C490" s="300" t="s">
        <v>884</v>
      </c>
      <c r="I490" s="201"/>
      <c r="J490" s="201"/>
      <c r="K490" s="201"/>
      <c r="L490" s="201"/>
      <c r="M490" s="201"/>
      <c r="N490" s="201"/>
      <c r="O490" s="324"/>
      <c r="P490" s="201"/>
      <c r="Q490" s="201"/>
      <c r="R490" s="201"/>
      <c r="S490" s="238"/>
      <c r="T490" s="325"/>
      <c r="U490" s="325"/>
      <c r="V490" s="325"/>
      <c r="W490" s="325"/>
    </row>
    <row r="491" spans="1:23" x14ac:dyDescent="0.2">
      <c r="A491" s="294"/>
      <c r="B491" s="295"/>
      <c r="C491" s="296" t="str">
        <f>C$11</f>
        <v>TOTAL</v>
      </c>
      <c r="D491" s="186">
        <f>transpose!A158</f>
        <v>789.8</v>
      </c>
      <c r="E491" s="186">
        <f>transpose!B158</f>
        <v>0</v>
      </c>
      <c r="F491" s="186">
        <f>transpose!C158</f>
        <v>0</v>
      </c>
      <c r="G491" s="186">
        <f>transpose!D158</f>
        <v>0</v>
      </c>
      <c r="H491" s="186">
        <f>transpose!E158</f>
        <v>532.79999999999995</v>
      </c>
      <c r="I491" s="201">
        <f>transpose!F158</f>
        <v>7769999.2000000002</v>
      </c>
      <c r="J491" s="201">
        <f>transpose!G158</f>
        <v>11250.24</v>
      </c>
      <c r="K491" s="201">
        <f>transpose!H158</f>
        <v>0</v>
      </c>
      <c r="L491" s="201">
        <f>transpose!I158</f>
        <v>0</v>
      </c>
      <c r="M491" s="201">
        <f>transpose!J158</f>
        <v>0</v>
      </c>
      <c r="N491" s="201">
        <f>transpose!K158</f>
        <v>7781249.4400000004</v>
      </c>
      <c r="O491" s="324">
        <f>transpose!L158</f>
        <v>-677299.71963349998</v>
      </c>
      <c r="P491" s="201">
        <f>transpose!M158</f>
        <v>7103949.7203665003</v>
      </c>
      <c r="Q491" s="201">
        <f>transpose!N158</f>
        <v>945323.66</v>
      </c>
      <c r="R491" s="201">
        <f>transpose!O158</f>
        <v>36465193</v>
      </c>
      <c r="S491" s="238">
        <f>transpose!P158</f>
        <v>25.923999999999999</v>
      </c>
      <c r="T491" s="292">
        <f>transpose!Q158</f>
        <v>191447.64</v>
      </c>
      <c r="U491" s="292">
        <f>transpose!R158</f>
        <v>5967178.4203665005</v>
      </c>
      <c r="V491" s="292">
        <f>transpose!S158</f>
        <v>0</v>
      </c>
      <c r="W491" s="292">
        <f>transpose!T158</f>
        <v>98041.342051145679</v>
      </c>
    </row>
    <row r="492" spans="1:23" x14ac:dyDescent="0.2">
      <c r="A492" s="294"/>
      <c r="B492" s="295"/>
      <c r="C492" s="296" t="str">
        <f>C$12</f>
        <v>PER PUPIL</v>
      </c>
      <c r="I492" s="201">
        <f>I491/(D491)</f>
        <v>9837.9326411749826</v>
      </c>
      <c r="J492" s="201">
        <f>J491/(D491)</f>
        <v>14.244416307926057</v>
      </c>
      <c r="K492" s="201"/>
      <c r="L492" s="201"/>
      <c r="M492" s="201">
        <f t="shared" ref="M492:R492" si="108">M491/($D491)</f>
        <v>0</v>
      </c>
      <c r="N492" s="201">
        <f t="shared" si="108"/>
        <v>9852.1770574829079</v>
      </c>
      <c r="O492" s="324">
        <f t="shared" si="108"/>
        <v>-857.55852068055208</v>
      </c>
      <c r="P492" s="201">
        <f t="shared" si="108"/>
        <v>8994.6185368023562</v>
      </c>
      <c r="Q492" s="201">
        <f>Q491/(D491)</f>
        <v>1196.9152443656624</v>
      </c>
      <c r="R492" s="201">
        <f>R491/(D491+E491)</f>
        <v>46170.160800202582</v>
      </c>
      <c r="S492" s="201"/>
      <c r="T492" s="292">
        <f>T491/(D491)</f>
        <v>242.40015193719933</v>
      </c>
      <c r="U492" s="292">
        <f>U491/(D491)</f>
        <v>7555.3031404994945</v>
      </c>
      <c r="V492" s="292">
        <f>V491/($D491)</f>
        <v>0</v>
      </c>
      <c r="W492" s="292">
        <f>W491/(D491)</f>
        <v>124.13439104981728</v>
      </c>
    </row>
    <row r="493" spans="1:23" x14ac:dyDescent="0.2">
      <c r="A493" s="294"/>
      <c r="B493" s="295"/>
      <c r="C493" s="296"/>
      <c r="I493" s="201"/>
      <c r="J493" s="201"/>
      <c r="K493" s="201"/>
      <c r="L493" s="201"/>
      <c r="M493" s="201"/>
      <c r="N493" s="201"/>
      <c r="O493" s="324"/>
      <c r="P493" s="201"/>
      <c r="Q493" s="201"/>
      <c r="R493" s="201"/>
      <c r="S493" s="238"/>
      <c r="T493" s="325"/>
      <c r="U493" s="325"/>
      <c r="V493" s="325"/>
      <c r="W493" s="325"/>
    </row>
    <row r="494" spans="1:23" x14ac:dyDescent="0.2">
      <c r="A494" s="295" t="s">
        <v>45</v>
      </c>
      <c r="B494" s="295"/>
      <c r="C494" s="300" t="s">
        <v>885</v>
      </c>
      <c r="I494" s="201"/>
      <c r="J494" s="201"/>
      <c r="K494" s="201"/>
      <c r="L494" s="201"/>
      <c r="M494" s="201"/>
      <c r="N494" s="201"/>
      <c r="O494" s="324"/>
      <c r="P494" s="201"/>
      <c r="Q494" s="201"/>
      <c r="R494" s="201"/>
      <c r="S494" s="238"/>
      <c r="T494" s="325"/>
      <c r="U494" s="325"/>
      <c r="V494" s="325"/>
      <c r="W494" s="325"/>
    </row>
    <row r="495" spans="1:23" x14ac:dyDescent="0.2">
      <c r="A495" s="294"/>
      <c r="B495" s="295"/>
      <c r="C495" s="296" t="str">
        <f>C$11</f>
        <v>TOTAL</v>
      </c>
      <c r="D495" s="186">
        <f>transpose!A159</f>
        <v>137.30000000000001</v>
      </c>
      <c r="E495" s="186">
        <f>transpose!B159</f>
        <v>0</v>
      </c>
      <c r="F495" s="186">
        <f>transpose!C159</f>
        <v>0</v>
      </c>
      <c r="G495" s="186">
        <f>transpose!D159</f>
        <v>0</v>
      </c>
      <c r="H495" s="186">
        <f>transpose!E159</f>
        <v>85.8</v>
      </c>
      <c r="I495" s="201">
        <f>transpose!F159</f>
        <v>2283177.27</v>
      </c>
      <c r="J495" s="201">
        <f>transpose!G159</f>
        <v>0</v>
      </c>
      <c r="K495" s="201">
        <f>transpose!H159</f>
        <v>0</v>
      </c>
      <c r="L495" s="201">
        <f>transpose!I159</f>
        <v>0</v>
      </c>
      <c r="M495" s="201">
        <f>transpose!J159</f>
        <v>0</v>
      </c>
      <c r="N495" s="201">
        <f>transpose!K159</f>
        <v>2283177.27</v>
      </c>
      <c r="O495" s="324">
        <f>transpose!L159</f>
        <v>-198733.55002542879</v>
      </c>
      <c r="P495" s="201">
        <f>transpose!M159</f>
        <v>2084443.7199745711</v>
      </c>
      <c r="Q495" s="201">
        <f>transpose!N159</f>
        <v>222071.29</v>
      </c>
      <c r="R495" s="201">
        <f>transpose!O159</f>
        <v>10220042</v>
      </c>
      <c r="S495" s="238">
        <f>transpose!P159</f>
        <v>21.728999999999999</v>
      </c>
      <c r="T495" s="292">
        <f>transpose!Q159</f>
        <v>42015.16</v>
      </c>
      <c r="U495" s="292">
        <f>transpose!R159</f>
        <v>1820357.2699745712</v>
      </c>
      <c r="V495" s="292">
        <f>transpose!S159</f>
        <v>0</v>
      </c>
      <c r="W495" s="292">
        <f>transpose!T159</f>
        <v>0</v>
      </c>
    </row>
    <row r="496" spans="1:23" x14ac:dyDescent="0.2">
      <c r="A496" s="294"/>
      <c r="B496" s="295"/>
      <c r="C496" s="296" t="str">
        <f>C$12</f>
        <v>PER PUPIL</v>
      </c>
      <c r="I496" s="201">
        <f>I495/(D495)</f>
        <v>16629.113401310995</v>
      </c>
      <c r="J496" s="201">
        <f>J495/(D495)</f>
        <v>0</v>
      </c>
      <c r="K496" s="201"/>
      <c r="L496" s="201"/>
      <c r="M496" s="201">
        <f t="shared" ref="M496:R496" si="109">M495/($D495)</f>
        <v>0</v>
      </c>
      <c r="N496" s="201">
        <f t="shared" si="109"/>
        <v>16629.113401310995</v>
      </c>
      <c r="O496" s="324">
        <f t="shared" si="109"/>
        <v>-1447.4402769514113</v>
      </c>
      <c r="P496" s="201">
        <f t="shared" si="109"/>
        <v>15181.673124359584</v>
      </c>
      <c r="Q496" s="201">
        <f>Q495/(D495)</f>
        <v>1617.4165331391114</v>
      </c>
      <c r="R496" s="201">
        <f>R495/(D495+E495)</f>
        <v>74435.848506919152</v>
      </c>
      <c r="S496" s="201"/>
      <c r="T496" s="292">
        <f>T495/(D495)</f>
        <v>306.00990531682447</v>
      </c>
      <c r="U496" s="292">
        <f>U495/(D495)</f>
        <v>13258.246685903649</v>
      </c>
      <c r="V496" s="292">
        <f>V495/($D495)</f>
        <v>0</v>
      </c>
      <c r="W496" s="292">
        <f>W495/(D495)</f>
        <v>0</v>
      </c>
    </row>
    <row r="497" spans="1:23" x14ac:dyDescent="0.2">
      <c r="A497" s="294"/>
      <c r="B497" s="295"/>
      <c r="C497" s="296"/>
      <c r="I497" s="201"/>
      <c r="J497" s="201"/>
      <c r="K497" s="201"/>
      <c r="L497" s="201"/>
      <c r="M497" s="201"/>
      <c r="N497" s="201"/>
      <c r="O497" s="324"/>
      <c r="P497" s="201"/>
      <c r="Q497" s="201"/>
      <c r="R497" s="201"/>
      <c r="S497" s="238"/>
      <c r="T497" s="325"/>
      <c r="U497" s="325"/>
      <c r="V497" s="325"/>
      <c r="W497" s="325"/>
    </row>
    <row r="498" spans="1:23" x14ac:dyDescent="0.2">
      <c r="A498" s="295" t="s">
        <v>45</v>
      </c>
      <c r="B498" s="295"/>
      <c r="C498" s="300" t="s">
        <v>886</v>
      </c>
      <c r="I498" s="201"/>
      <c r="J498" s="201"/>
      <c r="K498" s="201"/>
      <c r="L498" s="201"/>
      <c r="M498" s="201"/>
      <c r="N498" s="201"/>
      <c r="O498" s="324"/>
      <c r="P498" s="201"/>
      <c r="Q498" s="201"/>
      <c r="R498" s="201"/>
      <c r="S498" s="238"/>
      <c r="T498" s="325"/>
      <c r="U498" s="325"/>
      <c r="V498" s="325"/>
      <c r="W498" s="325"/>
    </row>
    <row r="499" spans="1:23" x14ac:dyDescent="0.2">
      <c r="A499" s="294"/>
      <c r="B499" s="295"/>
      <c r="C499" s="296" t="str">
        <f>C$11</f>
        <v>TOTAL</v>
      </c>
      <c r="D499" s="186">
        <f>transpose!A160</f>
        <v>389</v>
      </c>
      <c r="E499" s="186">
        <f>transpose!B160</f>
        <v>0</v>
      </c>
      <c r="F499" s="186">
        <f>transpose!C160</f>
        <v>0</v>
      </c>
      <c r="G499" s="186">
        <f>transpose!D160</f>
        <v>0</v>
      </c>
      <c r="H499" s="186">
        <f>transpose!E160</f>
        <v>179.2</v>
      </c>
      <c r="I499" s="201">
        <f>transpose!F160</f>
        <v>4129487.53</v>
      </c>
      <c r="J499" s="201">
        <f>transpose!G160</f>
        <v>18740.310000000001</v>
      </c>
      <c r="K499" s="201">
        <f>transpose!H160</f>
        <v>0</v>
      </c>
      <c r="L499" s="201">
        <f>transpose!I160</f>
        <v>0</v>
      </c>
      <c r="M499" s="201">
        <f>transpose!J160</f>
        <v>0</v>
      </c>
      <c r="N499" s="201">
        <f>transpose!K160</f>
        <v>4148227.84</v>
      </c>
      <c r="O499" s="324">
        <f>transpose!L160</f>
        <v>-361072.28982597415</v>
      </c>
      <c r="P499" s="201">
        <f>transpose!M160</f>
        <v>3787155.5501740258</v>
      </c>
      <c r="Q499" s="201">
        <f>transpose!N160</f>
        <v>667563.71</v>
      </c>
      <c r="R499" s="201">
        <f>transpose!O160</f>
        <v>24724582</v>
      </c>
      <c r="S499" s="238">
        <f>transpose!P160</f>
        <v>27</v>
      </c>
      <c r="T499" s="292">
        <f>transpose!Q160</f>
        <v>105423.78</v>
      </c>
      <c r="U499" s="292">
        <f>transpose!R160</f>
        <v>3014168.0601740261</v>
      </c>
      <c r="V499" s="292">
        <f>transpose!S160</f>
        <v>0</v>
      </c>
      <c r="W499" s="292">
        <f>transpose!T160</f>
        <v>0</v>
      </c>
    </row>
    <row r="500" spans="1:23" x14ac:dyDescent="0.2">
      <c r="A500" s="294"/>
      <c r="B500" s="295"/>
      <c r="C500" s="296" t="str">
        <f>C$12</f>
        <v>PER PUPIL</v>
      </c>
      <c r="I500" s="201">
        <f>I499/(D499)</f>
        <v>10615.649177377891</v>
      </c>
      <c r="J500" s="201">
        <f>J499/(D499)</f>
        <v>48.175604113110545</v>
      </c>
      <c r="K500" s="201"/>
      <c r="L500" s="201"/>
      <c r="M500" s="201">
        <f t="shared" ref="M500:R500" si="110">M499/($D499)</f>
        <v>0</v>
      </c>
      <c r="N500" s="201">
        <f t="shared" si="110"/>
        <v>10663.824781491003</v>
      </c>
      <c r="O500" s="324">
        <f t="shared" si="110"/>
        <v>-928.20640058091044</v>
      </c>
      <c r="P500" s="201">
        <f t="shared" si="110"/>
        <v>9735.6183809100912</v>
      </c>
      <c r="Q500" s="201">
        <f>Q499/(D499)</f>
        <v>1716.1020822622106</v>
      </c>
      <c r="R500" s="201">
        <f>R499/(D499+E499)</f>
        <v>63559.336760925449</v>
      </c>
      <c r="S500" s="201"/>
      <c r="T500" s="292">
        <f>T499/(D499)</f>
        <v>271.01228791773781</v>
      </c>
      <c r="U500" s="292">
        <f>U499/(D499)</f>
        <v>7748.5040107301438</v>
      </c>
      <c r="V500" s="292">
        <f>V499/($D499)</f>
        <v>0</v>
      </c>
      <c r="W500" s="292">
        <f>W499/(D499)</f>
        <v>0</v>
      </c>
    </row>
    <row r="501" spans="1:23" x14ac:dyDescent="0.2">
      <c r="A501" s="294"/>
      <c r="B501" s="295"/>
      <c r="C501" s="296"/>
      <c r="I501" s="201"/>
      <c r="J501" s="201"/>
      <c r="K501" s="201"/>
      <c r="L501" s="201"/>
      <c r="M501" s="201"/>
      <c r="N501" s="201"/>
      <c r="O501" s="324"/>
      <c r="P501" s="201"/>
      <c r="Q501" s="201"/>
      <c r="R501" s="201"/>
      <c r="S501" s="238"/>
      <c r="T501" s="325"/>
      <c r="U501" s="325"/>
      <c r="V501" s="325"/>
      <c r="W501" s="325"/>
    </row>
    <row r="502" spans="1:23" x14ac:dyDescent="0.2">
      <c r="A502" s="295" t="s">
        <v>45</v>
      </c>
      <c r="B502" s="295"/>
      <c r="C502" s="300" t="s">
        <v>887</v>
      </c>
      <c r="I502" s="201"/>
      <c r="J502" s="201"/>
      <c r="K502" s="201"/>
      <c r="L502" s="201"/>
      <c r="M502" s="201"/>
      <c r="N502" s="201"/>
      <c r="O502" s="324"/>
      <c r="P502" s="201"/>
      <c r="Q502" s="201"/>
      <c r="R502" s="201"/>
      <c r="S502" s="238"/>
      <c r="T502" s="325"/>
      <c r="U502" s="325"/>
      <c r="V502" s="325"/>
      <c r="W502" s="325"/>
    </row>
    <row r="503" spans="1:23" x14ac:dyDescent="0.2">
      <c r="A503" s="294"/>
      <c r="B503" s="295"/>
      <c r="C503" s="296" t="str">
        <f>C$11</f>
        <v>TOTAL</v>
      </c>
      <c r="D503" s="186">
        <f>transpose!A161</f>
        <v>209.5</v>
      </c>
      <c r="E503" s="186">
        <f>transpose!B161</f>
        <v>0</v>
      </c>
      <c r="F503" s="186">
        <f>transpose!C161</f>
        <v>0</v>
      </c>
      <c r="G503" s="186">
        <f>transpose!D161</f>
        <v>0</v>
      </c>
      <c r="H503" s="186">
        <f>transpose!E161</f>
        <v>66.5</v>
      </c>
      <c r="I503" s="201">
        <f>transpose!F161</f>
        <v>2902449.1999999997</v>
      </c>
      <c r="J503" s="201">
        <f>transpose!G161</f>
        <v>0</v>
      </c>
      <c r="K503" s="201">
        <f>transpose!H161</f>
        <v>0</v>
      </c>
      <c r="L503" s="201">
        <f>transpose!I161</f>
        <v>0</v>
      </c>
      <c r="M503" s="201">
        <f>transpose!J161</f>
        <v>0</v>
      </c>
      <c r="N503" s="201">
        <f>transpose!K161</f>
        <v>2902449.1999999997</v>
      </c>
      <c r="O503" s="324">
        <f>transpose!L161</f>
        <v>-252636.55208185641</v>
      </c>
      <c r="P503" s="201">
        <f>transpose!M161</f>
        <v>2649812.6479181433</v>
      </c>
      <c r="Q503" s="201">
        <f>transpose!N161</f>
        <v>198967.32</v>
      </c>
      <c r="R503" s="201">
        <f>transpose!O161</f>
        <v>7369160</v>
      </c>
      <c r="S503" s="238">
        <f>transpose!P161</f>
        <v>27</v>
      </c>
      <c r="T503" s="292">
        <f>transpose!Q161</f>
        <v>37143.61</v>
      </c>
      <c r="U503" s="292">
        <f>transpose!R161</f>
        <v>2413701.7179181436</v>
      </c>
      <c r="V503" s="292">
        <f>transpose!S161</f>
        <v>0</v>
      </c>
      <c r="W503" s="292">
        <f>transpose!T161</f>
        <v>0</v>
      </c>
    </row>
    <row r="504" spans="1:23" x14ac:dyDescent="0.2">
      <c r="A504" s="294"/>
      <c r="B504" s="295"/>
      <c r="C504" s="296" t="str">
        <f>C$12</f>
        <v>PER PUPIL</v>
      </c>
      <c r="I504" s="201">
        <f>I503/(D503)</f>
        <v>13854.172792362768</v>
      </c>
      <c r="J504" s="201">
        <f>J503/(D503)</f>
        <v>0</v>
      </c>
      <c r="K504" s="201"/>
      <c r="L504" s="201"/>
      <c r="M504" s="201">
        <f t="shared" ref="M504:R504" si="111">M503/($D503)</f>
        <v>0</v>
      </c>
      <c r="N504" s="201">
        <f t="shared" si="111"/>
        <v>13854.172792362768</v>
      </c>
      <c r="O504" s="324">
        <f t="shared" si="111"/>
        <v>-1205.9023965721069</v>
      </c>
      <c r="P504" s="201">
        <f t="shared" si="111"/>
        <v>12648.27039579066</v>
      </c>
      <c r="Q504" s="201">
        <f>Q503/(D503)</f>
        <v>949.72467780429599</v>
      </c>
      <c r="R504" s="201">
        <f>R503/(D503+E503)</f>
        <v>35174.988066825776</v>
      </c>
      <c r="S504" s="201"/>
      <c r="T504" s="292">
        <f>T503/(D503)</f>
        <v>177.29646778042959</v>
      </c>
      <c r="U504" s="292">
        <f>U503/(D503)</f>
        <v>11521.249250205936</v>
      </c>
      <c r="V504" s="292">
        <f>V503/($D503)</f>
        <v>0</v>
      </c>
      <c r="W504" s="292">
        <f>W503/(D503)</f>
        <v>0</v>
      </c>
    </row>
    <row r="505" spans="1:23" x14ac:dyDescent="0.2">
      <c r="A505" s="294"/>
      <c r="B505" s="295"/>
      <c r="C505" s="296"/>
      <c r="I505" s="201"/>
      <c r="J505" s="201"/>
      <c r="K505" s="201"/>
      <c r="L505" s="201"/>
      <c r="M505" s="201"/>
      <c r="N505" s="201"/>
      <c r="O505" s="324"/>
      <c r="P505" s="201"/>
      <c r="Q505" s="201"/>
      <c r="R505" s="201"/>
      <c r="S505" s="238"/>
      <c r="T505" s="325"/>
      <c r="U505" s="325"/>
      <c r="V505" s="325"/>
      <c r="W505" s="325"/>
    </row>
    <row r="506" spans="1:23" x14ac:dyDescent="0.2">
      <c r="A506" s="295" t="s">
        <v>45</v>
      </c>
      <c r="B506" s="295"/>
      <c r="C506" s="300" t="s">
        <v>888</v>
      </c>
      <c r="I506" s="201"/>
      <c r="J506" s="201"/>
      <c r="K506" s="201"/>
      <c r="L506" s="201"/>
      <c r="M506" s="201"/>
      <c r="N506" s="201"/>
      <c r="O506" s="324"/>
      <c r="P506" s="201"/>
      <c r="Q506" s="201"/>
      <c r="R506" s="201"/>
      <c r="S506" s="238"/>
      <c r="T506" s="325"/>
      <c r="U506" s="325"/>
      <c r="V506" s="325"/>
      <c r="W506" s="325"/>
    </row>
    <row r="507" spans="1:23" x14ac:dyDescent="0.2">
      <c r="A507" s="294"/>
      <c r="B507" s="295"/>
      <c r="C507" s="296" t="str">
        <f>C$11</f>
        <v>TOTAL</v>
      </c>
      <c r="D507" s="186">
        <f>transpose!A162</f>
        <v>353.7</v>
      </c>
      <c r="E507" s="186">
        <f>transpose!B162</f>
        <v>0</v>
      </c>
      <c r="F507" s="186">
        <f>transpose!C162</f>
        <v>0</v>
      </c>
      <c r="G507" s="186">
        <f>transpose!D162</f>
        <v>0</v>
      </c>
      <c r="H507" s="186">
        <f>transpose!E162</f>
        <v>112.5</v>
      </c>
      <c r="I507" s="201">
        <f>transpose!F162</f>
        <v>3870094.1</v>
      </c>
      <c r="J507" s="201">
        <f>transpose!G162</f>
        <v>27730.86</v>
      </c>
      <c r="K507" s="201">
        <f>transpose!H162</f>
        <v>0</v>
      </c>
      <c r="L507" s="201">
        <f>transpose!I162</f>
        <v>0</v>
      </c>
      <c r="M507" s="201">
        <f>transpose!J162</f>
        <v>0</v>
      </c>
      <c r="N507" s="201">
        <f>transpose!K162</f>
        <v>3897824.96</v>
      </c>
      <c r="O507" s="324">
        <f>transpose!L162</f>
        <v>-339276.58699866303</v>
      </c>
      <c r="P507" s="201">
        <f>transpose!M162</f>
        <v>3558548.3730013371</v>
      </c>
      <c r="Q507" s="201">
        <f>transpose!N162</f>
        <v>399268.34</v>
      </c>
      <c r="R507" s="201">
        <f>transpose!O162</f>
        <v>18151036</v>
      </c>
      <c r="S507" s="238">
        <f>transpose!P162</f>
        <v>21.997</v>
      </c>
      <c r="T507" s="292">
        <f>transpose!Q162</f>
        <v>81120.61</v>
      </c>
      <c r="U507" s="292">
        <f>transpose!R162</f>
        <v>3078159.4230013373</v>
      </c>
      <c r="V507" s="292">
        <f>transpose!S162</f>
        <v>15862</v>
      </c>
      <c r="W507" s="292">
        <f>transpose!T162</f>
        <v>0</v>
      </c>
    </row>
    <row r="508" spans="1:23" x14ac:dyDescent="0.2">
      <c r="A508" s="294"/>
      <c r="B508" s="295"/>
      <c r="C508" s="296" t="str">
        <f>C$12</f>
        <v>PER PUPIL</v>
      </c>
      <c r="I508" s="201">
        <f>I507/(D507)</f>
        <v>10941.741871642636</v>
      </c>
      <c r="J508" s="201">
        <f>J507/(D507)</f>
        <v>78.402205258693812</v>
      </c>
      <c r="K508" s="201"/>
      <c r="L508" s="201"/>
      <c r="M508" s="201">
        <f t="shared" ref="M508:R508" si="112">M507/($D507)</f>
        <v>0</v>
      </c>
      <c r="N508" s="201">
        <f t="shared" si="112"/>
        <v>11020.14407690133</v>
      </c>
      <c r="O508" s="324">
        <f t="shared" si="112"/>
        <v>-959.22133728771007</v>
      </c>
      <c r="P508" s="201">
        <f t="shared" si="112"/>
        <v>10060.922739613619</v>
      </c>
      <c r="Q508" s="201">
        <f>Q507/(D507)</f>
        <v>1128.8333050607862</v>
      </c>
      <c r="R508" s="201">
        <f>R507/(D507+E507)</f>
        <v>51317.602487984172</v>
      </c>
      <c r="S508" s="201"/>
      <c r="T508" s="292">
        <f>T507/(D507)</f>
        <v>229.34862878145321</v>
      </c>
      <c r="U508" s="292">
        <f>U507/(D507)</f>
        <v>8702.7408057713801</v>
      </c>
      <c r="V508" s="292">
        <f>V507/($D507)</f>
        <v>44.845914616906988</v>
      </c>
      <c r="W508" s="292">
        <f>W507/(D507)</f>
        <v>0</v>
      </c>
    </row>
    <row r="509" spans="1:23" x14ac:dyDescent="0.2">
      <c r="A509" s="294"/>
      <c r="B509" s="295"/>
      <c r="C509" s="296"/>
      <c r="I509" s="201"/>
      <c r="J509" s="201"/>
      <c r="K509" s="201"/>
      <c r="L509" s="201"/>
      <c r="M509" s="201"/>
      <c r="N509" s="201"/>
      <c r="O509" s="324"/>
      <c r="P509" s="201"/>
      <c r="Q509" s="201"/>
      <c r="R509" s="201"/>
      <c r="S509" s="238"/>
      <c r="T509" s="325"/>
      <c r="U509" s="325"/>
      <c r="V509" s="325"/>
      <c r="W509" s="325"/>
    </row>
    <row r="510" spans="1:23" x14ac:dyDescent="0.2">
      <c r="A510" s="295" t="s">
        <v>46</v>
      </c>
      <c r="B510" s="295"/>
      <c r="C510" s="300" t="s">
        <v>46</v>
      </c>
      <c r="I510" s="201"/>
      <c r="J510" s="201"/>
      <c r="K510" s="201"/>
      <c r="L510" s="201"/>
      <c r="M510" s="201"/>
      <c r="N510" s="201"/>
      <c r="O510" s="324"/>
      <c r="P510" s="201"/>
      <c r="Q510" s="201"/>
      <c r="R510" s="201"/>
      <c r="S510" s="238"/>
      <c r="T510" s="325"/>
      <c r="U510" s="325"/>
      <c r="V510" s="325"/>
      <c r="W510" s="325"/>
    </row>
    <row r="511" spans="1:23" x14ac:dyDescent="0.2">
      <c r="A511" s="294"/>
      <c r="B511" s="295"/>
      <c r="C511" s="296" t="str">
        <f>C$11</f>
        <v>TOTAL</v>
      </c>
      <c r="D511" s="186">
        <f>transpose!A163</f>
        <v>167.70000000000002</v>
      </c>
      <c r="E511" s="186">
        <f>transpose!B163</f>
        <v>0</v>
      </c>
      <c r="F511" s="186">
        <f>transpose!C163</f>
        <v>0</v>
      </c>
      <c r="G511" s="186">
        <f>transpose!D163</f>
        <v>0</v>
      </c>
      <c r="H511" s="186">
        <f>transpose!E163</f>
        <v>39.799999999999997</v>
      </c>
      <c r="I511" s="201">
        <f>transpose!F163</f>
        <v>2830997.4</v>
      </c>
      <c r="J511" s="201">
        <f>transpose!G163</f>
        <v>15683.54</v>
      </c>
      <c r="K511" s="201">
        <f>transpose!H163</f>
        <v>0</v>
      </c>
      <c r="L511" s="201">
        <f>transpose!I163</f>
        <v>0</v>
      </c>
      <c r="M511" s="201">
        <f>transpose!J163</f>
        <v>0</v>
      </c>
      <c r="N511" s="201">
        <f>transpose!K163</f>
        <v>2846680.94</v>
      </c>
      <c r="O511" s="324">
        <f>transpose!L163</f>
        <v>-247782.34105139135</v>
      </c>
      <c r="P511" s="201">
        <f>transpose!M163</f>
        <v>2598898.5989486086</v>
      </c>
      <c r="Q511" s="201">
        <f>transpose!N163</f>
        <v>1078036.21</v>
      </c>
      <c r="R511" s="201">
        <f>transpose!O163</f>
        <v>56945550</v>
      </c>
      <c r="S511" s="238">
        <f>transpose!P163</f>
        <v>18.931000000000001</v>
      </c>
      <c r="T511" s="292">
        <f>transpose!Q163</f>
        <v>76961.990000000005</v>
      </c>
      <c r="U511" s="292">
        <f>transpose!R163</f>
        <v>1443900.3989486087</v>
      </c>
      <c r="V511" s="292">
        <f>transpose!S163</f>
        <v>489504.97</v>
      </c>
      <c r="W511" s="292">
        <f>transpose!T163</f>
        <v>0</v>
      </c>
    </row>
    <row r="512" spans="1:23" x14ac:dyDescent="0.2">
      <c r="A512" s="294"/>
      <c r="B512" s="295"/>
      <c r="C512" s="296" t="str">
        <f>C$12</f>
        <v>PER PUPIL</v>
      </c>
      <c r="I512" s="201">
        <f>I511/(D511)</f>
        <v>16881.320214669049</v>
      </c>
      <c r="J512" s="201">
        <f>J511/(D511)</f>
        <v>93.521407274895637</v>
      </c>
      <c r="K512" s="201"/>
      <c r="L512" s="201"/>
      <c r="M512" s="201">
        <f t="shared" ref="M512:R512" si="113">M511/($D511)</f>
        <v>0</v>
      </c>
      <c r="N512" s="201">
        <f t="shared" si="113"/>
        <v>16974.841621943946</v>
      </c>
      <c r="O512" s="324">
        <f t="shared" si="113"/>
        <v>-1477.5333396028107</v>
      </c>
      <c r="P512" s="201">
        <f t="shared" si="113"/>
        <v>15497.308282341135</v>
      </c>
      <c r="Q512" s="201">
        <f>Q511/(D511)</f>
        <v>6428.3614192009536</v>
      </c>
      <c r="R512" s="201">
        <f>R511/(D511+E511)</f>
        <v>339567.97853309475</v>
      </c>
      <c r="S512" s="201"/>
      <c r="T512" s="292">
        <f>T511/(D511)</f>
        <v>458.92659511031604</v>
      </c>
      <c r="U512" s="292">
        <f>U511/(D511)</f>
        <v>8610.0202680298662</v>
      </c>
      <c r="V512" s="292">
        <f>V511/($D511)</f>
        <v>2918.9324388789501</v>
      </c>
      <c r="W512" s="292">
        <f>W511/(D511)</f>
        <v>0</v>
      </c>
    </row>
    <row r="513" spans="1:23" x14ac:dyDescent="0.2">
      <c r="A513" s="294"/>
      <c r="B513" s="295"/>
      <c r="C513" s="296"/>
      <c r="I513" s="201"/>
      <c r="J513" s="201"/>
      <c r="K513" s="201"/>
      <c r="L513" s="201"/>
      <c r="M513" s="201"/>
      <c r="N513" s="201"/>
      <c r="O513" s="324"/>
      <c r="P513" s="201"/>
      <c r="Q513" s="201"/>
      <c r="R513" s="201"/>
      <c r="S513" s="238"/>
      <c r="T513" s="325"/>
      <c r="U513" s="325"/>
      <c r="V513" s="325"/>
      <c r="W513" s="325"/>
    </row>
    <row r="514" spans="1:23" x14ac:dyDescent="0.2">
      <c r="A514" s="295" t="s">
        <v>46</v>
      </c>
      <c r="B514" s="295"/>
      <c r="C514" s="300" t="s">
        <v>889</v>
      </c>
      <c r="I514" s="201"/>
      <c r="J514" s="201"/>
      <c r="K514" s="201"/>
      <c r="L514" s="201"/>
      <c r="M514" s="201"/>
      <c r="N514" s="201"/>
      <c r="O514" s="324"/>
      <c r="P514" s="201"/>
      <c r="Q514" s="201"/>
      <c r="R514" s="201"/>
      <c r="S514" s="238"/>
      <c r="T514" s="325"/>
      <c r="U514" s="325"/>
      <c r="V514" s="325"/>
      <c r="W514" s="325"/>
    </row>
    <row r="515" spans="1:23" x14ac:dyDescent="0.2">
      <c r="A515" s="294"/>
      <c r="B515" s="295"/>
      <c r="C515" s="296" t="str">
        <f>C$11</f>
        <v>TOTAL</v>
      </c>
      <c r="D515" s="186">
        <f>transpose!A164</f>
        <v>331.8</v>
      </c>
      <c r="E515" s="186">
        <f>transpose!B164</f>
        <v>0</v>
      </c>
      <c r="F515" s="186">
        <f>transpose!C164</f>
        <v>0</v>
      </c>
      <c r="G515" s="186">
        <f>transpose!D164</f>
        <v>0</v>
      </c>
      <c r="H515" s="186">
        <f>transpose!E164</f>
        <v>53.6</v>
      </c>
      <c r="I515" s="201">
        <f>transpose!F164</f>
        <v>4098449.84</v>
      </c>
      <c r="J515" s="201">
        <f>transpose!G164</f>
        <v>0</v>
      </c>
      <c r="K515" s="201">
        <f>transpose!H164</f>
        <v>0</v>
      </c>
      <c r="L515" s="201">
        <f>transpose!I164</f>
        <v>0</v>
      </c>
      <c r="M515" s="201">
        <f>transpose!J164</f>
        <v>0</v>
      </c>
      <c r="N515" s="201">
        <f>transpose!K164</f>
        <v>4098449.84</v>
      </c>
      <c r="O515" s="324">
        <f>transpose!L164</f>
        <v>-356739.48624425055</v>
      </c>
      <c r="P515" s="201">
        <f>transpose!M164</f>
        <v>3741710.3537557493</v>
      </c>
      <c r="Q515" s="201">
        <f>transpose!N164</f>
        <v>1236273.74</v>
      </c>
      <c r="R515" s="201">
        <f>transpose!O164</f>
        <v>95627610</v>
      </c>
      <c r="S515" s="238">
        <f>transpose!P164</f>
        <v>12.928000000000001</v>
      </c>
      <c r="T515" s="292">
        <f>transpose!Q164</f>
        <v>124688.52</v>
      </c>
      <c r="U515" s="292">
        <f>transpose!R164</f>
        <v>2380748.0937557495</v>
      </c>
      <c r="V515" s="292">
        <f>transpose!S164</f>
        <v>555852.64439999999</v>
      </c>
      <c r="W515" s="292">
        <f>transpose!T164</f>
        <v>0</v>
      </c>
    </row>
    <row r="516" spans="1:23" x14ac:dyDescent="0.2">
      <c r="A516" s="294"/>
      <c r="B516" s="295"/>
      <c r="C516" s="296" t="str">
        <f>C$12</f>
        <v>PER PUPIL</v>
      </c>
      <c r="I516" s="201">
        <f>I515/(D515)</f>
        <v>12352.169499698613</v>
      </c>
      <c r="J516" s="201">
        <f>J515/(D515)</f>
        <v>0</v>
      </c>
      <c r="K516" s="201"/>
      <c r="L516" s="201"/>
      <c r="M516" s="201">
        <f t="shared" ref="M516:R516" si="114">M515/($D515)</f>
        <v>0</v>
      </c>
      <c r="N516" s="201">
        <f t="shared" si="114"/>
        <v>12352.169499698613</v>
      </c>
      <c r="O516" s="324">
        <f t="shared" si="114"/>
        <v>-1075.1642141176931</v>
      </c>
      <c r="P516" s="201">
        <f t="shared" si="114"/>
        <v>11277.005285580919</v>
      </c>
      <c r="Q516" s="201">
        <f>Q515/(D515)</f>
        <v>3725.9606389391197</v>
      </c>
      <c r="R516" s="201">
        <f>R515/(D515+E515)</f>
        <v>288208.58951175405</v>
      </c>
      <c r="S516" s="201"/>
      <c r="T516" s="292">
        <f>T515/(D515)</f>
        <v>375.79421338155515</v>
      </c>
      <c r="U516" s="292">
        <f>U515/(D515)</f>
        <v>7175.2504332602457</v>
      </c>
      <c r="V516" s="292">
        <f>V515/($D515)</f>
        <v>1675.2641482820975</v>
      </c>
      <c r="W516" s="292">
        <f>W515/(D515)</f>
        <v>0</v>
      </c>
    </row>
    <row r="517" spans="1:23" x14ac:dyDescent="0.2">
      <c r="A517" s="294"/>
      <c r="B517" s="295"/>
      <c r="C517" s="296"/>
      <c r="I517" s="201"/>
      <c r="J517" s="201"/>
      <c r="K517" s="201"/>
      <c r="L517" s="201"/>
      <c r="M517" s="201"/>
      <c r="N517" s="201"/>
      <c r="O517" s="324"/>
      <c r="P517" s="201"/>
      <c r="Q517" s="201"/>
      <c r="R517" s="201"/>
      <c r="S517" s="238"/>
      <c r="T517" s="325"/>
      <c r="U517" s="325"/>
      <c r="V517" s="325"/>
      <c r="W517" s="325"/>
    </row>
    <row r="518" spans="1:23" x14ac:dyDescent="0.2">
      <c r="A518" s="295" t="s">
        <v>47</v>
      </c>
      <c r="B518" s="295"/>
      <c r="C518" s="300" t="s">
        <v>890</v>
      </c>
      <c r="I518" s="201"/>
      <c r="J518" s="201"/>
      <c r="K518" s="201"/>
      <c r="L518" s="201"/>
      <c r="M518" s="201"/>
      <c r="N518" s="201"/>
      <c r="O518" s="324"/>
      <c r="P518" s="201"/>
      <c r="Q518" s="201"/>
      <c r="R518" s="201"/>
      <c r="S518" s="238"/>
      <c r="T518" s="325"/>
      <c r="U518" s="325"/>
      <c r="V518" s="325"/>
      <c r="W518" s="325"/>
    </row>
    <row r="519" spans="1:23" x14ac:dyDescent="0.2">
      <c r="A519" s="294"/>
      <c r="B519" s="295"/>
      <c r="C519" s="296" t="str">
        <f>C$11</f>
        <v>TOTAL</v>
      </c>
      <c r="D519" s="186">
        <f>transpose!A165</f>
        <v>902.7</v>
      </c>
      <c r="E519" s="186">
        <f>transpose!B165</f>
        <v>0</v>
      </c>
      <c r="F519" s="186">
        <f>transpose!C165</f>
        <v>0</v>
      </c>
      <c r="G519" s="186">
        <f>transpose!D165</f>
        <v>1</v>
      </c>
      <c r="H519" s="186">
        <f>transpose!E165</f>
        <v>179.1</v>
      </c>
      <c r="I519" s="201">
        <f>transpose!F165</f>
        <v>8580320.4499999993</v>
      </c>
      <c r="J519" s="201">
        <f>transpose!G165</f>
        <v>21078.66</v>
      </c>
      <c r="K519" s="201">
        <f>transpose!H165</f>
        <v>0</v>
      </c>
      <c r="L519" s="201">
        <f>transpose!I165</f>
        <v>8162</v>
      </c>
      <c r="M519" s="201">
        <f>transpose!J165</f>
        <v>0</v>
      </c>
      <c r="N519" s="201">
        <f>transpose!K165</f>
        <v>8601399.1099999994</v>
      </c>
      <c r="O519" s="324">
        <f>transpose!L165</f>
        <v>-748687.63051230949</v>
      </c>
      <c r="P519" s="201">
        <f>transpose!M165</f>
        <v>7852711.4794876901</v>
      </c>
      <c r="Q519" s="201">
        <f>transpose!N165</f>
        <v>2424158.12</v>
      </c>
      <c r="R519" s="201">
        <f>transpose!O165</f>
        <v>137252753</v>
      </c>
      <c r="S519" s="238">
        <f>transpose!P165</f>
        <v>17.661999999999999</v>
      </c>
      <c r="T519" s="292">
        <f>transpose!Q165</f>
        <v>291561.46000000002</v>
      </c>
      <c r="U519" s="292">
        <f>transpose!R165</f>
        <v>5136991.8994876901</v>
      </c>
      <c r="V519" s="292">
        <f>transpose!S165</f>
        <v>629488.357311</v>
      </c>
      <c r="W519" s="292">
        <f>transpose!T165</f>
        <v>36536.377770962994</v>
      </c>
    </row>
    <row r="520" spans="1:23" x14ac:dyDescent="0.2">
      <c r="A520" s="294"/>
      <c r="B520" s="295"/>
      <c r="C520" s="296" t="str">
        <f>C$12</f>
        <v>PER PUPIL</v>
      </c>
      <c r="I520" s="201">
        <f>I519/(D519)</f>
        <v>9505.173867287027</v>
      </c>
      <c r="J520" s="201">
        <f>J519/(D519)</f>
        <v>23.350681289464937</v>
      </c>
      <c r="K520" s="201"/>
      <c r="L520" s="201"/>
      <c r="M520" s="201">
        <f t="shared" ref="M520:R520" si="115">M519/($D519)</f>
        <v>0</v>
      </c>
      <c r="N520" s="201">
        <f t="shared" si="115"/>
        <v>9528.5245485764917</v>
      </c>
      <c r="O520" s="324">
        <f t="shared" si="115"/>
        <v>-829.38698406149274</v>
      </c>
      <c r="P520" s="201">
        <f t="shared" si="115"/>
        <v>8699.1375645149983</v>
      </c>
      <c r="Q520" s="201">
        <f>Q519/(D519)</f>
        <v>2685.4526642295336</v>
      </c>
      <c r="R520" s="201">
        <f>R519/(D519+E519)</f>
        <v>152046.91813448543</v>
      </c>
      <c r="S520" s="201"/>
      <c r="T520" s="292">
        <f>T519/(D519)</f>
        <v>322.98821313836271</v>
      </c>
      <c r="U520" s="292">
        <f>U519/(D519)</f>
        <v>5690.6966871471031</v>
      </c>
      <c r="V520" s="292">
        <f>V519/($D519)</f>
        <v>697.33948965437014</v>
      </c>
      <c r="W520" s="292">
        <f>W519/(D519)</f>
        <v>40.474551646131594</v>
      </c>
    </row>
    <row r="521" spans="1:23" x14ac:dyDescent="0.2">
      <c r="A521" s="294"/>
      <c r="B521" s="295"/>
      <c r="C521" s="296"/>
      <c r="I521" s="201"/>
      <c r="J521" s="201"/>
      <c r="K521" s="201"/>
      <c r="L521" s="201"/>
      <c r="M521" s="201"/>
      <c r="N521" s="201"/>
      <c r="O521" s="324"/>
      <c r="P521" s="201"/>
      <c r="Q521" s="201"/>
      <c r="R521" s="201"/>
      <c r="S521" s="238"/>
      <c r="T521" s="325"/>
      <c r="U521" s="325"/>
      <c r="V521" s="325"/>
      <c r="W521" s="325"/>
    </row>
    <row r="522" spans="1:23" x14ac:dyDescent="0.2">
      <c r="A522" s="295" t="s">
        <v>47</v>
      </c>
      <c r="B522" s="295"/>
      <c r="C522" s="300" t="s">
        <v>47</v>
      </c>
      <c r="I522" s="201"/>
      <c r="J522" s="201"/>
      <c r="K522" s="201"/>
      <c r="L522" s="201"/>
      <c r="M522" s="201"/>
      <c r="N522" s="201"/>
      <c r="O522" s="324"/>
      <c r="P522" s="201"/>
      <c r="Q522" s="201"/>
      <c r="R522" s="201"/>
      <c r="S522" s="238"/>
      <c r="T522" s="325"/>
      <c r="U522" s="325"/>
      <c r="V522" s="325"/>
      <c r="W522" s="325"/>
    </row>
    <row r="523" spans="1:23" x14ac:dyDescent="0.2">
      <c r="A523" s="294"/>
      <c r="B523" s="295"/>
      <c r="C523" s="296" t="str">
        <f>C$11</f>
        <v>TOTAL</v>
      </c>
      <c r="D523" s="186">
        <f>transpose!A166</f>
        <v>647.70000000000005</v>
      </c>
      <c r="E523" s="186">
        <f>transpose!B166</f>
        <v>0</v>
      </c>
      <c r="F523" s="186">
        <f>transpose!C166</f>
        <v>0</v>
      </c>
      <c r="G523" s="186">
        <f>transpose!D166</f>
        <v>0</v>
      </c>
      <c r="H523" s="186">
        <f>transpose!E166</f>
        <v>187.3</v>
      </c>
      <c r="I523" s="201">
        <f>transpose!F166</f>
        <v>6404904.4500000002</v>
      </c>
      <c r="J523" s="201">
        <f>transpose!G166</f>
        <v>0</v>
      </c>
      <c r="K523" s="201">
        <f>transpose!H166</f>
        <v>0</v>
      </c>
      <c r="L523" s="201">
        <f>transpose!I166</f>
        <v>0</v>
      </c>
      <c r="M523" s="201">
        <f>transpose!J166</f>
        <v>0</v>
      </c>
      <c r="N523" s="201">
        <f>transpose!K166</f>
        <v>6404904.4500000002</v>
      </c>
      <c r="O523" s="324">
        <f>transpose!L166</f>
        <v>-557499.15507969586</v>
      </c>
      <c r="P523" s="201">
        <f>transpose!M166</f>
        <v>5847405.2949203048</v>
      </c>
      <c r="Q523" s="201">
        <f>transpose!N166</f>
        <v>3734355.19</v>
      </c>
      <c r="R523" s="201">
        <f>transpose!O166</f>
        <v>306773613</v>
      </c>
      <c r="S523" s="238">
        <f>transpose!P166</f>
        <v>12.173</v>
      </c>
      <c r="T523" s="292">
        <f>transpose!Q166</f>
        <v>608497.65</v>
      </c>
      <c r="U523" s="292">
        <f>transpose!R166</f>
        <v>1504552.4549203049</v>
      </c>
      <c r="V523" s="292">
        <f>transpose!S166</f>
        <v>757952.78</v>
      </c>
      <c r="W523" s="292">
        <f>transpose!T166</f>
        <v>0</v>
      </c>
    </row>
    <row r="524" spans="1:23" x14ac:dyDescent="0.2">
      <c r="A524" s="294"/>
      <c r="B524" s="295"/>
      <c r="C524" s="296" t="str">
        <f>C$12</f>
        <v>PER PUPIL</v>
      </c>
      <c r="I524" s="201">
        <f>I523/(D523)</f>
        <v>9888.6899027327454</v>
      </c>
      <c r="J524" s="201">
        <f>J523/(D523)</f>
        <v>0</v>
      </c>
      <c r="K524" s="201"/>
      <c r="L524" s="201"/>
      <c r="M524" s="201">
        <f t="shared" ref="M524:R524" si="116">M523/($D523)</f>
        <v>0</v>
      </c>
      <c r="N524" s="201">
        <f t="shared" si="116"/>
        <v>9888.6899027327454</v>
      </c>
      <c r="O524" s="324">
        <f t="shared" si="116"/>
        <v>-860.73669149250554</v>
      </c>
      <c r="P524" s="201">
        <f t="shared" si="116"/>
        <v>9027.9532112402412</v>
      </c>
      <c r="Q524" s="201">
        <f>Q523/(D523)</f>
        <v>5765.5630538829701</v>
      </c>
      <c r="R524" s="201">
        <f>R523/(D523+E523)</f>
        <v>473635.34506716067</v>
      </c>
      <c r="S524" s="201"/>
      <c r="T524" s="292">
        <f>T523/(D523)</f>
        <v>939.47452524316816</v>
      </c>
      <c r="U524" s="292">
        <f>U523/(D523)</f>
        <v>2322.9156321141036</v>
      </c>
      <c r="V524" s="292">
        <f>V523/($D523)</f>
        <v>1170.2219854871082</v>
      </c>
      <c r="W524" s="292">
        <f>W523/(D523)</f>
        <v>0</v>
      </c>
    </row>
    <row r="525" spans="1:23" x14ac:dyDescent="0.2">
      <c r="A525" s="294"/>
      <c r="B525" s="295"/>
      <c r="C525" s="296"/>
      <c r="I525" s="201"/>
      <c r="J525" s="201"/>
      <c r="K525" s="201"/>
      <c r="L525" s="201"/>
      <c r="M525" s="201"/>
      <c r="N525" s="201"/>
      <c r="O525" s="324"/>
      <c r="P525" s="201"/>
      <c r="Q525" s="201"/>
      <c r="R525" s="201"/>
      <c r="S525" s="238"/>
      <c r="T525" s="325"/>
      <c r="U525" s="325"/>
      <c r="V525" s="325"/>
      <c r="W525" s="325"/>
    </row>
    <row r="526" spans="1:23" x14ac:dyDescent="0.2">
      <c r="A526" s="295" t="s">
        <v>48</v>
      </c>
      <c r="B526" s="295"/>
      <c r="C526" s="300" t="s">
        <v>891</v>
      </c>
      <c r="I526" s="201"/>
      <c r="J526" s="201"/>
      <c r="K526" s="201"/>
      <c r="L526" s="201"/>
      <c r="M526" s="201"/>
      <c r="N526" s="201"/>
      <c r="O526" s="324"/>
      <c r="P526" s="201"/>
      <c r="Q526" s="201"/>
      <c r="R526" s="201"/>
      <c r="S526" s="238"/>
      <c r="T526" s="325"/>
      <c r="U526" s="325"/>
      <c r="V526" s="325"/>
      <c r="W526" s="325"/>
    </row>
    <row r="527" spans="1:23" x14ac:dyDescent="0.2">
      <c r="A527" s="294"/>
      <c r="B527" s="295"/>
      <c r="C527" s="296" t="str">
        <f>C$11</f>
        <v>TOTAL</v>
      </c>
      <c r="D527" s="186">
        <f>transpose!A167</f>
        <v>585.4</v>
      </c>
      <c r="E527" s="186">
        <f>transpose!B167</f>
        <v>0</v>
      </c>
      <c r="F527" s="186">
        <f>transpose!C167</f>
        <v>0</v>
      </c>
      <c r="G527" s="186">
        <f>transpose!D167</f>
        <v>0</v>
      </c>
      <c r="H527" s="186">
        <f>transpose!E167</f>
        <v>229.8</v>
      </c>
      <c r="I527" s="201">
        <f>transpose!F167</f>
        <v>5496175.9100000001</v>
      </c>
      <c r="J527" s="201">
        <f>transpose!G167</f>
        <v>28630.32</v>
      </c>
      <c r="K527" s="201">
        <f>transpose!H167</f>
        <v>0</v>
      </c>
      <c r="L527" s="201">
        <f>transpose!I167</f>
        <v>0</v>
      </c>
      <c r="M527" s="201">
        <f>transpose!J167</f>
        <v>0</v>
      </c>
      <c r="N527" s="201">
        <f>transpose!K167</f>
        <v>5524806.2300000004</v>
      </c>
      <c r="O527" s="324">
        <f>transpose!L167</f>
        <v>-480893.17010873434</v>
      </c>
      <c r="P527" s="201">
        <f>transpose!M167</f>
        <v>5043913.0598912658</v>
      </c>
      <c r="Q527" s="201">
        <f>transpose!N167</f>
        <v>2049258.69</v>
      </c>
      <c r="R527" s="201">
        <f>transpose!O167</f>
        <v>75898470</v>
      </c>
      <c r="S527" s="238">
        <f>transpose!P167</f>
        <v>27</v>
      </c>
      <c r="T527" s="292">
        <f>transpose!Q167</f>
        <v>221857.64</v>
      </c>
      <c r="U527" s="292">
        <f>transpose!R167</f>
        <v>2772796.7298912657</v>
      </c>
      <c r="V527" s="292">
        <f>transpose!S167</f>
        <v>537053.90899999999</v>
      </c>
      <c r="W527" s="292">
        <f>transpose!T167</f>
        <v>54281.94786012124</v>
      </c>
    </row>
    <row r="528" spans="1:23" x14ac:dyDescent="0.2">
      <c r="A528" s="294"/>
      <c r="B528" s="295"/>
      <c r="C528" s="296" t="str">
        <f>C$12</f>
        <v>PER PUPIL</v>
      </c>
      <c r="I528" s="201">
        <f>I527/(D527)</f>
        <v>9388.7528356679195</v>
      </c>
      <c r="J528" s="201">
        <f>J527/(D527)</f>
        <v>48.907277075503927</v>
      </c>
      <c r="K528" s="201"/>
      <c r="L528" s="201"/>
      <c r="M528" s="201">
        <f t="shared" ref="M528:R528" si="117">M527/($D527)</f>
        <v>0</v>
      </c>
      <c r="N528" s="201">
        <f t="shared" si="117"/>
        <v>9437.6601127434242</v>
      </c>
      <c r="O528" s="324">
        <f t="shared" si="117"/>
        <v>-821.47791272417896</v>
      </c>
      <c r="P528" s="201">
        <f t="shared" si="117"/>
        <v>8616.1822000192442</v>
      </c>
      <c r="Q528" s="201">
        <f>Q527/(D527)</f>
        <v>3500.6127263409635</v>
      </c>
      <c r="R528" s="201">
        <f>R527/(D527+E527)</f>
        <v>129652.32319781347</v>
      </c>
      <c r="S528" s="201"/>
      <c r="T528" s="292">
        <f>T527/(D527)</f>
        <v>378.98469422617018</v>
      </c>
      <c r="U528" s="292">
        <f>U527/(D527)</f>
        <v>4736.5847794521114</v>
      </c>
      <c r="V528" s="292">
        <f>V527/($D527)</f>
        <v>917.41357874957293</v>
      </c>
      <c r="W528" s="292">
        <f>W527/(D527)</f>
        <v>92.726251896346497</v>
      </c>
    </row>
    <row r="529" spans="1:23" x14ac:dyDescent="0.2">
      <c r="A529" s="294"/>
      <c r="B529" s="295"/>
      <c r="C529" s="296"/>
      <c r="I529" s="201"/>
      <c r="J529" s="201"/>
      <c r="K529" s="201"/>
      <c r="L529" s="201"/>
      <c r="M529" s="201"/>
      <c r="N529" s="201"/>
      <c r="O529" s="324"/>
      <c r="P529" s="201"/>
      <c r="Q529" s="201"/>
      <c r="R529" s="201"/>
      <c r="S529" s="238"/>
      <c r="T529" s="325"/>
      <c r="U529" s="325"/>
      <c r="V529" s="325"/>
      <c r="W529" s="325"/>
    </row>
    <row r="530" spans="1:23" x14ac:dyDescent="0.2">
      <c r="A530" s="295" t="s">
        <v>48</v>
      </c>
      <c r="B530" s="295"/>
      <c r="C530" s="300" t="s">
        <v>892</v>
      </c>
      <c r="I530" s="201"/>
      <c r="J530" s="201"/>
      <c r="K530" s="201"/>
      <c r="L530" s="201"/>
      <c r="M530" s="201"/>
      <c r="N530" s="201"/>
      <c r="O530" s="324"/>
      <c r="P530" s="201"/>
      <c r="Q530" s="201"/>
      <c r="R530" s="201"/>
      <c r="S530" s="238"/>
      <c r="T530" s="325"/>
      <c r="U530" s="325"/>
      <c r="V530" s="325"/>
      <c r="W530" s="325"/>
    </row>
    <row r="531" spans="1:23" x14ac:dyDescent="0.2">
      <c r="A531" s="294"/>
      <c r="B531" s="295"/>
      <c r="C531" s="296" t="str">
        <f>C$11</f>
        <v>TOTAL</v>
      </c>
      <c r="D531" s="186">
        <f>transpose!A168</f>
        <v>322.10000000000002</v>
      </c>
      <c r="E531" s="186">
        <f>transpose!B168</f>
        <v>0</v>
      </c>
      <c r="F531" s="186">
        <f>transpose!C168</f>
        <v>0</v>
      </c>
      <c r="G531" s="186">
        <f>transpose!D168</f>
        <v>0</v>
      </c>
      <c r="H531" s="186">
        <f>transpose!E168</f>
        <v>82.8</v>
      </c>
      <c r="I531" s="201">
        <f>transpose!F168</f>
        <v>3499379.79</v>
      </c>
      <c r="J531" s="201">
        <f>transpose!G168</f>
        <v>0</v>
      </c>
      <c r="K531" s="201">
        <f>transpose!H168</f>
        <v>0</v>
      </c>
      <c r="L531" s="201">
        <f>transpose!I168</f>
        <v>0</v>
      </c>
      <c r="M531" s="201">
        <f>transpose!J168</f>
        <v>0</v>
      </c>
      <c r="N531" s="201">
        <f>transpose!K168</f>
        <v>3499379.79</v>
      </c>
      <c r="O531" s="324">
        <f>transpose!L168</f>
        <v>-304594.90714618907</v>
      </c>
      <c r="P531" s="201">
        <f>transpose!M168</f>
        <v>3194784.8828538111</v>
      </c>
      <c r="Q531" s="201">
        <f>transpose!N168</f>
        <v>861746.26</v>
      </c>
      <c r="R531" s="201">
        <f>transpose!O168</f>
        <v>32370920</v>
      </c>
      <c r="S531" s="238">
        <f>transpose!P168</f>
        <v>26.620999999999999</v>
      </c>
      <c r="T531" s="292">
        <f>transpose!Q168</f>
        <v>85179.6</v>
      </c>
      <c r="U531" s="292">
        <f>transpose!R168</f>
        <v>2247859.0228538108</v>
      </c>
      <c r="V531" s="292">
        <f>transpose!S168</f>
        <v>161854.6</v>
      </c>
      <c r="W531" s="292">
        <f>transpose!T168</f>
        <v>0</v>
      </c>
    </row>
    <row r="532" spans="1:23" x14ac:dyDescent="0.2">
      <c r="A532" s="294"/>
      <c r="B532" s="295"/>
      <c r="C532" s="296" t="str">
        <f>C$12</f>
        <v>PER PUPIL</v>
      </c>
      <c r="I532" s="201">
        <f>I531/(D531)</f>
        <v>10864.265104004966</v>
      </c>
      <c r="J532" s="201">
        <f>J531/(D531)</f>
        <v>0</v>
      </c>
      <c r="K532" s="201"/>
      <c r="L532" s="201"/>
      <c r="M532" s="201">
        <f t="shared" ref="M532:R532" si="118">M531/($D531)</f>
        <v>0</v>
      </c>
      <c r="N532" s="201">
        <f t="shared" si="118"/>
        <v>10864.265104004966</v>
      </c>
      <c r="O532" s="324">
        <f t="shared" si="118"/>
        <v>-945.65323547404239</v>
      </c>
      <c r="P532" s="201">
        <f t="shared" si="118"/>
        <v>9918.6118685309248</v>
      </c>
      <c r="Q532" s="201">
        <f>Q531/(D531)</f>
        <v>2675.3997516299282</v>
      </c>
      <c r="R532" s="201">
        <f>R531/(D531+E531)</f>
        <v>100499.59639863396</v>
      </c>
      <c r="S532" s="201"/>
      <c r="T532" s="292">
        <f>T531/(D531)</f>
        <v>264.45079167960262</v>
      </c>
      <c r="U532" s="292">
        <f>U531/(D531)</f>
        <v>6978.7613252213932</v>
      </c>
      <c r="V532" s="292">
        <f>V531/($D531)</f>
        <v>502.49798199316979</v>
      </c>
      <c r="W532" s="292">
        <f>W531/(D531)</f>
        <v>0</v>
      </c>
    </row>
    <row r="533" spans="1:23" x14ac:dyDescent="0.2">
      <c r="A533" s="294"/>
      <c r="B533" s="295"/>
      <c r="C533" s="296"/>
      <c r="I533" s="201"/>
      <c r="J533" s="201"/>
      <c r="K533" s="201"/>
      <c r="L533" s="201"/>
      <c r="M533" s="201"/>
      <c r="N533" s="201"/>
      <c r="O533" s="324"/>
      <c r="P533" s="201"/>
      <c r="Q533" s="201"/>
      <c r="R533" s="201"/>
      <c r="S533" s="238"/>
      <c r="T533" s="325"/>
      <c r="U533" s="325"/>
      <c r="V533" s="325"/>
      <c r="W533" s="325"/>
    </row>
    <row r="534" spans="1:23" x14ac:dyDescent="0.2">
      <c r="A534" s="295" t="s">
        <v>49</v>
      </c>
      <c r="B534" s="295"/>
      <c r="C534" s="300" t="s">
        <v>893</v>
      </c>
      <c r="I534" s="201"/>
      <c r="J534" s="201"/>
      <c r="K534" s="201"/>
      <c r="L534" s="201"/>
      <c r="M534" s="201"/>
      <c r="N534" s="201"/>
      <c r="O534" s="324"/>
      <c r="P534" s="201"/>
      <c r="Q534" s="201"/>
      <c r="R534" s="201"/>
      <c r="S534" s="238"/>
      <c r="T534" s="325"/>
      <c r="U534" s="325"/>
      <c r="V534" s="325"/>
      <c r="W534" s="325"/>
    </row>
    <row r="535" spans="1:23" x14ac:dyDescent="0.2">
      <c r="A535" s="294"/>
      <c r="B535" s="295"/>
      <c r="C535" s="296" t="str">
        <f>C$11</f>
        <v>TOTAL</v>
      </c>
      <c r="D535" s="186">
        <f>transpose!A169</f>
        <v>1652.4</v>
      </c>
      <c r="E535" s="186">
        <f>transpose!B169</f>
        <v>0</v>
      </c>
      <c r="F535" s="186">
        <f>transpose!C169</f>
        <v>0</v>
      </c>
      <c r="G535" s="186">
        <f>transpose!D169</f>
        <v>0</v>
      </c>
      <c r="H535" s="186">
        <f>transpose!E169</f>
        <v>46.7</v>
      </c>
      <c r="I535" s="201">
        <f>transpose!F169</f>
        <v>19031472.560000002</v>
      </c>
      <c r="J535" s="201">
        <f>transpose!G169</f>
        <v>0</v>
      </c>
      <c r="K535" s="201">
        <f>transpose!H169</f>
        <v>0</v>
      </c>
      <c r="L535" s="201">
        <f>transpose!I169</f>
        <v>0</v>
      </c>
      <c r="M535" s="201">
        <f>transpose!J169</f>
        <v>0</v>
      </c>
      <c r="N535" s="201">
        <f>transpose!K169</f>
        <v>19031472.560000002</v>
      </c>
      <c r="O535" s="324">
        <f>transpose!L169</f>
        <v>-1656547.7213516303</v>
      </c>
      <c r="P535" s="201">
        <f>transpose!M169</f>
        <v>17374924.838648371</v>
      </c>
      <c r="Q535" s="201">
        <f>transpose!N169</f>
        <v>12856377.699999999</v>
      </c>
      <c r="R535" s="201">
        <f>transpose!O169</f>
        <v>2913956867</v>
      </c>
      <c r="S535" s="238">
        <f>transpose!P169</f>
        <v>4.4119999999999999</v>
      </c>
      <c r="T535" s="292">
        <f>transpose!Q169</f>
        <v>460960.26</v>
      </c>
      <c r="U535" s="292">
        <f>transpose!R169</f>
        <v>4057586.8786483724</v>
      </c>
      <c r="V535" s="292">
        <f>transpose!S169</f>
        <v>5606941.6299999999</v>
      </c>
      <c r="W535" s="292">
        <f>transpose!T169</f>
        <v>0</v>
      </c>
    </row>
    <row r="536" spans="1:23" x14ac:dyDescent="0.2">
      <c r="A536" s="294"/>
      <c r="B536" s="295"/>
      <c r="C536" s="296" t="str">
        <f>C$12</f>
        <v>PER PUPIL</v>
      </c>
      <c r="I536" s="201">
        <f>I535/(D535)</f>
        <v>11517.473105785524</v>
      </c>
      <c r="J536" s="201">
        <f>J535/(D535)</f>
        <v>0</v>
      </c>
      <c r="K536" s="201"/>
      <c r="L536" s="201"/>
      <c r="M536" s="201">
        <f t="shared" ref="M536:R536" si="119">M535/($D535)</f>
        <v>0</v>
      </c>
      <c r="N536" s="201">
        <f t="shared" si="119"/>
        <v>11517.473105785524</v>
      </c>
      <c r="O536" s="324">
        <f t="shared" si="119"/>
        <v>-1002.5101194333274</v>
      </c>
      <c r="P536" s="201">
        <f t="shared" si="119"/>
        <v>10514.962986352197</v>
      </c>
      <c r="Q536" s="201">
        <f>Q535/(D535)</f>
        <v>7780.4270757685781</v>
      </c>
      <c r="R536" s="201">
        <f>R535/(D535+E535)</f>
        <v>1763469.4184216897</v>
      </c>
      <c r="S536" s="201"/>
      <c r="T536" s="292">
        <f>T535/(D535)</f>
        <v>278.96408859840233</v>
      </c>
      <c r="U536" s="292">
        <f>U535/(D535)</f>
        <v>2455.571821985217</v>
      </c>
      <c r="V536" s="292">
        <f>V535/($D535)</f>
        <v>3393.21086298717</v>
      </c>
      <c r="W536" s="292">
        <f>W535/(D535)</f>
        <v>0</v>
      </c>
    </row>
    <row r="537" spans="1:23" x14ac:dyDescent="0.2">
      <c r="A537" s="294"/>
      <c r="B537" s="295"/>
      <c r="C537" s="296"/>
      <c r="I537" s="201"/>
      <c r="J537" s="201"/>
      <c r="K537" s="201"/>
      <c r="L537" s="201"/>
      <c r="M537" s="201"/>
      <c r="N537" s="201"/>
      <c r="O537" s="324"/>
      <c r="P537" s="201"/>
      <c r="Q537" s="201"/>
      <c r="R537" s="201"/>
      <c r="S537" s="238"/>
      <c r="T537" s="325"/>
      <c r="U537" s="325"/>
      <c r="V537" s="325"/>
      <c r="W537" s="325"/>
    </row>
    <row r="538" spans="1:23" x14ac:dyDescent="0.2">
      <c r="A538" s="295" t="s">
        <v>50</v>
      </c>
      <c r="B538" s="295"/>
      <c r="C538" s="300" t="s">
        <v>894</v>
      </c>
      <c r="I538" s="201"/>
      <c r="J538" s="201"/>
      <c r="K538" s="201"/>
      <c r="L538" s="201"/>
      <c r="M538" s="201"/>
      <c r="N538" s="201"/>
      <c r="O538" s="324"/>
      <c r="P538" s="201"/>
      <c r="Q538" s="201"/>
      <c r="R538" s="201"/>
      <c r="S538" s="238"/>
      <c r="T538" s="325"/>
      <c r="U538" s="325"/>
      <c r="V538" s="325"/>
      <c r="W538" s="325"/>
    </row>
    <row r="539" spans="1:23" x14ac:dyDescent="0.2">
      <c r="A539" s="294"/>
      <c r="B539" s="295"/>
      <c r="C539" s="296" t="str">
        <f>C$11</f>
        <v>TOTAL</v>
      </c>
      <c r="D539" s="186">
        <f>transpose!A170</f>
        <v>195.3</v>
      </c>
      <c r="E539" s="186">
        <f>transpose!B170</f>
        <v>0</v>
      </c>
      <c r="F539" s="186">
        <f>transpose!C170</f>
        <v>0</v>
      </c>
      <c r="G539" s="186">
        <f>transpose!D170</f>
        <v>4</v>
      </c>
      <c r="H539" s="186">
        <f>transpose!E170</f>
        <v>114.3</v>
      </c>
      <c r="I539" s="201">
        <f>transpose!F170</f>
        <v>2742113.16</v>
      </c>
      <c r="J539" s="201">
        <f>transpose!G170</f>
        <v>8283.24</v>
      </c>
      <c r="K539" s="201">
        <f>transpose!H170</f>
        <v>0</v>
      </c>
      <c r="L539" s="201">
        <f>transpose!I170</f>
        <v>32648</v>
      </c>
      <c r="M539" s="201">
        <f>transpose!J170</f>
        <v>0</v>
      </c>
      <c r="N539" s="201">
        <f>transpose!K170</f>
        <v>2750396.4000000004</v>
      </c>
      <c r="O539" s="324">
        <f>transpose!L170</f>
        <v>-239401.49007753539</v>
      </c>
      <c r="P539" s="201">
        <f>transpose!M170</f>
        <v>2510994.9099224648</v>
      </c>
      <c r="Q539" s="201">
        <f>transpose!N170</f>
        <v>419036.03</v>
      </c>
      <c r="R539" s="201">
        <f>transpose!O170</f>
        <v>15519853</v>
      </c>
      <c r="S539" s="238">
        <f>transpose!P170</f>
        <v>27</v>
      </c>
      <c r="T539" s="292">
        <f>transpose!Q170</f>
        <v>64099.67</v>
      </c>
      <c r="U539" s="292">
        <f>transpose!R170</f>
        <v>2027859.2099224648</v>
      </c>
      <c r="V539" s="292">
        <f>transpose!S170</f>
        <v>0</v>
      </c>
      <c r="W539" s="292">
        <f>transpose!T170</f>
        <v>43714.197100544698</v>
      </c>
    </row>
    <row r="540" spans="1:23" x14ac:dyDescent="0.2">
      <c r="A540" s="294"/>
      <c r="B540" s="295"/>
      <c r="C540" s="296" t="str">
        <f>C$12</f>
        <v>PER PUPIL</v>
      </c>
      <c r="I540" s="201">
        <f>I539/(D539)</f>
        <v>14040.51797235023</v>
      </c>
      <c r="J540" s="201">
        <f>J539/(D539)</f>
        <v>42.412903225806446</v>
      </c>
      <c r="K540" s="201"/>
      <c r="L540" s="201"/>
      <c r="M540" s="201">
        <f t="shared" ref="M540:R540" si="120">M539/($D539)</f>
        <v>0</v>
      </c>
      <c r="N540" s="201">
        <f t="shared" si="120"/>
        <v>14082.930875576038</v>
      </c>
      <c r="O540" s="324">
        <f t="shared" si="120"/>
        <v>-1225.8140812981842</v>
      </c>
      <c r="P540" s="201">
        <f t="shared" si="120"/>
        <v>12857.116794277852</v>
      </c>
      <c r="Q540" s="201">
        <f>Q539/(D539)</f>
        <v>2145.6017921146954</v>
      </c>
      <c r="R540" s="201">
        <f>R539/(D539+E539)</f>
        <v>79466.73323092678</v>
      </c>
      <c r="S540" s="201"/>
      <c r="T540" s="292">
        <f>T539/(D539)</f>
        <v>328.21131592421915</v>
      </c>
      <c r="U540" s="292">
        <f>U539/(D539)</f>
        <v>10383.303686238938</v>
      </c>
      <c r="V540" s="292">
        <f>V539/($D539)</f>
        <v>0</v>
      </c>
      <c r="W540" s="292">
        <f>W539/(D539)</f>
        <v>223.83101433970657</v>
      </c>
    </row>
    <row r="541" spans="1:23" x14ac:dyDescent="0.2">
      <c r="A541" s="294"/>
      <c r="B541" s="295"/>
      <c r="C541" s="296"/>
      <c r="I541" s="201"/>
      <c r="J541" s="201"/>
      <c r="K541" s="201"/>
      <c r="L541" s="201"/>
      <c r="M541" s="201"/>
      <c r="N541" s="201"/>
      <c r="O541" s="324"/>
      <c r="P541" s="201"/>
      <c r="Q541" s="201"/>
      <c r="R541" s="201"/>
      <c r="S541" s="238"/>
      <c r="T541" s="325"/>
      <c r="U541" s="325"/>
      <c r="V541" s="325"/>
      <c r="W541" s="325"/>
    </row>
    <row r="542" spans="1:23" x14ac:dyDescent="0.2">
      <c r="A542" s="295" t="s">
        <v>50</v>
      </c>
      <c r="B542" s="295"/>
      <c r="C542" s="300" t="s">
        <v>895</v>
      </c>
      <c r="I542" s="201"/>
      <c r="J542" s="201"/>
      <c r="K542" s="201"/>
      <c r="L542" s="201"/>
      <c r="M542" s="201"/>
      <c r="N542" s="201"/>
      <c r="O542" s="324"/>
      <c r="P542" s="201"/>
      <c r="Q542" s="201"/>
      <c r="R542" s="201"/>
      <c r="S542" s="238"/>
      <c r="T542" s="325"/>
      <c r="U542" s="325"/>
      <c r="V542" s="325"/>
      <c r="W542" s="325"/>
    </row>
    <row r="543" spans="1:23" x14ac:dyDescent="0.2">
      <c r="A543" s="294"/>
      <c r="B543" s="295"/>
      <c r="C543" s="296" t="str">
        <f>C$11</f>
        <v>TOTAL</v>
      </c>
      <c r="D543" s="186">
        <f>transpose!A171</f>
        <v>1487.4</v>
      </c>
      <c r="E543" s="186">
        <f>transpose!B171</f>
        <v>0</v>
      </c>
      <c r="F543" s="186">
        <f>transpose!C171</f>
        <v>0</v>
      </c>
      <c r="G543" s="186">
        <f>transpose!D171</f>
        <v>4</v>
      </c>
      <c r="H543" s="186">
        <f>transpose!E171</f>
        <v>822.2</v>
      </c>
      <c r="I543" s="201">
        <f>transpose!F171</f>
        <v>13274342.49</v>
      </c>
      <c r="J543" s="201">
        <f>transpose!G171</f>
        <v>21086.81</v>
      </c>
      <c r="K543" s="201">
        <f>transpose!H171</f>
        <v>0</v>
      </c>
      <c r="L543" s="201">
        <f>transpose!I171</f>
        <v>32648</v>
      </c>
      <c r="M543" s="201">
        <f>transpose!J171</f>
        <v>0</v>
      </c>
      <c r="N543" s="201">
        <f>transpose!K171</f>
        <v>13295429.300000001</v>
      </c>
      <c r="O543" s="324">
        <f>transpose!L171</f>
        <v>-1157267.9435009889</v>
      </c>
      <c r="P543" s="201">
        <f>transpose!M171</f>
        <v>12138161.356499013</v>
      </c>
      <c r="Q543" s="201">
        <f>transpose!N171</f>
        <v>1600064.94</v>
      </c>
      <c r="R543" s="201">
        <f>transpose!O171</f>
        <v>81656797</v>
      </c>
      <c r="S543" s="238">
        <f>transpose!P171</f>
        <v>19.594999999999999</v>
      </c>
      <c r="T543" s="292">
        <f>transpose!Q171</f>
        <v>263513.52</v>
      </c>
      <c r="U543" s="292">
        <f>transpose!R171</f>
        <v>10274582.896499014</v>
      </c>
      <c r="V543" s="292">
        <f>transpose!S171</f>
        <v>0</v>
      </c>
      <c r="W543" s="292">
        <f>transpose!T171</f>
        <v>51412.13967052829</v>
      </c>
    </row>
    <row r="544" spans="1:23" x14ac:dyDescent="0.2">
      <c r="A544" s="294"/>
      <c r="B544" s="295"/>
      <c r="C544" s="296" t="str">
        <f>C$12</f>
        <v>PER PUPIL</v>
      </c>
      <c r="I544" s="201">
        <f>I543/(D543)</f>
        <v>8924.5276926179904</v>
      </c>
      <c r="J544" s="201">
        <f>J543/(D543)</f>
        <v>14.176959795616511</v>
      </c>
      <c r="K544" s="201"/>
      <c r="L544" s="201"/>
      <c r="M544" s="201">
        <f t="shared" ref="M544:R544" si="121">M543/($D543)</f>
        <v>0</v>
      </c>
      <c r="N544" s="201">
        <f t="shared" si="121"/>
        <v>8938.7046524136076</v>
      </c>
      <c r="O544" s="324">
        <f t="shared" si="121"/>
        <v>-778.04756185356246</v>
      </c>
      <c r="P544" s="201">
        <f t="shared" si="121"/>
        <v>8160.6570905600456</v>
      </c>
      <c r="Q544" s="201">
        <f>Q543/(D543)</f>
        <v>1075.74622831787</v>
      </c>
      <c r="R544" s="201">
        <f>R543/(D543+E543)</f>
        <v>54899.016404464164</v>
      </c>
      <c r="S544" s="201"/>
      <c r="T544" s="292">
        <f>T543/(D543)</f>
        <v>177.16385639370714</v>
      </c>
      <c r="U544" s="292">
        <f>U543/(D543)</f>
        <v>6907.7470058484687</v>
      </c>
      <c r="V544" s="292">
        <f>V543/($D543)</f>
        <v>0</v>
      </c>
      <c r="W544" s="292">
        <f>W543/(D543)</f>
        <v>34.56510667643424</v>
      </c>
    </row>
    <row r="545" spans="1:23" x14ac:dyDescent="0.2">
      <c r="A545" s="294"/>
      <c r="B545" s="295"/>
      <c r="C545" s="296"/>
      <c r="I545" s="201"/>
      <c r="J545" s="201"/>
      <c r="K545" s="201"/>
      <c r="L545" s="201"/>
      <c r="M545" s="201"/>
      <c r="N545" s="201"/>
      <c r="O545" s="324"/>
      <c r="P545" s="201"/>
      <c r="Q545" s="201"/>
      <c r="R545" s="201"/>
      <c r="S545" s="238"/>
      <c r="T545" s="325"/>
      <c r="U545" s="325"/>
      <c r="V545" s="325"/>
      <c r="W545" s="325"/>
    </row>
    <row r="546" spans="1:23" x14ac:dyDescent="0.2">
      <c r="A546" s="295" t="s">
        <v>50</v>
      </c>
      <c r="B546" s="295"/>
      <c r="C546" s="300" t="s">
        <v>896</v>
      </c>
      <c r="I546" s="201"/>
      <c r="J546" s="201"/>
      <c r="K546" s="201"/>
      <c r="L546" s="201"/>
      <c r="M546" s="201"/>
      <c r="N546" s="201"/>
      <c r="O546" s="324"/>
      <c r="P546" s="201"/>
      <c r="Q546" s="201"/>
      <c r="R546" s="201"/>
      <c r="S546" s="238"/>
      <c r="T546" s="325"/>
      <c r="U546" s="325"/>
      <c r="V546" s="325"/>
      <c r="W546" s="325"/>
    </row>
    <row r="547" spans="1:23" x14ac:dyDescent="0.2">
      <c r="A547" s="294"/>
      <c r="B547" s="295"/>
      <c r="C547" s="296" t="str">
        <f>C$11</f>
        <v>TOTAL</v>
      </c>
      <c r="D547" s="186">
        <f>transpose!A172</f>
        <v>286.3</v>
      </c>
      <c r="E547" s="186">
        <f>transpose!B172</f>
        <v>0</v>
      </c>
      <c r="F547" s="186">
        <f>transpose!C172</f>
        <v>0</v>
      </c>
      <c r="G547" s="186">
        <f>transpose!D172</f>
        <v>0</v>
      </c>
      <c r="H547" s="186">
        <f>transpose!E172</f>
        <v>149.5</v>
      </c>
      <c r="I547" s="201">
        <f>transpose!F172</f>
        <v>3255126.6</v>
      </c>
      <c r="J547" s="201">
        <f>transpose!G172</f>
        <v>0</v>
      </c>
      <c r="K547" s="201">
        <f>transpose!H172</f>
        <v>0</v>
      </c>
      <c r="L547" s="201">
        <f>transpose!I172</f>
        <v>0</v>
      </c>
      <c r="M547" s="201">
        <f>transpose!J172</f>
        <v>0</v>
      </c>
      <c r="N547" s="201">
        <f>transpose!K172</f>
        <v>3255126.6</v>
      </c>
      <c r="O547" s="324">
        <f>transpose!L172</f>
        <v>-283334.48895985371</v>
      </c>
      <c r="P547" s="201">
        <f>transpose!M172</f>
        <v>2971792.1110401466</v>
      </c>
      <c r="Q547" s="201">
        <f>transpose!N172</f>
        <v>628843.89</v>
      </c>
      <c r="R547" s="201">
        <f>transpose!O172</f>
        <v>23697765</v>
      </c>
      <c r="S547" s="238">
        <f>transpose!P172</f>
        <v>26.536000000000001</v>
      </c>
      <c r="T547" s="292">
        <f>transpose!Q172</f>
        <v>97696.53</v>
      </c>
      <c r="U547" s="292">
        <f>transpose!R172</f>
        <v>2245251.6910401466</v>
      </c>
      <c r="V547" s="292">
        <f>transpose!S172</f>
        <v>0</v>
      </c>
      <c r="W547" s="292">
        <f>transpose!T172</f>
        <v>0</v>
      </c>
    </row>
    <row r="548" spans="1:23" x14ac:dyDescent="0.2">
      <c r="A548" s="294"/>
      <c r="B548" s="295"/>
      <c r="C548" s="296" t="str">
        <f>C$12</f>
        <v>PER PUPIL</v>
      </c>
      <c r="I548" s="201">
        <f>I547/(D547)</f>
        <v>11369.635347537547</v>
      </c>
      <c r="J548" s="201">
        <f>J547/(D547)</f>
        <v>0</v>
      </c>
      <c r="K548" s="201"/>
      <c r="L548" s="201"/>
      <c r="M548" s="201">
        <f t="shared" ref="M548:R548" si="122">M547/($D547)</f>
        <v>0</v>
      </c>
      <c r="N548" s="201">
        <f t="shared" si="122"/>
        <v>11369.635347537547</v>
      </c>
      <c r="O548" s="324">
        <f t="shared" si="122"/>
        <v>-989.64194537147648</v>
      </c>
      <c r="P548" s="201">
        <f t="shared" si="122"/>
        <v>10379.993402166072</v>
      </c>
      <c r="Q548" s="201">
        <f>Q547/(D547)</f>
        <v>2196.450890674118</v>
      </c>
      <c r="R548" s="201">
        <f>R547/(D547+E547)</f>
        <v>82772.493887530552</v>
      </c>
      <c r="S548" s="201"/>
      <c r="T548" s="292">
        <f>T547/(D547)</f>
        <v>341.23831645127484</v>
      </c>
      <c r="U548" s="292">
        <f>U547/(D547)</f>
        <v>7842.3041950406796</v>
      </c>
      <c r="V548" s="292">
        <f>V547/($D547)</f>
        <v>0</v>
      </c>
      <c r="W548" s="292">
        <f>W547/(D547)</f>
        <v>0</v>
      </c>
    </row>
    <row r="549" spans="1:23" x14ac:dyDescent="0.2">
      <c r="A549" s="294"/>
      <c r="B549" s="295"/>
      <c r="C549" s="296"/>
      <c r="I549" s="201"/>
      <c r="J549" s="201"/>
      <c r="K549" s="201"/>
      <c r="L549" s="201"/>
      <c r="M549" s="201"/>
      <c r="N549" s="201"/>
      <c r="O549" s="324"/>
      <c r="P549" s="201"/>
      <c r="Q549" s="201"/>
      <c r="R549" s="201"/>
      <c r="S549" s="238"/>
      <c r="T549" s="325"/>
      <c r="U549" s="325"/>
      <c r="V549" s="325"/>
      <c r="W549" s="325"/>
    </row>
    <row r="550" spans="1:23" x14ac:dyDescent="0.2">
      <c r="A550" s="295" t="s">
        <v>50</v>
      </c>
      <c r="B550" s="295"/>
      <c r="C550" s="300" t="s">
        <v>897</v>
      </c>
      <c r="I550" s="201"/>
      <c r="J550" s="201"/>
      <c r="K550" s="201"/>
      <c r="L550" s="201"/>
      <c r="M550" s="201"/>
      <c r="N550" s="201"/>
      <c r="O550" s="324"/>
      <c r="P550" s="201"/>
      <c r="Q550" s="201"/>
      <c r="R550" s="201"/>
      <c r="S550" s="238"/>
      <c r="T550" s="325"/>
      <c r="U550" s="325"/>
      <c r="V550" s="325"/>
      <c r="W550" s="325"/>
    </row>
    <row r="551" spans="1:23" x14ac:dyDescent="0.2">
      <c r="A551" s="294"/>
      <c r="B551" s="295"/>
      <c r="C551" s="296" t="str">
        <f>C$11</f>
        <v>TOTAL</v>
      </c>
      <c r="D551" s="186">
        <f>transpose!A173</f>
        <v>233.20000000000002</v>
      </c>
      <c r="E551" s="186">
        <f>transpose!B173</f>
        <v>0</v>
      </c>
      <c r="F551" s="186">
        <f>transpose!C173</f>
        <v>0</v>
      </c>
      <c r="G551" s="186">
        <f>transpose!D173</f>
        <v>2</v>
      </c>
      <c r="H551" s="186">
        <f>transpose!E173</f>
        <v>59.9</v>
      </c>
      <c r="I551" s="201">
        <f>transpose!F173</f>
        <v>2931031.17</v>
      </c>
      <c r="J551" s="201">
        <f>transpose!G173</f>
        <v>0</v>
      </c>
      <c r="K551" s="201">
        <f>transpose!H173</f>
        <v>0</v>
      </c>
      <c r="L551" s="201">
        <f>transpose!I173</f>
        <v>16324</v>
      </c>
      <c r="M551" s="201">
        <f>transpose!J173</f>
        <v>0</v>
      </c>
      <c r="N551" s="201">
        <f>transpose!K173</f>
        <v>2931031.17</v>
      </c>
      <c r="O551" s="324">
        <f>transpose!L173</f>
        <v>-255124.3993635615</v>
      </c>
      <c r="P551" s="201">
        <f>transpose!M173</f>
        <v>2675906.7706364384</v>
      </c>
      <c r="Q551" s="201">
        <f>transpose!N173</f>
        <v>337052.36</v>
      </c>
      <c r="R551" s="201">
        <f>transpose!O173</f>
        <v>13453573</v>
      </c>
      <c r="S551" s="238">
        <f>transpose!P173</f>
        <v>25.053000000000001</v>
      </c>
      <c r="T551" s="292">
        <f>transpose!Q173</f>
        <v>45169.86</v>
      </c>
      <c r="U551" s="292">
        <f>transpose!R173</f>
        <v>2293684.5506364387</v>
      </c>
      <c r="V551" s="292">
        <f>transpose!S173</f>
        <v>0</v>
      </c>
      <c r="W551" s="292">
        <f>transpose!T173</f>
        <v>0</v>
      </c>
    </row>
    <row r="552" spans="1:23" x14ac:dyDescent="0.2">
      <c r="A552" s="294"/>
      <c r="B552" s="295"/>
      <c r="C552" s="296" t="str">
        <f>C$12</f>
        <v>PER PUPIL</v>
      </c>
      <c r="I552" s="201">
        <f>I551/(D551)</f>
        <v>12568.744296740993</v>
      </c>
      <c r="J552" s="201">
        <f>J551/(D551)</f>
        <v>0</v>
      </c>
      <c r="K552" s="201"/>
      <c r="L552" s="201"/>
      <c r="M552" s="201">
        <f t="shared" ref="M552:R552" si="123">M551/($D551)</f>
        <v>0</v>
      </c>
      <c r="N552" s="201">
        <f t="shared" si="123"/>
        <v>12568.744296740993</v>
      </c>
      <c r="O552" s="324">
        <f t="shared" si="123"/>
        <v>-1094.0154346636427</v>
      </c>
      <c r="P552" s="201">
        <f t="shared" si="123"/>
        <v>11474.728862077351</v>
      </c>
      <c r="Q552" s="201">
        <f>Q551/(D551)</f>
        <v>1445.3360205831902</v>
      </c>
      <c r="R552" s="201">
        <f>R551/(D551+E551)</f>
        <v>57691.13636363636</v>
      </c>
      <c r="S552" s="201"/>
      <c r="T552" s="292">
        <f>T551/(D551)</f>
        <v>193.69579759862776</v>
      </c>
      <c r="U552" s="292">
        <f>U551/(D551)</f>
        <v>9835.6970438955341</v>
      </c>
      <c r="V552" s="292">
        <f>V551/($D551)</f>
        <v>0</v>
      </c>
      <c r="W552" s="292">
        <f>W551/(D551)</f>
        <v>0</v>
      </c>
    </row>
    <row r="553" spans="1:23" x14ac:dyDescent="0.2">
      <c r="A553" s="294"/>
      <c r="B553" s="295"/>
      <c r="C553" s="296"/>
      <c r="I553" s="201"/>
      <c r="J553" s="201"/>
      <c r="K553" s="201"/>
      <c r="L553" s="201"/>
      <c r="M553" s="201"/>
      <c r="N553" s="201"/>
      <c r="O553" s="324"/>
      <c r="P553" s="201"/>
      <c r="Q553" s="201"/>
      <c r="R553" s="201"/>
      <c r="S553" s="238"/>
      <c r="T553" s="325"/>
      <c r="U553" s="325"/>
      <c r="V553" s="325"/>
      <c r="W553" s="325"/>
    </row>
    <row r="554" spans="1:23" x14ac:dyDescent="0.2">
      <c r="A554" s="295" t="s">
        <v>51</v>
      </c>
      <c r="B554" s="295"/>
      <c r="C554" s="300" t="s">
        <v>898</v>
      </c>
      <c r="I554" s="201"/>
      <c r="J554" s="201"/>
      <c r="K554" s="201"/>
      <c r="L554" s="201"/>
      <c r="M554" s="201"/>
      <c r="N554" s="201"/>
      <c r="O554" s="324"/>
      <c r="P554" s="201"/>
      <c r="Q554" s="201"/>
      <c r="R554" s="201"/>
      <c r="S554" s="238"/>
      <c r="T554" s="325"/>
      <c r="U554" s="325"/>
      <c r="V554" s="325"/>
      <c r="W554" s="325"/>
    </row>
    <row r="555" spans="1:23" x14ac:dyDescent="0.2">
      <c r="A555" s="294"/>
      <c r="B555" s="295"/>
      <c r="C555" s="296" t="str">
        <f>C$11</f>
        <v>TOTAL</v>
      </c>
      <c r="D555" s="186">
        <f>transpose!A174</f>
        <v>16415.8</v>
      </c>
      <c r="E555" s="186">
        <f>transpose!B174</f>
        <v>0</v>
      </c>
      <c r="F555" s="186">
        <f>transpose!C174</f>
        <v>0</v>
      </c>
      <c r="G555" s="186">
        <f>transpose!D174</f>
        <v>4</v>
      </c>
      <c r="H555" s="186">
        <f>transpose!E174</f>
        <v>11779.4</v>
      </c>
      <c r="I555" s="201">
        <f>transpose!F174</f>
        <v>150458378.31</v>
      </c>
      <c r="J555" s="201">
        <f>transpose!G174</f>
        <v>159279.24</v>
      </c>
      <c r="K555" s="201">
        <f>transpose!H174</f>
        <v>0</v>
      </c>
      <c r="L555" s="201">
        <f>transpose!I174</f>
        <v>32648</v>
      </c>
      <c r="M555" s="201">
        <f>transpose!J174</f>
        <v>0</v>
      </c>
      <c r="N555" s="201">
        <f>transpose!K174</f>
        <v>150617657.55000001</v>
      </c>
      <c r="O555" s="324">
        <f>transpose!L174</f>
        <v>-13110143.559473081</v>
      </c>
      <c r="P555" s="201">
        <f>transpose!M174</f>
        <v>137507513.99052694</v>
      </c>
      <c r="Q555" s="201">
        <f>transpose!N174</f>
        <v>27498153.190000001</v>
      </c>
      <c r="R555" s="201">
        <f>transpose!O174</f>
        <v>1018450118</v>
      </c>
      <c r="S555" s="238">
        <f>transpose!P174</f>
        <v>27</v>
      </c>
      <c r="T555" s="292">
        <f>transpose!Q174</f>
        <v>2145812.63</v>
      </c>
      <c r="U555" s="292">
        <f>transpose!R174</f>
        <v>107863548.17052695</v>
      </c>
      <c r="V555" s="292">
        <f>transpose!S174</f>
        <v>0</v>
      </c>
      <c r="W555" s="292">
        <f>transpose!T174</f>
        <v>580493.83639807487</v>
      </c>
    </row>
    <row r="556" spans="1:23" x14ac:dyDescent="0.2">
      <c r="A556" s="294"/>
      <c r="B556" s="295"/>
      <c r="C556" s="296" t="str">
        <f>C$12</f>
        <v>PER PUPIL</v>
      </c>
      <c r="I556" s="201">
        <f>I555/(D555+E555)</f>
        <v>9165.4612208969411</v>
      </c>
      <c r="J556" s="201">
        <f>J555/(D555)</f>
        <v>9.7028009600506824</v>
      </c>
      <c r="K556" s="201"/>
      <c r="L556" s="201"/>
      <c r="M556" s="201" t="e">
        <f>M555/($E555)</f>
        <v>#DIV/0!</v>
      </c>
      <c r="N556" s="201">
        <f>N555/($D555+E555)</f>
        <v>9175.1640218569919</v>
      </c>
      <c r="O556" s="324">
        <f>O555/($D555+E555)</f>
        <v>-798.62958609833709</v>
      </c>
      <c r="P556" s="201">
        <f>P555/($D555+E555)</f>
        <v>8376.5344357586564</v>
      </c>
      <c r="Q556" s="201">
        <f>Q555/(D555)</f>
        <v>1675.1028393377114</v>
      </c>
      <c r="R556" s="201">
        <f>R555/(D555+E555)</f>
        <v>62040.845892371988</v>
      </c>
      <c r="S556" s="201"/>
      <c r="T556" s="292">
        <f>T555/(D555)</f>
        <v>130.71629954068641</v>
      </c>
      <c r="U556" s="292">
        <f>U555/(D555)</f>
        <v>6570.7152968802593</v>
      </c>
      <c r="V556" s="292">
        <f>V555/($D555)</f>
        <v>0</v>
      </c>
      <c r="W556" s="292">
        <f>W555/(D555)</f>
        <v>35.361897464520453</v>
      </c>
    </row>
    <row r="557" spans="1:23" x14ac:dyDescent="0.2">
      <c r="A557" s="294"/>
      <c r="B557" s="295"/>
      <c r="C557" s="296"/>
      <c r="I557" s="201"/>
      <c r="J557" s="201"/>
      <c r="K557" s="201"/>
      <c r="L557" s="201"/>
      <c r="M557" s="201"/>
      <c r="N557" s="201"/>
      <c r="O557" s="324"/>
      <c r="P557" s="201"/>
      <c r="Q557" s="201"/>
      <c r="R557" s="201"/>
      <c r="S557" s="238"/>
      <c r="T557" s="325"/>
      <c r="U557" s="325"/>
      <c r="V557" s="325"/>
      <c r="W557" s="325"/>
    </row>
    <row r="558" spans="1:23" x14ac:dyDescent="0.2">
      <c r="A558" s="295" t="s">
        <v>51</v>
      </c>
      <c r="B558" s="295"/>
      <c r="C558" s="300" t="s">
        <v>899</v>
      </c>
      <c r="I558" s="201"/>
      <c r="J558" s="201"/>
      <c r="K558" s="201"/>
      <c r="L558" s="201"/>
      <c r="M558" s="201"/>
      <c r="N558" s="201"/>
      <c r="O558" s="324"/>
      <c r="P558" s="201"/>
      <c r="Q558" s="201"/>
      <c r="R558" s="201"/>
      <c r="S558" s="238"/>
      <c r="T558" s="325"/>
      <c r="U558" s="325"/>
      <c r="V558" s="325"/>
      <c r="W558" s="325"/>
    </row>
    <row r="559" spans="1:23" x14ac:dyDescent="0.2">
      <c r="A559" s="294"/>
      <c r="B559" s="295"/>
      <c r="C559" s="296" t="str">
        <f>C$11</f>
        <v>TOTAL</v>
      </c>
      <c r="D559" s="186">
        <f>transpose!A175</f>
        <v>9578.6</v>
      </c>
      <c r="E559" s="186">
        <f>transpose!B175</f>
        <v>0</v>
      </c>
      <c r="F559" s="186">
        <f>transpose!C175</f>
        <v>191.5</v>
      </c>
      <c r="G559" s="186">
        <f>transpose!D175</f>
        <v>12</v>
      </c>
      <c r="H559" s="186">
        <f>transpose!E175</f>
        <v>3089.5</v>
      </c>
      <c r="I559" s="201">
        <f>transpose!F175</f>
        <v>80901562.219999999</v>
      </c>
      <c r="J559" s="201">
        <f>transpose!G175</f>
        <v>0</v>
      </c>
      <c r="K559" s="201">
        <f>transpose!H175</f>
        <v>1563023</v>
      </c>
      <c r="L559" s="201">
        <f>transpose!I175</f>
        <v>97944</v>
      </c>
      <c r="M559" s="201">
        <f>transpose!J175</f>
        <v>0</v>
      </c>
      <c r="N559" s="201">
        <f>transpose!K175</f>
        <v>80901562.219999999</v>
      </c>
      <c r="O559" s="324">
        <f>transpose!L175</f>
        <v>-7041877.5072089387</v>
      </c>
      <c r="P559" s="201">
        <f>transpose!M175</f>
        <v>73859684.712791055</v>
      </c>
      <c r="Q559" s="201">
        <f>transpose!N175</f>
        <v>18813710.539999999</v>
      </c>
      <c r="R559" s="201">
        <f>transpose!O175</f>
        <v>696804094</v>
      </c>
      <c r="S559" s="238">
        <f>transpose!P175</f>
        <v>27</v>
      </c>
      <c r="T559" s="292">
        <f>transpose!Q175</f>
        <v>1846157.18</v>
      </c>
      <c r="U559" s="292">
        <f>transpose!R175</f>
        <v>53199816.992791057</v>
      </c>
      <c r="V559" s="292">
        <f>transpose!S175</f>
        <v>0</v>
      </c>
      <c r="W559" s="292">
        <f>transpose!T175</f>
        <v>0</v>
      </c>
    </row>
    <row r="560" spans="1:23" x14ac:dyDescent="0.2">
      <c r="A560" s="294"/>
      <c r="B560" s="295"/>
      <c r="C560" s="296" t="str">
        <f>C$12</f>
        <v>PER PUPIL</v>
      </c>
      <c r="I560" s="201">
        <f>I559/(D559)</f>
        <v>8446.0737706971795</v>
      </c>
      <c r="J560" s="201">
        <f>J559/(D559)</f>
        <v>0</v>
      </c>
      <c r="K560" s="201"/>
      <c r="L560" s="201"/>
      <c r="M560" s="201">
        <f t="shared" ref="M560:R560" si="124">M559/($D559)</f>
        <v>0</v>
      </c>
      <c r="N560" s="201">
        <f t="shared" si="124"/>
        <v>8446.0737706971795</v>
      </c>
      <c r="O560" s="324">
        <f t="shared" si="124"/>
        <v>-735.16771837313786</v>
      </c>
      <c r="P560" s="201">
        <f t="shared" si="124"/>
        <v>7710.9060523240405</v>
      </c>
      <c r="Q560" s="201">
        <f>Q559/(D559)</f>
        <v>1964.1399097989265</v>
      </c>
      <c r="R560" s="201">
        <f>R559/(D559+E559)</f>
        <v>72745.922577412144</v>
      </c>
      <c r="S560" s="201"/>
      <c r="T560" s="292">
        <f>T559/(D559)</f>
        <v>192.73768400392541</v>
      </c>
      <c r="U560" s="292">
        <f>U559/(D559)</f>
        <v>5554.0284585211884</v>
      </c>
      <c r="V560" s="292">
        <f>V559/($D559)</f>
        <v>0</v>
      </c>
      <c r="W560" s="292">
        <f>W559/(D559)</f>
        <v>0</v>
      </c>
    </row>
    <row r="561" spans="1:23" x14ac:dyDescent="0.2">
      <c r="A561" s="294"/>
      <c r="B561" s="295"/>
      <c r="C561" s="296"/>
      <c r="I561" s="201"/>
      <c r="J561" s="201"/>
      <c r="K561" s="201"/>
      <c r="L561" s="201"/>
      <c r="M561" s="201"/>
      <c r="N561" s="201"/>
      <c r="O561" s="324"/>
      <c r="P561" s="201"/>
      <c r="Q561" s="201"/>
      <c r="R561" s="201"/>
      <c r="S561" s="238"/>
      <c r="T561" s="325"/>
      <c r="U561" s="325"/>
      <c r="V561" s="325"/>
      <c r="W561" s="325"/>
    </row>
    <row r="562" spans="1:23" x14ac:dyDescent="0.2">
      <c r="A562" s="295" t="s">
        <v>52</v>
      </c>
      <c r="B562" s="295"/>
      <c r="C562" s="300" t="s">
        <v>900</v>
      </c>
      <c r="I562" s="201"/>
      <c r="J562" s="201"/>
      <c r="K562" s="201"/>
      <c r="L562" s="201"/>
      <c r="M562" s="201"/>
      <c r="N562" s="201"/>
      <c r="O562" s="324"/>
      <c r="P562" s="201"/>
      <c r="Q562" s="201"/>
      <c r="R562" s="201"/>
      <c r="S562" s="238"/>
      <c r="T562" s="325"/>
      <c r="U562" s="325"/>
      <c r="V562" s="325"/>
      <c r="W562" s="325"/>
    </row>
    <row r="563" spans="1:23" x14ac:dyDescent="0.2">
      <c r="A563" s="294"/>
      <c r="B563" s="295"/>
      <c r="C563" s="296" t="str">
        <f>C$11</f>
        <v>TOTAL</v>
      </c>
      <c r="D563" s="186">
        <f>transpose!A176</f>
        <v>700.7</v>
      </c>
      <c r="E563" s="186">
        <f>transpose!B176</f>
        <v>0</v>
      </c>
      <c r="F563" s="186">
        <f>transpose!C176</f>
        <v>0</v>
      </c>
      <c r="G563" s="186">
        <f>transpose!D176</f>
        <v>0</v>
      </c>
      <c r="H563" s="186">
        <f>transpose!E176</f>
        <v>212.7</v>
      </c>
      <c r="I563" s="201">
        <f>transpose!F176</f>
        <v>6456223.8200000003</v>
      </c>
      <c r="J563" s="201">
        <f>transpose!G176</f>
        <v>0</v>
      </c>
      <c r="K563" s="201">
        <f>transpose!H176</f>
        <v>0</v>
      </c>
      <c r="L563" s="201">
        <f>transpose!I176</f>
        <v>0</v>
      </c>
      <c r="M563" s="201">
        <f>transpose!J176</f>
        <v>0</v>
      </c>
      <c r="N563" s="201">
        <f>transpose!K176</f>
        <v>6456223.8200000003</v>
      </c>
      <c r="O563" s="324">
        <f>transpose!L176</f>
        <v>-561966.12342209194</v>
      </c>
      <c r="P563" s="201">
        <f>transpose!M176</f>
        <v>5894257.6965779085</v>
      </c>
      <c r="Q563" s="201">
        <f>transpose!N176</f>
        <v>3379206.12</v>
      </c>
      <c r="R563" s="201">
        <f>transpose!O176</f>
        <v>585955630</v>
      </c>
      <c r="S563" s="238">
        <f>transpose!P176</f>
        <v>5.7670000000000003</v>
      </c>
      <c r="T563" s="292">
        <f>transpose!Q176</f>
        <v>136003.57999999999</v>
      </c>
      <c r="U563" s="292">
        <f>transpose!R176</f>
        <v>2379047.9965779083</v>
      </c>
      <c r="V563" s="292">
        <f>transpose!S176</f>
        <v>404670</v>
      </c>
      <c r="W563" s="292">
        <f>transpose!T176</f>
        <v>0</v>
      </c>
    </row>
    <row r="564" spans="1:23" x14ac:dyDescent="0.2">
      <c r="A564" s="294"/>
      <c r="B564" s="295"/>
      <c r="C564" s="296" t="str">
        <f>C$12</f>
        <v>PER PUPIL</v>
      </c>
      <c r="I564" s="201">
        <f>I563/(D563)</f>
        <v>9213.9629227914938</v>
      </c>
      <c r="J564" s="201">
        <f>J563/(D563)</f>
        <v>0</v>
      </c>
      <c r="K564" s="201"/>
      <c r="L564" s="201"/>
      <c r="M564" s="201">
        <f t="shared" ref="M564:R564" si="125">M563/($D563)</f>
        <v>0</v>
      </c>
      <c r="N564" s="201">
        <f t="shared" si="125"/>
        <v>9213.9629227914938</v>
      </c>
      <c r="O564" s="324">
        <f t="shared" si="125"/>
        <v>-802.00674100484071</v>
      </c>
      <c r="P564" s="201">
        <f t="shared" si="125"/>
        <v>8411.9561817866543</v>
      </c>
      <c r="Q564" s="201">
        <f>Q563/(D563)</f>
        <v>4822.6146995861282</v>
      </c>
      <c r="R564" s="201">
        <f>R563/(D563+E563)</f>
        <v>836243.22820037103</v>
      </c>
      <c r="S564" s="201"/>
      <c r="T564" s="292">
        <f>T563/(D563)</f>
        <v>194.09673183958895</v>
      </c>
      <c r="U564" s="292">
        <f>U563/(D563)</f>
        <v>3395.2447503609365</v>
      </c>
      <c r="V564" s="292">
        <f>V563/($D563)</f>
        <v>577.52247752247752</v>
      </c>
      <c r="W564" s="292">
        <f>W563/(D563)</f>
        <v>0</v>
      </c>
    </row>
    <row r="565" spans="1:23" x14ac:dyDescent="0.2">
      <c r="A565" s="294"/>
      <c r="B565" s="295"/>
      <c r="C565" s="296"/>
      <c r="I565" s="201"/>
      <c r="J565" s="201"/>
      <c r="K565" s="201"/>
      <c r="L565" s="201"/>
      <c r="M565" s="201"/>
      <c r="N565" s="201"/>
      <c r="O565" s="324"/>
      <c r="P565" s="201"/>
      <c r="Q565" s="201"/>
      <c r="R565" s="201"/>
      <c r="S565" s="238"/>
      <c r="T565" s="325"/>
      <c r="U565" s="325"/>
      <c r="V565" s="325"/>
      <c r="W565" s="325"/>
    </row>
    <row r="566" spans="1:23" x14ac:dyDescent="0.2">
      <c r="A566" s="295" t="s">
        <v>52</v>
      </c>
      <c r="B566" s="295"/>
      <c r="C566" s="300" t="s">
        <v>901</v>
      </c>
      <c r="I566" s="201"/>
      <c r="J566" s="201"/>
      <c r="K566" s="201"/>
      <c r="L566" s="201"/>
      <c r="M566" s="201"/>
      <c r="N566" s="201"/>
      <c r="O566" s="324"/>
      <c r="P566" s="201"/>
      <c r="Q566" s="201"/>
      <c r="R566" s="201"/>
      <c r="S566" s="238"/>
      <c r="T566" s="325"/>
      <c r="U566" s="325"/>
      <c r="V566" s="325"/>
      <c r="W566" s="325"/>
    </row>
    <row r="567" spans="1:23" x14ac:dyDescent="0.2">
      <c r="A567" s="294"/>
      <c r="B567" s="295"/>
      <c r="C567" s="296" t="str">
        <f>C$11</f>
        <v>TOTAL</v>
      </c>
      <c r="D567" s="186">
        <f>transpose!A177</f>
        <v>483.7</v>
      </c>
      <c r="E567" s="186">
        <f>transpose!B177</f>
        <v>0</v>
      </c>
      <c r="F567" s="186">
        <f>transpose!C177</f>
        <v>0</v>
      </c>
      <c r="G567" s="186">
        <f>transpose!D177</f>
        <v>0</v>
      </c>
      <c r="H567" s="186">
        <f>transpose!E177</f>
        <v>114.1</v>
      </c>
      <c r="I567" s="201">
        <f>transpose!F177</f>
        <v>4512632.4000000004</v>
      </c>
      <c r="J567" s="201">
        <f>transpose!G177</f>
        <v>0</v>
      </c>
      <c r="K567" s="201">
        <f>transpose!H177</f>
        <v>0</v>
      </c>
      <c r="L567" s="201">
        <f>transpose!I177</f>
        <v>0</v>
      </c>
      <c r="M567" s="201">
        <f>transpose!J177</f>
        <v>0</v>
      </c>
      <c r="N567" s="201">
        <f>transpose!K177</f>
        <v>4512632.4000000004</v>
      </c>
      <c r="O567" s="324">
        <f>transpose!L177</f>
        <v>-392790.98850338976</v>
      </c>
      <c r="P567" s="201">
        <f>transpose!M177</f>
        <v>4119841.4114966104</v>
      </c>
      <c r="Q567" s="201">
        <f>transpose!N177</f>
        <v>504405.94</v>
      </c>
      <c r="R567" s="201">
        <f>transpose!O177</f>
        <v>238377100</v>
      </c>
      <c r="S567" s="238">
        <f>transpose!P177</f>
        <v>2.1160000000000001</v>
      </c>
      <c r="T567" s="292">
        <f>transpose!Q177</f>
        <v>46132.39</v>
      </c>
      <c r="U567" s="292">
        <f>transpose!R177</f>
        <v>3569303.0814966103</v>
      </c>
      <c r="V567" s="292">
        <f>transpose!S177</f>
        <v>1377262.95</v>
      </c>
      <c r="W567" s="292">
        <f>transpose!T177</f>
        <v>0</v>
      </c>
    </row>
    <row r="568" spans="1:23" x14ac:dyDescent="0.2">
      <c r="A568" s="294"/>
      <c r="B568" s="295"/>
      <c r="C568" s="296" t="str">
        <f>C$12</f>
        <v>PER PUPIL</v>
      </c>
      <c r="I568" s="201">
        <f>I567/(D567)</f>
        <v>9329.4033491833798</v>
      </c>
      <c r="J568" s="201">
        <f>J567/(D567)</f>
        <v>0</v>
      </c>
      <c r="K568" s="201"/>
      <c r="L568" s="201"/>
      <c r="M568" s="201">
        <f t="shared" ref="M568:R568" si="126">M567/($D567)</f>
        <v>0</v>
      </c>
      <c r="N568" s="201">
        <f t="shared" si="126"/>
        <v>9329.4033491833798</v>
      </c>
      <c r="O568" s="324">
        <f t="shared" si="126"/>
        <v>-812.05496899605077</v>
      </c>
      <c r="P568" s="201">
        <f t="shared" si="126"/>
        <v>8517.3483801873281</v>
      </c>
      <c r="Q568" s="201">
        <f>Q567/(D567)</f>
        <v>1042.8074012817863</v>
      </c>
      <c r="R568" s="201">
        <f>R567/(D567+E567)</f>
        <v>492820.13644821174</v>
      </c>
      <c r="S568" s="201"/>
      <c r="T568" s="292">
        <f>T567/(D567)</f>
        <v>95.373971469919368</v>
      </c>
      <c r="U568" s="292">
        <f>U567/(D567)</f>
        <v>7379.1670074356225</v>
      </c>
      <c r="V568" s="292">
        <f>V567/($D567)</f>
        <v>2847.349493487699</v>
      </c>
      <c r="W568" s="292">
        <f>W567/(D567)</f>
        <v>0</v>
      </c>
    </row>
    <row r="569" spans="1:23" x14ac:dyDescent="0.2">
      <c r="A569" s="294"/>
      <c r="B569" s="295"/>
      <c r="C569" s="296"/>
      <c r="I569" s="201"/>
      <c r="J569" s="201"/>
      <c r="K569" s="201"/>
      <c r="L569" s="201"/>
      <c r="M569" s="201"/>
      <c r="N569" s="201"/>
      <c r="O569" s="324"/>
      <c r="P569" s="201"/>
      <c r="Q569" s="201"/>
      <c r="R569" s="201"/>
      <c r="S569" s="238"/>
      <c r="T569" s="325"/>
      <c r="U569" s="325"/>
      <c r="V569" s="325"/>
      <c r="W569" s="325"/>
    </row>
    <row r="570" spans="1:23" x14ac:dyDescent="0.2">
      <c r="A570" s="295" t="s">
        <v>53</v>
      </c>
      <c r="B570" s="295"/>
      <c r="C570" s="300" t="s">
        <v>902</v>
      </c>
      <c r="I570" s="201"/>
      <c r="J570" s="201"/>
      <c r="K570" s="201"/>
      <c r="L570" s="201"/>
      <c r="M570" s="201"/>
      <c r="N570" s="201"/>
      <c r="O570" s="324"/>
      <c r="P570" s="201"/>
      <c r="Q570" s="201"/>
      <c r="R570" s="201"/>
      <c r="S570" s="238"/>
      <c r="T570" s="325"/>
      <c r="U570" s="325"/>
      <c r="V570" s="325"/>
      <c r="W570" s="325"/>
    </row>
    <row r="571" spans="1:23" x14ac:dyDescent="0.2">
      <c r="A571" s="294"/>
      <c r="B571" s="295"/>
      <c r="C571" s="296" t="str">
        <f>C$11</f>
        <v>TOTAL</v>
      </c>
      <c r="D571" s="186">
        <f>transpose!A178</f>
        <v>432.1</v>
      </c>
      <c r="E571" s="186">
        <f>transpose!B178</f>
        <v>0</v>
      </c>
      <c r="F571" s="186">
        <f>transpose!C178</f>
        <v>0</v>
      </c>
      <c r="G571" s="186">
        <f>transpose!D178</f>
        <v>0</v>
      </c>
      <c r="H571" s="186">
        <f>transpose!E178</f>
        <v>199</v>
      </c>
      <c r="I571" s="201">
        <f>transpose!F178</f>
        <v>4338308.63</v>
      </c>
      <c r="J571" s="201">
        <f>transpose!G178</f>
        <v>21836.35</v>
      </c>
      <c r="K571" s="201">
        <f>transpose!H178</f>
        <v>0</v>
      </c>
      <c r="L571" s="201">
        <f>transpose!I178</f>
        <v>0</v>
      </c>
      <c r="M571" s="201">
        <f>transpose!J178</f>
        <v>0</v>
      </c>
      <c r="N571" s="201">
        <f>transpose!K178</f>
        <v>4360144.9799999995</v>
      </c>
      <c r="O571" s="324">
        <f>transpose!L178</f>
        <v>-379518.09607011027</v>
      </c>
      <c r="P571" s="201">
        <f>transpose!M178</f>
        <v>3980626.8839298892</v>
      </c>
      <c r="Q571" s="201">
        <f>transpose!N178</f>
        <v>1472521.69</v>
      </c>
      <c r="R571" s="201">
        <f>transpose!O178</f>
        <v>90294438</v>
      </c>
      <c r="S571" s="238">
        <f>transpose!P178</f>
        <v>16.308</v>
      </c>
      <c r="T571" s="292">
        <f>transpose!Q178</f>
        <v>148662.94</v>
      </c>
      <c r="U571" s="292">
        <f>transpose!R178</f>
        <v>2359442.2539298893</v>
      </c>
      <c r="V571" s="292">
        <f>transpose!S178</f>
        <v>832600</v>
      </c>
      <c r="W571" s="292">
        <f>transpose!T178</f>
        <v>0</v>
      </c>
    </row>
    <row r="572" spans="1:23" x14ac:dyDescent="0.2">
      <c r="A572" s="294"/>
      <c r="B572" s="295"/>
      <c r="C572" s="296" t="str">
        <f>C$12</f>
        <v>PER PUPIL</v>
      </c>
      <c r="I572" s="201">
        <f>I571/(D571)</f>
        <v>10040.057000694283</v>
      </c>
      <c r="J572" s="201">
        <f>J571/(D571)</f>
        <v>50.535408470261508</v>
      </c>
      <c r="K572" s="201"/>
      <c r="L572" s="201"/>
      <c r="M572" s="201">
        <f t="shared" ref="M572:R572" si="127">M571/($D571)</f>
        <v>0</v>
      </c>
      <c r="N572" s="201">
        <f t="shared" si="127"/>
        <v>10090.592409164543</v>
      </c>
      <c r="O572" s="324">
        <f t="shared" si="127"/>
        <v>-878.31079858854491</v>
      </c>
      <c r="P572" s="201">
        <f t="shared" si="127"/>
        <v>9212.2816105759994</v>
      </c>
      <c r="Q572" s="201">
        <f>Q571/(D571)</f>
        <v>3407.8261744966439</v>
      </c>
      <c r="R572" s="201">
        <f>R571/(D571+E571)</f>
        <v>208966.530895626</v>
      </c>
      <c r="S572" s="201"/>
      <c r="T572" s="292">
        <f>T571/(D571)</f>
        <v>344.04753529275627</v>
      </c>
      <c r="U572" s="292">
        <f>U571/(D571)</f>
        <v>5460.4079007865985</v>
      </c>
      <c r="V572" s="292">
        <f>V571/($D571)</f>
        <v>1926.8687803749131</v>
      </c>
      <c r="W572" s="292">
        <f>W571/(D571)</f>
        <v>0</v>
      </c>
    </row>
    <row r="573" spans="1:23" x14ac:dyDescent="0.2">
      <c r="A573" s="294"/>
      <c r="B573" s="295"/>
      <c r="C573" s="296"/>
      <c r="I573" s="201"/>
      <c r="J573" s="201"/>
      <c r="K573" s="201"/>
      <c r="L573" s="201"/>
      <c r="M573" s="201"/>
      <c r="N573" s="201"/>
      <c r="O573" s="324"/>
      <c r="P573" s="201"/>
      <c r="Q573" s="201"/>
      <c r="R573" s="201"/>
      <c r="S573" s="238"/>
      <c r="T573" s="325"/>
      <c r="U573" s="325"/>
      <c r="V573" s="325"/>
      <c r="W573" s="325"/>
    </row>
    <row r="574" spans="1:23" x14ac:dyDescent="0.2">
      <c r="A574" s="295" t="s">
        <v>53</v>
      </c>
      <c r="B574" s="295"/>
      <c r="C574" s="300" t="s">
        <v>903</v>
      </c>
      <c r="I574" s="201"/>
      <c r="J574" s="201"/>
      <c r="K574" s="201"/>
      <c r="L574" s="201"/>
      <c r="M574" s="201"/>
      <c r="N574" s="201"/>
      <c r="O574" s="324"/>
      <c r="P574" s="201"/>
      <c r="Q574" s="201"/>
      <c r="R574" s="201"/>
      <c r="S574" s="238"/>
      <c r="T574" s="325"/>
      <c r="U574" s="325"/>
      <c r="V574" s="325"/>
      <c r="W574" s="325"/>
    </row>
    <row r="575" spans="1:23" x14ac:dyDescent="0.2">
      <c r="A575" s="294"/>
      <c r="B575" s="295"/>
      <c r="C575" s="296" t="str">
        <f>C$11</f>
        <v>TOTAL</v>
      </c>
      <c r="D575" s="186">
        <f>transpose!A179</f>
        <v>1103.2</v>
      </c>
      <c r="E575" s="186">
        <f>transpose!B179</f>
        <v>0</v>
      </c>
      <c r="F575" s="186">
        <f>transpose!C179</f>
        <v>116</v>
      </c>
      <c r="G575" s="186">
        <f>transpose!D179</f>
        <v>0</v>
      </c>
      <c r="H575" s="186">
        <f>transpose!E179</f>
        <v>618.79999999999995</v>
      </c>
      <c r="I575" s="201">
        <f>transpose!F179</f>
        <v>9920456.0299999993</v>
      </c>
      <c r="J575" s="201">
        <f>transpose!G179</f>
        <v>33086.01</v>
      </c>
      <c r="K575" s="201">
        <f>transpose!H179</f>
        <v>946792</v>
      </c>
      <c r="L575" s="201">
        <f>transpose!I179</f>
        <v>0</v>
      </c>
      <c r="M575" s="201">
        <f>transpose!J179</f>
        <v>0</v>
      </c>
      <c r="N575" s="201">
        <f>transpose!K179</f>
        <v>9953542.0399999991</v>
      </c>
      <c r="O575" s="324">
        <f>transpose!L179</f>
        <v>-866381.58627803274</v>
      </c>
      <c r="P575" s="201">
        <f>transpose!M179</f>
        <v>9087160.4537219666</v>
      </c>
      <c r="Q575" s="201">
        <f>transpose!N179</f>
        <v>1568470.42</v>
      </c>
      <c r="R575" s="201">
        <f>transpose!O179</f>
        <v>58091497</v>
      </c>
      <c r="S575" s="238">
        <f>transpose!P179</f>
        <v>27</v>
      </c>
      <c r="T575" s="292">
        <f>transpose!Q179</f>
        <v>200268.16</v>
      </c>
      <c r="U575" s="292">
        <f>transpose!R179</f>
        <v>7318421.8737219665</v>
      </c>
      <c r="V575" s="292">
        <f>transpose!S179</f>
        <v>195000</v>
      </c>
      <c r="W575" s="292">
        <f>transpose!T179</f>
        <v>103787.36558819504</v>
      </c>
    </row>
    <row r="576" spans="1:23" x14ac:dyDescent="0.2">
      <c r="A576" s="294"/>
      <c r="B576" s="295"/>
      <c r="C576" s="296" t="str">
        <f>C$12</f>
        <v>PER PUPIL</v>
      </c>
      <c r="I576" s="201">
        <f>I575/(D575)</f>
        <v>8992.4365754169685</v>
      </c>
      <c r="J576" s="201">
        <f>J575/(D575)</f>
        <v>29.990944525018129</v>
      </c>
      <c r="K576" s="201"/>
      <c r="L576" s="201"/>
      <c r="M576" s="201">
        <f t="shared" ref="M576:R576" si="128">M575/($D575)</f>
        <v>0</v>
      </c>
      <c r="N576" s="201">
        <f t="shared" si="128"/>
        <v>9022.4275199419862</v>
      </c>
      <c r="O576" s="324">
        <f t="shared" si="128"/>
        <v>-785.33501294237919</v>
      </c>
      <c r="P576" s="201">
        <f t="shared" si="128"/>
        <v>8237.0925069996065</v>
      </c>
      <c r="Q576" s="201">
        <f>Q575/(D575)</f>
        <v>1421.7462110224799</v>
      </c>
      <c r="R576" s="201">
        <f>R575/(D575+E575)</f>
        <v>52657.2670413343</v>
      </c>
      <c r="S576" s="201"/>
      <c r="T576" s="292">
        <f>T575/(D575)</f>
        <v>181.53386511965192</v>
      </c>
      <c r="U576" s="292">
        <f>U575/(D575)</f>
        <v>6633.8124308574752</v>
      </c>
      <c r="V576" s="292">
        <f>V575/($D575)</f>
        <v>176.75852066715009</v>
      </c>
      <c r="W576" s="292">
        <f>W575/(D575)</f>
        <v>94.078467719538651</v>
      </c>
    </row>
    <row r="577" spans="1:23" x14ac:dyDescent="0.2">
      <c r="A577" s="294"/>
      <c r="B577" s="295"/>
      <c r="C577" s="296"/>
      <c r="I577" s="201"/>
      <c r="J577" s="201"/>
      <c r="K577" s="201"/>
      <c r="L577" s="201"/>
      <c r="M577" s="201"/>
      <c r="N577" s="201"/>
      <c r="O577" s="324"/>
      <c r="P577" s="201"/>
      <c r="Q577" s="201"/>
      <c r="R577" s="201"/>
      <c r="S577" s="238"/>
      <c r="T577" s="325"/>
      <c r="U577" s="325"/>
      <c r="V577" s="325"/>
      <c r="W577" s="325"/>
    </row>
    <row r="578" spans="1:23" x14ac:dyDescent="0.2">
      <c r="A578" s="295" t="s">
        <v>53</v>
      </c>
      <c r="B578" s="295"/>
      <c r="C578" s="300" t="s">
        <v>904</v>
      </c>
      <c r="I578" s="201"/>
      <c r="J578" s="201"/>
      <c r="K578" s="201"/>
      <c r="L578" s="201"/>
      <c r="M578" s="201"/>
      <c r="N578" s="201"/>
      <c r="O578" s="324"/>
      <c r="P578" s="201"/>
      <c r="Q578" s="201"/>
      <c r="R578" s="201"/>
      <c r="S578" s="238"/>
      <c r="T578" s="325"/>
      <c r="U578" s="325"/>
      <c r="V578" s="325"/>
      <c r="W578" s="325"/>
    </row>
    <row r="579" spans="1:23" x14ac:dyDescent="0.2">
      <c r="A579" s="294"/>
      <c r="B579" s="295"/>
      <c r="C579" s="296" t="str">
        <f>C$11</f>
        <v>TOTAL</v>
      </c>
      <c r="D579" s="186">
        <f>transpose!A180</f>
        <v>387.5</v>
      </c>
      <c r="E579" s="186">
        <f>transpose!B180</f>
        <v>0</v>
      </c>
      <c r="F579" s="186">
        <f>transpose!C180</f>
        <v>0</v>
      </c>
      <c r="G579" s="186">
        <f>transpose!D180</f>
        <v>0</v>
      </c>
      <c r="H579" s="186">
        <f>transpose!E180</f>
        <v>107</v>
      </c>
      <c r="I579" s="201">
        <f>transpose!F180</f>
        <v>3935856.51</v>
      </c>
      <c r="J579" s="201">
        <f>transpose!G180</f>
        <v>86859.36</v>
      </c>
      <c r="K579" s="201">
        <f>transpose!H180</f>
        <v>0</v>
      </c>
      <c r="L579" s="201">
        <f>transpose!I180</f>
        <v>0</v>
      </c>
      <c r="M579" s="201">
        <f>transpose!J180</f>
        <v>0</v>
      </c>
      <c r="N579" s="201">
        <f>transpose!K180</f>
        <v>4022715.8699999996</v>
      </c>
      <c r="O579" s="324">
        <f>transpose!L180</f>
        <v>-350147.40909221262</v>
      </c>
      <c r="P579" s="201">
        <f>transpose!M180</f>
        <v>3672568.4609077871</v>
      </c>
      <c r="Q579" s="201">
        <f>transpose!N180</f>
        <v>1170012.71</v>
      </c>
      <c r="R579" s="201">
        <f>transpose!O180</f>
        <v>43333804</v>
      </c>
      <c r="S579" s="238">
        <f>transpose!P180</f>
        <v>27</v>
      </c>
      <c r="T579" s="292">
        <f>transpose!Q180</f>
        <v>139792.63</v>
      </c>
      <c r="U579" s="292">
        <f>transpose!R180</f>
        <v>2362763.1209077872</v>
      </c>
      <c r="V579" s="292">
        <f>transpose!S180</f>
        <v>75000</v>
      </c>
      <c r="W579" s="292">
        <f>transpose!T180</f>
        <v>0</v>
      </c>
    </row>
    <row r="580" spans="1:23" x14ac:dyDescent="0.2">
      <c r="A580" s="294"/>
      <c r="B580" s="295"/>
      <c r="C580" s="296" t="str">
        <f>C$12</f>
        <v>PER PUPIL</v>
      </c>
      <c r="I580" s="201">
        <f>I579/(D579)</f>
        <v>10157.049058064516</v>
      </c>
      <c r="J580" s="201">
        <f>J579/(D579)</f>
        <v>224.15318709677419</v>
      </c>
      <c r="K580" s="201"/>
      <c r="L580" s="201"/>
      <c r="M580" s="201">
        <f t="shared" ref="M580:R580" si="129">M579/($D579)</f>
        <v>0</v>
      </c>
      <c r="N580" s="201">
        <f t="shared" si="129"/>
        <v>10381.20224516129</v>
      </c>
      <c r="O580" s="324">
        <f t="shared" si="129"/>
        <v>-903.60621701216155</v>
      </c>
      <c r="P580" s="201">
        <f t="shared" si="129"/>
        <v>9477.596028149128</v>
      </c>
      <c r="Q580" s="201">
        <f>Q579/(D579)</f>
        <v>3019.3876387096775</v>
      </c>
      <c r="R580" s="201">
        <f>R579/(D579+E579)</f>
        <v>111829.17161290323</v>
      </c>
      <c r="S580" s="201"/>
      <c r="T580" s="292">
        <f>T579/(D579)</f>
        <v>360.75517419354838</v>
      </c>
      <c r="U580" s="292">
        <f>U579/(D579)</f>
        <v>6097.4532152459024</v>
      </c>
      <c r="V580" s="292">
        <f>V579/($D579)</f>
        <v>193.54838709677421</v>
      </c>
      <c r="W580" s="292">
        <f>W579/(D579)</f>
        <v>0</v>
      </c>
    </row>
    <row r="581" spans="1:23" x14ac:dyDescent="0.2">
      <c r="A581" s="294"/>
      <c r="B581" s="295"/>
      <c r="C581" s="296"/>
      <c r="I581" s="201"/>
      <c r="J581" s="201"/>
      <c r="K581" s="201"/>
      <c r="L581" s="201"/>
      <c r="M581" s="201"/>
      <c r="N581" s="201"/>
      <c r="O581" s="324"/>
      <c r="P581" s="201"/>
      <c r="Q581" s="201"/>
      <c r="R581" s="201"/>
      <c r="S581" s="238"/>
      <c r="T581" s="325"/>
      <c r="U581" s="325"/>
      <c r="V581" s="325"/>
      <c r="W581" s="325"/>
    </row>
    <row r="582" spans="1:23" x14ac:dyDescent="0.2">
      <c r="A582" s="295" t="s">
        <v>54</v>
      </c>
      <c r="B582" s="295"/>
      <c r="C582" s="300" t="s">
        <v>905</v>
      </c>
      <c r="I582" s="201"/>
      <c r="J582" s="201"/>
      <c r="K582" s="201"/>
      <c r="L582" s="201"/>
      <c r="M582" s="201"/>
      <c r="N582" s="201"/>
      <c r="O582" s="324"/>
      <c r="P582" s="201"/>
      <c r="Q582" s="201"/>
      <c r="R582" s="201"/>
      <c r="S582" s="238"/>
      <c r="T582" s="325"/>
      <c r="U582" s="325"/>
      <c r="V582" s="325"/>
      <c r="W582" s="325"/>
    </row>
    <row r="583" spans="1:23" x14ac:dyDescent="0.2">
      <c r="A583" s="294"/>
      <c r="B583" s="294"/>
      <c r="C583" s="296" t="str">
        <f>C$11</f>
        <v>TOTAL</v>
      </c>
      <c r="D583" s="186">
        <f>transpose!A181</f>
        <v>398.2</v>
      </c>
      <c r="E583" s="186">
        <f>transpose!B181</f>
        <v>0</v>
      </c>
      <c r="F583" s="186">
        <f>transpose!C181</f>
        <v>0</v>
      </c>
      <c r="G583" s="186">
        <f>transpose!D181</f>
        <v>0</v>
      </c>
      <c r="H583" s="186">
        <f>transpose!E181</f>
        <v>94</v>
      </c>
      <c r="I583" s="201">
        <f>transpose!F181</f>
        <v>4460747.92</v>
      </c>
      <c r="J583" s="201">
        <f>transpose!G181</f>
        <v>11969.62</v>
      </c>
      <c r="K583" s="201">
        <f>transpose!H181</f>
        <v>0</v>
      </c>
      <c r="L583" s="201">
        <f>transpose!I181</f>
        <v>0</v>
      </c>
      <c r="M583" s="201">
        <f>transpose!J181</f>
        <v>0</v>
      </c>
      <c r="N583" s="201">
        <f>transpose!K181</f>
        <v>4472717.54</v>
      </c>
      <c r="O583" s="324">
        <f>transpose!L181</f>
        <v>-389316.69768471498</v>
      </c>
      <c r="P583" s="201">
        <f>transpose!M181</f>
        <v>4083400.842315285</v>
      </c>
      <c r="Q583" s="201">
        <f>transpose!N181</f>
        <v>2494009.13</v>
      </c>
      <c r="R583" s="201">
        <f>transpose!O181</f>
        <v>121150740</v>
      </c>
      <c r="S583" s="238">
        <f>transpose!P181</f>
        <v>20.585999999999999</v>
      </c>
      <c r="T583" s="292">
        <f>transpose!Q181</f>
        <v>226133.62</v>
      </c>
      <c r="U583" s="292">
        <f>transpose!R181</f>
        <v>1363258.092315285</v>
      </c>
      <c r="V583" s="292">
        <f>transpose!S181</f>
        <v>1226946</v>
      </c>
      <c r="W583" s="292">
        <f>transpose!T181</f>
        <v>43069.521691924157</v>
      </c>
    </row>
    <row r="584" spans="1:23" x14ac:dyDescent="0.2">
      <c r="A584" s="294"/>
      <c r="B584" s="295"/>
      <c r="C584" s="296" t="str">
        <f>C$12</f>
        <v>PER PUPIL</v>
      </c>
      <c r="I584" s="201">
        <f>I583/(D583)</f>
        <v>11202.280060271221</v>
      </c>
      <c r="J584" s="201">
        <f>J583/(D583)</f>
        <v>30.059316926167757</v>
      </c>
      <c r="K584" s="201"/>
      <c r="L584" s="201"/>
      <c r="M584" s="201">
        <f t="shared" ref="M584:R584" si="130">M583/($D583)</f>
        <v>0</v>
      </c>
      <c r="N584" s="201">
        <f t="shared" si="130"/>
        <v>11232.339377197388</v>
      </c>
      <c r="O584" s="324">
        <f t="shared" si="130"/>
        <v>-977.69135531068559</v>
      </c>
      <c r="P584" s="201">
        <f t="shared" si="130"/>
        <v>10254.648021886704</v>
      </c>
      <c r="Q584" s="201">
        <f>Q583/(D583)</f>
        <v>6263.2072576594674</v>
      </c>
      <c r="R584" s="201">
        <f>R583/(D583+E583)</f>
        <v>304245.95680562535</v>
      </c>
      <c r="S584" s="201"/>
      <c r="T584" s="292">
        <f>T583/(D583)</f>
        <v>567.88955298844803</v>
      </c>
      <c r="U584" s="292">
        <f>U583/(D583)</f>
        <v>3423.5512112387873</v>
      </c>
      <c r="V584" s="292">
        <f>V583/($D583)</f>
        <v>3081.2305374183829</v>
      </c>
      <c r="W584" s="292">
        <f>W583/(D583)</f>
        <v>108.16052659950819</v>
      </c>
    </row>
    <row r="585" spans="1:23" x14ac:dyDescent="0.2">
      <c r="A585" s="294"/>
      <c r="B585" s="295"/>
      <c r="C585" s="296"/>
      <c r="I585" s="201"/>
      <c r="J585" s="201"/>
      <c r="K585" s="201"/>
      <c r="L585" s="201"/>
      <c r="M585" s="201"/>
      <c r="N585" s="201"/>
      <c r="O585" s="324"/>
      <c r="P585" s="201"/>
      <c r="Q585" s="201"/>
      <c r="R585" s="201"/>
      <c r="S585" s="238"/>
      <c r="T585" s="325"/>
      <c r="U585" s="325"/>
      <c r="V585" s="325"/>
      <c r="W585" s="325"/>
    </row>
    <row r="586" spans="1:23" x14ac:dyDescent="0.2">
      <c r="A586" s="295" t="s">
        <v>54</v>
      </c>
      <c r="B586" s="295"/>
      <c r="C586" s="300" t="s">
        <v>906</v>
      </c>
      <c r="I586" s="201"/>
      <c r="J586" s="201"/>
      <c r="K586" s="201"/>
      <c r="L586" s="201"/>
      <c r="M586" s="201"/>
      <c r="N586" s="201"/>
      <c r="O586" s="324"/>
      <c r="P586" s="201"/>
      <c r="Q586" s="201"/>
      <c r="R586" s="201"/>
      <c r="S586" s="238"/>
      <c r="T586" s="325"/>
      <c r="U586" s="325"/>
      <c r="V586" s="325"/>
      <c r="W586" s="325"/>
    </row>
    <row r="587" spans="1:23" x14ac:dyDescent="0.2">
      <c r="A587" s="294"/>
      <c r="B587" s="295"/>
      <c r="C587" s="296" t="str">
        <f>C$11</f>
        <v>TOTAL</v>
      </c>
      <c r="D587" s="186">
        <f>transpose!A182</f>
        <v>2602</v>
      </c>
      <c r="E587" s="186">
        <f>transpose!B182</f>
        <v>123.8</v>
      </c>
      <c r="F587" s="186">
        <f>transpose!C182</f>
        <v>0</v>
      </c>
      <c r="G587" s="186">
        <f>transpose!D182</f>
        <v>0</v>
      </c>
      <c r="H587" s="186">
        <f>transpose!E182</f>
        <v>350.5</v>
      </c>
      <c r="I587" s="201">
        <f>transpose!F182</f>
        <v>24207069.390000001</v>
      </c>
      <c r="J587" s="201">
        <f>transpose!G182</f>
        <v>0</v>
      </c>
      <c r="K587" s="201">
        <f>transpose!H182</f>
        <v>0</v>
      </c>
      <c r="L587" s="201">
        <f>transpose!I182</f>
        <v>0</v>
      </c>
      <c r="M587" s="201">
        <f>transpose!J182</f>
        <v>-1003735.736</v>
      </c>
      <c r="N587" s="201">
        <f>transpose!K182</f>
        <v>24207069.390000001</v>
      </c>
      <c r="O587" s="324">
        <f>transpose!L182</f>
        <v>-2107044.8181128707</v>
      </c>
      <c r="P587" s="201">
        <f>transpose!M182</f>
        <v>21096288.835887127</v>
      </c>
      <c r="Q587" s="201">
        <f>transpose!N182</f>
        <v>8738415.0099999998</v>
      </c>
      <c r="R587" s="201">
        <f>transpose!O182</f>
        <v>875154232</v>
      </c>
      <c r="S587" s="238">
        <f>transpose!P182</f>
        <v>9.9850000000000012</v>
      </c>
      <c r="T587" s="292">
        <f>transpose!Q182</f>
        <v>947679.02</v>
      </c>
      <c r="U587" s="292">
        <f>transpose!R182</f>
        <v>11410194.805887129</v>
      </c>
      <c r="V587" s="292">
        <f>transpose!S182</f>
        <v>2637161.06</v>
      </c>
      <c r="W587" s="292">
        <f>transpose!T182</f>
        <v>0</v>
      </c>
    </row>
    <row r="588" spans="1:23" x14ac:dyDescent="0.2">
      <c r="A588" s="294"/>
      <c r="B588" s="295"/>
      <c r="C588" s="296" t="str">
        <f>C$12</f>
        <v>PER PUPIL</v>
      </c>
      <c r="I588" s="201">
        <f>I587/(D587)</f>
        <v>9303.2549538816293</v>
      </c>
      <c r="J588" s="201">
        <f>J587/(D587)</f>
        <v>0</v>
      </c>
      <c r="K588" s="201"/>
      <c r="L588" s="201"/>
      <c r="M588" s="201">
        <f t="shared" ref="M588:R588" si="131">M587/($D587)</f>
        <v>-385.75547117601843</v>
      </c>
      <c r="N588" s="201">
        <f t="shared" si="131"/>
        <v>9303.2549538816293</v>
      </c>
      <c r="O588" s="324">
        <f t="shared" si="131"/>
        <v>-809.77894623861289</v>
      </c>
      <c r="P588" s="201">
        <f t="shared" si="131"/>
        <v>8107.7205364669971</v>
      </c>
      <c r="Q588" s="201">
        <f>Q587/(D587)</f>
        <v>3358.345507302075</v>
      </c>
      <c r="R588" s="201">
        <f>R587/(D587+E587)</f>
        <v>321063.25922664901</v>
      </c>
      <c r="S588" s="201"/>
      <c r="T588" s="292">
        <f>T587/(D587)</f>
        <v>364.21176787086858</v>
      </c>
      <c r="U588" s="292">
        <f>U587/(D587)</f>
        <v>4385.1632612940539</v>
      </c>
      <c r="V588" s="292">
        <f>V587/($D587)</f>
        <v>1013.5130899308225</v>
      </c>
      <c r="W588" s="292">
        <f>W587/(D587)</f>
        <v>0</v>
      </c>
    </row>
    <row r="589" spans="1:23" x14ac:dyDescent="0.2">
      <c r="A589" s="294"/>
      <c r="B589" s="295"/>
      <c r="C589" s="296"/>
      <c r="I589" s="201"/>
      <c r="J589" s="201"/>
      <c r="K589" s="201"/>
      <c r="L589" s="201"/>
      <c r="M589" s="201"/>
      <c r="N589" s="201"/>
      <c r="O589" s="324"/>
      <c r="P589" s="201"/>
      <c r="Q589" s="201"/>
      <c r="R589" s="201"/>
      <c r="S589" s="238"/>
      <c r="T589" s="325"/>
      <c r="U589" s="325"/>
      <c r="V589" s="325"/>
      <c r="W589" s="325"/>
    </row>
    <row r="590" spans="1:23" x14ac:dyDescent="0.2">
      <c r="A590" s="295" t="s">
        <v>54</v>
      </c>
      <c r="B590" s="295"/>
      <c r="C590" s="300" t="s">
        <v>907</v>
      </c>
      <c r="I590" s="201"/>
      <c r="J590" s="201"/>
      <c r="K590" s="201"/>
      <c r="L590" s="201"/>
      <c r="M590" s="201"/>
      <c r="N590" s="201"/>
      <c r="O590" s="324"/>
      <c r="P590" s="201"/>
      <c r="Q590" s="201"/>
      <c r="R590" s="201"/>
      <c r="S590" s="238"/>
      <c r="T590" s="325"/>
      <c r="U590" s="325"/>
      <c r="V590" s="325"/>
      <c r="W590" s="325"/>
    </row>
    <row r="591" spans="1:23" x14ac:dyDescent="0.2">
      <c r="A591" s="294"/>
      <c r="B591" s="295"/>
      <c r="C591" s="296" t="str">
        <f>C$11</f>
        <v>TOTAL</v>
      </c>
      <c r="D591" s="186">
        <f>transpose!A183</f>
        <v>330.5</v>
      </c>
      <c r="E591" s="186">
        <f>transpose!B183</f>
        <v>0</v>
      </c>
      <c r="F591" s="186">
        <f>transpose!C183</f>
        <v>0</v>
      </c>
      <c r="G591" s="186">
        <f>transpose!D183</f>
        <v>1.5</v>
      </c>
      <c r="H591" s="186">
        <f>transpose!E183</f>
        <v>114.5</v>
      </c>
      <c r="I591" s="201">
        <f>transpose!F183</f>
        <v>4046343.16</v>
      </c>
      <c r="J591" s="201">
        <f>transpose!G183</f>
        <v>20419.91</v>
      </c>
      <c r="K591" s="201">
        <f>transpose!H183</f>
        <v>0</v>
      </c>
      <c r="L591" s="201">
        <f>transpose!I183</f>
        <v>12243</v>
      </c>
      <c r="M591" s="201">
        <f>transpose!J183</f>
        <v>0</v>
      </c>
      <c r="N591" s="201">
        <f>transpose!K183</f>
        <v>4066763.0700000003</v>
      </c>
      <c r="O591" s="324">
        <f>transpose!L183</f>
        <v>-353981.3892827566</v>
      </c>
      <c r="P591" s="201">
        <f>transpose!M183</f>
        <v>3712781.6807172438</v>
      </c>
      <c r="Q591" s="201">
        <f>transpose!N183</f>
        <v>1787654.73</v>
      </c>
      <c r="R591" s="201">
        <f>transpose!O183</f>
        <v>83994490</v>
      </c>
      <c r="S591" s="238">
        <f>transpose!P183</f>
        <v>21.283000000000001</v>
      </c>
      <c r="T591" s="292">
        <f>transpose!Q183</f>
        <v>162797.74</v>
      </c>
      <c r="U591" s="292">
        <f>transpose!R183</f>
        <v>1762329.2107172438</v>
      </c>
      <c r="V591" s="292">
        <f>transpose!S183</f>
        <v>1164457</v>
      </c>
      <c r="W591" s="292">
        <f>transpose!T183</f>
        <v>32578.114596308646</v>
      </c>
    </row>
    <row r="592" spans="1:23" x14ac:dyDescent="0.2">
      <c r="A592" s="294"/>
      <c r="B592" s="295"/>
      <c r="C592" s="296" t="str">
        <f>C$12</f>
        <v>PER PUPIL</v>
      </c>
      <c r="I592" s="201">
        <f>I591/(D591)</f>
        <v>12243.095794251136</v>
      </c>
      <c r="J592" s="201">
        <f>J591/(D591)</f>
        <v>61.784901664145231</v>
      </c>
      <c r="K592" s="201"/>
      <c r="L592" s="201"/>
      <c r="M592" s="201">
        <f t="shared" ref="M592:R592" si="132">M591/($D591)</f>
        <v>0</v>
      </c>
      <c r="N592" s="201">
        <f t="shared" si="132"/>
        <v>12304.880695915281</v>
      </c>
      <c r="O592" s="324">
        <f t="shared" si="132"/>
        <v>-1071.048076498507</v>
      </c>
      <c r="P592" s="201">
        <f t="shared" si="132"/>
        <v>11233.832619416775</v>
      </c>
      <c r="Q592" s="201">
        <f>Q591/(D591)</f>
        <v>5408.9401815431165</v>
      </c>
      <c r="R592" s="201">
        <f>R591/(D591+E591)</f>
        <v>254143.69137670196</v>
      </c>
      <c r="S592" s="201"/>
      <c r="T592" s="292">
        <f>T591/(D591)</f>
        <v>492.58015128593036</v>
      </c>
      <c r="U592" s="292">
        <f>U591/(D591)</f>
        <v>5332.3122865877276</v>
      </c>
      <c r="V592" s="292">
        <f>V591/($D591)</f>
        <v>3523.319213313162</v>
      </c>
      <c r="W592" s="292">
        <f>W591/(D591)</f>
        <v>98.572207553127527</v>
      </c>
    </row>
    <row r="593" spans="1:23" x14ac:dyDescent="0.2">
      <c r="A593" s="294"/>
      <c r="B593" s="295"/>
      <c r="C593" s="296"/>
      <c r="I593" s="201"/>
      <c r="J593" s="201"/>
      <c r="K593" s="201"/>
      <c r="L593" s="201"/>
      <c r="M593" s="201"/>
      <c r="N593" s="201"/>
      <c r="O593" s="324"/>
      <c r="P593" s="201"/>
      <c r="Q593" s="201"/>
      <c r="R593" s="201"/>
      <c r="S593" s="238"/>
      <c r="T593" s="325"/>
      <c r="U593" s="325"/>
      <c r="V593" s="325"/>
      <c r="W593" s="325"/>
    </row>
    <row r="594" spans="1:23" x14ac:dyDescent="0.2">
      <c r="A594" s="295" t="s">
        <v>55</v>
      </c>
      <c r="B594" s="295"/>
      <c r="C594" s="300" t="s">
        <v>908</v>
      </c>
      <c r="I594" s="201"/>
      <c r="J594" s="201"/>
      <c r="K594" s="201"/>
      <c r="L594" s="201"/>
      <c r="M594" s="201"/>
      <c r="N594" s="201"/>
      <c r="O594" s="324"/>
      <c r="P594" s="201"/>
      <c r="Q594" s="201"/>
      <c r="R594" s="201"/>
      <c r="S594" s="238"/>
      <c r="T594" s="325"/>
      <c r="U594" s="325"/>
      <c r="V594" s="325"/>
      <c r="W594" s="325"/>
    </row>
    <row r="595" spans="1:23" x14ac:dyDescent="0.2">
      <c r="A595" s="294"/>
      <c r="B595" s="295"/>
      <c r="C595" s="296" t="str">
        <f>C$11</f>
        <v>TOTAL</v>
      </c>
      <c r="D595" s="186">
        <f>transpose!A184</f>
        <v>131.19999999999999</v>
      </c>
      <c r="E595" s="186">
        <f>transpose!B184</f>
        <v>0</v>
      </c>
      <c r="F595" s="186">
        <f>transpose!C184</f>
        <v>0</v>
      </c>
      <c r="G595" s="186">
        <f>transpose!D184</f>
        <v>0</v>
      </c>
      <c r="H595" s="186">
        <f>transpose!E184</f>
        <v>75.7</v>
      </c>
      <c r="I595" s="201">
        <f>transpose!F184</f>
        <v>2114271.1100000003</v>
      </c>
      <c r="J595" s="201">
        <f>transpose!G184</f>
        <v>0</v>
      </c>
      <c r="K595" s="201">
        <f>transpose!H184</f>
        <v>0</v>
      </c>
      <c r="L595" s="201">
        <f>transpose!I184</f>
        <v>0</v>
      </c>
      <c r="M595" s="201">
        <f>transpose!J184</f>
        <v>0</v>
      </c>
      <c r="N595" s="201">
        <f>transpose!K184</f>
        <v>2114271.1100000003</v>
      </c>
      <c r="O595" s="324">
        <f>transpose!L184</f>
        <v>-184031.52875050475</v>
      </c>
      <c r="P595" s="201">
        <f>transpose!M184</f>
        <v>1930239.5812494955</v>
      </c>
      <c r="Q595" s="201">
        <f>transpose!N184</f>
        <v>482804.91</v>
      </c>
      <c r="R595" s="201">
        <f>transpose!O184</f>
        <v>20494308</v>
      </c>
      <c r="S595" s="238">
        <f>transpose!P184</f>
        <v>23.558</v>
      </c>
      <c r="T595" s="292">
        <f>transpose!Q184</f>
        <v>55909.95</v>
      </c>
      <c r="U595" s="292">
        <f>transpose!R184</f>
        <v>1391524.7212494956</v>
      </c>
      <c r="V595" s="292">
        <f>transpose!S184</f>
        <v>0</v>
      </c>
      <c r="W595" s="292">
        <f>transpose!T184</f>
        <v>0</v>
      </c>
    </row>
    <row r="596" spans="1:23" x14ac:dyDescent="0.2">
      <c r="A596" s="294"/>
      <c r="B596" s="295"/>
      <c r="C596" s="296" t="str">
        <f>C$12</f>
        <v>PER PUPIL</v>
      </c>
      <c r="I596" s="201">
        <f>I595/(D595)</f>
        <v>16114.871265243906</v>
      </c>
      <c r="J596" s="201">
        <f>J595/(D595)</f>
        <v>0</v>
      </c>
      <c r="K596" s="201"/>
      <c r="L596" s="201"/>
      <c r="M596" s="201">
        <f t="shared" ref="M596:R596" si="133">M595/($D595)</f>
        <v>0</v>
      </c>
      <c r="N596" s="201">
        <f t="shared" si="133"/>
        <v>16114.871265243906</v>
      </c>
      <c r="O596" s="324">
        <f t="shared" si="133"/>
        <v>-1402.6793349886034</v>
      </c>
      <c r="P596" s="201">
        <f t="shared" si="133"/>
        <v>14712.191930255301</v>
      </c>
      <c r="Q596" s="201">
        <f>Q595/(D595)</f>
        <v>3679.9154725609756</v>
      </c>
      <c r="R596" s="201">
        <f>R595/(D595+E595)</f>
        <v>156206.61585365856</v>
      </c>
      <c r="S596" s="201"/>
      <c r="T596" s="292">
        <f>T595/(D595)</f>
        <v>426.14291158536588</v>
      </c>
      <c r="U596" s="292">
        <f>U595/(D595)</f>
        <v>10606.133546108962</v>
      </c>
      <c r="V596" s="292">
        <f>V595/($D595)</f>
        <v>0</v>
      </c>
      <c r="W596" s="292">
        <f>W595/(D595)</f>
        <v>0</v>
      </c>
    </row>
    <row r="597" spans="1:23" x14ac:dyDescent="0.2">
      <c r="A597" s="294"/>
      <c r="B597" s="295"/>
      <c r="C597" s="296"/>
      <c r="I597" s="201"/>
      <c r="J597" s="201"/>
      <c r="K597" s="201"/>
      <c r="L597" s="201"/>
      <c r="M597" s="201"/>
      <c r="N597" s="201"/>
      <c r="O597" s="324"/>
      <c r="P597" s="201"/>
      <c r="Q597" s="201"/>
      <c r="R597" s="201"/>
      <c r="S597" s="238"/>
      <c r="T597" s="325"/>
      <c r="U597" s="325"/>
      <c r="V597" s="325"/>
      <c r="W597" s="325"/>
    </row>
    <row r="598" spans="1:23" x14ac:dyDescent="0.2">
      <c r="A598" s="295" t="s">
        <v>55</v>
      </c>
      <c r="B598" s="295"/>
      <c r="C598" s="300" t="s">
        <v>41</v>
      </c>
      <c r="I598" s="201"/>
      <c r="J598" s="201"/>
      <c r="K598" s="201"/>
      <c r="L598" s="201"/>
      <c r="M598" s="201"/>
      <c r="N598" s="201"/>
      <c r="O598" s="324"/>
      <c r="P598" s="201"/>
      <c r="Q598" s="201"/>
      <c r="R598" s="201"/>
      <c r="S598" s="238"/>
      <c r="T598" s="325"/>
      <c r="U598" s="325"/>
      <c r="V598" s="325"/>
      <c r="W598" s="325"/>
    </row>
    <row r="599" spans="1:23" x14ac:dyDescent="0.2">
      <c r="A599" s="294"/>
      <c r="B599" s="295"/>
      <c r="C599" s="296" t="str">
        <f>C$11</f>
        <v>TOTAL</v>
      </c>
      <c r="D599" s="186">
        <f>transpose!A185</f>
        <v>220</v>
      </c>
      <c r="E599" s="186">
        <f>transpose!B185</f>
        <v>0</v>
      </c>
      <c r="F599" s="186">
        <f>transpose!C185</f>
        <v>0</v>
      </c>
      <c r="G599" s="186">
        <f>transpose!D185</f>
        <v>1</v>
      </c>
      <c r="H599" s="186">
        <f>transpose!E185</f>
        <v>151.5</v>
      </c>
      <c r="I599" s="201">
        <f>transpose!F185</f>
        <v>3409018.6799999997</v>
      </c>
      <c r="J599" s="201">
        <f>transpose!G185</f>
        <v>0</v>
      </c>
      <c r="K599" s="201">
        <f>transpose!H185</f>
        <v>0</v>
      </c>
      <c r="L599" s="201">
        <f>transpose!I185</f>
        <v>8162</v>
      </c>
      <c r="M599" s="201">
        <f>transpose!J185</f>
        <v>0</v>
      </c>
      <c r="N599" s="201">
        <f>transpose!K185</f>
        <v>3409018.6799999997</v>
      </c>
      <c r="O599" s="324">
        <f>transpose!L185</f>
        <v>-296729.64656809199</v>
      </c>
      <c r="P599" s="201">
        <f>transpose!M185</f>
        <v>3112289.0334319077</v>
      </c>
      <c r="Q599" s="201">
        <f>transpose!N185</f>
        <v>557080.71</v>
      </c>
      <c r="R599" s="201">
        <f>transpose!O185</f>
        <v>20632619</v>
      </c>
      <c r="S599" s="238">
        <f>transpose!P185</f>
        <v>27</v>
      </c>
      <c r="T599" s="292">
        <f>transpose!Q185</f>
        <v>88512.44</v>
      </c>
      <c r="U599" s="292">
        <f>transpose!R185</f>
        <v>2466695.8834319077</v>
      </c>
      <c r="V599" s="292">
        <f>transpose!S185</f>
        <v>164087</v>
      </c>
      <c r="W599" s="292">
        <f>transpose!T185</f>
        <v>0</v>
      </c>
    </row>
    <row r="600" spans="1:23" x14ac:dyDescent="0.2">
      <c r="A600" s="294"/>
      <c r="B600" s="295"/>
      <c r="C600" s="296" t="str">
        <f>C$12</f>
        <v>PER PUPIL</v>
      </c>
      <c r="I600" s="201">
        <f>I599/(D599)</f>
        <v>15495.539454545453</v>
      </c>
      <c r="J600" s="201">
        <f>J599/(D599)</f>
        <v>0</v>
      </c>
      <c r="K600" s="201"/>
      <c r="L600" s="201"/>
      <c r="M600" s="201">
        <f t="shared" ref="M600:R600" si="134">M599/($D599)</f>
        <v>0</v>
      </c>
      <c r="N600" s="201">
        <f t="shared" si="134"/>
        <v>15495.539454545453</v>
      </c>
      <c r="O600" s="324">
        <f t="shared" si="134"/>
        <v>-1348.7711207640546</v>
      </c>
      <c r="P600" s="201">
        <f t="shared" si="134"/>
        <v>14146.768333781398</v>
      </c>
      <c r="Q600" s="201">
        <f>Q599/(D599)</f>
        <v>2532.1850454545452</v>
      </c>
      <c r="R600" s="201">
        <f>R599/(D599+E599)</f>
        <v>93784.631818181821</v>
      </c>
      <c r="S600" s="201"/>
      <c r="T600" s="292">
        <f>T599/(D599)</f>
        <v>402.32927272727272</v>
      </c>
      <c r="U600" s="292">
        <f>U599/(D599)</f>
        <v>11212.254015599581</v>
      </c>
      <c r="V600" s="292">
        <f>V599/($D599)</f>
        <v>745.85</v>
      </c>
      <c r="W600" s="292">
        <f>W599/(D599)</f>
        <v>0</v>
      </c>
    </row>
    <row r="601" spans="1:23" x14ac:dyDescent="0.2">
      <c r="A601" s="294"/>
      <c r="B601" s="295"/>
      <c r="C601" s="296"/>
      <c r="I601" s="201"/>
      <c r="J601" s="201"/>
      <c r="K601" s="201"/>
      <c r="L601" s="201"/>
      <c r="M601" s="201"/>
      <c r="N601" s="201"/>
      <c r="O601" s="324"/>
      <c r="P601" s="201"/>
      <c r="Q601" s="201"/>
      <c r="R601" s="201"/>
      <c r="S601" s="238"/>
      <c r="T601" s="325"/>
      <c r="U601" s="325"/>
      <c r="V601" s="325"/>
      <c r="W601" s="325"/>
    </row>
    <row r="602" spans="1:23" x14ac:dyDescent="0.2">
      <c r="A602" s="295" t="s">
        <v>55</v>
      </c>
      <c r="B602" s="295"/>
      <c r="C602" s="300" t="s">
        <v>909</v>
      </c>
      <c r="I602" s="201"/>
      <c r="J602" s="201"/>
      <c r="K602" s="201"/>
      <c r="L602" s="201"/>
      <c r="M602" s="201"/>
      <c r="N602" s="201"/>
      <c r="O602" s="324"/>
      <c r="P602" s="201"/>
      <c r="Q602" s="201"/>
      <c r="R602" s="201"/>
      <c r="S602" s="238"/>
      <c r="T602" s="325"/>
      <c r="U602" s="325"/>
      <c r="V602" s="325"/>
      <c r="W602" s="325"/>
    </row>
    <row r="603" spans="1:23" x14ac:dyDescent="0.2">
      <c r="A603" s="294"/>
      <c r="B603" s="295"/>
      <c r="C603" s="296" t="str">
        <f>C$11</f>
        <v>TOTAL</v>
      </c>
      <c r="D603" s="186">
        <f>transpose!A186</f>
        <v>652</v>
      </c>
      <c r="E603" s="186">
        <f>transpose!B186</f>
        <v>0</v>
      </c>
      <c r="F603" s="186">
        <f>transpose!C186</f>
        <v>0</v>
      </c>
      <c r="G603" s="186">
        <f>transpose!D186</f>
        <v>0</v>
      </c>
      <c r="H603" s="186">
        <f>transpose!E186</f>
        <v>466.3</v>
      </c>
      <c r="I603" s="201">
        <f>transpose!F186</f>
        <v>6499864.6099999994</v>
      </c>
      <c r="J603" s="201">
        <f>transpose!G186</f>
        <v>0</v>
      </c>
      <c r="K603" s="201">
        <f>transpose!H186</f>
        <v>0</v>
      </c>
      <c r="L603" s="201">
        <f>transpose!I186</f>
        <v>0</v>
      </c>
      <c r="M603" s="201">
        <f>transpose!J186</f>
        <v>0</v>
      </c>
      <c r="N603" s="201">
        <f>transpose!K186</f>
        <v>6499864.6099999994</v>
      </c>
      <c r="O603" s="324">
        <f>transpose!L186</f>
        <v>-565764.72865374538</v>
      </c>
      <c r="P603" s="201">
        <f>transpose!M186</f>
        <v>5934099.8813462537</v>
      </c>
      <c r="Q603" s="201">
        <f>transpose!N186</f>
        <v>929508.67</v>
      </c>
      <c r="R603" s="201">
        <f>transpose!O186</f>
        <v>34426247</v>
      </c>
      <c r="S603" s="238">
        <f>transpose!P186</f>
        <v>27</v>
      </c>
      <c r="T603" s="292">
        <f>transpose!Q186</f>
        <v>145602.32999999999</v>
      </c>
      <c r="U603" s="292">
        <f>transpose!R186</f>
        <v>4858988.8813462537</v>
      </c>
      <c r="V603" s="292">
        <f>transpose!S186</f>
        <v>0</v>
      </c>
      <c r="W603" s="292">
        <f>transpose!T186</f>
        <v>57338.695172517473</v>
      </c>
    </row>
    <row r="604" spans="1:23" x14ac:dyDescent="0.2">
      <c r="A604" s="294"/>
      <c r="B604" s="295"/>
      <c r="C604" s="296" t="str">
        <f>C$12</f>
        <v>PER PUPIL</v>
      </c>
      <c r="I604" s="201">
        <f>I603/(D603)</f>
        <v>9969.1174999999985</v>
      </c>
      <c r="J604" s="201">
        <f>J603/(D603)</f>
        <v>0</v>
      </c>
      <c r="K604" s="201"/>
      <c r="L604" s="201"/>
      <c r="M604" s="201">
        <f t="shared" ref="M604:R604" si="135">M603/($D603)</f>
        <v>0</v>
      </c>
      <c r="N604" s="201">
        <f t="shared" si="135"/>
        <v>9969.1174999999985</v>
      </c>
      <c r="O604" s="324">
        <f t="shared" si="135"/>
        <v>-867.73731388611259</v>
      </c>
      <c r="P604" s="201">
        <f t="shared" si="135"/>
        <v>9101.3801861138854</v>
      </c>
      <c r="Q604" s="201">
        <f>Q603/(D603)</f>
        <v>1425.6267944785277</v>
      </c>
      <c r="R604" s="201">
        <f>R603/(D603+E603)</f>
        <v>52800.99233128834</v>
      </c>
      <c r="S604" s="201"/>
      <c r="T604" s="292">
        <f>T603/(D603)</f>
        <v>223.3164570552147</v>
      </c>
      <c r="U604" s="292">
        <f>U603/(D603)</f>
        <v>7452.4369345801433</v>
      </c>
      <c r="V604" s="292">
        <f>V603/($D603)</f>
        <v>0</v>
      </c>
      <c r="W604" s="292">
        <f>W603/(D603)</f>
        <v>87.942784006928633</v>
      </c>
    </row>
    <row r="605" spans="1:23" x14ac:dyDescent="0.2">
      <c r="A605" s="294"/>
      <c r="B605" s="295"/>
      <c r="C605" s="296"/>
      <c r="I605" s="201"/>
      <c r="J605" s="201"/>
      <c r="K605" s="201"/>
      <c r="L605" s="201"/>
      <c r="M605" s="201"/>
      <c r="N605" s="201"/>
      <c r="O605" s="324"/>
      <c r="P605" s="201"/>
      <c r="Q605" s="201"/>
      <c r="R605" s="201"/>
      <c r="S605" s="238"/>
      <c r="T605" s="325"/>
      <c r="U605" s="325"/>
      <c r="V605" s="325"/>
      <c r="W605" s="325"/>
    </row>
    <row r="606" spans="1:23" x14ac:dyDescent="0.2">
      <c r="A606" s="295" t="s">
        <v>56</v>
      </c>
      <c r="B606" s="295"/>
      <c r="C606" s="300" t="s">
        <v>910</v>
      </c>
      <c r="I606" s="201"/>
      <c r="J606" s="201"/>
      <c r="K606" s="201"/>
      <c r="L606" s="201"/>
      <c r="M606" s="201"/>
      <c r="N606" s="201"/>
      <c r="O606" s="324"/>
      <c r="P606" s="201"/>
      <c r="Q606" s="201"/>
      <c r="R606" s="201"/>
      <c r="S606" s="238"/>
      <c r="T606" s="325"/>
      <c r="U606" s="325"/>
      <c r="V606" s="325"/>
      <c r="W606" s="325"/>
    </row>
    <row r="607" spans="1:23" x14ac:dyDescent="0.2">
      <c r="A607" s="294"/>
      <c r="B607" s="295"/>
      <c r="C607" s="296" t="str">
        <f>C$11</f>
        <v>TOTAL</v>
      </c>
      <c r="D607" s="186">
        <f>transpose!A187</f>
        <v>66.099999999999994</v>
      </c>
      <c r="E607" s="186">
        <f>transpose!B187</f>
        <v>0</v>
      </c>
      <c r="F607" s="186">
        <f>transpose!C187</f>
        <v>0</v>
      </c>
      <c r="G607" s="186">
        <f>transpose!D187</f>
        <v>0</v>
      </c>
      <c r="H607" s="186">
        <f>transpose!E187</f>
        <v>30</v>
      </c>
      <c r="I607" s="201">
        <f>transpose!F187</f>
        <v>1246711.06</v>
      </c>
      <c r="J607" s="201">
        <f>transpose!G187</f>
        <v>12855.24</v>
      </c>
      <c r="K607" s="201">
        <f>transpose!H187</f>
        <v>0</v>
      </c>
      <c r="L607" s="201">
        <f>transpose!I187</f>
        <v>0</v>
      </c>
      <c r="M607" s="201">
        <f>transpose!J187</f>
        <v>0</v>
      </c>
      <c r="N607" s="201">
        <f>transpose!K187</f>
        <v>1259566.3</v>
      </c>
      <c r="O607" s="324">
        <f>transpose!L187</f>
        <v>-109635.85069826587</v>
      </c>
      <c r="P607" s="201">
        <f>transpose!M187</f>
        <v>1149930.4493017341</v>
      </c>
      <c r="Q607" s="201">
        <f>transpose!N187</f>
        <v>494438.13</v>
      </c>
      <c r="R607" s="201">
        <f>transpose!O187</f>
        <v>45092397</v>
      </c>
      <c r="S607" s="238">
        <f>transpose!P187</f>
        <v>10.965</v>
      </c>
      <c r="T607" s="292">
        <f>transpose!Q187</f>
        <v>38715.620000000003</v>
      </c>
      <c r="U607" s="292">
        <f>transpose!R187</f>
        <v>616776.6993017341</v>
      </c>
      <c r="V607" s="292">
        <f>transpose!S187</f>
        <v>19817.919999999998</v>
      </c>
      <c r="W607" s="292">
        <f>transpose!T187</f>
        <v>0</v>
      </c>
    </row>
    <row r="608" spans="1:23" x14ac:dyDescent="0.2">
      <c r="A608" s="294"/>
      <c r="B608" s="295"/>
      <c r="C608" s="296" t="str">
        <f>C$12</f>
        <v>PER PUPIL</v>
      </c>
      <c r="I608" s="201">
        <f>I607/(D607)</f>
        <v>18860.98426626324</v>
      </c>
      <c r="J608" s="201">
        <f>J607/(D607)</f>
        <v>194.4816944024206</v>
      </c>
      <c r="K608" s="201"/>
      <c r="L608" s="201"/>
      <c r="M608" s="201">
        <f t="shared" ref="M608:R608" si="136">M607/($D607)</f>
        <v>0</v>
      </c>
      <c r="N608" s="201">
        <f t="shared" si="136"/>
        <v>19055.465960665661</v>
      </c>
      <c r="O608" s="324">
        <f t="shared" si="136"/>
        <v>-1658.6361679011479</v>
      </c>
      <c r="P608" s="201">
        <f t="shared" si="136"/>
        <v>17396.829792764511</v>
      </c>
      <c r="Q608" s="201">
        <f>Q607/(D607)</f>
        <v>7480.1532526475048</v>
      </c>
      <c r="R608" s="201">
        <f>R607/(D607+E607)</f>
        <v>682184.5234493193</v>
      </c>
      <c r="S608" s="201"/>
      <c r="T608" s="292">
        <f>T607/(D607)</f>
        <v>585.71285930408476</v>
      </c>
      <c r="U608" s="292">
        <f>U607/(D607)</f>
        <v>9330.9636808129217</v>
      </c>
      <c r="V608" s="292">
        <f>V607/($D607)</f>
        <v>299.81724659606658</v>
      </c>
      <c r="W608" s="292">
        <f>W607/(D607)</f>
        <v>0</v>
      </c>
    </row>
    <row r="609" spans="1:23" x14ac:dyDescent="0.2">
      <c r="A609" s="294"/>
      <c r="B609" s="295"/>
      <c r="C609" s="296"/>
      <c r="I609" s="201"/>
      <c r="J609" s="201"/>
      <c r="K609" s="201"/>
      <c r="L609" s="201"/>
      <c r="M609" s="201"/>
      <c r="N609" s="201"/>
      <c r="O609" s="324"/>
      <c r="P609" s="201"/>
      <c r="Q609" s="201"/>
      <c r="R609" s="201"/>
      <c r="S609" s="238"/>
      <c r="T609" s="325"/>
      <c r="U609" s="325"/>
      <c r="V609" s="325"/>
      <c r="W609" s="325"/>
    </row>
    <row r="610" spans="1:23" x14ac:dyDescent="0.2">
      <c r="A610" s="295" t="s">
        <v>57</v>
      </c>
      <c r="B610" s="295"/>
      <c r="C610" s="300" t="s">
        <v>911</v>
      </c>
      <c r="I610" s="201"/>
      <c r="J610" s="201"/>
      <c r="K610" s="201"/>
      <c r="L610" s="201"/>
      <c r="M610" s="201"/>
      <c r="N610" s="201"/>
      <c r="O610" s="324"/>
      <c r="P610" s="201"/>
      <c r="Q610" s="201"/>
      <c r="R610" s="201"/>
      <c r="S610" s="238"/>
      <c r="T610" s="325"/>
      <c r="U610" s="325"/>
      <c r="V610" s="325"/>
      <c r="W610" s="325"/>
    </row>
    <row r="611" spans="1:23" x14ac:dyDescent="0.2">
      <c r="A611" s="294"/>
      <c r="B611" s="295"/>
      <c r="C611" s="296" t="str">
        <f>C$11</f>
        <v>TOTAL</v>
      </c>
      <c r="D611" s="186">
        <f>transpose!A188</f>
        <v>910.4</v>
      </c>
      <c r="E611" s="186">
        <f>transpose!B188</f>
        <v>0</v>
      </c>
      <c r="F611" s="186">
        <f>transpose!C188</f>
        <v>0</v>
      </c>
      <c r="G611" s="186">
        <f>transpose!D188</f>
        <v>0</v>
      </c>
      <c r="H611" s="186">
        <f>transpose!E188</f>
        <v>141.4</v>
      </c>
      <c r="I611" s="201">
        <f>transpose!F188</f>
        <v>10774374.9</v>
      </c>
      <c r="J611" s="201">
        <f>transpose!G188</f>
        <v>0</v>
      </c>
      <c r="K611" s="201">
        <f>transpose!H188</f>
        <v>0</v>
      </c>
      <c r="L611" s="201">
        <f>transpose!I188</f>
        <v>0</v>
      </c>
      <c r="M611" s="201">
        <f>transpose!J188</f>
        <v>0</v>
      </c>
      <c r="N611" s="201">
        <f>transpose!K188</f>
        <v>10774374.9</v>
      </c>
      <c r="O611" s="324">
        <f>transpose!L188</f>
        <v>-937828.9637500965</v>
      </c>
      <c r="P611" s="201">
        <f>transpose!M188</f>
        <v>9836545.9362499043</v>
      </c>
      <c r="Q611" s="201">
        <f>transpose!N188</f>
        <v>4646987.3099999996</v>
      </c>
      <c r="R611" s="201">
        <f>transpose!O188</f>
        <v>767716390</v>
      </c>
      <c r="S611" s="238">
        <f>transpose!P188</f>
        <v>6.0529999999999999</v>
      </c>
      <c r="T611" s="292">
        <f>transpose!Q188</f>
        <v>226870.63</v>
      </c>
      <c r="U611" s="292">
        <f>transpose!R188</f>
        <v>4962687.9962499049</v>
      </c>
      <c r="V611" s="292">
        <f>transpose!S188</f>
        <v>3062823.8820000002</v>
      </c>
      <c r="W611" s="292">
        <f>transpose!T188</f>
        <v>0</v>
      </c>
    </row>
    <row r="612" spans="1:23" x14ac:dyDescent="0.2">
      <c r="A612" s="294"/>
      <c r="B612" s="295"/>
      <c r="C612" s="296" t="str">
        <f>C$12</f>
        <v>PER PUPIL</v>
      </c>
      <c r="I612" s="201">
        <f>I611/(D611)</f>
        <v>11834.770320738138</v>
      </c>
      <c r="J612" s="201">
        <f>J611/(D611)</f>
        <v>0</v>
      </c>
      <c r="K612" s="201"/>
      <c r="L612" s="201"/>
      <c r="M612" s="201">
        <f t="shared" ref="M612:R612" si="137">M611/($D611)</f>
        <v>0</v>
      </c>
      <c r="N612" s="201">
        <f t="shared" si="137"/>
        <v>11834.770320738138</v>
      </c>
      <c r="O612" s="324">
        <f t="shared" si="137"/>
        <v>-1030.1284751209321</v>
      </c>
      <c r="P612" s="201">
        <f t="shared" si="137"/>
        <v>10804.641845617207</v>
      </c>
      <c r="Q612" s="201">
        <f>Q611/(D611)</f>
        <v>5104.3357974516694</v>
      </c>
      <c r="R612" s="201">
        <f>R611/(D611+E611)</f>
        <v>843273.71485061513</v>
      </c>
      <c r="S612" s="201"/>
      <c r="T612" s="292">
        <f>T611/(D611)</f>
        <v>249.19884666080844</v>
      </c>
      <c r="U612" s="292">
        <f>U611/(D611)</f>
        <v>5451.1072015047284</v>
      </c>
      <c r="V612" s="292">
        <f>V611/($D611)</f>
        <v>3364.2617333040425</v>
      </c>
      <c r="W612" s="292">
        <f>W611/(D611)</f>
        <v>0</v>
      </c>
    </row>
    <row r="613" spans="1:23" x14ac:dyDescent="0.2">
      <c r="A613" s="294"/>
      <c r="B613" s="295"/>
      <c r="C613" s="296"/>
      <c r="I613" s="201"/>
      <c r="J613" s="201"/>
      <c r="K613" s="201"/>
      <c r="L613" s="201"/>
      <c r="M613" s="201"/>
      <c r="N613" s="201"/>
      <c r="O613" s="324"/>
      <c r="P613" s="201"/>
      <c r="Q613" s="201"/>
      <c r="R613" s="201"/>
      <c r="S613" s="238"/>
      <c r="T613" s="325"/>
      <c r="U613" s="325"/>
      <c r="V613" s="325"/>
      <c r="W613" s="325"/>
    </row>
    <row r="614" spans="1:23" x14ac:dyDescent="0.2">
      <c r="A614" s="295" t="s">
        <v>57</v>
      </c>
      <c r="B614" s="295"/>
      <c r="C614" s="300" t="s">
        <v>912</v>
      </c>
      <c r="I614" s="201"/>
      <c r="J614" s="201"/>
      <c r="K614" s="201"/>
      <c r="L614" s="201"/>
      <c r="M614" s="201"/>
      <c r="N614" s="201"/>
      <c r="O614" s="324"/>
      <c r="P614" s="201"/>
      <c r="Q614" s="201"/>
      <c r="R614" s="201"/>
      <c r="S614" s="238"/>
      <c r="T614" s="325"/>
      <c r="U614" s="325"/>
      <c r="V614" s="325"/>
      <c r="W614" s="325"/>
    </row>
    <row r="615" spans="1:23" x14ac:dyDescent="0.2">
      <c r="A615" s="294"/>
      <c r="B615" s="295"/>
      <c r="C615" s="296" t="str">
        <f>C$11</f>
        <v>TOTAL</v>
      </c>
      <c r="D615" s="186">
        <f>transpose!A189</f>
        <v>230.8</v>
      </c>
      <c r="E615" s="186">
        <f>transpose!B189</f>
        <v>0</v>
      </c>
      <c r="F615" s="186">
        <f>transpose!C189</f>
        <v>0</v>
      </c>
      <c r="G615" s="186">
        <f>transpose!D189</f>
        <v>0</v>
      </c>
      <c r="H615" s="186">
        <f>transpose!E189</f>
        <v>40.299999999999997</v>
      </c>
      <c r="I615" s="201">
        <f>transpose!F189</f>
        <v>3205772.32</v>
      </c>
      <c r="J615" s="201">
        <f>transpose!G189</f>
        <v>43239.69</v>
      </c>
      <c r="K615" s="201">
        <f>transpose!H189</f>
        <v>0</v>
      </c>
      <c r="L615" s="201">
        <f>transpose!I189</f>
        <v>0</v>
      </c>
      <c r="M615" s="201">
        <f>transpose!J189</f>
        <v>0</v>
      </c>
      <c r="N615" s="201">
        <f>transpose!K189</f>
        <v>3249012.01</v>
      </c>
      <c r="O615" s="324">
        <f>transpose!L189</f>
        <v>-282802.25951205002</v>
      </c>
      <c r="P615" s="201">
        <f>transpose!M189</f>
        <v>2966209.7504879497</v>
      </c>
      <c r="Q615" s="201">
        <f>transpose!N189</f>
        <v>154567.63</v>
      </c>
      <c r="R615" s="201">
        <f>transpose!O189</f>
        <v>39531362</v>
      </c>
      <c r="S615" s="238">
        <f>transpose!P189</f>
        <v>3.91</v>
      </c>
      <c r="T615" s="292">
        <f>transpose!Q189</f>
        <v>10569.61</v>
      </c>
      <c r="U615" s="292">
        <f>transpose!R189</f>
        <v>2801072.5104879499</v>
      </c>
      <c r="V615" s="292">
        <f>transpose!S189</f>
        <v>436477.739148497</v>
      </c>
      <c r="W615" s="292">
        <f>transpose!T189</f>
        <v>0</v>
      </c>
    </row>
    <row r="616" spans="1:23" x14ac:dyDescent="0.2">
      <c r="A616" s="294"/>
      <c r="B616" s="295"/>
      <c r="C616" s="296" t="str">
        <f>C$12</f>
        <v>PER PUPIL</v>
      </c>
      <c r="I616" s="201">
        <f>I615/(D615)</f>
        <v>13889.828076256497</v>
      </c>
      <c r="J616" s="201">
        <f>J615/(D615)</f>
        <v>187.34701039861352</v>
      </c>
      <c r="K616" s="201"/>
      <c r="L616" s="201"/>
      <c r="M616" s="201">
        <f t="shared" ref="M616:R616" si="138">M615/($D615)</f>
        <v>0</v>
      </c>
      <c r="N616" s="201">
        <f t="shared" si="138"/>
        <v>14077.17508665511</v>
      </c>
      <c r="O616" s="324">
        <f t="shared" si="138"/>
        <v>-1225.3130828078424</v>
      </c>
      <c r="P616" s="201">
        <f t="shared" si="138"/>
        <v>12851.862003847269</v>
      </c>
      <c r="Q616" s="201">
        <f>Q615/(D615)</f>
        <v>669.70376949740034</v>
      </c>
      <c r="R616" s="201">
        <f>R615/(D615+E615)</f>
        <v>171279.73136915077</v>
      </c>
      <c r="S616" s="201"/>
      <c r="T616" s="292">
        <f>T615/(D615)</f>
        <v>45.795537261698442</v>
      </c>
      <c r="U616" s="292">
        <f>U615/(D615)</f>
        <v>12136.362697088171</v>
      </c>
      <c r="V616" s="292">
        <f>V615/($D615)</f>
        <v>1891.151382792448</v>
      </c>
      <c r="W616" s="292">
        <f>W615/(D615)</f>
        <v>0</v>
      </c>
    </row>
    <row r="617" spans="1:23" x14ac:dyDescent="0.2">
      <c r="A617" s="294"/>
      <c r="B617" s="295"/>
      <c r="C617" s="296"/>
      <c r="I617" s="201"/>
      <c r="J617" s="201"/>
      <c r="K617" s="201"/>
      <c r="L617" s="201"/>
      <c r="M617" s="201"/>
      <c r="N617" s="201"/>
      <c r="O617" s="324"/>
      <c r="P617" s="201"/>
      <c r="Q617" s="201"/>
      <c r="R617" s="201"/>
      <c r="S617" s="238"/>
      <c r="T617" s="325"/>
      <c r="U617" s="325"/>
      <c r="V617" s="325"/>
      <c r="W617" s="325"/>
    </row>
    <row r="618" spans="1:23" x14ac:dyDescent="0.2">
      <c r="A618" s="295" t="s">
        <v>58</v>
      </c>
      <c r="B618" s="295"/>
      <c r="C618" s="300" t="s">
        <v>913</v>
      </c>
      <c r="I618" s="201"/>
      <c r="J618" s="201"/>
      <c r="K618" s="201"/>
      <c r="L618" s="201"/>
      <c r="M618" s="201"/>
      <c r="N618" s="201"/>
      <c r="O618" s="324"/>
      <c r="P618" s="201"/>
      <c r="Q618" s="201"/>
      <c r="R618" s="201"/>
      <c r="S618" s="238"/>
      <c r="T618" s="325"/>
      <c r="U618" s="325"/>
      <c r="V618" s="325"/>
      <c r="W618" s="325"/>
    </row>
    <row r="619" spans="1:23" x14ac:dyDescent="0.2">
      <c r="A619" s="294"/>
      <c r="B619" s="295"/>
      <c r="C619" s="296" t="str">
        <f>C$11</f>
        <v>TOTAL</v>
      </c>
      <c r="D619" s="186">
        <f>transpose!A190</f>
        <v>516.29999999999995</v>
      </c>
      <c r="E619" s="186">
        <f>transpose!B190</f>
        <v>0</v>
      </c>
      <c r="F619" s="186">
        <f>transpose!C190</f>
        <v>264</v>
      </c>
      <c r="G619" s="186">
        <f>transpose!D190</f>
        <v>0</v>
      </c>
      <c r="H619" s="186">
        <f>transpose!E190</f>
        <v>222.9</v>
      </c>
      <c r="I619" s="201">
        <f>transpose!F190</f>
        <v>4605933.05</v>
      </c>
      <c r="J619" s="201">
        <f>transpose!G190</f>
        <v>0</v>
      </c>
      <c r="K619" s="201">
        <f>transpose!H190</f>
        <v>2154768</v>
      </c>
      <c r="L619" s="201">
        <f>transpose!I190</f>
        <v>0</v>
      </c>
      <c r="M619" s="201">
        <f>transpose!J190</f>
        <v>0</v>
      </c>
      <c r="N619" s="201">
        <f>transpose!K190</f>
        <v>4605933.05</v>
      </c>
      <c r="O619" s="324">
        <f>transpose!L190</f>
        <v>-400912.11411103036</v>
      </c>
      <c r="P619" s="201">
        <f>transpose!M190</f>
        <v>4205020.9358889693</v>
      </c>
      <c r="Q619" s="201">
        <f>transpose!N190</f>
        <v>900492.39</v>
      </c>
      <c r="R619" s="201">
        <f>transpose!O190</f>
        <v>33351570</v>
      </c>
      <c r="S619" s="238">
        <f>transpose!P190</f>
        <v>27</v>
      </c>
      <c r="T619" s="292">
        <f>transpose!Q190</f>
        <v>99257.96</v>
      </c>
      <c r="U619" s="292">
        <f>transpose!R190</f>
        <v>3205270.5858889692</v>
      </c>
      <c r="V619" s="292">
        <f>transpose!S190</f>
        <v>0</v>
      </c>
      <c r="W619" s="292">
        <f>transpose!T190</f>
        <v>0</v>
      </c>
    </row>
    <row r="620" spans="1:23" x14ac:dyDescent="0.2">
      <c r="A620" s="294"/>
      <c r="B620" s="295"/>
      <c r="C620" s="296" t="str">
        <f>C$12</f>
        <v>PER PUPIL</v>
      </c>
      <c r="I620" s="201">
        <f>I619/(D619)</f>
        <v>8921.0401898121254</v>
      </c>
      <c r="J620" s="201">
        <f>J619/(D619)</f>
        <v>0</v>
      </c>
      <c r="K620" s="201"/>
      <c r="L620" s="201"/>
      <c r="M620" s="201">
        <f t="shared" ref="M620:R620" si="139">M619/($D619)</f>
        <v>0</v>
      </c>
      <c r="N620" s="201">
        <f t="shared" si="139"/>
        <v>8921.0401898121254</v>
      </c>
      <c r="O620" s="324">
        <f t="shared" si="139"/>
        <v>-776.51000215190857</v>
      </c>
      <c r="P620" s="201">
        <f t="shared" si="139"/>
        <v>8144.5301876602161</v>
      </c>
      <c r="Q620" s="201">
        <f>Q619/(D619)</f>
        <v>1744.1262638001165</v>
      </c>
      <c r="R620" s="201">
        <f>R619/(D619+E619)</f>
        <v>64597.269029633942</v>
      </c>
      <c r="S620" s="201"/>
      <c r="T620" s="292">
        <f>T619/(D619)</f>
        <v>192.24861514623285</v>
      </c>
      <c r="U620" s="292">
        <f>U619/(D619)</f>
        <v>6208.1553087138673</v>
      </c>
      <c r="V620" s="292">
        <f>V619/($D619)</f>
        <v>0</v>
      </c>
      <c r="W620" s="292">
        <f>W619/(D619)</f>
        <v>0</v>
      </c>
    </row>
    <row r="621" spans="1:23" x14ac:dyDescent="0.2">
      <c r="A621" s="294"/>
      <c r="B621" s="295"/>
      <c r="C621" s="296"/>
      <c r="I621" s="201"/>
      <c r="J621" s="201"/>
      <c r="K621" s="201"/>
      <c r="L621" s="201"/>
      <c r="M621" s="201"/>
      <c r="N621" s="201"/>
      <c r="O621" s="324"/>
      <c r="P621" s="201"/>
      <c r="Q621" s="201"/>
      <c r="R621" s="201"/>
      <c r="S621" s="238"/>
      <c r="T621" s="325"/>
      <c r="U621" s="325"/>
      <c r="V621" s="325"/>
      <c r="W621" s="325"/>
    </row>
    <row r="622" spans="1:23" x14ac:dyDescent="0.2">
      <c r="A622" s="295" t="s">
        <v>58</v>
      </c>
      <c r="B622" s="295"/>
      <c r="C622" s="300" t="s">
        <v>914</v>
      </c>
      <c r="I622" s="201"/>
      <c r="J622" s="201"/>
      <c r="K622" s="201"/>
      <c r="L622" s="201"/>
      <c r="M622" s="201"/>
      <c r="N622" s="201"/>
      <c r="O622" s="324"/>
      <c r="P622" s="201"/>
      <c r="Q622" s="201"/>
      <c r="R622" s="201"/>
      <c r="S622" s="238"/>
      <c r="T622" s="325"/>
      <c r="U622" s="325"/>
      <c r="V622" s="325"/>
      <c r="W622" s="325"/>
    </row>
    <row r="623" spans="1:23" x14ac:dyDescent="0.2">
      <c r="A623" s="294"/>
      <c r="B623" s="295"/>
      <c r="C623" s="296" t="str">
        <f>C$11</f>
        <v>TOTAL</v>
      </c>
      <c r="D623" s="186">
        <f>transpose!A191</f>
        <v>139.4</v>
      </c>
      <c r="E623" s="186">
        <f>transpose!B191</f>
        <v>0</v>
      </c>
      <c r="F623" s="186">
        <f>transpose!C191</f>
        <v>0</v>
      </c>
      <c r="G623" s="186">
        <f>transpose!D191</f>
        <v>0</v>
      </c>
      <c r="H623" s="186">
        <f>transpose!E191</f>
        <v>52.5</v>
      </c>
      <c r="I623" s="201">
        <f>transpose!F191</f>
        <v>2199486.7199999997</v>
      </c>
      <c r="J623" s="201">
        <f>transpose!G191</f>
        <v>0</v>
      </c>
      <c r="K623" s="201">
        <f>transpose!H191</f>
        <v>0</v>
      </c>
      <c r="L623" s="201">
        <f>transpose!I191</f>
        <v>0</v>
      </c>
      <c r="M623" s="201">
        <f>transpose!J191</f>
        <v>0</v>
      </c>
      <c r="N623" s="201">
        <f>transpose!K191</f>
        <v>2199486.7199999997</v>
      </c>
      <c r="O623" s="324">
        <f>transpose!L191</f>
        <v>-191448.91193638515</v>
      </c>
      <c r="P623" s="201">
        <f>transpose!M191</f>
        <v>2008037.8080636146</v>
      </c>
      <c r="Q623" s="201">
        <f>transpose!N191</f>
        <v>600853.04</v>
      </c>
      <c r="R623" s="201">
        <f>transpose!O191</f>
        <v>26190090</v>
      </c>
      <c r="S623" s="238">
        <f>transpose!P191</f>
        <v>22.942</v>
      </c>
      <c r="T623" s="292">
        <f>transpose!Q191</f>
        <v>119466.37</v>
      </c>
      <c r="U623" s="292">
        <f>transpose!R191</f>
        <v>1287718.3980636145</v>
      </c>
      <c r="V623" s="292">
        <f>transpose!S191</f>
        <v>74228.81</v>
      </c>
      <c r="W623" s="292">
        <f>transpose!T191</f>
        <v>0</v>
      </c>
    </row>
    <row r="624" spans="1:23" x14ac:dyDescent="0.2">
      <c r="A624" s="294"/>
      <c r="B624" s="295"/>
      <c r="C624" s="296" t="str">
        <f>C$12</f>
        <v>PER PUPIL</v>
      </c>
      <c r="I624" s="201">
        <f>I623/(D623)</f>
        <v>15778.240459110471</v>
      </c>
      <c r="J624" s="201">
        <f>J623/(D623)</f>
        <v>0</v>
      </c>
      <c r="K624" s="201"/>
      <c r="L624" s="201"/>
      <c r="M624" s="201">
        <f t="shared" ref="M624:R624" si="140">M623/($D623)</f>
        <v>0</v>
      </c>
      <c r="N624" s="201">
        <f t="shared" si="140"/>
        <v>15778.240459110471</v>
      </c>
      <c r="O624" s="324">
        <f t="shared" si="140"/>
        <v>-1373.3781344073539</v>
      </c>
      <c r="P624" s="201">
        <f t="shared" si="140"/>
        <v>14404.862324703117</v>
      </c>
      <c r="Q624" s="201">
        <f>Q623/(D623)</f>
        <v>4310.2800573888089</v>
      </c>
      <c r="R624" s="201">
        <f>R623/(D623+E623)</f>
        <v>187877.25968436155</v>
      </c>
      <c r="S624" s="201"/>
      <c r="T624" s="292">
        <f>T623/(D623)</f>
        <v>857.00408895265412</v>
      </c>
      <c r="U624" s="292">
        <f>U623/(D623)</f>
        <v>9237.578178361653</v>
      </c>
      <c r="V624" s="292">
        <f>V623/($D623)</f>
        <v>532.48787661406027</v>
      </c>
      <c r="W624" s="292">
        <f>W623/(D623)</f>
        <v>0</v>
      </c>
    </row>
    <row r="625" spans="1:23" x14ac:dyDescent="0.2">
      <c r="A625" s="294"/>
      <c r="B625" s="295"/>
      <c r="C625" s="296"/>
      <c r="I625" s="201"/>
      <c r="J625" s="201"/>
      <c r="K625" s="201"/>
      <c r="L625" s="201"/>
      <c r="M625" s="201"/>
      <c r="N625" s="201"/>
      <c r="O625" s="324"/>
      <c r="P625" s="201"/>
      <c r="Q625" s="201"/>
      <c r="R625" s="201"/>
      <c r="S625" s="238"/>
      <c r="T625" s="325"/>
      <c r="U625" s="325"/>
      <c r="V625" s="325"/>
      <c r="W625" s="325"/>
    </row>
    <row r="626" spans="1:23" x14ac:dyDescent="0.2">
      <c r="A626" s="295" t="s">
        <v>59</v>
      </c>
      <c r="B626" s="295"/>
      <c r="C626" s="300" t="s">
        <v>59</v>
      </c>
      <c r="I626" s="201"/>
      <c r="J626" s="201"/>
      <c r="K626" s="201"/>
      <c r="L626" s="201"/>
      <c r="M626" s="201"/>
      <c r="N626" s="201"/>
      <c r="O626" s="324"/>
      <c r="P626" s="201"/>
      <c r="Q626" s="201"/>
      <c r="R626" s="201"/>
      <c r="S626" s="238"/>
      <c r="T626" s="325"/>
      <c r="U626" s="325"/>
      <c r="V626" s="325"/>
      <c r="W626" s="325"/>
    </row>
    <row r="627" spans="1:23" x14ac:dyDescent="0.2">
      <c r="A627" s="294"/>
      <c r="B627" s="295"/>
      <c r="C627" s="296" t="str">
        <f>C$11</f>
        <v>TOTAL</v>
      </c>
      <c r="D627" s="186">
        <f>transpose!A192</f>
        <v>3397.5</v>
      </c>
      <c r="E627" s="186">
        <f>transpose!B192</f>
        <v>0</v>
      </c>
      <c r="F627" s="186">
        <f>transpose!C192</f>
        <v>0</v>
      </c>
      <c r="G627" s="186">
        <f>transpose!D192</f>
        <v>1</v>
      </c>
      <c r="H627" s="186">
        <f>transpose!E192</f>
        <v>821.6</v>
      </c>
      <c r="I627" s="201">
        <f>transpose!F192</f>
        <v>31280978.079999998</v>
      </c>
      <c r="J627" s="201">
        <f>transpose!G192</f>
        <v>93871.16</v>
      </c>
      <c r="K627" s="201">
        <f>transpose!H192</f>
        <v>0</v>
      </c>
      <c r="L627" s="201">
        <f>transpose!I192</f>
        <v>8162</v>
      </c>
      <c r="M627" s="201">
        <f>transpose!J192</f>
        <v>0</v>
      </c>
      <c r="N627" s="201">
        <f>transpose!K192</f>
        <v>31374849.239999998</v>
      </c>
      <c r="O627" s="324">
        <f>transpose!L192</f>
        <v>-2730946.5861044712</v>
      </c>
      <c r="P627" s="201">
        <f>transpose!M192</f>
        <v>28643902.653895527</v>
      </c>
      <c r="Q627" s="201">
        <f>transpose!N192</f>
        <v>20089148.940000001</v>
      </c>
      <c r="R627" s="201">
        <f>transpose!O192</f>
        <v>1883475430</v>
      </c>
      <c r="S627" s="238">
        <f>transpose!P192</f>
        <v>10.666</v>
      </c>
      <c r="T627" s="292">
        <f>transpose!Q192</f>
        <v>1459382.84</v>
      </c>
      <c r="U627" s="292">
        <f>transpose!R192</f>
        <v>7095370.8738955259</v>
      </c>
      <c r="V627" s="292">
        <f>transpose!S192</f>
        <v>6162349.0099999998</v>
      </c>
      <c r="W627" s="292">
        <f>transpose!T192</f>
        <v>35409.680984948114</v>
      </c>
    </row>
    <row r="628" spans="1:23" x14ac:dyDescent="0.2">
      <c r="A628" s="294"/>
      <c r="B628" s="295"/>
      <c r="C628" s="296" t="str">
        <f>C$12</f>
        <v>PER PUPIL</v>
      </c>
      <c r="I628" s="201">
        <f>I627/(D627)</f>
        <v>9207.057565857247</v>
      </c>
      <c r="J628" s="201">
        <f>J627/(D627)</f>
        <v>27.629480500367919</v>
      </c>
      <c r="K628" s="201"/>
      <c r="L628" s="201"/>
      <c r="M628" s="201">
        <f t="shared" ref="M628:R628" si="141">M627/($D627)</f>
        <v>0</v>
      </c>
      <c r="N628" s="201">
        <f t="shared" si="141"/>
        <v>9234.6870463576161</v>
      </c>
      <c r="O628" s="324">
        <f t="shared" si="141"/>
        <v>-803.81062136996945</v>
      </c>
      <c r="P628" s="201">
        <f t="shared" si="141"/>
        <v>8430.8764249876458</v>
      </c>
      <c r="Q628" s="201">
        <f>Q627/(D627)</f>
        <v>5912.9209536423841</v>
      </c>
      <c r="R628" s="201">
        <f>R627/(D627+E627)</f>
        <v>554370.98749080207</v>
      </c>
      <c r="S628" s="201"/>
      <c r="T628" s="292">
        <f>T627/(D627)</f>
        <v>429.5460897718911</v>
      </c>
      <c r="U628" s="292">
        <f>U627/(D627)</f>
        <v>2088.4093815733704</v>
      </c>
      <c r="V628" s="292">
        <f>V627/($D627)</f>
        <v>1813.789259749816</v>
      </c>
      <c r="W628" s="292">
        <f>W627/(D627)</f>
        <v>10.422275492258459</v>
      </c>
    </row>
    <row r="629" spans="1:23" x14ac:dyDescent="0.2">
      <c r="A629" s="294"/>
      <c r="B629" s="295"/>
      <c r="C629" s="296"/>
      <c r="I629" s="201"/>
      <c r="J629" s="201"/>
      <c r="K629" s="201"/>
      <c r="L629" s="201"/>
      <c r="M629" s="201"/>
      <c r="N629" s="201"/>
      <c r="O629" s="324"/>
      <c r="P629" s="201"/>
      <c r="Q629" s="201"/>
      <c r="R629" s="201"/>
      <c r="S629" s="238"/>
      <c r="T629" s="325"/>
      <c r="U629" s="325"/>
      <c r="V629" s="325"/>
      <c r="W629" s="325"/>
    </row>
    <row r="630" spans="1:23" x14ac:dyDescent="0.2">
      <c r="A630" s="295" t="s">
        <v>60</v>
      </c>
      <c r="B630" s="295"/>
      <c r="C630" s="300" t="s">
        <v>915</v>
      </c>
      <c r="I630" s="201"/>
      <c r="J630" s="201"/>
      <c r="K630" s="201"/>
      <c r="L630" s="201"/>
      <c r="M630" s="201"/>
      <c r="N630" s="201"/>
      <c r="O630" s="324"/>
      <c r="P630" s="201"/>
      <c r="Q630" s="201"/>
      <c r="R630" s="201"/>
      <c r="S630" s="238"/>
      <c r="T630" s="325"/>
      <c r="U630" s="325"/>
      <c r="V630" s="325"/>
      <c r="W630" s="325"/>
    </row>
    <row r="631" spans="1:23" x14ac:dyDescent="0.2">
      <c r="A631" s="294"/>
      <c r="B631" s="295"/>
      <c r="C631" s="296" t="str">
        <f>C$11</f>
        <v>TOTAL</v>
      </c>
      <c r="D631" s="186">
        <f>transpose!A193</f>
        <v>357.9</v>
      </c>
      <c r="E631" s="186">
        <f>transpose!B193</f>
        <v>0</v>
      </c>
      <c r="F631" s="186">
        <f>transpose!C193</f>
        <v>0</v>
      </c>
      <c r="G631" s="186">
        <f>transpose!D193</f>
        <v>0</v>
      </c>
      <c r="H631" s="186">
        <f>transpose!E193</f>
        <v>185.2</v>
      </c>
      <c r="I631" s="201">
        <f>transpose!F193</f>
        <v>4047552.4899999998</v>
      </c>
      <c r="J631" s="201">
        <f>transpose!G193</f>
        <v>0</v>
      </c>
      <c r="K631" s="201">
        <f>transpose!H193</f>
        <v>0</v>
      </c>
      <c r="L631" s="201">
        <f>transpose!I193</f>
        <v>0</v>
      </c>
      <c r="M631" s="201">
        <f>transpose!J193</f>
        <v>0</v>
      </c>
      <c r="N631" s="201">
        <f>transpose!K193</f>
        <v>4047552.4899999998</v>
      </c>
      <c r="O631" s="324">
        <f>transpose!L193</f>
        <v>-64435.689999999711</v>
      </c>
      <c r="P631" s="201">
        <f>transpose!M193</f>
        <v>3983116.8</v>
      </c>
      <c r="Q631" s="201">
        <f>transpose!N193</f>
        <v>3689632.33</v>
      </c>
      <c r="R631" s="201">
        <f>transpose!O193</f>
        <v>320698160</v>
      </c>
      <c r="S631" s="238">
        <f>transpose!P193</f>
        <v>11.504999999999999</v>
      </c>
      <c r="T631" s="292">
        <f>transpose!Q193</f>
        <v>293484.46999999997</v>
      </c>
      <c r="U631" s="292">
        <f>transpose!R193</f>
        <v>0</v>
      </c>
      <c r="V631" s="292">
        <f>transpose!S193</f>
        <v>584000</v>
      </c>
      <c r="W631" s="292">
        <f>transpose!T193</f>
        <v>0</v>
      </c>
    </row>
    <row r="632" spans="1:23" x14ac:dyDescent="0.2">
      <c r="A632" s="294"/>
      <c r="B632" s="295"/>
      <c r="C632" s="296" t="str">
        <f>C$12</f>
        <v>PER PUPIL</v>
      </c>
      <c r="I632" s="201">
        <f>I631/(D631)</f>
        <v>11309.171528359877</v>
      </c>
      <c r="J632" s="201">
        <f>J631/(D631)</f>
        <v>0</v>
      </c>
      <c r="K632" s="201"/>
      <c r="L632" s="201"/>
      <c r="M632" s="201">
        <f t="shared" ref="M632:R632" si="142">M631/($D631)</f>
        <v>0</v>
      </c>
      <c r="N632" s="201">
        <f t="shared" si="142"/>
        <v>11309.171528359877</v>
      </c>
      <c r="O632" s="324">
        <f t="shared" si="142"/>
        <v>-180.03825090807408</v>
      </c>
      <c r="P632" s="201">
        <f t="shared" si="142"/>
        <v>11129.133277451803</v>
      </c>
      <c r="Q632" s="201">
        <f>Q631/(D631)</f>
        <v>10309.115199776475</v>
      </c>
      <c r="R632" s="201">
        <f>R631/(D631+E631)</f>
        <v>896055.21095278021</v>
      </c>
      <c r="S632" s="201"/>
      <c r="T632" s="292">
        <f>T631/(D631)</f>
        <v>820.0180776753283</v>
      </c>
      <c r="U632" s="292">
        <f>U631/(D631)</f>
        <v>0</v>
      </c>
      <c r="V632" s="292">
        <f>V631/($D631)</f>
        <v>1631.7407096954457</v>
      </c>
      <c r="W632" s="292">
        <f>W631/(D631)</f>
        <v>0</v>
      </c>
    </row>
    <row r="633" spans="1:23" x14ac:dyDescent="0.2">
      <c r="A633" s="294"/>
      <c r="B633" s="295"/>
      <c r="C633" s="296"/>
      <c r="I633" s="201"/>
      <c r="J633" s="201"/>
      <c r="K633" s="201"/>
      <c r="L633" s="201"/>
      <c r="M633" s="201"/>
      <c r="N633" s="201"/>
      <c r="O633" s="324"/>
      <c r="P633" s="201"/>
      <c r="Q633" s="201"/>
      <c r="R633" s="201"/>
      <c r="S633" s="238"/>
      <c r="T633" s="325"/>
      <c r="U633" s="325"/>
      <c r="V633" s="325"/>
      <c r="W633" s="325"/>
    </row>
    <row r="634" spans="1:23" x14ac:dyDescent="0.2">
      <c r="A634" s="295" t="s">
        <v>60</v>
      </c>
      <c r="B634" s="295"/>
      <c r="C634" s="300" t="s">
        <v>916</v>
      </c>
      <c r="I634" s="201"/>
      <c r="J634" s="201"/>
      <c r="K634" s="201"/>
      <c r="L634" s="201"/>
      <c r="M634" s="201"/>
      <c r="N634" s="201"/>
      <c r="O634" s="324"/>
      <c r="P634" s="201"/>
      <c r="Q634" s="201"/>
      <c r="R634" s="201"/>
      <c r="S634" s="238"/>
      <c r="T634" s="325"/>
      <c r="U634" s="325"/>
      <c r="V634" s="325"/>
      <c r="W634" s="325"/>
    </row>
    <row r="635" spans="1:23" x14ac:dyDescent="0.2">
      <c r="A635" s="294"/>
      <c r="B635" s="295"/>
      <c r="C635" s="296" t="str">
        <f>C$11</f>
        <v>TOTAL</v>
      </c>
      <c r="D635" s="186">
        <f>transpose!A194</f>
        <v>2301</v>
      </c>
      <c r="E635" s="186">
        <f>transpose!B194</f>
        <v>0</v>
      </c>
      <c r="F635" s="186">
        <f>transpose!C194</f>
        <v>0</v>
      </c>
      <c r="G635" s="186">
        <f>transpose!D194</f>
        <v>1</v>
      </c>
      <c r="H635" s="186">
        <f>transpose!E194</f>
        <v>531.5</v>
      </c>
      <c r="I635" s="201">
        <f>transpose!F194</f>
        <v>19666262.68</v>
      </c>
      <c r="J635" s="201">
        <f>transpose!G194</f>
        <v>0</v>
      </c>
      <c r="K635" s="201">
        <f>transpose!H194</f>
        <v>0</v>
      </c>
      <c r="L635" s="201">
        <f>transpose!I194</f>
        <v>8162</v>
      </c>
      <c r="M635" s="201">
        <f>transpose!J194</f>
        <v>0</v>
      </c>
      <c r="N635" s="201">
        <f>transpose!K194</f>
        <v>19666262.68</v>
      </c>
      <c r="O635" s="324">
        <f>transpose!L194</f>
        <v>-1711801.4660898421</v>
      </c>
      <c r="P635" s="201">
        <f>transpose!M194</f>
        <v>17954461.213910159</v>
      </c>
      <c r="Q635" s="201">
        <f>transpose!N194</f>
        <v>5891284.0800000001</v>
      </c>
      <c r="R635" s="201">
        <f>transpose!O194</f>
        <v>261254283</v>
      </c>
      <c r="S635" s="238">
        <f>transpose!P194</f>
        <v>22.55</v>
      </c>
      <c r="T635" s="292">
        <f>transpose!Q194</f>
        <v>735785.3</v>
      </c>
      <c r="U635" s="292">
        <f>transpose!R194</f>
        <v>11327391.833910158</v>
      </c>
      <c r="V635" s="292">
        <f>transpose!S194</f>
        <v>1100000</v>
      </c>
      <c r="W635" s="292">
        <f>transpose!T194</f>
        <v>0</v>
      </c>
    </row>
    <row r="636" spans="1:23" x14ac:dyDescent="0.2">
      <c r="A636" s="294"/>
      <c r="B636" s="295"/>
      <c r="C636" s="296" t="str">
        <f>C$12</f>
        <v>PER PUPIL</v>
      </c>
      <c r="I636" s="201">
        <f>I635/(D635)</f>
        <v>8546.8329769665361</v>
      </c>
      <c r="J636" s="201">
        <f>J635/(D635)</f>
        <v>0</v>
      </c>
      <c r="K636" s="201"/>
      <c r="L636" s="201"/>
      <c r="M636" s="201">
        <f t="shared" ref="M636:R636" si="143">M635/($D635)</f>
        <v>0</v>
      </c>
      <c r="N636" s="201">
        <f t="shared" si="143"/>
        <v>8546.8329769665361</v>
      </c>
      <c r="O636" s="324">
        <f t="shared" si="143"/>
        <v>-743.9380556670327</v>
      </c>
      <c r="P636" s="201">
        <f t="shared" si="143"/>
        <v>7802.8949212995039</v>
      </c>
      <c r="Q636" s="201">
        <f>Q635/(D635)</f>
        <v>2560.3146805736637</v>
      </c>
      <c r="R636" s="201">
        <f>R635/(D635+E635)</f>
        <v>113539.45371577574</v>
      </c>
      <c r="S636" s="201"/>
      <c r="T636" s="292">
        <f>T635/(D635)</f>
        <v>319.76762277270751</v>
      </c>
      <c r="U636" s="292">
        <f>U635/(D635)</f>
        <v>4922.8126179531328</v>
      </c>
      <c r="V636" s="292">
        <f>V635/($D635)</f>
        <v>478.05302042590176</v>
      </c>
      <c r="W636" s="292">
        <f>W635/(D635)</f>
        <v>0</v>
      </c>
    </row>
    <row r="637" spans="1:23" x14ac:dyDescent="0.2">
      <c r="A637" s="294"/>
      <c r="B637" s="295"/>
      <c r="C637" s="296"/>
      <c r="I637" s="201"/>
      <c r="J637" s="201"/>
      <c r="K637" s="201"/>
      <c r="L637" s="201"/>
      <c r="M637" s="201"/>
      <c r="N637" s="201"/>
      <c r="O637" s="324"/>
      <c r="P637" s="201"/>
      <c r="Q637" s="201"/>
      <c r="R637" s="201"/>
      <c r="S637" s="238"/>
      <c r="T637" s="325"/>
      <c r="U637" s="325"/>
      <c r="V637" s="325"/>
      <c r="W637" s="325"/>
    </row>
    <row r="638" spans="1:23" x14ac:dyDescent="0.2">
      <c r="A638" s="295" t="s">
        <v>61</v>
      </c>
      <c r="B638" s="295"/>
      <c r="C638" s="300" t="s">
        <v>917</v>
      </c>
      <c r="I638" s="201"/>
      <c r="J638" s="201"/>
      <c r="K638" s="201"/>
      <c r="L638" s="201"/>
      <c r="M638" s="201"/>
      <c r="N638" s="201"/>
      <c r="O638" s="324"/>
      <c r="P638" s="201"/>
      <c r="Q638" s="201"/>
      <c r="R638" s="201"/>
      <c r="S638" s="238"/>
      <c r="T638" s="325"/>
      <c r="U638" s="325"/>
      <c r="V638" s="325"/>
      <c r="W638" s="325"/>
    </row>
    <row r="639" spans="1:23" x14ac:dyDescent="0.2">
      <c r="A639" s="294"/>
      <c r="B639" s="295"/>
      <c r="C639" s="296" t="str">
        <f>C$11</f>
        <v>TOTAL</v>
      </c>
      <c r="D639" s="186">
        <f>transpose!A195</f>
        <v>362.9</v>
      </c>
      <c r="E639" s="186">
        <f>transpose!B195</f>
        <v>0</v>
      </c>
      <c r="F639" s="186">
        <f>transpose!C195</f>
        <v>0</v>
      </c>
      <c r="G639" s="186">
        <f>transpose!D195</f>
        <v>0</v>
      </c>
      <c r="H639" s="186">
        <f>transpose!E195</f>
        <v>158.6</v>
      </c>
      <c r="I639" s="201">
        <f>transpose!F195</f>
        <v>4045665.0500000003</v>
      </c>
      <c r="J639" s="201">
        <f>transpose!G195</f>
        <v>0</v>
      </c>
      <c r="K639" s="201">
        <f>transpose!H195</f>
        <v>0</v>
      </c>
      <c r="L639" s="201">
        <f>transpose!I195</f>
        <v>0</v>
      </c>
      <c r="M639" s="201">
        <f>transpose!J195</f>
        <v>0</v>
      </c>
      <c r="N639" s="201">
        <f>transpose!K195</f>
        <v>4045665.0500000003</v>
      </c>
      <c r="O639" s="324">
        <f>transpose!L195</f>
        <v>-352144.96402213391</v>
      </c>
      <c r="P639" s="201">
        <f>transpose!M195</f>
        <v>3693520.0859778663</v>
      </c>
      <c r="Q639" s="201">
        <f>transpose!N195</f>
        <v>932287.83</v>
      </c>
      <c r="R639" s="201">
        <f>transpose!O195</f>
        <v>38149105</v>
      </c>
      <c r="S639" s="238">
        <f>transpose!P195</f>
        <v>24.437999999999999</v>
      </c>
      <c r="T639" s="292">
        <f>transpose!Q195</f>
        <v>121698.72</v>
      </c>
      <c r="U639" s="292">
        <f>transpose!R195</f>
        <v>2639533.535977866</v>
      </c>
      <c r="V639" s="292">
        <f>transpose!S195</f>
        <v>0</v>
      </c>
      <c r="W639" s="292">
        <f>transpose!T195</f>
        <v>0</v>
      </c>
    </row>
    <row r="640" spans="1:23" x14ac:dyDescent="0.2">
      <c r="A640" s="294"/>
      <c r="B640" s="295"/>
      <c r="C640" s="296" t="str">
        <f>C$12</f>
        <v>PER PUPIL</v>
      </c>
      <c r="I640" s="201">
        <f>I639/(D639)</f>
        <v>11148.153899145771</v>
      </c>
      <c r="J640" s="201">
        <f>J639/(D639)</f>
        <v>0</v>
      </c>
      <c r="K640" s="201"/>
      <c r="L640" s="201"/>
      <c r="M640" s="201">
        <f t="shared" ref="M640:R640" si="144">M639/($D639)</f>
        <v>0</v>
      </c>
      <c r="N640" s="201">
        <f t="shared" si="144"/>
        <v>11148.153899145771</v>
      </c>
      <c r="O640" s="324">
        <f t="shared" si="144"/>
        <v>-970.36363742665731</v>
      </c>
      <c r="P640" s="201">
        <f t="shared" si="144"/>
        <v>10177.790261719114</v>
      </c>
      <c r="Q640" s="201">
        <f>Q639/(D639)</f>
        <v>2568.9937448332876</v>
      </c>
      <c r="R640" s="201">
        <f>R639/(D639+E639)</f>
        <v>105122.91264811244</v>
      </c>
      <c r="S640" s="201"/>
      <c r="T640" s="292">
        <f>T639/(D639)</f>
        <v>335.35056489391019</v>
      </c>
      <c r="U640" s="292">
        <f>U639/(D639)</f>
        <v>7273.4459519919155</v>
      </c>
      <c r="V640" s="292">
        <f>V639/($D639)</f>
        <v>0</v>
      </c>
      <c r="W640" s="292">
        <f>W639/(D639)</f>
        <v>0</v>
      </c>
    </row>
    <row r="641" spans="1:23" x14ac:dyDescent="0.2">
      <c r="A641" s="294"/>
      <c r="B641" s="295"/>
      <c r="C641" s="296"/>
      <c r="I641" s="201"/>
      <c r="J641" s="201"/>
      <c r="K641" s="201"/>
      <c r="L641" s="201"/>
      <c r="M641" s="201"/>
      <c r="N641" s="201"/>
      <c r="O641" s="324"/>
      <c r="P641" s="201"/>
      <c r="Q641" s="201"/>
      <c r="R641" s="201"/>
      <c r="S641" s="238"/>
      <c r="T641" s="325"/>
      <c r="U641" s="325"/>
      <c r="V641" s="325"/>
      <c r="W641" s="325"/>
    </row>
    <row r="642" spans="1:23" x14ac:dyDescent="0.2">
      <c r="A642" s="295" t="s">
        <v>61</v>
      </c>
      <c r="B642" s="295"/>
      <c r="C642" s="300" t="s">
        <v>918</v>
      </c>
      <c r="I642" s="201"/>
      <c r="J642" s="201"/>
      <c r="K642" s="201"/>
      <c r="L642" s="201"/>
      <c r="M642" s="201"/>
      <c r="N642" s="201"/>
      <c r="O642" s="324"/>
      <c r="P642" s="201"/>
      <c r="Q642" s="201"/>
      <c r="R642" s="201"/>
      <c r="S642" s="238"/>
      <c r="T642" s="325"/>
      <c r="U642" s="325"/>
      <c r="V642" s="325"/>
      <c r="W642" s="325"/>
    </row>
    <row r="643" spans="1:23" x14ac:dyDescent="0.2">
      <c r="A643" s="294"/>
      <c r="B643" s="295"/>
      <c r="C643" s="296" t="str">
        <f>C$11</f>
        <v>TOTAL</v>
      </c>
      <c r="D643" s="186">
        <f>transpose!A196</f>
        <v>105.6</v>
      </c>
      <c r="E643" s="186">
        <f>transpose!B196</f>
        <v>0</v>
      </c>
      <c r="F643" s="186">
        <f>transpose!C196</f>
        <v>0</v>
      </c>
      <c r="G643" s="186">
        <f>transpose!D196</f>
        <v>0</v>
      </c>
      <c r="H643" s="186">
        <f>transpose!E196</f>
        <v>51.6</v>
      </c>
      <c r="I643" s="201">
        <f>transpose!F196</f>
        <v>1807155.21</v>
      </c>
      <c r="J643" s="201">
        <f>transpose!G196</f>
        <v>270.14</v>
      </c>
      <c r="K643" s="201">
        <f>transpose!H196</f>
        <v>0</v>
      </c>
      <c r="L643" s="201">
        <f>transpose!I196</f>
        <v>0</v>
      </c>
      <c r="M643" s="201">
        <f>transpose!J196</f>
        <v>0</v>
      </c>
      <c r="N643" s="201">
        <f>transpose!K196</f>
        <v>1807425.3499999999</v>
      </c>
      <c r="O643" s="324">
        <f>transpose!L196</f>
        <v>-157322.89425404673</v>
      </c>
      <c r="P643" s="201">
        <f>transpose!M196</f>
        <v>1650102.4557459531</v>
      </c>
      <c r="Q643" s="201">
        <f>transpose!N196</f>
        <v>455271.9</v>
      </c>
      <c r="R643" s="201">
        <f>transpose!O196</f>
        <v>32104358</v>
      </c>
      <c r="S643" s="238">
        <f>transpose!P196</f>
        <v>14.180999999999999</v>
      </c>
      <c r="T643" s="292">
        <f>transpose!Q196</f>
        <v>59269.75</v>
      </c>
      <c r="U643" s="292">
        <f>transpose!R196</f>
        <v>1135560.8057459532</v>
      </c>
      <c r="V643" s="292">
        <f>transpose!S196</f>
        <v>257823.44</v>
      </c>
      <c r="W643" s="292">
        <f>transpose!T196</f>
        <v>0</v>
      </c>
    </row>
    <row r="644" spans="1:23" x14ac:dyDescent="0.2">
      <c r="A644" s="294"/>
      <c r="B644" s="295"/>
      <c r="C644" s="296" t="str">
        <f>C$12</f>
        <v>PER PUPIL</v>
      </c>
      <c r="I644" s="201">
        <f>I643/(D643)</f>
        <v>17113.21221590909</v>
      </c>
      <c r="J644" s="201">
        <f>J643/(D643)</f>
        <v>2.5581439393939394</v>
      </c>
      <c r="K644" s="201"/>
      <c r="L644" s="201"/>
      <c r="M644" s="201">
        <f t="shared" ref="M644:R644" si="145">M643/($D643)</f>
        <v>0</v>
      </c>
      <c r="N644" s="201">
        <f t="shared" si="145"/>
        <v>17115.770359848484</v>
      </c>
      <c r="O644" s="324">
        <f t="shared" si="145"/>
        <v>-1489.8001349815031</v>
      </c>
      <c r="P644" s="201">
        <f t="shared" si="145"/>
        <v>15625.970224866982</v>
      </c>
      <c r="Q644" s="201">
        <f>Q643/(D643)</f>
        <v>4311.286931818182</v>
      </c>
      <c r="R644" s="201">
        <f>R643/(D643+E643)</f>
        <v>304018.54166666669</v>
      </c>
      <c r="S644" s="201"/>
      <c r="T644" s="292">
        <f>T643/(D643)</f>
        <v>561.266571969697</v>
      </c>
      <c r="U644" s="292">
        <f>U643/(D643)</f>
        <v>10753.416721079104</v>
      </c>
      <c r="V644" s="292">
        <f>V643/($D643)</f>
        <v>2441.5098484848486</v>
      </c>
      <c r="W644" s="292">
        <f>W643/(D643)</f>
        <v>0</v>
      </c>
    </row>
    <row r="645" spans="1:23" x14ac:dyDescent="0.2">
      <c r="A645" s="294"/>
      <c r="B645" s="295"/>
      <c r="C645" s="296"/>
      <c r="I645" s="201"/>
      <c r="J645" s="201"/>
      <c r="K645" s="201"/>
      <c r="L645" s="201"/>
      <c r="M645" s="201"/>
      <c r="N645" s="201"/>
      <c r="O645" s="324"/>
      <c r="P645" s="201"/>
      <c r="Q645" s="201"/>
      <c r="R645" s="201"/>
      <c r="S645" s="238"/>
      <c r="T645" s="325"/>
      <c r="U645" s="325"/>
      <c r="V645" s="325"/>
      <c r="W645" s="325"/>
    </row>
    <row r="646" spans="1:23" x14ac:dyDescent="0.2">
      <c r="A646" s="295" t="s">
        <v>61</v>
      </c>
      <c r="B646" s="295"/>
      <c r="C646" s="300" t="s">
        <v>919</v>
      </c>
      <c r="I646" s="201"/>
      <c r="J646" s="201"/>
      <c r="K646" s="201"/>
      <c r="L646" s="201"/>
      <c r="M646" s="201"/>
      <c r="N646" s="201"/>
      <c r="O646" s="324"/>
      <c r="P646" s="201"/>
      <c r="Q646" s="201"/>
      <c r="R646" s="201"/>
      <c r="S646" s="238"/>
      <c r="T646" s="325"/>
      <c r="U646" s="325"/>
      <c r="V646" s="325"/>
      <c r="W646" s="325"/>
    </row>
    <row r="647" spans="1:23" x14ac:dyDescent="0.2">
      <c r="A647" s="294"/>
      <c r="B647" s="295"/>
      <c r="C647" s="296" t="str">
        <f>C$11</f>
        <v>TOTAL</v>
      </c>
      <c r="D647" s="186">
        <f>transpose!A197</f>
        <v>226.3</v>
      </c>
      <c r="E647" s="186">
        <f>transpose!B197</f>
        <v>0</v>
      </c>
      <c r="F647" s="186">
        <f>transpose!C197</f>
        <v>0</v>
      </c>
      <c r="G647" s="186">
        <f>transpose!D197</f>
        <v>0</v>
      </c>
      <c r="H647" s="186">
        <f>transpose!E197</f>
        <v>84.5</v>
      </c>
      <c r="I647" s="201">
        <f>transpose!F197</f>
        <v>3048200.98</v>
      </c>
      <c r="J647" s="201">
        <f>transpose!G197</f>
        <v>23748.52</v>
      </c>
      <c r="K647" s="201">
        <f>transpose!H197</f>
        <v>0</v>
      </c>
      <c r="L647" s="201">
        <f>transpose!I197</f>
        <v>0</v>
      </c>
      <c r="M647" s="201">
        <f>transpose!J197</f>
        <v>0</v>
      </c>
      <c r="N647" s="201">
        <f>transpose!K197</f>
        <v>3071949.5</v>
      </c>
      <c r="O647" s="324">
        <f>transpose!L197</f>
        <v>-267390.2888118017</v>
      </c>
      <c r="P647" s="201">
        <f>transpose!M197</f>
        <v>2804559.2111881981</v>
      </c>
      <c r="Q647" s="201">
        <f>transpose!N197</f>
        <v>466871.61</v>
      </c>
      <c r="R647" s="201">
        <f>transpose!O197</f>
        <v>17291541</v>
      </c>
      <c r="S647" s="238">
        <f>transpose!P197</f>
        <v>27</v>
      </c>
      <c r="T647" s="292">
        <f>transpose!Q197</f>
        <v>60418.27</v>
      </c>
      <c r="U647" s="292">
        <f>transpose!R197</f>
        <v>2277269.3311881982</v>
      </c>
      <c r="V647" s="292">
        <f>transpose!S197</f>
        <v>0</v>
      </c>
      <c r="W647" s="292">
        <f>transpose!T197</f>
        <v>0</v>
      </c>
    </row>
    <row r="648" spans="1:23" x14ac:dyDescent="0.2">
      <c r="A648" s="294"/>
      <c r="B648" s="295"/>
      <c r="C648" s="296" t="str">
        <f>C$12</f>
        <v>PER PUPIL</v>
      </c>
      <c r="I648" s="201">
        <f>I647/(D647)</f>
        <v>13469.734776844896</v>
      </c>
      <c r="J648" s="201">
        <f>J647/(D647)</f>
        <v>104.94264250994254</v>
      </c>
      <c r="K648" s="201"/>
      <c r="L648" s="201"/>
      <c r="M648" s="201">
        <f t="shared" ref="M648:R648" si="146">M647/($D647)</f>
        <v>0</v>
      </c>
      <c r="N648" s="201">
        <f t="shared" si="146"/>
        <v>13574.677419354837</v>
      </c>
      <c r="O648" s="324">
        <f t="shared" si="146"/>
        <v>-1181.5744092434895</v>
      </c>
      <c r="P648" s="201">
        <f t="shared" si="146"/>
        <v>12393.103010111348</v>
      </c>
      <c r="Q648" s="201">
        <f>Q647/(D647)</f>
        <v>2063.0650022094565</v>
      </c>
      <c r="R648" s="201">
        <f>R647/(D647+E647)</f>
        <v>76409.814405656201</v>
      </c>
      <c r="S648" s="201"/>
      <c r="T648" s="292">
        <f>T647/(D647)</f>
        <v>266.98307556341138</v>
      </c>
      <c r="U648" s="292">
        <f>U647/(D647)</f>
        <v>10063.05493233848</v>
      </c>
      <c r="V648" s="292">
        <f>V647/($D647)</f>
        <v>0</v>
      </c>
      <c r="W648" s="292">
        <f>W647/(D647)</f>
        <v>0</v>
      </c>
    </row>
    <row r="649" spans="1:23" x14ac:dyDescent="0.2">
      <c r="A649" s="294"/>
      <c r="B649" s="295"/>
      <c r="C649" s="296"/>
      <c r="I649" s="201"/>
      <c r="J649" s="201"/>
      <c r="K649" s="201"/>
      <c r="L649" s="201"/>
      <c r="M649" s="201"/>
      <c r="N649" s="201"/>
      <c r="O649" s="324"/>
      <c r="P649" s="201"/>
      <c r="Q649" s="201"/>
      <c r="R649" s="201"/>
      <c r="S649" s="238"/>
      <c r="T649" s="325"/>
      <c r="U649" s="325"/>
      <c r="V649" s="325"/>
      <c r="W649" s="325"/>
    </row>
    <row r="650" spans="1:23" x14ac:dyDescent="0.2">
      <c r="A650" s="295" t="s">
        <v>61</v>
      </c>
      <c r="B650" s="295"/>
      <c r="C650" s="300" t="s">
        <v>920</v>
      </c>
      <c r="I650" s="201"/>
      <c r="J650" s="201"/>
      <c r="K650" s="201"/>
      <c r="L650" s="201"/>
      <c r="M650" s="201"/>
      <c r="N650" s="201"/>
      <c r="O650" s="324"/>
      <c r="P650" s="201"/>
      <c r="Q650" s="201"/>
      <c r="R650" s="201"/>
      <c r="S650" s="238"/>
      <c r="T650" s="325"/>
      <c r="U650" s="325"/>
      <c r="V650" s="325"/>
      <c r="W650" s="325"/>
    </row>
    <row r="651" spans="1:23" x14ac:dyDescent="0.2">
      <c r="A651" s="294"/>
      <c r="B651" s="295"/>
      <c r="C651" s="296" t="str">
        <f>C$11</f>
        <v>TOTAL</v>
      </c>
      <c r="D651" s="186">
        <f>transpose!A198</f>
        <v>117.6</v>
      </c>
      <c r="E651" s="186">
        <f>transpose!B198</f>
        <v>0</v>
      </c>
      <c r="F651" s="186">
        <f>transpose!C198</f>
        <v>0</v>
      </c>
      <c r="G651" s="186">
        <f>transpose!D198</f>
        <v>0</v>
      </c>
      <c r="H651" s="186">
        <f>transpose!E198</f>
        <v>36.9</v>
      </c>
      <c r="I651" s="201">
        <f>transpose!F198</f>
        <v>1968134.24</v>
      </c>
      <c r="J651" s="201">
        <f>transpose!G198</f>
        <v>3940.81</v>
      </c>
      <c r="K651" s="201">
        <f>transpose!H198</f>
        <v>0</v>
      </c>
      <c r="L651" s="201">
        <f>transpose!I198</f>
        <v>0</v>
      </c>
      <c r="M651" s="201">
        <f>transpose!J198</f>
        <v>0</v>
      </c>
      <c r="N651" s="201">
        <f>transpose!K198</f>
        <v>1972075.05</v>
      </c>
      <c r="O651" s="324">
        <f>transpose!L198</f>
        <v>-171654.42243697311</v>
      </c>
      <c r="P651" s="201">
        <f>transpose!M198</f>
        <v>1800420.627563027</v>
      </c>
      <c r="Q651" s="201">
        <f>transpose!N198</f>
        <v>313716.47999999998</v>
      </c>
      <c r="R651" s="201">
        <f>transpose!O198</f>
        <v>11619129</v>
      </c>
      <c r="S651" s="238">
        <f>transpose!P198</f>
        <v>27</v>
      </c>
      <c r="T651" s="292">
        <f>transpose!Q198</f>
        <v>33098.089999999997</v>
      </c>
      <c r="U651" s="292">
        <f>transpose!R198</f>
        <v>1453606.0575630269</v>
      </c>
      <c r="V651" s="292">
        <f>transpose!S198</f>
        <v>0</v>
      </c>
      <c r="W651" s="292">
        <f>transpose!T198</f>
        <v>0</v>
      </c>
    </row>
    <row r="652" spans="1:23" x14ac:dyDescent="0.2">
      <c r="A652" s="294"/>
      <c r="B652" s="295"/>
      <c r="C652" s="296" t="str">
        <f>C$12</f>
        <v>PER PUPIL</v>
      </c>
      <c r="I652" s="201">
        <f>I651/(D651)</f>
        <v>16735.835374149661</v>
      </c>
      <c r="J652" s="201">
        <f>J651/(D651)</f>
        <v>33.510289115646259</v>
      </c>
      <c r="K652" s="201"/>
      <c r="L652" s="201"/>
      <c r="M652" s="201">
        <f t="shared" ref="M652:R652" si="147">M651/($D651)</f>
        <v>0</v>
      </c>
      <c r="N652" s="201">
        <f t="shared" si="147"/>
        <v>16769.345663265307</v>
      </c>
      <c r="O652" s="324">
        <f t="shared" si="147"/>
        <v>-1459.646449293989</v>
      </c>
      <c r="P652" s="201">
        <f t="shared" si="147"/>
        <v>15309.699213971318</v>
      </c>
      <c r="Q652" s="201">
        <f>Q651/(D651)</f>
        <v>2667.6571428571428</v>
      </c>
      <c r="R652" s="201">
        <f>R651/(D651+E651)</f>
        <v>98802.117346938787</v>
      </c>
      <c r="S652" s="201"/>
      <c r="T652" s="292">
        <f>T651/(D651)</f>
        <v>281.44634353741498</v>
      </c>
      <c r="U652" s="292">
        <f>U651/(D651)</f>
        <v>12360.59572757676</v>
      </c>
      <c r="V652" s="292">
        <f>V651/($D651)</f>
        <v>0</v>
      </c>
      <c r="W652" s="292">
        <f>W651/(D651)</f>
        <v>0</v>
      </c>
    </row>
    <row r="653" spans="1:23" x14ac:dyDescent="0.2">
      <c r="A653" s="294"/>
      <c r="B653" s="295"/>
      <c r="C653" s="296"/>
      <c r="I653" s="201"/>
      <c r="J653" s="201"/>
      <c r="K653" s="201"/>
      <c r="L653" s="201"/>
      <c r="M653" s="201"/>
      <c r="N653" s="201"/>
      <c r="O653" s="324"/>
      <c r="P653" s="201"/>
      <c r="Q653" s="201"/>
      <c r="R653" s="201"/>
      <c r="S653" s="238"/>
      <c r="T653" s="325"/>
      <c r="U653" s="325"/>
      <c r="V653" s="325"/>
      <c r="W653" s="325"/>
    </row>
    <row r="654" spans="1:23" x14ac:dyDescent="0.2">
      <c r="A654" s="295" t="s">
        <v>61</v>
      </c>
      <c r="B654" s="295"/>
      <c r="C654" s="300" t="s">
        <v>921</v>
      </c>
      <c r="I654" s="201"/>
      <c r="J654" s="201"/>
      <c r="K654" s="201"/>
      <c r="L654" s="201"/>
      <c r="M654" s="201"/>
      <c r="N654" s="201"/>
      <c r="O654" s="324"/>
      <c r="P654" s="201"/>
      <c r="Q654" s="201"/>
      <c r="R654" s="201"/>
      <c r="S654" s="238"/>
      <c r="T654" s="325"/>
      <c r="U654" s="325"/>
      <c r="V654" s="325"/>
      <c r="W654" s="325"/>
    </row>
    <row r="655" spans="1:23" x14ac:dyDescent="0.2">
      <c r="A655" s="294"/>
      <c r="B655" s="295"/>
      <c r="C655" s="296" t="str">
        <f>C$11</f>
        <v>TOTAL</v>
      </c>
      <c r="D655" s="186">
        <f>transpose!A199</f>
        <v>93.5</v>
      </c>
      <c r="E655" s="186">
        <f>transpose!B199</f>
        <v>0</v>
      </c>
      <c r="F655" s="186">
        <f>transpose!C199</f>
        <v>0</v>
      </c>
      <c r="G655" s="186">
        <f>transpose!D199</f>
        <v>0</v>
      </c>
      <c r="H655" s="186">
        <f>transpose!E199</f>
        <v>48</v>
      </c>
      <c r="I655" s="201">
        <f>transpose!F199</f>
        <v>1627240.23</v>
      </c>
      <c r="J655" s="201">
        <f>transpose!G199</f>
        <v>0</v>
      </c>
      <c r="K655" s="201">
        <f>transpose!H199</f>
        <v>0</v>
      </c>
      <c r="L655" s="201">
        <f>transpose!I199</f>
        <v>0</v>
      </c>
      <c r="M655" s="201">
        <f>transpose!J199</f>
        <v>0</v>
      </c>
      <c r="N655" s="201">
        <f>transpose!K199</f>
        <v>1627240.23</v>
      </c>
      <c r="O655" s="324">
        <f>transpose!L199</f>
        <v>-141639.12364636289</v>
      </c>
      <c r="P655" s="201">
        <f>transpose!M199</f>
        <v>1485601.1063536371</v>
      </c>
      <c r="Q655" s="201">
        <f>transpose!N199</f>
        <v>835567.78</v>
      </c>
      <c r="R655" s="201">
        <f>transpose!O199</f>
        <v>42260155</v>
      </c>
      <c r="S655" s="238">
        <f>transpose!P199</f>
        <v>19.771999999999998</v>
      </c>
      <c r="T655" s="292">
        <f>transpose!Q199</f>
        <v>94422.11</v>
      </c>
      <c r="U655" s="292">
        <f>transpose!R199</f>
        <v>555611.21635363705</v>
      </c>
      <c r="V655" s="292">
        <f>transpose!S199</f>
        <v>231952.78</v>
      </c>
      <c r="W655" s="292">
        <f>transpose!T199</f>
        <v>33366.441960883829</v>
      </c>
    </row>
    <row r="656" spans="1:23" x14ac:dyDescent="0.2">
      <c r="A656" s="294"/>
      <c r="B656" s="295"/>
      <c r="C656" s="296" t="str">
        <f>C$12</f>
        <v>PER PUPIL</v>
      </c>
      <c r="I656" s="201">
        <f>I655/(D655)</f>
        <v>17403.638823529411</v>
      </c>
      <c r="J656" s="201">
        <f>J655/(D655)</f>
        <v>0</v>
      </c>
      <c r="K656" s="201"/>
      <c r="L656" s="201"/>
      <c r="M656" s="201">
        <f t="shared" ref="M656:R656" si="148">M655/($D655)</f>
        <v>0</v>
      </c>
      <c r="N656" s="201">
        <f t="shared" si="148"/>
        <v>17403.638823529411</v>
      </c>
      <c r="O656" s="324">
        <f t="shared" si="148"/>
        <v>-1514.8569373942555</v>
      </c>
      <c r="P656" s="201">
        <f t="shared" si="148"/>
        <v>15888.781886135155</v>
      </c>
      <c r="Q656" s="201">
        <f>Q655/(D655)</f>
        <v>8936.5537967914443</v>
      </c>
      <c r="R656" s="201">
        <f>R655/(D655+E655)</f>
        <v>451980.26737967914</v>
      </c>
      <c r="S656" s="201"/>
      <c r="T656" s="292">
        <f>T655/(D655)</f>
        <v>1009.8621390374332</v>
      </c>
      <c r="U656" s="292">
        <f>U655/(D655)</f>
        <v>5942.365950306279</v>
      </c>
      <c r="V656" s="292">
        <f>V655/($D655)</f>
        <v>2480.7783957219253</v>
      </c>
      <c r="W656" s="292">
        <f>W655/(D655)</f>
        <v>356.86034182763456</v>
      </c>
    </row>
    <row r="657" spans="1:23" x14ac:dyDescent="0.2">
      <c r="A657" s="294"/>
      <c r="B657" s="295"/>
      <c r="C657" s="296"/>
      <c r="I657" s="201"/>
      <c r="J657" s="201"/>
      <c r="K657" s="201"/>
      <c r="L657" s="201"/>
      <c r="M657" s="201"/>
      <c r="N657" s="201"/>
      <c r="O657" s="324"/>
      <c r="P657" s="201"/>
      <c r="Q657" s="201"/>
      <c r="R657" s="201"/>
      <c r="S657" s="238"/>
      <c r="T657" s="325"/>
      <c r="U657" s="325"/>
      <c r="V657" s="325"/>
      <c r="W657" s="325"/>
    </row>
    <row r="658" spans="1:23" x14ac:dyDescent="0.2">
      <c r="A658" s="295" t="s">
        <v>62</v>
      </c>
      <c r="B658" s="295"/>
      <c r="C658" s="300" t="s">
        <v>922</v>
      </c>
      <c r="I658" s="201"/>
      <c r="J658" s="201"/>
      <c r="K658" s="201"/>
      <c r="L658" s="201"/>
      <c r="M658" s="201"/>
      <c r="N658" s="201"/>
      <c r="O658" s="324"/>
      <c r="P658" s="201"/>
      <c r="Q658" s="201"/>
      <c r="R658" s="201"/>
      <c r="S658" s="238"/>
      <c r="T658" s="325"/>
      <c r="U658" s="325"/>
      <c r="V658" s="325"/>
      <c r="W658" s="325"/>
    </row>
    <row r="659" spans="1:23" x14ac:dyDescent="0.2">
      <c r="A659" s="294"/>
      <c r="B659" s="295"/>
      <c r="C659" s="296" t="str">
        <f>C$11</f>
        <v>TOTAL</v>
      </c>
      <c r="D659" s="186">
        <f>transpose!A200</f>
        <v>1857.6999999999998</v>
      </c>
      <c r="E659" s="186">
        <f>transpose!B200</f>
        <v>0</v>
      </c>
      <c r="F659" s="186">
        <f>transpose!C200</f>
        <v>0</v>
      </c>
      <c r="G659" s="186">
        <f>transpose!D200</f>
        <v>0</v>
      </c>
      <c r="H659" s="186">
        <f>transpose!E200</f>
        <v>693.7</v>
      </c>
      <c r="I659" s="201">
        <f>transpose!F200</f>
        <v>16286430.67</v>
      </c>
      <c r="J659" s="201">
        <f>transpose!G200</f>
        <v>0</v>
      </c>
      <c r="K659" s="201">
        <f>transpose!H200</f>
        <v>0</v>
      </c>
      <c r="L659" s="201">
        <f>transpose!I200</f>
        <v>0</v>
      </c>
      <c r="M659" s="201">
        <f>transpose!J200</f>
        <v>0</v>
      </c>
      <c r="N659" s="201">
        <f>transpose!K200</f>
        <v>16286430.67</v>
      </c>
      <c r="O659" s="324">
        <f>transpose!L200</f>
        <v>-1417612.3014277043</v>
      </c>
      <c r="P659" s="201">
        <f>transpose!M200</f>
        <v>14868818.368572295</v>
      </c>
      <c r="Q659" s="201">
        <f>transpose!N200</f>
        <v>6496282.1699999999</v>
      </c>
      <c r="R659" s="201">
        <f>transpose!O200</f>
        <v>1047787447</v>
      </c>
      <c r="S659" s="238">
        <f>transpose!P200</f>
        <v>6.2</v>
      </c>
      <c r="T659" s="292">
        <f>transpose!Q200</f>
        <v>549365.17000000004</v>
      </c>
      <c r="U659" s="292">
        <f>transpose!R200</f>
        <v>7823171.0285722949</v>
      </c>
      <c r="V659" s="292">
        <f>transpose!S200</f>
        <v>3904000</v>
      </c>
      <c r="W659" s="292">
        <f>transpose!T200</f>
        <v>0</v>
      </c>
    </row>
    <row r="660" spans="1:23" x14ac:dyDescent="0.2">
      <c r="A660" s="294"/>
      <c r="B660" s="295"/>
      <c r="C660" s="296" t="str">
        <f>C$12</f>
        <v>PER PUPIL</v>
      </c>
      <c r="I660" s="201">
        <f>I659/(D659)</f>
        <v>8766.9864186897794</v>
      </c>
      <c r="J660" s="201">
        <f>J659/(D659)</f>
        <v>0</v>
      </c>
      <c r="K660" s="201"/>
      <c r="L660" s="201"/>
      <c r="M660" s="201">
        <f t="shared" ref="M660:R660" si="149">M659/($D659)</f>
        <v>0</v>
      </c>
      <c r="N660" s="201">
        <f t="shared" si="149"/>
        <v>8766.9864186897794</v>
      </c>
      <c r="O660" s="324">
        <f t="shared" si="149"/>
        <v>-763.10077053760267</v>
      </c>
      <c r="P660" s="201">
        <f t="shared" si="149"/>
        <v>8003.8856481521752</v>
      </c>
      <c r="Q660" s="201">
        <f>Q659/(D659)</f>
        <v>3496.9490068364107</v>
      </c>
      <c r="R660" s="201">
        <f>R659/(D659+E659)</f>
        <v>564024.0334822631</v>
      </c>
      <c r="S660" s="201"/>
      <c r="T660" s="292">
        <f>T659/(D659)</f>
        <v>295.72329762609684</v>
      </c>
      <c r="U660" s="292">
        <f>U659/(D659)</f>
        <v>4211.2133436896675</v>
      </c>
      <c r="V660" s="292">
        <f>V659/($D659)</f>
        <v>2101.5233891371054</v>
      </c>
      <c r="W660" s="292">
        <f>W659/(D659)</f>
        <v>0</v>
      </c>
    </row>
    <row r="661" spans="1:23" x14ac:dyDescent="0.2">
      <c r="A661" s="294"/>
      <c r="B661" s="295"/>
      <c r="C661" s="296"/>
      <c r="I661" s="201"/>
      <c r="J661" s="201"/>
      <c r="K661" s="201"/>
      <c r="L661" s="201"/>
      <c r="M661" s="201"/>
      <c r="N661" s="201"/>
      <c r="O661" s="324"/>
      <c r="P661" s="201"/>
      <c r="Q661" s="201"/>
      <c r="R661" s="201"/>
      <c r="S661" s="238"/>
      <c r="T661" s="325"/>
      <c r="U661" s="325"/>
      <c r="V661" s="325"/>
      <c r="W661" s="325"/>
    </row>
    <row r="662" spans="1:23" x14ac:dyDescent="0.2">
      <c r="A662" s="295" t="s">
        <v>62</v>
      </c>
      <c r="B662" s="295"/>
      <c r="C662" s="300" t="s">
        <v>923</v>
      </c>
      <c r="I662" s="201"/>
      <c r="J662" s="201"/>
      <c r="K662" s="201"/>
      <c r="L662" s="201"/>
      <c r="M662" s="201"/>
      <c r="N662" s="201"/>
      <c r="O662" s="324"/>
      <c r="P662" s="201"/>
      <c r="Q662" s="201"/>
      <c r="R662" s="201"/>
      <c r="S662" s="238"/>
      <c r="T662" s="325"/>
      <c r="U662" s="325"/>
      <c r="V662" s="325"/>
      <c r="W662" s="325"/>
    </row>
    <row r="663" spans="1:23" x14ac:dyDescent="0.2">
      <c r="A663" s="294"/>
      <c r="B663" s="295"/>
      <c r="C663" s="296" t="str">
        <f>C$11</f>
        <v>TOTAL</v>
      </c>
      <c r="D663" s="186">
        <f>transpose!A201</f>
        <v>1911.4</v>
      </c>
      <c r="E663" s="186">
        <f>transpose!B201</f>
        <v>0</v>
      </c>
      <c r="F663" s="186">
        <f>transpose!C201</f>
        <v>0</v>
      </c>
      <c r="G663" s="186">
        <f>transpose!D201</f>
        <v>0</v>
      </c>
      <c r="H663" s="186">
        <f>transpose!E201</f>
        <v>454.3</v>
      </c>
      <c r="I663" s="201">
        <f>transpose!F201</f>
        <v>16332887.74</v>
      </c>
      <c r="J663" s="201">
        <f>transpose!G201</f>
        <v>0</v>
      </c>
      <c r="K663" s="201">
        <f>transpose!H201</f>
        <v>0</v>
      </c>
      <c r="L663" s="201">
        <f>transpose!I201</f>
        <v>0</v>
      </c>
      <c r="M663" s="201">
        <f>transpose!J201</f>
        <v>0</v>
      </c>
      <c r="N663" s="201">
        <f>transpose!K201</f>
        <v>16332887.74</v>
      </c>
      <c r="O663" s="324">
        <f>transpose!L201</f>
        <v>-1421656.0428253575</v>
      </c>
      <c r="P663" s="201">
        <f>transpose!M201</f>
        <v>14911231.697174642</v>
      </c>
      <c r="Q663" s="201">
        <f>transpose!N201</f>
        <v>8518421.8399999999</v>
      </c>
      <c r="R663" s="201">
        <f>transpose!O201</f>
        <v>438235510</v>
      </c>
      <c r="S663" s="238">
        <f>transpose!P201</f>
        <v>19.437999999999999</v>
      </c>
      <c r="T663" s="292">
        <f>transpose!Q201</f>
        <v>543511.34</v>
      </c>
      <c r="U663" s="292">
        <f>transpose!R201</f>
        <v>5849298.5171746425</v>
      </c>
      <c r="V663" s="292">
        <f>transpose!S201</f>
        <v>1200000</v>
      </c>
      <c r="W663" s="292">
        <f>transpose!T201</f>
        <v>0</v>
      </c>
    </row>
    <row r="664" spans="1:23" x14ac:dyDescent="0.2">
      <c r="A664" s="294"/>
      <c r="B664" s="295"/>
      <c r="C664" s="296" t="str">
        <f>C$12</f>
        <v>PER PUPIL</v>
      </c>
      <c r="I664" s="201">
        <f>I663/(D663)</f>
        <v>8544.9867845558219</v>
      </c>
      <c r="J664" s="201">
        <f>J663/(D663)</f>
        <v>0</v>
      </c>
      <c r="K664" s="201"/>
      <c r="L664" s="201"/>
      <c r="M664" s="201">
        <f t="shared" ref="M664:R664" si="150">M663/($D663)</f>
        <v>0</v>
      </c>
      <c r="N664" s="201">
        <f t="shared" si="150"/>
        <v>8544.9867845558219</v>
      </c>
      <c r="O664" s="324">
        <f t="shared" si="150"/>
        <v>-743.77735838932585</v>
      </c>
      <c r="P664" s="201">
        <f t="shared" si="150"/>
        <v>7801.209426166497</v>
      </c>
      <c r="Q664" s="201">
        <f>Q663/(D663)</f>
        <v>4456.6400753374483</v>
      </c>
      <c r="R664" s="201">
        <f>R663/(D663+E663)</f>
        <v>229274.6206968714</v>
      </c>
      <c r="S664" s="201"/>
      <c r="T664" s="292">
        <f>T663/(D663)</f>
        <v>284.35248508946319</v>
      </c>
      <c r="U664" s="292">
        <f>U663/(D663)</f>
        <v>3060.2168657395846</v>
      </c>
      <c r="V664" s="292">
        <f>V663/($D663)</f>
        <v>627.81207491890757</v>
      </c>
      <c r="W664" s="292">
        <f>W663/(D663)</f>
        <v>0</v>
      </c>
    </row>
    <row r="665" spans="1:23" x14ac:dyDescent="0.2">
      <c r="A665" s="294"/>
      <c r="B665" s="295"/>
      <c r="C665" s="296"/>
      <c r="I665" s="201"/>
      <c r="J665" s="201"/>
      <c r="K665" s="201"/>
      <c r="L665" s="201"/>
      <c r="M665" s="201"/>
      <c r="N665" s="201"/>
      <c r="O665" s="324"/>
      <c r="P665" s="201"/>
      <c r="Q665" s="201"/>
      <c r="R665" s="201"/>
      <c r="S665" s="238"/>
      <c r="T665" s="325"/>
      <c r="U665" s="325"/>
      <c r="V665" s="325"/>
      <c r="W665" s="325"/>
    </row>
    <row r="666" spans="1:23" x14ac:dyDescent="0.2">
      <c r="A666" s="295" t="s">
        <v>62</v>
      </c>
      <c r="B666" s="295"/>
      <c r="C666" s="300" t="s">
        <v>924</v>
      </c>
      <c r="I666" s="201"/>
      <c r="J666" s="201"/>
      <c r="K666" s="201"/>
      <c r="L666" s="201"/>
      <c r="M666" s="201"/>
      <c r="N666" s="201"/>
      <c r="O666" s="324"/>
      <c r="P666" s="201"/>
      <c r="Q666" s="201"/>
      <c r="R666" s="201"/>
      <c r="S666" s="238"/>
      <c r="T666" s="325"/>
      <c r="U666" s="325"/>
      <c r="V666" s="325"/>
      <c r="W666" s="325"/>
    </row>
    <row r="667" spans="1:23" x14ac:dyDescent="0.2">
      <c r="A667" s="294"/>
      <c r="B667" s="295"/>
      <c r="C667" s="296" t="str">
        <f>C$11</f>
        <v>TOTAL</v>
      </c>
      <c r="D667" s="186">
        <f>transpose!A202</f>
        <v>2347</v>
      </c>
      <c r="E667" s="186">
        <f>transpose!B202</f>
        <v>0</v>
      </c>
      <c r="F667" s="186">
        <f>transpose!C202</f>
        <v>0</v>
      </c>
      <c r="G667" s="186">
        <f>transpose!D202</f>
        <v>0</v>
      </c>
      <c r="H667" s="186">
        <f>transpose!E202</f>
        <v>619.6</v>
      </c>
      <c r="I667" s="201">
        <f>transpose!F202</f>
        <v>20006938.68</v>
      </c>
      <c r="J667" s="201">
        <f>transpose!G202</f>
        <v>0</v>
      </c>
      <c r="K667" s="201">
        <f>transpose!H202</f>
        <v>0</v>
      </c>
      <c r="L667" s="201">
        <f>transpose!I202</f>
        <v>0</v>
      </c>
      <c r="M667" s="201">
        <f>transpose!J202</f>
        <v>0</v>
      </c>
      <c r="N667" s="201">
        <f>transpose!K202</f>
        <v>20006938.68</v>
      </c>
      <c r="O667" s="324">
        <f>transpose!L202</f>
        <v>-1741454.7706221105</v>
      </c>
      <c r="P667" s="201">
        <f>transpose!M202</f>
        <v>18265483.909377888</v>
      </c>
      <c r="Q667" s="201">
        <f>transpose!N202</f>
        <v>12767603.77</v>
      </c>
      <c r="R667" s="201">
        <f>transpose!O202</f>
        <v>1177280200</v>
      </c>
      <c r="S667" s="238">
        <f>transpose!P202</f>
        <v>10.845000000000001</v>
      </c>
      <c r="T667" s="292">
        <f>transpose!Q202</f>
        <v>831599.99</v>
      </c>
      <c r="U667" s="292">
        <f>transpose!R202</f>
        <v>4666280.1493778881</v>
      </c>
      <c r="V667" s="292">
        <f>transpose!S202</f>
        <v>4546526.37</v>
      </c>
      <c r="W667" s="292">
        <f>transpose!T202</f>
        <v>98059.265981321427</v>
      </c>
    </row>
    <row r="668" spans="1:23" x14ac:dyDescent="0.2">
      <c r="A668" s="294"/>
      <c r="B668" s="295"/>
      <c r="C668" s="296" t="str">
        <f>C$12</f>
        <v>PER PUPIL</v>
      </c>
      <c r="I668" s="201">
        <f>I667/(D667)</f>
        <v>8524.4732339156362</v>
      </c>
      <c r="J668" s="201">
        <f>J667/(D667)</f>
        <v>0</v>
      </c>
      <c r="K668" s="201"/>
      <c r="L668" s="201"/>
      <c r="M668" s="201">
        <f t="shared" ref="M668:R668" si="151">M667/($D667)</f>
        <v>0</v>
      </c>
      <c r="N668" s="201">
        <f t="shared" si="151"/>
        <v>8524.4732339156362</v>
      </c>
      <c r="O668" s="324">
        <f t="shared" si="151"/>
        <v>-741.99180682663416</v>
      </c>
      <c r="P668" s="201">
        <f t="shared" si="151"/>
        <v>7782.481427089002</v>
      </c>
      <c r="Q668" s="201">
        <f>Q667/(D667)</f>
        <v>5439.9675202386024</v>
      </c>
      <c r="R668" s="201">
        <f>R667/(D667+E667)</f>
        <v>501610.65189603751</v>
      </c>
      <c r="S668" s="201"/>
      <c r="T668" s="292">
        <f>T667/(D667)</f>
        <v>354.32466553046442</v>
      </c>
      <c r="U668" s="292">
        <f>U667/(D667)</f>
        <v>1988.1892413199353</v>
      </c>
      <c r="V668" s="292">
        <f>V667/($D667)</f>
        <v>1937.1650489987219</v>
      </c>
      <c r="W668" s="292">
        <f>W667/(D667)</f>
        <v>41.780684269842958</v>
      </c>
    </row>
    <row r="669" spans="1:23" x14ac:dyDescent="0.2">
      <c r="A669" s="294"/>
      <c r="B669" s="295"/>
      <c r="C669" s="296"/>
      <c r="I669" s="201"/>
      <c r="J669" s="201"/>
      <c r="K669" s="201"/>
      <c r="L669" s="201"/>
      <c r="M669" s="201"/>
      <c r="N669" s="201"/>
      <c r="O669" s="324"/>
      <c r="P669" s="201"/>
      <c r="Q669" s="201"/>
      <c r="R669" s="201"/>
      <c r="S669" s="238"/>
      <c r="T669" s="325"/>
      <c r="U669" s="325"/>
      <c r="V669" s="325"/>
      <c r="W669" s="325"/>
    </row>
    <row r="670" spans="1:23" x14ac:dyDescent="0.2">
      <c r="A670" s="295" t="s">
        <v>62</v>
      </c>
      <c r="B670" s="295"/>
      <c r="C670" s="300" t="s">
        <v>925</v>
      </c>
      <c r="I670" s="201"/>
      <c r="J670" s="201"/>
      <c r="K670" s="201"/>
      <c r="L670" s="201"/>
      <c r="M670" s="201"/>
      <c r="N670" s="201"/>
      <c r="O670" s="324"/>
      <c r="P670" s="201"/>
      <c r="Q670" s="201"/>
      <c r="R670" s="201"/>
      <c r="S670" s="238"/>
      <c r="T670" s="325"/>
      <c r="U670" s="325"/>
      <c r="V670" s="325"/>
      <c r="W670" s="325"/>
    </row>
    <row r="671" spans="1:23" x14ac:dyDescent="0.2">
      <c r="A671" s="294"/>
      <c r="B671" s="295"/>
      <c r="C671" s="296" t="str">
        <f>C$11</f>
        <v>TOTAL</v>
      </c>
      <c r="D671" s="186">
        <f>transpose!A203</f>
        <v>6430</v>
      </c>
      <c r="E671" s="186">
        <f>transpose!B203</f>
        <v>0</v>
      </c>
      <c r="F671" s="186">
        <f>transpose!C203</f>
        <v>0</v>
      </c>
      <c r="G671" s="186">
        <f>transpose!D203</f>
        <v>0</v>
      </c>
      <c r="H671" s="186">
        <f>transpose!E203</f>
        <v>777.8</v>
      </c>
      <c r="I671" s="201">
        <f>transpose!F203</f>
        <v>54264042.850000001</v>
      </c>
      <c r="J671" s="201">
        <f>transpose!G203</f>
        <v>83860.350000000006</v>
      </c>
      <c r="K671" s="201">
        <f>transpose!H203</f>
        <v>0</v>
      </c>
      <c r="L671" s="201">
        <f>transpose!I203</f>
        <v>0</v>
      </c>
      <c r="M671" s="201">
        <f>transpose!J203</f>
        <v>0</v>
      </c>
      <c r="N671" s="201">
        <f>transpose!K203</f>
        <v>54347903.200000003</v>
      </c>
      <c r="O671" s="324">
        <f>transpose!L203</f>
        <v>-4730579.5661562281</v>
      </c>
      <c r="P671" s="201">
        <f>transpose!M203</f>
        <v>49617323.633843772</v>
      </c>
      <c r="Q671" s="201">
        <f>transpose!N203</f>
        <v>26712092.949999999</v>
      </c>
      <c r="R671" s="201">
        <f>transpose!O203</f>
        <v>989336776</v>
      </c>
      <c r="S671" s="238">
        <f>transpose!P203</f>
        <v>27</v>
      </c>
      <c r="T671" s="292">
        <f>transpose!Q203</f>
        <v>1429965.54</v>
      </c>
      <c r="U671" s="292">
        <f>transpose!R203</f>
        <v>21475265.143843774</v>
      </c>
      <c r="V671" s="292">
        <f>transpose!S203</f>
        <v>3795350</v>
      </c>
      <c r="W671" s="292">
        <f>transpose!T203</f>
        <v>0</v>
      </c>
    </row>
    <row r="672" spans="1:23" x14ac:dyDescent="0.2">
      <c r="A672" s="294"/>
      <c r="B672" s="295"/>
      <c r="C672" s="296" t="str">
        <f>C$12</f>
        <v>PER PUPIL</v>
      </c>
      <c r="I672" s="201">
        <f>I671/(D671)</f>
        <v>8439.1979548989111</v>
      </c>
      <c r="J672" s="201">
        <f>J671/(D671)</f>
        <v>13.042045101088648</v>
      </c>
      <c r="K672" s="201"/>
      <c r="L672" s="201"/>
      <c r="M672" s="201">
        <f t="shared" ref="M672:R672" si="152">M671/($D671)</f>
        <v>0</v>
      </c>
      <c r="N672" s="201">
        <f t="shared" si="152"/>
        <v>8452.24</v>
      </c>
      <c r="O672" s="324">
        <f t="shared" si="152"/>
        <v>-735.70444263704951</v>
      </c>
      <c r="P672" s="201">
        <f t="shared" si="152"/>
        <v>7716.5355573629504</v>
      </c>
      <c r="Q672" s="201">
        <f>Q671/(D671)</f>
        <v>4154.291283048211</v>
      </c>
      <c r="R672" s="201">
        <f>R671/(D671+E671)</f>
        <v>153862.64012441679</v>
      </c>
      <c r="S672" s="201"/>
      <c r="T672" s="292">
        <f>T671/(D671)</f>
        <v>222.38966407465009</v>
      </c>
      <c r="U672" s="292">
        <f>U671/(D671)</f>
        <v>3339.8546102400892</v>
      </c>
      <c r="V672" s="292">
        <f>V671/($D671)</f>
        <v>590.25660964230167</v>
      </c>
      <c r="W672" s="292">
        <f>W671/(D671)</f>
        <v>0</v>
      </c>
    </row>
    <row r="673" spans="1:23" x14ac:dyDescent="0.2">
      <c r="A673" s="294"/>
      <c r="B673" s="295"/>
      <c r="C673" s="296"/>
      <c r="I673" s="201"/>
      <c r="J673" s="201"/>
      <c r="K673" s="201"/>
      <c r="L673" s="201"/>
      <c r="M673" s="201"/>
      <c r="N673" s="201"/>
      <c r="O673" s="324"/>
      <c r="P673" s="201"/>
      <c r="Q673" s="201"/>
      <c r="R673" s="201"/>
      <c r="S673" s="238"/>
      <c r="T673" s="325"/>
      <c r="U673" s="325"/>
      <c r="V673" s="325"/>
      <c r="W673" s="325"/>
    </row>
    <row r="674" spans="1:23" x14ac:dyDescent="0.2">
      <c r="A674" s="295" t="s">
        <v>62</v>
      </c>
      <c r="B674" s="295"/>
      <c r="C674" s="300" t="s">
        <v>926</v>
      </c>
      <c r="I674" s="201"/>
      <c r="J674" s="201"/>
      <c r="K674" s="201"/>
      <c r="L674" s="201"/>
      <c r="M674" s="201"/>
      <c r="N674" s="201"/>
      <c r="O674" s="324"/>
      <c r="P674" s="201"/>
      <c r="Q674" s="201"/>
      <c r="R674" s="201"/>
      <c r="S674" s="238"/>
      <c r="T674" s="325"/>
      <c r="U674" s="325"/>
      <c r="V674" s="325"/>
      <c r="W674" s="325"/>
    </row>
    <row r="675" spans="1:23" x14ac:dyDescent="0.2">
      <c r="A675" s="294"/>
      <c r="B675" s="295"/>
      <c r="C675" s="296" t="str">
        <f>C$11</f>
        <v>TOTAL</v>
      </c>
      <c r="D675" s="186">
        <f>transpose!A204</f>
        <v>3789.9</v>
      </c>
      <c r="E675" s="186">
        <f>transpose!B204</f>
        <v>0</v>
      </c>
      <c r="F675" s="186">
        <f>transpose!C204</f>
        <v>0</v>
      </c>
      <c r="G675" s="186">
        <f>transpose!D204</f>
        <v>0</v>
      </c>
      <c r="H675" s="186">
        <f>transpose!E204</f>
        <v>836.1</v>
      </c>
      <c r="I675" s="201">
        <f>transpose!F204</f>
        <v>32033144.379999999</v>
      </c>
      <c r="J675" s="201">
        <f>transpose!G204</f>
        <v>0</v>
      </c>
      <c r="K675" s="201">
        <f>transpose!H204</f>
        <v>0</v>
      </c>
      <c r="L675" s="201">
        <f>transpose!I204</f>
        <v>0</v>
      </c>
      <c r="M675" s="201">
        <f>transpose!J204</f>
        <v>0</v>
      </c>
      <c r="N675" s="201">
        <f>transpose!K204</f>
        <v>32033144.379999999</v>
      </c>
      <c r="O675" s="324">
        <f>transpose!L204</f>
        <v>-2788246.2674983237</v>
      </c>
      <c r="P675" s="201">
        <f>transpose!M204</f>
        <v>29244898.112501673</v>
      </c>
      <c r="Q675" s="201">
        <f>transpose!N204</f>
        <v>10210692.140000001</v>
      </c>
      <c r="R675" s="201">
        <f>transpose!O204</f>
        <v>554507013</v>
      </c>
      <c r="S675" s="238">
        <f>transpose!P204</f>
        <v>18.414000000000001</v>
      </c>
      <c r="T675" s="292">
        <f>transpose!Q204</f>
        <v>519490.72</v>
      </c>
      <c r="U675" s="292">
        <f>transpose!R204</f>
        <v>18514715.252501674</v>
      </c>
      <c r="V675" s="292">
        <f>transpose!S204</f>
        <v>500000</v>
      </c>
      <c r="W675" s="292">
        <f>transpose!T204</f>
        <v>0</v>
      </c>
    </row>
    <row r="676" spans="1:23" x14ac:dyDescent="0.2">
      <c r="A676" s="294"/>
      <c r="B676" s="295"/>
      <c r="C676" s="296" t="str">
        <f>C$12</f>
        <v>PER PUPIL</v>
      </c>
      <c r="I676" s="201">
        <f>I675/(D675)</f>
        <v>8452.2400010554356</v>
      </c>
      <c r="J676" s="201">
        <f>J675/(D675)</f>
        <v>0</v>
      </c>
      <c r="K676" s="201"/>
      <c r="L676" s="201"/>
      <c r="M676" s="201">
        <f t="shared" ref="M676:R676" si="153">M675/($D675)</f>
        <v>0</v>
      </c>
      <c r="N676" s="201">
        <f t="shared" si="153"/>
        <v>8452.2400010554356</v>
      </c>
      <c r="O676" s="324">
        <f t="shared" si="153"/>
        <v>-735.70444272891734</v>
      </c>
      <c r="P676" s="201">
        <f t="shared" si="153"/>
        <v>7716.5355583265182</v>
      </c>
      <c r="Q676" s="201">
        <f>Q675/(D675)</f>
        <v>2694.1851077864853</v>
      </c>
      <c r="R676" s="201">
        <f>R675/(D675+E675)</f>
        <v>146311.7794664767</v>
      </c>
      <c r="S676" s="201"/>
      <c r="T676" s="292">
        <f>T675/(D675)</f>
        <v>137.07240824296156</v>
      </c>
      <c r="U676" s="292">
        <f>U675/(D675)</f>
        <v>4885.2780422970718</v>
      </c>
      <c r="V676" s="292">
        <f>V675/($D675)</f>
        <v>131.92960236417846</v>
      </c>
      <c r="W676" s="292">
        <f>W675/(D675)</f>
        <v>0</v>
      </c>
    </row>
    <row r="677" spans="1:23" x14ac:dyDescent="0.2">
      <c r="A677" s="294"/>
      <c r="B677" s="295"/>
      <c r="C677" s="296"/>
      <c r="I677" s="201"/>
      <c r="J677" s="201"/>
      <c r="K677" s="201"/>
      <c r="L677" s="201"/>
      <c r="M677" s="201"/>
      <c r="N677" s="201"/>
      <c r="O677" s="324"/>
      <c r="P677" s="201"/>
      <c r="Q677" s="201"/>
      <c r="R677" s="201"/>
      <c r="S677" s="238"/>
      <c r="T677" s="325"/>
      <c r="U677" s="325"/>
      <c r="V677" s="325"/>
      <c r="W677" s="325"/>
    </row>
    <row r="678" spans="1:23" x14ac:dyDescent="0.2">
      <c r="A678" s="295" t="s">
        <v>62</v>
      </c>
      <c r="B678" s="295"/>
      <c r="C678" s="300" t="s">
        <v>927</v>
      </c>
      <c r="I678" s="201"/>
      <c r="J678" s="201"/>
      <c r="K678" s="201"/>
      <c r="L678" s="201"/>
      <c r="M678" s="201"/>
      <c r="N678" s="201"/>
      <c r="O678" s="324"/>
      <c r="P678" s="201"/>
      <c r="Q678" s="201"/>
      <c r="R678" s="201"/>
      <c r="S678" s="238"/>
      <c r="T678" s="325"/>
      <c r="U678" s="325"/>
      <c r="V678" s="325"/>
      <c r="W678" s="325"/>
    </row>
    <row r="679" spans="1:23" x14ac:dyDescent="0.2">
      <c r="A679" s="294"/>
      <c r="B679" s="295"/>
      <c r="C679" s="296" t="str">
        <f>C$11</f>
        <v>TOTAL</v>
      </c>
      <c r="D679" s="186">
        <f>transpose!A205</f>
        <v>21751.4</v>
      </c>
      <c r="E679" s="186">
        <f>transpose!B205</f>
        <v>0</v>
      </c>
      <c r="F679" s="186">
        <f>transpose!C205</f>
        <v>0</v>
      </c>
      <c r="G679" s="186">
        <f>transpose!D205</f>
        <v>4</v>
      </c>
      <c r="H679" s="186">
        <f>transpose!E205</f>
        <v>11718.6</v>
      </c>
      <c r="I679" s="201">
        <f>transpose!F205</f>
        <v>190056889.82000002</v>
      </c>
      <c r="J679" s="201">
        <f>transpose!G205</f>
        <v>0</v>
      </c>
      <c r="K679" s="201">
        <f>transpose!H205</f>
        <v>0</v>
      </c>
      <c r="L679" s="201">
        <f>transpose!I205</f>
        <v>32648</v>
      </c>
      <c r="M679" s="201">
        <f>transpose!J205</f>
        <v>0</v>
      </c>
      <c r="N679" s="201">
        <f>transpose!K205</f>
        <v>190056889.82000002</v>
      </c>
      <c r="O679" s="324">
        <f>transpose!L205</f>
        <v>-16543034.532189602</v>
      </c>
      <c r="P679" s="201">
        <f>transpose!M205</f>
        <v>173513855.28781042</v>
      </c>
      <c r="Q679" s="201">
        <f>transpose!N205</f>
        <v>45402811.520000003</v>
      </c>
      <c r="R679" s="201">
        <f>transpose!O205</f>
        <v>1681585612</v>
      </c>
      <c r="S679" s="238">
        <f>transpose!P205</f>
        <v>27</v>
      </c>
      <c r="T679" s="292">
        <f>transpose!Q205</f>
        <v>2628976.75</v>
      </c>
      <c r="U679" s="292">
        <f>transpose!R205</f>
        <v>125482067.0178104</v>
      </c>
      <c r="V679" s="292">
        <f>transpose!S205</f>
        <v>14000000</v>
      </c>
      <c r="W679" s="292">
        <f>transpose!T205</f>
        <v>301535.70482264279</v>
      </c>
    </row>
    <row r="680" spans="1:23" x14ac:dyDescent="0.2">
      <c r="A680" s="294"/>
      <c r="B680" s="295"/>
      <c r="C680" s="296" t="str">
        <f>C$12</f>
        <v>PER PUPIL</v>
      </c>
      <c r="I680" s="201">
        <f>I679/(D679)</f>
        <v>8737.6853820903489</v>
      </c>
      <c r="J680" s="201">
        <f>J679/(D679)</f>
        <v>0</v>
      </c>
      <c r="K680" s="201"/>
      <c r="L680" s="201"/>
      <c r="M680" s="201">
        <f t="shared" ref="M680:R680" si="154">M679/($D679)</f>
        <v>0</v>
      </c>
      <c r="N680" s="201">
        <f t="shared" si="154"/>
        <v>8737.6853820903489</v>
      </c>
      <c r="O680" s="324">
        <f t="shared" si="154"/>
        <v>-760.55033387228411</v>
      </c>
      <c r="P680" s="201">
        <f t="shared" si="154"/>
        <v>7977.1350482180642</v>
      </c>
      <c r="Q680" s="201">
        <f>Q679/(D679)</f>
        <v>2087.3512288864167</v>
      </c>
      <c r="R680" s="201">
        <f>R679/(D679+E679)</f>
        <v>77309.30478038195</v>
      </c>
      <c r="S680" s="201"/>
      <c r="T680" s="292">
        <f>T679/(D679)</f>
        <v>120.8647144551615</v>
      </c>
      <c r="U680" s="292">
        <f>U679/(D679)</f>
        <v>5768.919104876486</v>
      </c>
      <c r="V680" s="292">
        <f>V679/($D679)</f>
        <v>643.63673142878156</v>
      </c>
      <c r="W680" s="292">
        <f>W679/(D679)</f>
        <v>13.862818247222835</v>
      </c>
    </row>
    <row r="681" spans="1:23" x14ac:dyDescent="0.2">
      <c r="A681" s="294"/>
      <c r="B681" s="295"/>
      <c r="C681" s="296"/>
      <c r="I681" s="201"/>
      <c r="J681" s="201"/>
      <c r="K681" s="201"/>
      <c r="L681" s="201"/>
      <c r="M681" s="201"/>
      <c r="N681" s="201"/>
      <c r="O681" s="324"/>
      <c r="P681" s="201"/>
      <c r="Q681" s="201"/>
      <c r="R681" s="201"/>
      <c r="S681" s="238"/>
      <c r="T681" s="325"/>
      <c r="U681" s="325"/>
      <c r="V681" s="325"/>
      <c r="W681" s="325"/>
    </row>
    <row r="682" spans="1:23" x14ac:dyDescent="0.2">
      <c r="A682" s="295" t="s">
        <v>62</v>
      </c>
      <c r="B682" s="295"/>
      <c r="C682" s="300" t="s">
        <v>914</v>
      </c>
      <c r="I682" s="201"/>
      <c r="J682" s="201"/>
      <c r="K682" s="201"/>
      <c r="L682" s="201"/>
      <c r="M682" s="201"/>
      <c r="N682" s="201"/>
      <c r="O682" s="324"/>
      <c r="P682" s="201"/>
      <c r="Q682" s="201"/>
      <c r="R682" s="201"/>
      <c r="S682" s="238"/>
      <c r="T682" s="325"/>
      <c r="U682" s="325"/>
      <c r="V682" s="325"/>
      <c r="W682" s="325"/>
    </row>
    <row r="683" spans="1:23" x14ac:dyDescent="0.2">
      <c r="A683" s="294"/>
      <c r="B683" s="295"/>
      <c r="C683" s="296" t="str">
        <f>C$11</f>
        <v>TOTAL</v>
      </c>
      <c r="D683" s="186">
        <f>transpose!A206</f>
        <v>1118.3000000000002</v>
      </c>
      <c r="E683" s="186">
        <f>transpose!B206</f>
        <v>0</v>
      </c>
      <c r="F683" s="186">
        <f>transpose!C206</f>
        <v>0</v>
      </c>
      <c r="G683" s="186">
        <f>transpose!D206</f>
        <v>0</v>
      </c>
      <c r="H683" s="186">
        <f>transpose!E206</f>
        <v>424.4</v>
      </c>
      <c r="I683" s="201">
        <f>transpose!F206</f>
        <v>10015448.449999999</v>
      </c>
      <c r="J683" s="201">
        <f>transpose!G206</f>
        <v>137738.75</v>
      </c>
      <c r="K683" s="201">
        <f>transpose!H206</f>
        <v>0</v>
      </c>
      <c r="L683" s="201">
        <f>transpose!I206</f>
        <v>0</v>
      </c>
      <c r="M683" s="201">
        <f>transpose!J206</f>
        <v>0</v>
      </c>
      <c r="N683" s="201">
        <f>transpose!K206</f>
        <v>10153187.199999999</v>
      </c>
      <c r="O683" s="324">
        <f>transpose!L206</f>
        <v>-400.00999999861233</v>
      </c>
      <c r="P683" s="201">
        <f>transpose!M206</f>
        <v>10152787.190000001</v>
      </c>
      <c r="Q683" s="201">
        <f>transpose!N206</f>
        <v>9648330.7200000007</v>
      </c>
      <c r="R683" s="201">
        <f>transpose!O206</f>
        <v>1725998340</v>
      </c>
      <c r="S683" s="238">
        <f>transpose!P206</f>
        <v>5.5900000000000007</v>
      </c>
      <c r="T683" s="292">
        <f>transpose!Q206</f>
        <v>504456.47</v>
      </c>
      <c r="U683" s="292">
        <f>transpose!R206</f>
        <v>6.9849193096160889E-10</v>
      </c>
      <c r="V683" s="292">
        <f>transpose!S206</f>
        <v>2491537</v>
      </c>
      <c r="W683" s="292">
        <f>transpose!T206</f>
        <v>0</v>
      </c>
    </row>
    <row r="684" spans="1:23" x14ac:dyDescent="0.2">
      <c r="A684" s="294"/>
      <c r="B684" s="295"/>
      <c r="C684" s="296" t="str">
        <f>C$12</f>
        <v>PER PUPIL</v>
      </c>
      <c r="I684" s="201">
        <f>I683/(D683)</f>
        <v>8955.9585531610464</v>
      </c>
      <c r="J684" s="201">
        <f>J683/(D683)</f>
        <v>123.16797818116783</v>
      </c>
      <c r="K684" s="201"/>
      <c r="L684" s="201"/>
      <c r="M684" s="201">
        <f t="shared" ref="M684:R684" si="155">M683/($D683)</f>
        <v>0</v>
      </c>
      <c r="N684" s="201">
        <f t="shared" si="155"/>
        <v>9079.1265313422136</v>
      </c>
      <c r="O684" s="324">
        <f t="shared" si="155"/>
        <v>-0.35769471519146229</v>
      </c>
      <c r="P684" s="201">
        <f t="shared" si="155"/>
        <v>9078.7688366270231</v>
      </c>
      <c r="Q684" s="201">
        <f>Q683/(D683)</f>
        <v>8627.6765805240084</v>
      </c>
      <c r="R684" s="201">
        <f>R683/(D683+E683)</f>
        <v>1543412.6263077883</v>
      </c>
      <c r="S684" s="201"/>
      <c r="T684" s="292">
        <f>T683/(D683)</f>
        <v>451.09225610301343</v>
      </c>
      <c r="U684" s="292">
        <f>U683/(D683)</f>
        <v>6.2460156573514152E-13</v>
      </c>
      <c r="V684" s="292">
        <f>V683/($D683)</f>
        <v>2227.968344809085</v>
      </c>
      <c r="W684" s="292">
        <f>W683/(D683)</f>
        <v>0</v>
      </c>
    </row>
    <row r="685" spans="1:23" x14ac:dyDescent="0.2">
      <c r="A685" s="294"/>
      <c r="B685" s="295"/>
      <c r="C685" s="296"/>
      <c r="I685" s="201"/>
      <c r="J685" s="201"/>
      <c r="K685" s="201"/>
      <c r="L685" s="201"/>
      <c r="M685" s="201"/>
      <c r="N685" s="201"/>
      <c r="O685" s="324"/>
      <c r="P685" s="201"/>
      <c r="Q685" s="201"/>
      <c r="R685" s="201"/>
      <c r="S685" s="238"/>
      <c r="T685" s="325"/>
      <c r="U685" s="325"/>
      <c r="V685" s="325"/>
      <c r="W685" s="325"/>
    </row>
    <row r="686" spans="1:23" x14ac:dyDescent="0.2">
      <c r="A686" s="295" t="s">
        <v>62</v>
      </c>
      <c r="B686" s="295"/>
      <c r="C686" s="300" t="s">
        <v>928</v>
      </c>
      <c r="I686" s="201"/>
      <c r="J686" s="201"/>
      <c r="K686" s="201"/>
      <c r="L686" s="201"/>
      <c r="M686" s="201"/>
      <c r="N686" s="201"/>
      <c r="O686" s="324"/>
      <c r="P686" s="201"/>
      <c r="Q686" s="201"/>
      <c r="R686" s="201"/>
      <c r="S686" s="238"/>
      <c r="T686" s="325"/>
      <c r="U686" s="325"/>
      <c r="V686" s="325"/>
      <c r="W686" s="325"/>
    </row>
    <row r="687" spans="1:23" x14ac:dyDescent="0.2">
      <c r="A687" s="294"/>
      <c r="B687" s="295"/>
      <c r="C687" s="296" t="str">
        <f>C$11</f>
        <v>TOTAL</v>
      </c>
      <c r="D687" s="186">
        <f>transpose!A207</f>
        <v>2325.5</v>
      </c>
      <c r="E687" s="186">
        <f>transpose!B207</f>
        <v>0</v>
      </c>
      <c r="F687" s="186">
        <f>transpose!C207</f>
        <v>0</v>
      </c>
      <c r="G687" s="186">
        <f>transpose!D207</f>
        <v>0</v>
      </c>
      <c r="H687" s="186">
        <f>transpose!E207</f>
        <v>1296.9000000000001</v>
      </c>
      <c r="I687" s="201">
        <f>transpose!F207</f>
        <v>21125241.030000001</v>
      </c>
      <c r="J687" s="201">
        <f>transpose!G207</f>
        <v>0</v>
      </c>
      <c r="K687" s="201">
        <f>transpose!H207</f>
        <v>0</v>
      </c>
      <c r="L687" s="201">
        <f>transpose!I207</f>
        <v>0</v>
      </c>
      <c r="M687" s="201">
        <f>transpose!J207</f>
        <v>0</v>
      </c>
      <c r="N687" s="201">
        <f>transpose!K207</f>
        <v>21125241.030000001</v>
      </c>
      <c r="O687" s="324">
        <f>transpose!L207</f>
        <v>-1838794.6482292835</v>
      </c>
      <c r="P687" s="201">
        <f>transpose!M207</f>
        <v>19286446.381770719</v>
      </c>
      <c r="Q687" s="201">
        <f>transpose!N207</f>
        <v>15404064.76</v>
      </c>
      <c r="R687" s="201">
        <f>transpose!O207</f>
        <v>1268555115</v>
      </c>
      <c r="S687" s="238">
        <f>transpose!P207</f>
        <v>12.143000000000001</v>
      </c>
      <c r="T687" s="292">
        <f>transpose!Q207</f>
        <v>894207.96</v>
      </c>
      <c r="U687" s="292">
        <f>transpose!R207</f>
        <v>2988173.6617707191</v>
      </c>
      <c r="V687" s="292">
        <f>transpose!S207</f>
        <v>2675000</v>
      </c>
      <c r="W687" s="292">
        <f>transpose!T207</f>
        <v>63030.312836575991</v>
      </c>
    </row>
    <row r="688" spans="1:23" x14ac:dyDescent="0.2">
      <c r="A688" s="294"/>
      <c r="B688" s="295"/>
      <c r="C688" s="296" t="str">
        <f>C$12</f>
        <v>PER PUPIL</v>
      </c>
      <c r="I688" s="201">
        <f>I687/(D687)</f>
        <v>9084.1715889056122</v>
      </c>
      <c r="J688" s="201">
        <f>J687/(D687)</f>
        <v>0</v>
      </c>
      <c r="K688" s="201"/>
      <c r="L688" s="201"/>
      <c r="M688" s="201">
        <f t="shared" ref="M688:R688" si="156">M687/($D687)</f>
        <v>0</v>
      </c>
      <c r="N688" s="201">
        <f t="shared" si="156"/>
        <v>9084.1715889056122</v>
      </c>
      <c r="O688" s="324">
        <f t="shared" si="156"/>
        <v>-790.70937356666673</v>
      </c>
      <c r="P688" s="201">
        <f t="shared" si="156"/>
        <v>8293.4622153389464</v>
      </c>
      <c r="Q688" s="201">
        <f>Q687/(D687)</f>
        <v>6623.9796860890128</v>
      </c>
      <c r="R688" s="201">
        <f>R687/(D687+E687)</f>
        <v>545497.79187271558</v>
      </c>
      <c r="S688" s="201"/>
      <c r="T688" s="292">
        <f>T687/(D687)</f>
        <v>384.5228811008385</v>
      </c>
      <c r="U688" s="292">
        <f>U687/(D687)</f>
        <v>1284.9596481490944</v>
      </c>
      <c r="V688" s="292">
        <f>V687/($D687)</f>
        <v>1150.2902601591056</v>
      </c>
      <c r="W688" s="292">
        <f>W687/(D687)</f>
        <v>27.103983159138245</v>
      </c>
    </row>
    <row r="689" spans="1:23" x14ac:dyDescent="0.2">
      <c r="A689" s="294"/>
      <c r="B689" s="295"/>
      <c r="C689" s="296"/>
      <c r="I689" s="201"/>
      <c r="J689" s="201"/>
      <c r="K689" s="201"/>
      <c r="L689" s="201"/>
      <c r="M689" s="201"/>
      <c r="N689" s="201"/>
      <c r="O689" s="324"/>
      <c r="P689" s="201"/>
      <c r="Q689" s="201"/>
      <c r="R689" s="201"/>
      <c r="S689" s="238"/>
      <c r="T689" s="325"/>
      <c r="U689" s="325"/>
      <c r="V689" s="325"/>
      <c r="W689" s="325"/>
    </row>
    <row r="690" spans="1:23" x14ac:dyDescent="0.2">
      <c r="A690" s="295" t="s">
        <v>62</v>
      </c>
      <c r="B690" s="295"/>
      <c r="C690" s="300" t="s">
        <v>929</v>
      </c>
      <c r="I690" s="201"/>
      <c r="J690" s="201"/>
      <c r="K690" s="201"/>
      <c r="L690" s="201"/>
      <c r="M690" s="201"/>
      <c r="N690" s="201"/>
      <c r="O690" s="324"/>
      <c r="P690" s="201"/>
      <c r="Q690" s="201"/>
      <c r="R690" s="201"/>
      <c r="S690" s="238"/>
      <c r="T690" s="325"/>
      <c r="U690" s="325"/>
      <c r="V690" s="325"/>
      <c r="W690" s="325"/>
    </row>
    <row r="691" spans="1:23" x14ac:dyDescent="0.2">
      <c r="A691" s="294"/>
      <c r="B691" s="295"/>
      <c r="C691" s="296" t="str">
        <f>C$11</f>
        <v>TOTAL</v>
      </c>
      <c r="D691" s="186">
        <f>transpose!A208</f>
        <v>924.4</v>
      </c>
      <c r="E691" s="186">
        <f>transpose!B208</f>
        <v>0</v>
      </c>
      <c r="F691" s="186">
        <f>transpose!C208</f>
        <v>0</v>
      </c>
      <c r="G691" s="186">
        <f>transpose!D208</f>
        <v>0</v>
      </c>
      <c r="H691" s="186">
        <f>transpose!E208</f>
        <v>322.8</v>
      </c>
      <c r="I691" s="201">
        <f>transpose!F208</f>
        <v>8487219.4000000004</v>
      </c>
      <c r="J691" s="201">
        <f>transpose!G208</f>
        <v>0</v>
      </c>
      <c r="K691" s="201">
        <f>transpose!H208</f>
        <v>0</v>
      </c>
      <c r="L691" s="201">
        <f>transpose!I208</f>
        <v>0</v>
      </c>
      <c r="M691" s="201">
        <f>transpose!J208</f>
        <v>0</v>
      </c>
      <c r="N691" s="201">
        <f>transpose!K208</f>
        <v>8487219.4000000004</v>
      </c>
      <c r="O691" s="324">
        <f>transpose!L208</f>
        <v>-738749.1384787173</v>
      </c>
      <c r="P691" s="201">
        <f>transpose!M208</f>
        <v>7748470.2615212835</v>
      </c>
      <c r="Q691" s="201">
        <f>transpose!N208</f>
        <v>3004892.69</v>
      </c>
      <c r="R691" s="201">
        <f>transpose!O208</f>
        <v>178014970</v>
      </c>
      <c r="S691" s="238">
        <f>transpose!P208</f>
        <v>16.88</v>
      </c>
      <c r="T691" s="292">
        <f>transpose!Q208</f>
        <v>242632.13</v>
      </c>
      <c r="U691" s="292">
        <f>transpose!R208</f>
        <v>4500945.4415212842</v>
      </c>
      <c r="V691" s="292">
        <f>transpose!S208</f>
        <v>900000</v>
      </c>
      <c r="W691" s="292">
        <f>transpose!T208</f>
        <v>0</v>
      </c>
    </row>
    <row r="692" spans="1:23" x14ac:dyDescent="0.2">
      <c r="A692" s="294"/>
      <c r="B692" s="295"/>
      <c r="C692" s="296" t="str">
        <f>C$12</f>
        <v>PER PUPIL</v>
      </c>
      <c r="I692" s="201">
        <f>I691/(D691)</f>
        <v>9181.3277801817403</v>
      </c>
      <c r="J692" s="201">
        <f>J691/(D691)</f>
        <v>0</v>
      </c>
      <c r="K692" s="201"/>
      <c r="L692" s="201"/>
      <c r="M692" s="201">
        <f t="shared" ref="M692:R692" si="157">M691/($D691)</f>
        <v>0</v>
      </c>
      <c r="N692" s="201">
        <f t="shared" si="157"/>
        <v>9181.3277801817403</v>
      </c>
      <c r="O692" s="324">
        <f t="shared" si="157"/>
        <v>-799.16609528203946</v>
      </c>
      <c r="P692" s="201">
        <f t="shared" si="157"/>
        <v>8382.1616848997019</v>
      </c>
      <c r="Q692" s="201">
        <f>Q691/(D691)</f>
        <v>3250.6411618347038</v>
      </c>
      <c r="R692" s="201">
        <f>R691/(D691+E691)</f>
        <v>192573.5287754219</v>
      </c>
      <c r="S692" s="201"/>
      <c r="T692" s="292">
        <f>T691/(D691)</f>
        <v>262.47525962786676</v>
      </c>
      <c r="U692" s="292">
        <f>U691/(D691)</f>
        <v>4869.0452634371313</v>
      </c>
      <c r="V692" s="292">
        <f>V691/($D691)</f>
        <v>973.60450021635654</v>
      </c>
      <c r="W692" s="292">
        <f>W691/(D691)</f>
        <v>0</v>
      </c>
    </row>
    <row r="693" spans="1:23" x14ac:dyDescent="0.2">
      <c r="A693" s="294"/>
      <c r="B693" s="295"/>
      <c r="C693" s="296"/>
      <c r="I693" s="201"/>
      <c r="J693" s="201"/>
      <c r="K693" s="201"/>
      <c r="L693" s="201"/>
      <c r="M693" s="201"/>
      <c r="N693" s="201"/>
      <c r="O693" s="324"/>
      <c r="P693" s="201"/>
      <c r="Q693" s="201"/>
      <c r="R693" s="201"/>
      <c r="S693" s="238"/>
      <c r="T693" s="325"/>
      <c r="U693" s="325"/>
      <c r="V693" s="325"/>
      <c r="W693" s="325"/>
    </row>
    <row r="694" spans="1:23" x14ac:dyDescent="0.2">
      <c r="A694" s="295" t="s">
        <v>62</v>
      </c>
      <c r="B694" s="295"/>
      <c r="C694" s="300" t="s">
        <v>930</v>
      </c>
      <c r="I694" s="201"/>
      <c r="J694" s="201"/>
      <c r="K694" s="201"/>
      <c r="L694" s="201"/>
      <c r="M694" s="201"/>
      <c r="N694" s="201"/>
      <c r="O694" s="324"/>
      <c r="P694" s="201"/>
      <c r="Q694" s="201"/>
      <c r="R694" s="201"/>
      <c r="S694" s="238"/>
      <c r="T694" s="325"/>
      <c r="U694" s="325"/>
      <c r="V694" s="325"/>
      <c r="W694" s="325"/>
    </row>
    <row r="695" spans="1:23" x14ac:dyDescent="0.2">
      <c r="A695" s="294"/>
      <c r="B695" s="295"/>
      <c r="C695" s="296" t="str">
        <f>C$11</f>
        <v>TOTAL</v>
      </c>
      <c r="D695" s="186">
        <f>transpose!A209</f>
        <v>167.5</v>
      </c>
      <c r="E695" s="186">
        <f>transpose!B209</f>
        <v>0</v>
      </c>
      <c r="F695" s="186">
        <f>transpose!C209</f>
        <v>0</v>
      </c>
      <c r="G695" s="186">
        <f>transpose!D209</f>
        <v>0</v>
      </c>
      <c r="H695" s="186">
        <f>transpose!E209</f>
        <v>40</v>
      </c>
      <c r="I695" s="201">
        <f>transpose!F209</f>
        <v>2548848.9099999997</v>
      </c>
      <c r="J695" s="201">
        <f>transpose!G209</f>
        <v>0</v>
      </c>
      <c r="K695" s="201">
        <f>transpose!H209</f>
        <v>0</v>
      </c>
      <c r="L695" s="201">
        <f>transpose!I209</f>
        <v>0</v>
      </c>
      <c r="M695" s="201">
        <f>transpose!J209</f>
        <v>0</v>
      </c>
      <c r="N695" s="201">
        <f>transpose!K209</f>
        <v>2548848.9099999997</v>
      </c>
      <c r="O695" s="324">
        <f>transpose!L209</f>
        <v>-221858.28451364383</v>
      </c>
      <c r="P695" s="201">
        <f>transpose!M209</f>
        <v>2326990.6254863557</v>
      </c>
      <c r="Q695" s="201">
        <f>transpose!N209</f>
        <v>1287140.8999999999</v>
      </c>
      <c r="R695" s="201">
        <f>transpose!O209</f>
        <v>111296230</v>
      </c>
      <c r="S695" s="238">
        <f>transpose!P209</f>
        <v>11.565</v>
      </c>
      <c r="T695" s="292">
        <f>transpose!Q209</f>
        <v>121280.94</v>
      </c>
      <c r="U695" s="292">
        <f>transpose!R209</f>
        <v>918568.78548635589</v>
      </c>
      <c r="V695" s="292">
        <f>transpose!S209</f>
        <v>1352442.635</v>
      </c>
      <c r="W695" s="292">
        <f>transpose!T209</f>
        <v>0</v>
      </c>
    </row>
    <row r="696" spans="1:23" x14ac:dyDescent="0.2">
      <c r="A696" s="294"/>
      <c r="B696" s="295"/>
      <c r="C696" s="296" t="str">
        <f>C$12</f>
        <v>PER PUPIL</v>
      </c>
      <c r="I696" s="201">
        <f>I695/(D695)</f>
        <v>15217.008417910445</v>
      </c>
      <c r="J696" s="201">
        <f>J695/(D695)</f>
        <v>0</v>
      </c>
      <c r="K696" s="201"/>
      <c r="L696" s="201"/>
      <c r="M696" s="201">
        <f t="shared" ref="M696:R696" si="158">M695/($D695)</f>
        <v>0</v>
      </c>
      <c r="N696" s="201">
        <f t="shared" si="158"/>
        <v>15217.008417910445</v>
      </c>
      <c r="O696" s="324">
        <f t="shared" si="158"/>
        <v>-1324.5270717232468</v>
      </c>
      <c r="P696" s="201">
        <f t="shared" si="158"/>
        <v>13892.481346187198</v>
      </c>
      <c r="Q696" s="201">
        <f>Q695/(D695)</f>
        <v>7684.4232835820894</v>
      </c>
      <c r="R696" s="201">
        <f>R695/(D695+E695)</f>
        <v>664455.10447761195</v>
      </c>
      <c r="S696" s="201"/>
      <c r="T696" s="292">
        <f>T695/(D695)</f>
        <v>724.06531343283586</v>
      </c>
      <c r="U696" s="292">
        <f>U695/(D695)</f>
        <v>5483.9927491722738</v>
      </c>
      <c r="V696" s="292">
        <f>V695/($D695)</f>
        <v>8074.284388059702</v>
      </c>
      <c r="W696" s="292">
        <f>W695/(D695)</f>
        <v>0</v>
      </c>
    </row>
    <row r="697" spans="1:23" x14ac:dyDescent="0.2">
      <c r="A697" s="294"/>
      <c r="B697" s="295"/>
      <c r="C697" s="296"/>
      <c r="I697" s="201"/>
      <c r="J697" s="201"/>
      <c r="K697" s="201"/>
      <c r="L697" s="201"/>
      <c r="M697" s="201"/>
      <c r="N697" s="201"/>
      <c r="O697" s="324"/>
      <c r="P697" s="201"/>
      <c r="Q697" s="201"/>
      <c r="R697" s="201"/>
      <c r="S697" s="238"/>
      <c r="T697" s="325"/>
      <c r="U697" s="325"/>
      <c r="V697" s="325"/>
      <c r="W697" s="325"/>
    </row>
    <row r="698" spans="1:23" x14ac:dyDescent="0.2">
      <c r="A698" s="295" t="s">
        <v>62</v>
      </c>
      <c r="B698" s="295"/>
      <c r="C698" s="300" t="s">
        <v>931</v>
      </c>
      <c r="I698" s="201"/>
      <c r="J698" s="201"/>
      <c r="K698" s="201"/>
      <c r="L698" s="201"/>
      <c r="M698" s="201"/>
      <c r="N698" s="201"/>
      <c r="O698" s="324"/>
      <c r="P698" s="201"/>
      <c r="Q698" s="201"/>
      <c r="R698" s="201"/>
      <c r="S698" s="238"/>
      <c r="T698" s="325"/>
      <c r="U698" s="325"/>
      <c r="V698" s="325"/>
      <c r="W698" s="325"/>
    </row>
    <row r="699" spans="1:23" x14ac:dyDescent="0.2">
      <c r="A699" s="294"/>
      <c r="B699" s="295"/>
      <c r="C699" s="296" t="str">
        <f>C$11</f>
        <v>TOTAL</v>
      </c>
      <c r="D699" s="186">
        <f>transpose!A210</f>
        <v>194.20000000000002</v>
      </c>
      <c r="E699" s="186">
        <f>transpose!B210</f>
        <v>0</v>
      </c>
      <c r="F699" s="186">
        <f>transpose!C210</f>
        <v>0</v>
      </c>
      <c r="G699" s="186">
        <f>transpose!D210</f>
        <v>0</v>
      </c>
      <c r="H699" s="186">
        <f>transpose!E210</f>
        <v>34</v>
      </c>
      <c r="I699" s="201">
        <f>transpose!F210</f>
        <v>2753139.68</v>
      </c>
      <c r="J699" s="201">
        <f>transpose!G210</f>
        <v>23895.55</v>
      </c>
      <c r="K699" s="201">
        <f>transpose!H210</f>
        <v>0</v>
      </c>
      <c r="L699" s="201">
        <f>transpose!I210</f>
        <v>0</v>
      </c>
      <c r="M699" s="201">
        <f>transpose!J210</f>
        <v>0</v>
      </c>
      <c r="N699" s="201">
        <f>transpose!K210</f>
        <v>2777035.23</v>
      </c>
      <c r="O699" s="324">
        <f>transpose!L210</f>
        <v>-241720.20151706535</v>
      </c>
      <c r="P699" s="201">
        <f>transpose!M210</f>
        <v>2535315.0284829345</v>
      </c>
      <c r="Q699" s="201">
        <f>transpose!N210</f>
        <v>2108230.0699999998</v>
      </c>
      <c r="R699" s="201">
        <f>transpose!O210</f>
        <v>409762890</v>
      </c>
      <c r="S699" s="238">
        <f>transpose!P210</f>
        <v>5.1450000000000005</v>
      </c>
      <c r="T699" s="292">
        <f>transpose!Q210</f>
        <v>132362.91</v>
      </c>
      <c r="U699" s="292">
        <f>transpose!R210</f>
        <v>294722.0484829346</v>
      </c>
      <c r="V699" s="292">
        <f>transpose!S210</f>
        <v>75000</v>
      </c>
      <c r="W699" s="292">
        <f>transpose!T210</f>
        <v>0</v>
      </c>
    </row>
    <row r="700" spans="1:23" x14ac:dyDescent="0.2">
      <c r="A700" s="294"/>
      <c r="B700" s="295"/>
      <c r="C700" s="296" t="str">
        <f>C$12</f>
        <v>PER PUPIL</v>
      </c>
      <c r="I700" s="201">
        <f>I699/(D699)</f>
        <v>14176.826364572606</v>
      </c>
      <c r="J700" s="201">
        <f>J699/(D699)</f>
        <v>123.04608650875385</v>
      </c>
      <c r="K700" s="201"/>
      <c r="L700" s="201"/>
      <c r="M700" s="201">
        <f t="shared" ref="M700:R700" si="159">M699/($D699)</f>
        <v>0</v>
      </c>
      <c r="N700" s="201">
        <f t="shared" si="159"/>
        <v>14299.872451081357</v>
      </c>
      <c r="O700" s="324">
        <f t="shared" si="159"/>
        <v>-1244.6972271733539</v>
      </c>
      <c r="P700" s="201">
        <f t="shared" si="159"/>
        <v>13055.175223908003</v>
      </c>
      <c r="Q700" s="201">
        <f>Q699/(D699)</f>
        <v>10855.973583934086</v>
      </c>
      <c r="R700" s="201">
        <f>R699/(D699+E699)</f>
        <v>2110004.5829042224</v>
      </c>
      <c r="S700" s="201"/>
      <c r="T700" s="292">
        <f>T699/(D699)</f>
        <v>681.58038105046342</v>
      </c>
      <c r="U700" s="292">
        <f>U699/(D699)</f>
        <v>1517.6212589234531</v>
      </c>
      <c r="V700" s="292">
        <f>V699/($D699)</f>
        <v>386.19979402677649</v>
      </c>
      <c r="W700" s="292">
        <f>W699/(D699)</f>
        <v>0</v>
      </c>
    </row>
    <row r="701" spans="1:23" x14ac:dyDescent="0.2">
      <c r="A701" s="294"/>
      <c r="B701" s="295"/>
      <c r="C701" s="296"/>
      <c r="I701" s="201"/>
      <c r="J701" s="201"/>
      <c r="K701" s="201"/>
      <c r="L701" s="201"/>
      <c r="M701" s="201"/>
      <c r="N701" s="201"/>
      <c r="O701" s="324"/>
      <c r="P701" s="201"/>
      <c r="Q701" s="201"/>
      <c r="R701" s="201"/>
      <c r="S701" s="238"/>
      <c r="T701" s="325"/>
      <c r="U701" s="325"/>
      <c r="V701" s="325"/>
      <c r="W701" s="325"/>
    </row>
    <row r="702" spans="1:23" x14ac:dyDescent="0.2">
      <c r="A702" s="295" t="s">
        <v>62</v>
      </c>
      <c r="B702" s="295"/>
      <c r="C702" s="300" t="s">
        <v>932</v>
      </c>
      <c r="I702" s="201"/>
      <c r="J702" s="201"/>
      <c r="K702" s="201"/>
      <c r="L702" s="201"/>
      <c r="M702" s="201"/>
      <c r="N702" s="201"/>
      <c r="O702" s="324"/>
      <c r="P702" s="201"/>
      <c r="Q702" s="201"/>
      <c r="R702" s="201"/>
      <c r="S702" s="238"/>
      <c r="T702" s="325"/>
      <c r="U702" s="325"/>
      <c r="V702" s="325"/>
      <c r="W702" s="325"/>
    </row>
    <row r="703" spans="1:23" x14ac:dyDescent="0.2">
      <c r="A703" s="294"/>
      <c r="B703" s="295"/>
      <c r="C703" s="296" t="str">
        <f>C$11</f>
        <v>TOTAL</v>
      </c>
      <c r="D703" s="186">
        <f>transpose!A211</f>
        <v>78.7</v>
      </c>
      <c r="E703" s="186">
        <f>transpose!B211</f>
        <v>0</v>
      </c>
      <c r="F703" s="186">
        <f>transpose!C211</f>
        <v>0</v>
      </c>
      <c r="G703" s="186">
        <f>transpose!D211</f>
        <v>0</v>
      </c>
      <c r="H703" s="186">
        <f>transpose!E211</f>
        <v>36.6</v>
      </c>
      <c r="I703" s="201">
        <f>transpose!F211</f>
        <v>1416505.76</v>
      </c>
      <c r="J703" s="201">
        <f>transpose!G211</f>
        <v>18720.75</v>
      </c>
      <c r="K703" s="201">
        <f>transpose!H211</f>
        <v>0</v>
      </c>
      <c r="L703" s="201">
        <f>transpose!I211</f>
        <v>0</v>
      </c>
      <c r="M703" s="201">
        <f>transpose!J211</f>
        <v>0</v>
      </c>
      <c r="N703" s="201">
        <f>transpose!K211</f>
        <v>1435226.51</v>
      </c>
      <c r="O703" s="324">
        <f>transpose!L211</f>
        <v>-11025.910000000062</v>
      </c>
      <c r="P703" s="201">
        <f>transpose!M211</f>
        <v>1424200.5999999999</v>
      </c>
      <c r="Q703" s="201">
        <f>transpose!N211</f>
        <v>1346840.7</v>
      </c>
      <c r="R703" s="201">
        <f>transpose!O211</f>
        <v>313729490</v>
      </c>
      <c r="S703" s="238">
        <f>transpose!P211</f>
        <v>4.2930000000000001</v>
      </c>
      <c r="T703" s="292">
        <f>transpose!Q211</f>
        <v>77359.899999999994</v>
      </c>
      <c r="U703" s="292">
        <f>transpose!R211</f>
        <v>0</v>
      </c>
      <c r="V703" s="292">
        <f>transpose!S211</f>
        <v>405000</v>
      </c>
      <c r="W703" s="292">
        <f>transpose!T211</f>
        <v>0</v>
      </c>
    </row>
    <row r="704" spans="1:23" x14ac:dyDescent="0.2">
      <c r="A704" s="294"/>
      <c r="B704" s="295"/>
      <c r="C704" s="296" t="str">
        <f>C$12</f>
        <v>PER PUPIL</v>
      </c>
      <c r="I704" s="201">
        <f>I703/(D703)</f>
        <v>17998.80254129606</v>
      </c>
      <c r="J704" s="201">
        <f>J703/(D703)</f>
        <v>237.87484116899617</v>
      </c>
      <c r="K704" s="201"/>
      <c r="L704" s="201"/>
      <c r="M704" s="201">
        <f t="shared" ref="M704:R704" si="160">M703/($D703)</f>
        <v>0</v>
      </c>
      <c r="N704" s="201">
        <f t="shared" si="160"/>
        <v>18236.677382465055</v>
      </c>
      <c r="O704" s="324">
        <f t="shared" si="160"/>
        <v>-140.10050825921297</v>
      </c>
      <c r="P704" s="201">
        <f t="shared" si="160"/>
        <v>18096.576874205843</v>
      </c>
      <c r="Q704" s="201">
        <f>Q703/(D703)</f>
        <v>17113.604828462514</v>
      </c>
      <c r="R704" s="201">
        <f>R703/(D703+E703)</f>
        <v>3986397.585768742</v>
      </c>
      <c r="S704" s="201"/>
      <c r="T704" s="292">
        <f>T703/(D703)</f>
        <v>982.97204574332898</v>
      </c>
      <c r="U704" s="292">
        <f>U703/(D703)</f>
        <v>0</v>
      </c>
      <c r="V704" s="292">
        <f>V703/($D703)</f>
        <v>5146.1245235069882</v>
      </c>
      <c r="W704" s="292">
        <f>W703/(D703)</f>
        <v>0</v>
      </c>
    </row>
    <row r="705" spans="1:23" x14ac:dyDescent="0.2">
      <c r="A705" s="294"/>
      <c r="B705" s="295"/>
      <c r="C705" s="296"/>
      <c r="I705" s="201"/>
      <c r="J705" s="201"/>
      <c r="K705" s="201"/>
      <c r="L705" s="201"/>
      <c r="M705" s="201"/>
      <c r="N705" s="201"/>
      <c r="O705" s="324"/>
      <c r="P705" s="201"/>
      <c r="Q705" s="201"/>
      <c r="R705" s="201"/>
      <c r="S705" s="238"/>
      <c r="T705" s="325"/>
      <c r="U705" s="325"/>
      <c r="V705" s="325"/>
      <c r="W705" s="325"/>
    </row>
    <row r="706" spans="1:23" x14ac:dyDescent="0.2">
      <c r="A706" s="295" t="s">
        <v>63</v>
      </c>
      <c r="B706" s="295"/>
      <c r="C706" s="300" t="s">
        <v>237</v>
      </c>
      <c r="I706" s="201"/>
      <c r="J706" s="201"/>
      <c r="K706" s="201"/>
      <c r="L706" s="201"/>
      <c r="M706" s="201"/>
      <c r="N706" s="201"/>
      <c r="O706" s="324"/>
      <c r="P706" s="201"/>
      <c r="Q706" s="201"/>
      <c r="R706" s="201"/>
      <c r="S706" s="238"/>
      <c r="T706" s="325"/>
      <c r="U706" s="325"/>
      <c r="V706" s="325"/>
      <c r="W706" s="325"/>
    </row>
    <row r="707" spans="1:23" x14ac:dyDescent="0.2">
      <c r="A707" s="294"/>
      <c r="B707" s="295"/>
      <c r="C707" s="296" t="str">
        <f>C$11</f>
        <v>TOTAL</v>
      </c>
      <c r="D707" s="186">
        <f>transpose!A212</f>
        <v>797.2</v>
      </c>
      <c r="E707" s="186">
        <f>transpose!B212</f>
        <v>0</v>
      </c>
      <c r="F707" s="186">
        <f>transpose!C212</f>
        <v>0</v>
      </c>
      <c r="G707" s="186">
        <f>transpose!D212</f>
        <v>0</v>
      </c>
      <c r="H707" s="186">
        <f>transpose!E212</f>
        <v>419.9</v>
      </c>
      <c r="I707" s="201">
        <f>transpose!F212</f>
        <v>7875578.0700000003</v>
      </c>
      <c r="J707" s="201">
        <f>transpose!G212</f>
        <v>0</v>
      </c>
      <c r="K707" s="201">
        <f>transpose!H212</f>
        <v>0</v>
      </c>
      <c r="L707" s="201">
        <f>transpose!I212</f>
        <v>0</v>
      </c>
      <c r="M707" s="201">
        <f>transpose!J212</f>
        <v>0</v>
      </c>
      <c r="N707" s="201">
        <f>transpose!K212</f>
        <v>7875578.0700000003</v>
      </c>
      <c r="O707" s="324">
        <f>transpose!L212</f>
        <v>-685510.32323193853</v>
      </c>
      <c r="P707" s="201">
        <f>transpose!M212</f>
        <v>7190067.746768062</v>
      </c>
      <c r="Q707" s="201">
        <f>transpose!N212</f>
        <v>2018796.07</v>
      </c>
      <c r="R707" s="201">
        <f>transpose!O212</f>
        <v>110046120</v>
      </c>
      <c r="S707" s="238">
        <f>transpose!P212</f>
        <v>18.344999999999999</v>
      </c>
      <c r="T707" s="292">
        <f>transpose!Q212</f>
        <v>232895.77</v>
      </c>
      <c r="U707" s="292">
        <f>transpose!R212</f>
        <v>4938375.9067680622</v>
      </c>
      <c r="V707" s="292">
        <f>transpose!S212</f>
        <v>1194000</v>
      </c>
      <c r="W707" s="292">
        <f>transpose!T212</f>
        <v>56820.655801102344</v>
      </c>
    </row>
    <row r="708" spans="1:23" x14ac:dyDescent="0.2">
      <c r="A708" s="294"/>
      <c r="B708" s="295"/>
      <c r="C708" s="296" t="str">
        <f>C$12</f>
        <v>PER PUPIL</v>
      </c>
      <c r="I708" s="201">
        <f>I707/(D707)</f>
        <v>9879.0492599096833</v>
      </c>
      <c r="J708" s="201">
        <f>J707/(D707)</f>
        <v>0</v>
      </c>
      <c r="K708" s="201"/>
      <c r="L708" s="201"/>
      <c r="M708" s="201">
        <f t="shared" ref="M708:R708" si="161">M707/($D707)</f>
        <v>0</v>
      </c>
      <c r="N708" s="201">
        <f t="shared" si="161"/>
        <v>9879.0492599096833</v>
      </c>
      <c r="O708" s="324">
        <f t="shared" si="161"/>
        <v>-859.89754544899461</v>
      </c>
      <c r="P708" s="201">
        <f t="shared" si="161"/>
        <v>9019.1517144606896</v>
      </c>
      <c r="Q708" s="201">
        <f>Q707/(D707)</f>
        <v>2532.3583416959359</v>
      </c>
      <c r="R708" s="201">
        <f>R707/(D707+E707)</f>
        <v>138040.79277471147</v>
      </c>
      <c r="S708" s="201"/>
      <c r="T708" s="292">
        <f>T707/(D707)</f>
        <v>292.14221023582536</v>
      </c>
      <c r="U708" s="292">
        <f>U707/(D707)</f>
        <v>6194.6511625289286</v>
      </c>
      <c r="V708" s="292">
        <f>V707/($D707)</f>
        <v>1497.7420973406922</v>
      </c>
      <c r="W708" s="292">
        <f>W707/(D707)</f>
        <v>71.275283242727468</v>
      </c>
    </row>
    <row r="709" spans="1:23" x14ac:dyDescent="0.2">
      <c r="A709" s="294"/>
      <c r="B709" s="295"/>
      <c r="C709" s="296"/>
      <c r="I709" s="201"/>
      <c r="J709" s="201"/>
      <c r="K709" s="201"/>
      <c r="L709" s="201"/>
      <c r="M709" s="201"/>
      <c r="N709" s="201"/>
      <c r="O709" s="324"/>
      <c r="P709" s="201"/>
      <c r="Q709" s="201"/>
      <c r="R709" s="201"/>
      <c r="S709" s="238"/>
      <c r="T709" s="325"/>
      <c r="U709" s="325"/>
      <c r="V709" s="325"/>
      <c r="W709" s="325"/>
    </row>
    <row r="710" spans="1:23" x14ac:dyDescent="0.2">
      <c r="A710" s="295" t="s">
        <v>63</v>
      </c>
      <c r="B710" s="295"/>
      <c r="C710" s="300" t="s">
        <v>238</v>
      </c>
      <c r="I710" s="201"/>
      <c r="J710" s="201"/>
      <c r="K710" s="201"/>
      <c r="L710" s="201"/>
      <c r="M710" s="201"/>
      <c r="N710" s="201"/>
      <c r="O710" s="324"/>
      <c r="P710" s="201"/>
      <c r="Q710" s="201"/>
      <c r="R710" s="201"/>
      <c r="S710" s="238"/>
      <c r="T710" s="325"/>
      <c r="U710" s="325"/>
      <c r="V710" s="325"/>
      <c r="W710" s="325"/>
    </row>
    <row r="711" spans="1:23" x14ac:dyDescent="0.2">
      <c r="A711" s="294"/>
      <c r="B711" s="295"/>
      <c r="C711" s="296" t="str">
        <f>C$11</f>
        <v>TOTAL</v>
      </c>
      <c r="D711" s="186">
        <f>transpose!A213</f>
        <v>677.6</v>
      </c>
      <c r="E711" s="186">
        <f>transpose!B213</f>
        <v>0</v>
      </c>
      <c r="F711" s="186">
        <f>transpose!C213</f>
        <v>0</v>
      </c>
      <c r="G711" s="186">
        <f>transpose!D213</f>
        <v>0</v>
      </c>
      <c r="H711" s="186">
        <f>transpose!E213</f>
        <v>271.39999999999998</v>
      </c>
      <c r="I711" s="201">
        <f>transpose!F213</f>
        <v>6436398.3100000005</v>
      </c>
      <c r="J711" s="201">
        <f>transpose!G213</f>
        <v>0</v>
      </c>
      <c r="K711" s="201">
        <f>transpose!H213</f>
        <v>0</v>
      </c>
      <c r="L711" s="201">
        <f>transpose!I213</f>
        <v>0</v>
      </c>
      <c r="M711" s="201">
        <f>transpose!J213</f>
        <v>0</v>
      </c>
      <c r="N711" s="201">
        <f>transpose!K213</f>
        <v>6436398.3100000005</v>
      </c>
      <c r="O711" s="324">
        <f>transpose!L213</f>
        <v>-560240.4606646992</v>
      </c>
      <c r="P711" s="201">
        <f>transpose!M213</f>
        <v>5876157.8493353017</v>
      </c>
      <c r="Q711" s="201">
        <f>transpose!N213</f>
        <v>1459730.01</v>
      </c>
      <c r="R711" s="201">
        <f>transpose!O213</f>
        <v>97108170</v>
      </c>
      <c r="S711" s="238">
        <f>transpose!P213</f>
        <v>15.032</v>
      </c>
      <c r="T711" s="292">
        <f>transpose!Q213</f>
        <v>161625.17000000001</v>
      </c>
      <c r="U711" s="292">
        <f>transpose!R213</f>
        <v>4254802.669335302</v>
      </c>
      <c r="V711" s="292">
        <f>transpose!S213</f>
        <v>1187484</v>
      </c>
      <c r="W711" s="292">
        <f>transpose!T213</f>
        <v>0</v>
      </c>
    </row>
    <row r="712" spans="1:23" x14ac:dyDescent="0.2">
      <c r="A712" s="294"/>
      <c r="B712" s="295"/>
      <c r="C712" s="296" t="str">
        <f>C$12</f>
        <v>PER PUPIL</v>
      </c>
      <c r="I712" s="201">
        <f>I711/(D711)</f>
        <v>9498.8168683589138</v>
      </c>
      <c r="J712" s="201">
        <f>J711/(D711)</f>
        <v>0</v>
      </c>
      <c r="K712" s="201"/>
      <c r="L712" s="201"/>
      <c r="M712" s="201">
        <f t="shared" ref="M712:R712" si="162">M711/($D711)</f>
        <v>0</v>
      </c>
      <c r="N712" s="201">
        <f t="shared" si="162"/>
        <v>9498.8168683589138</v>
      </c>
      <c r="O712" s="324">
        <f t="shared" si="162"/>
        <v>-826.80115210256668</v>
      </c>
      <c r="P712" s="201">
        <f t="shared" si="162"/>
        <v>8672.0157162563482</v>
      </c>
      <c r="Q712" s="201">
        <f>Q711/(D711)</f>
        <v>2154.2650678866589</v>
      </c>
      <c r="R712" s="201">
        <f>R711/(D711+E711)</f>
        <v>143311.93919716647</v>
      </c>
      <c r="S712" s="201"/>
      <c r="T712" s="292">
        <f>T711/(D711)</f>
        <v>238.52592975206613</v>
      </c>
      <c r="U712" s="292">
        <f>U711/(D711)</f>
        <v>6279.2247186176237</v>
      </c>
      <c r="V712" s="292">
        <f>V711/($D711)</f>
        <v>1752.4852420306966</v>
      </c>
      <c r="W712" s="292">
        <f>W711/(D711)</f>
        <v>0</v>
      </c>
    </row>
    <row r="713" spans="1:23" x14ac:dyDescent="0.2">
      <c r="A713" s="294"/>
      <c r="B713" s="295"/>
      <c r="C713" s="296"/>
      <c r="I713" s="201"/>
      <c r="J713" s="201"/>
      <c r="K713" s="201"/>
      <c r="L713" s="201"/>
      <c r="M713" s="201"/>
      <c r="N713" s="201"/>
      <c r="O713" s="324"/>
      <c r="P713" s="201"/>
      <c r="Q713" s="201"/>
      <c r="R713" s="201"/>
      <c r="S713" s="238"/>
      <c r="T713" s="325"/>
      <c r="U713" s="325"/>
      <c r="V713" s="325"/>
      <c r="W713" s="325"/>
    </row>
    <row r="714" spans="1:23" x14ac:dyDescent="0.2">
      <c r="A714" s="295" t="s">
        <v>63</v>
      </c>
      <c r="B714" s="295"/>
      <c r="C714" s="300" t="s">
        <v>239</v>
      </c>
      <c r="I714" s="201"/>
      <c r="J714" s="201"/>
      <c r="K714" s="201"/>
      <c r="L714" s="201"/>
      <c r="M714" s="201"/>
      <c r="N714" s="201"/>
      <c r="O714" s="324"/>
      <c r="P714" s="201"/>
      <c r="Q714" s="201"/>
      <c r="R714" s="201"/>
      <c r="S714" s="238"/>
      <c r="T714" s="325"/>
      <c r="U714" s="325"/>
      <c r="V714" s="325"/>
      <c r="W714" s="325"/>
    </row>
    <row r="715" spans="1:23" x14ac:dyDescent="0.2">
      <c r="A715" s="294"/>
      <c r="B715" s="295"/>
      <c r="C715" s="296" t="str">
        <f>C$11</f>
        <v>TOTAL</v>
      </c>
      <c r="D715" s="186">
        <f>transpose!A214</f>
        <v>198.8</v>
      </c>
      <c r="E715" s="186">
        <f>transpose!B214</f>
        <v>0</v>
      </c>
      <c r="F715" s="186">
        <f>transpose!C214</f>
        <v>0</v>
      </c>
      <c r="G715" s="186">
        <f>transpose!D214</f>
        <v>0</v>
      </c>
      <c r="H715" s="186">
        <f>transpose!E214</f>
        <v>71.900000000000006</v>
      </c>
      <c r="I715" s="201">
        <f>transpose!F214</f>
        <v>2862173.1</v>
      </c>
      <c r="J715" s="201">
        <f>transpose!G214</f>
        <v>18064.41</v>
      </c>
      <c r="K715" s="201">
        <f>transpose!H214</f>
        <v>0</v>
      </c>
      <c r="L715" s="201">
        <f>transpose!I214</f>
        <v>0</v>
      </c>
      <c r="M715" s="201">
        <f>transpose!J214</f>
        <v>0</v>
      </c>
      <c r="N715" s="201">
        <f>transpose!K214</f>
        <v>2880237.5100000002</v>
      </c>
      <c r="O715" s="324">
        <f>transpose!L214</f>
        <v>-250703.19015513916</v>
      </c>
      <c r="P715" s="201">
        <f>transpose!M214</f>
        <v>2629534.319844861</v>
      </c>
      <c r="Q715" s="201">
        <f>transpose!N214</f>
        <v>396211.79</v>
      </c>
      <c r="R715" s="201">
        <f>transpose!O214</f>
        <v>18430170</v>
      </c>
      <c r="S715" s="238">
        <f>transpose!P214</f>
        <v>21.498000000000001</v>
      </c>
      <c r="T715" s="292">
        <f>transpose!Q214</f>
        <v>44116.93</v>
      </c>
      <c r="U715" s="292">
        <f>transpose!R214</f>
        <v>2189205.5998448608</v>
      </c>
      <c r="V715" s="292">
        <f>transpose!S214</f>
        <v>0</v>
      </c>
      <c r="W715" s="292">
        <f>transpose!T214</f>
        <v>0</v>
      </c>
    </row>
    <row r="716" spans="1:23" x14ac:dyDescent="0.2">
      <c r="A716" s="294"/>
      <c r="B716" s="295"/>
      <c r="C716" s="296" t="str">
        <f>C$12</f>
        <v>PER PUPIL</v>
      </c>
      <c r="I716" s="201">
        <f>I715/(D715)</f>
        <v>14397.248993963782</v>
      </c>
      <c r="J716" s="201">
        <f>J715/(D715)</f>
        <v>90.867253521126756</v>
      </c>
      <c r="K716" s="201"/>
      <c r="L716" s="201"/>
      <c r="M716" s="201">
        <f t="shared" ref="M716:R716" si="163">M715/($D715)</f>
        <v>0</v>
      </c>
      <c r="N716" s="201">
        <f t="shared" si="163"/>
        <v>14488.11624748491</v>
      </c>
      <c r="O716" s="324">
        <f t="shared" si="163"/>
        <v>-1261.0824454483861</v>
      </c>
      <c r="P716" s="201">
        <f t="shared" si="163"/>
        <v>13227.033802036523</v>
      </c>
      <c r="Q716" s="201">
        <f>Q715/(D715)</f>
        <v>1993.0170523138831</v>
      </c>
      <c r="R716" s="201">
        <f>R715/(D715+E715)</f>
        <v>92707.092555331983</v>
      </c>
      <c r="S716" s="201"/>
      <c r="T716" s="292">
        <f>T715/(D715)</f>
        <v>221.91614688128772</v>
      </c>
      <c r="U716" s="292">
        <f>U715/(D715)</f>
        <v>11012.100602841352</v>
      </c>
      <c r="V716" s="292">
        <f>V715/($D715)</f>
        <v>0</v>
      </c>
      <c r="W716" s="292">
        <f>W715/(D715)</f>
        <v>0</v>
      </c>
    </row>
    <row r="717" spans="1:23" x14ac:dyDescent="0.2">
      <c r="A717" s="294"/>
      <c r="B717" s="295"/>
      <c r="C717" s="296"/>
      <c r="I717" s="201"/>
      <c r="J717" s="201"/>
      <c r="K717" s="201"/>
      <c r="L717" s="201"/>
      <c r="M717" s="201"/>
      <c r="N717" s="201"/>
      <c r="O717" s="324"/>
      <c r="P717" s="201"/>
      <c r="Q717" s="201"/>
      <c r="R717" s="201"/>
      <c r="S717" s="238"/>
      <c r="T717" s="325"/>
      <c r="U717" s="325"/>
      <c r="V717" s="325"/>
      <c r="W717" s="325"/>
    </row>
    <row r="718" spans="1:23" x14ac:dyDescent="0.2">
      <c r="A718" s="295" t="s">
        <v>63</v>
      </c>
      <c r="B718" s="295"/>
      <c r="C718" s="300" t="s">
        <v>240</v>
      </c>
      <c r="I718" s="201"/>
      <c r="J718" s="201"/>
      <c r="K718" s="201"/>
      <c r="L718" s="201"/>
      <c r="M718" s="201"/>
      <c r="N718" s="201"/>
      <c r="O718" s="324"/>
      <c r="P718" s="201"/>
      <c r="Q718" s="201"/>
      <c r="R718" s="201"/>
      <c r="S718" s="238"/>
      <c r="T718" s="325"/>
      <c r="U718" s="325"/>
      <c r="V718" s="325"/>
      <c r="W718" s="325"/>
    </row>
    <row r="719" spans="1:23" x14ac:dyDescent="0.2">
      <c r="A719" s="294"/>
      <c r="B719" s="295"/>
      <c r="C719" s="296" t="s">
        <v>966</v>
      </c>
      <c r="D719" s="186">
        <f>transpose!A215</f>
        <v>63.3</v>
      </c>
      <c r="E719" s="186">
        <f>transpose!B215</f>
        <v>0</v>
      </c>
      <c r="F719" s="186">
        <f>transpose!C215</f>
        <v>0</v>
      </c>
      <c r="G719" s="186">
        <f>transpose!D215</f>
        <v>0</v>
      </c>
      <c r="H719" s="186">
        <f>transpose!E215</f>
        <v>10.6</v>
      </c>
      <c r="I719" s="201">
        <f>transpose!F215</f>
        <v>1182214.8500000001</v>
      </c>
      <c r="J719" s="201">
        <f>transpose!G215</f>
        <v>2215.29</v>
      </c>
      <c r="K719" s="201">
        <f>transpose!H215</f>
        <v>0</v>
      </c>
      <c r="L719" s="201">
        <f>transpose!I215</f>
        <v>0</v>
      </c>
      <c r="M719" s="201">
        <f>transpose!J215</f>
        <v>0</v>
      </c>
      <c r="N719" s="201">
        <f>transpose!K215</f>
        <v>1184430.1400000001</v>
      </c>
      <c r="O719" s="324">
        <f>transpose!L215</f>
        <v>-103095.80844737284</v>
      </c>
      <c r="P719" s="201">
        <f>transpose!M215</f>
        <v>1081334.3315526273</v>
      </c>
      <c r="Q719" s="201">
        <f>transpose!N215</f>
        <v>351707.01</v>
      </c>
      <c r="R719" s="201">
        <f>transpose!O215</f>
        <v>17875833</v>
      </c>
      <c r="S719" s="238">
        <f>transpose!P215</f>
        <v>19.675000000000001</v>
      </c>
      <c r="T719" s="292">
        <f>transpose!Q215</f>
        <v>44014.21</v>
      </c>
      <c r="U719" s="292">
        <f>transpose!R215</f>
        <v>685613.11155262729</v>
      </c>
      <c r="V719" s="292">
        <f>transpose!S215</f>
        <v>320230</v>
      </c>
      <c r="W719" s="292">
        <f>transpose!T215</f>
        <v>0</v>
      </c>
    </row>
    <row r="720" spans="1:23" x14ac:dyDescent="0.2">
      <c r="A720" s="294"/>
      <c r="B720" s="295"/>
      <c r="C720" s="296" t="str">
        <f>C$12</f>
        <v>PER PUPIL</v>
      </c>
      <c r="I720" s="201">
        <f>I719/(D719)</f>
        <v>18676.379936808848</v>
      </c>
      <c r="J720" s="201">
        <f>J719/(D719)</f>
        <v>34.996682464454977</v>
      </c>
      <c r="K720" s="201">
        <f>(K719/$D719)</f>
        <v>0</v>
      </c>
      <c r="L720" s="201"/>
      <c r="M720" s="201">
        <f>M719/($D719)</f>
        <v>0</v>
      </c>
      <c r="N720" s="201">
        <f>N719/($D719)</f>
        <v>18711.376619273306</v>
      </c>
      <c r="O720" s="324">
        <f>O719/($D719)</f>
        <v>-1628.6857574624462</v>
      </c>
      <c r="P720" s="201"/>
      <c r="Q720" s="201">
        <f>Q719/(D719)</f>
        <v>5556.1928909952612</v>
      </c>
      <c r="R720" s="201">
        <f>R719/(D719+E719)</f>
        <v>282398.62559241708</v>
      </c>
      <c r="S720" s="201"/>
      <c r="T720" s="292">
        <f>T719/(D719)</f>
        <v>695.32717219589256</v>
      </c>
      <c r="U720" s="292">
        <f>U719/(D719)</f>
        <v>10831.170798619705</v>
      </c>
      <c r="V720" s="292">
        <f>V719/($D719)</f>
        <v>5058.9257503949448</v>
      </c>
      <c r="W720" s="292">
        <f>W719/(D719)</f>
        <v>0</v>
      </c>
    </row>
    <row r="721" spans="1:23" x14ac:dyDescent="0.2">
      <c r="A721" s="294"/>
      <c r="B721" s="295"/>
      <c r="C721" s="296"/>
      <c r="I721" s="201"/>
      <c r="J721" s="201"/>
      <c r="K721" s="201"/>
      <c r="L721" s="201"/>
      <c r="M721" s="201"/>
      <c r="N721" s="201"/>
      <c r="O721" s="324"/>
      <c r="P721" s="326"/>
      <c r="Q721" s="191"/>
      <c r="R721" s="191"/>
      <c r="S721" s="327"/>
      <c r="T721" s="325"/>
      <c r="U721" s="325"/>
      <c r="V721" s="325"/>
      <c r="W721" s="325"/>
    </row>
    <row r="722" spans="1:23" x14ac:dyDescent="0.2">
      <c r="A722" s="295" t="s">
        <v>981</v>
      </c>
      <c r="B722" s="295"/>
      <c r="C722" s="300" t="s">
        <v>788</v>
      </c>
      <c r="D722" s="186">
        <f>transpose!A216</f>
        <v>0</v>
      </c>
      <c r="E722" s="186">
        <f>transpose!B216</f>
        <v>0</v>
      </c>
      <c r="F722" s="186">
        <f>transpose!C216</f>
        <v>0</v>
      </c>
      <c r="G722" s="186">
        <f>transpose!D216</f>
        <v>5</v>
      </c>
      <c r="H722" s="186">
        <f>transpose!E216</f>
        <v>0</v>
      </c>
      <c r="I722" s="201">
        <f>transpose!F216</f>
        <v>0</v>
      </c>
      <c r="J722" s="201">
        <f>transpose!G216</f>
        <v>0</v>
      </c>
      <c r="K722" s="201">
        <f>transpose!H216</f>
        <v>0</v>
      </c>
      <c r="L722" s="201">
        <f>transpose!I216</f>
        <v>0</v>
      </c>
      <c r="M722" s="201">
        <f>transpose!J216</f>
        <v>-139738616.47299999</v>
      </c>
      <c r="N722" s="201">
        <f>transpose!K216</f>
        <v>0</v>
      </c>
      <c r="O722" s="324">
        <f>transpose!L216</f>
        <v>0</v>
      </c>
      <c r="P722" s="201">
        <f>transpose!M216</f>
        <v>139738616.47299999</v>
      </c>
      <c r="Q722" s="201">
        <f>transpose!N216</f>
        <v>0</v>
      </c>
      <c r="R722" s="201">
        <f>transpose!O216</f>
        <v>0</v>
      </c>
      <c r="S722" s="238">
        <f>transpose!P216</f>
        <v>0</v>
      </c>
      <c r="T722" s="292">
        <f>transpose!Q216</f>
        <v>0</v>
      </c>
      <c r="U722" s="292">
        <f>transpose!R216</f>
        <v>139738616.47299999</v>
      </c>
      <c r="V722" s="292">
        <f>transpose!S216</f>
        <v>0</v>
      </c>
      <c r="W722" s="292">
        <f>transpose!T216</f>
        <v>0</v>
      </c>
    </row>
    <row r="723" spans="1:23" x14ac:dyDescent="0.2">
      <c r="A723" s="294"/>
      <c r="B723" s="295"/>
      <c r="C723" s="328"/>
      <c r="I723" s="201"/>
      <c r="J723" s="201"/>
      <c r="K723" s="201"/>
      <c r="L723" s="201"/>
      <c r="M723" s="201"/>
      <c r="N723" s="201"/>
      <c r="O723" s="324"/>
      <c r="P723" s="326"/>
      <c r="Q723" s="191"/>
      <c r="R723" s="201"/>
      <c r="S723" s="327"/>
      <c r="T723" s="325"/>
      <c r="U723" s="325"/>
      <c r="V723" s="325"/>
      <c r="W723" s="325"/>
    </row>
    <row r="724" spans="1:23" x14ac:dyDescent="0.2">
      <c r="A724" s="294"/>
      <c r="B724" s="295"/>
      <c r="C724" s="296"/>
      <c r="I724" s="201"/>
      <c r="J724" s="201"/>
      <c r="K724" s="201"/>
      <c r="L724" s="201"/>
      <c r="M724" s="201"/>
      <c r="N724" s="201"/>
      <c r="O724" s="324"/>
      <c r="P724" s="326"/>
      <c r="Q724" s="191"/>
      <c r="R724" s="191"/>
      <c r="S724" s="327"/>
      <c r="T724" s="325"/>
      <c r="U724" s="325"/>
      <c r="V724" s="325"/>
      <c r="W724" s="325"/>
    </row>
    <row r="725" spans="1:23" x14ac:dyDescent="0.2">
      <c r="A725" s="308" t="s">
        <v>981</v>
      </c>
      <c r="B725" s="308"/>
      <c r="C725" s="329" t="s">
        <v>998</v>
      </c>
      <c r="D725" s="20"/>
      <c r="E725" s="20"/>
      <c r="F725" s="20"/>
      <c r="G725" s="20"/>
      <c r="H725" s="20"/>
      <c r="I725" s="51"/>
      <c r="J725" s="51"/>
      <c r="K725" s="51"/>
      <c r="L725" s="51"/>
      <c r="M725" s="51"/>
      <c r="N725" s="51"/>
      <c r="O725" s="322"/>
      <c r="P725" s="330"/>
      <c r="Q725" s="51"/>
      <c r="R725" s="51"/>
      <c r="S725" s="161"/>
      <c r="T725" s="325"/>
      <c r="U725" s="325"/>
      <c r="V725" s="325"/>
      <c r="W725" s="325"/>
    </row>
    <row r="726" spans="1:23" s="15" customFormat="1" x14ac:dyDescent="0.2">
      <c r="A726" s="331"/>
      <c r="B726" s="308"/>
      <c r="C726" s="332" t="str">
        <f>C$11</f>
        <v>TOTAL</v>
      </c>
      <c r="D726" s="20">
        <f>transpose!A217</f>
        <v>852673.50000000035</v>
      </c>
      <c r="E726" s="20">
        <f>transpose!B217</f>
        <v>17404.8</v>
      </c>
      <c r="F726" s="333">
        <f>transpose!C217</f>
        <v>18962.5</v>
      </c>
      <c r="G726" s="334">
        <f>transpose!D217</f>
        <v>495</v>
      </c>
      <c r="H726" s="20">
        <f>transpose!E217</f>
        <v>294161.10000000009</v>
      </c>
      <c r="I726" s="51">
        <f>transpose!F217</f>
        <v>7733997293.3400049</v>
      </c>
      <c r="J726" s="51">
        <f>transpose!G217</f>
        <v>5689791.049999998</v>
      </c>
      <c r="K726" s="51">
        <f>transpose!H217</f>
        <v>154771925</v>
      </c>
      <c r="L726" s="51">
        <f>transpose!I217</f>
        <v>4089162</v>
      </c>
      <c r="M726" s="51">
        <v>0</v>
      </c>
      <c r="N726" s="51">
        <f>transpose!K217</f>
        <v>7739687084.3899994</v>
      </c>
      <c r="O726" s="322">
        <f>transpose!L217</f>
        <v>-672396894.00000024</v>
      </c>
      <c r="P726" s="335">
        <f>transpose!M217</f>
        <v>7067290190.3900023</v>
      </c>
      <c r="Q726" s="51">
        <f>transpose!N217</f>
        <v>2394206928.2100024</v>
      </c>
      <c r="R726" s="51">
        <f>transpose!O217</f>
        <v>112912160146</v>
      </c>
      <c r="S726" s="161"/>
      <c r="T726" s="323">
        <f>transpose!Q217</f>
        <v>204543989.17000005</v>
      </c>
      <c r="U726" s="323">
        <f>transpose!R217</f>
        <v>4468539273.0099964</v>
      </c>
      <c r="V726" s="323">
        <f>transpose!S217</f>
        <v>1299389614.530483</v>
      </c>
      <c r="W726" s="323">
        <f>transpose!T217</f>
        <v>8677579.9423513915</v>
      </c>
    </row>
    <row r="727" spans="1:23" s="15" customFormat="1" x14ac:dyDescent="0.2">
      <c r="A727" s="331"/>
      <c r="B727" s="336"/>
      <c r="C727" s="332" t="str">
        <f>C$12</f>
        <v>PER PUPIL</v>
      </c>
      <c r="D727" s="20"/>
      <c r="E727" s="20"/>
      <c r="F727" s="337" t="s">
        <v>999</v>
      </c>
      <c r="G727" s="338"/>
      <c r="H727" s="20"/>
      <c r="I727" s="51">
        <f>I726/(D726+E726)</f>
        <v>8888.8520646245306</v>
      </c>
      <c r="J727" s="51">
        <f>J726/(D726+E726)</f>
        <v>6.539401166538684</v>
      </c>
      <c r="K727" s="51">
        <f>K726/F726</f>
        <v>8162</v>
      </c>
      <c r="L727" s="51">
        <f>L726/G726</f>
        <v>8260.9333333333325</v>
      </c>
      <c r="M727" s="51"/>
      <c r="N727" s="51">
        <f>N726/($D728)</f>
        <v>8895.3914657910627</v>
      </c>
      <c r="O727" s="322">
        <f>O726/($D728)</f>
        <v>-772.80044106375249</v>
      </c>
      <c r="P727" s="51">
        <f>P726/($D728)</f>
        <v>8122.5910247273141</v>
      </c>
      <c r="Q727" s="51">
        <f>Q726/($D728)</f>
        <v>2751.7143321583831</v>
      </c>
      <c r="R727" s="51">
        <f>R726/($D728)</f>
        <v>129772.4126047046</v>
      </c>
      <c r="S727" s="161"/>
      <c r="T727" s="323">
        <f>T726/($D728)</f>
        <v>235.08687570992169</v>
      </c>
      <c r="U727" s="323">
        <f>U726/($D728)</f>
        <v>5135.7898168590045</v>
      </c>
      <c r="V727" s="339"/>
      <c r="W727" s="339"/>
    </row>
    <row r="728" spans="1:23" s="15" customFormat="1" x14ac:dyDescent="0.2">
      <c r="A728" s="340"/>
      <c r="B728" s="336"/>
      <c r="C728" s="332" t="s">
        <v>1000</v>
      </c>
      <c r="D728" s="20">
        <f>D726+E726</f>
        <v>870078.3000000004</v>
      </c>
      <c r="E728" s="20"/>
      <c r="F728" s="20"/>
      <c r="G728" s="20"/>
      <c r="H728" s="20"/>
      <c r="I728" s="79"/>
      <c r="J728" s="79"/>
      <c r="K728" s="78"/>
      <c r="L728" s="257"/>
      <c r="M728" s="79"/>
      <c r="N728" s="79"/>
      <c r="O728" s="51"/>
      <c r="P728" s="20"/>
      <c r="T728" s="257"/>
      <c r="U728" s="78"/>
    </row>
    <row r="729" spans="1:23" s="15" customFormat="1" x14ac:dyDescent="0.2">
      <c r="A729" s="336"/>
      <c r="B729" s="336"/>
      <c r="C729" s="332" t="s">
        <v>1001</v>
      </c>
      <c r="D729" s="20"/>
      <c r="E729" s="20"/>
      <c r="F729" s="20"/>
      <c r="G729" s="20"/>
      <c r="H729" s="20"/>
      <c r="I729" s="79"/>
      <c r="J729" s="79"/>
      <c r="K729" s="78"/>
      <c r="L729" s="257"/>
      <c r="M729" s="79"/>
      <c r="N729" s="79"/>
      <c r="O729" s="51"/>
      <c r="P729" s="161"/>
      <c r="Q729" s="79">
        <f>Q726/P726</f>
        <v>0.33877297573907605</v>
      </c>
      <c r="R729" s="79"/>
      <c r="T729" s="341">
        <f>T726/P726</f>
        <v>2.8942350414326551E-2</v>
      </c>
      <c r="U729" s="15">
        <f>U726/P726</f>
        <v>0.63228467384659692</v>
      </c>
    </row>
    <row r="730" spans="1:23" s="15" customFormat="1" x14ac:dyDescent="0.2">
      <c r="A730" s="336"/>
      <c r="B730" s="336"/>
      <c r="C730" s="78"/>
      <c r="D730" s="20"/>
      <c r="E730" s="20"/>
      <c r="F730" s="20"/>
      <c r="G730" s="20"/>
      <c r="H730" s="20"/>
      <c r="I730" s="79"/>
      <c r="J730" s="79"/>
      <c r="K730" s="78"/>
      <c r="L730" s="257"/>
      <c r="M730" s="79"/>
      <c r="N730" s="79"/>
      <c r="O730" s="51"/>
      <c r="P730" s="161"/>
      <c r="T730" s="341"/>
    </row>
    <row r="731" spans="1:23" s="15" customFormat="1" x14ac:dyDescent="0.2">
      <c r="A731" s="336"/>
      <c r="B731" s="336"/>
      <c r="C731" s="78"/>
      <c r="D731" s="20"/>
      <c r="E731" s="20"/>
      <c r="F731" s="20"/>
      <c r="G731" s="20"/>
      <c r="H731" s="20"/>
      <c r="I731" s="79"/>
      <c r="J731" s="79"/>
      <c r="K731" s="78"/>
      <c r="L731" s="257"/>
      <c r="M731" s="79"/>
      <c r="N731" s="79"/>
      <c r="O731" s="51"/>
      <c r="P731" s="161"/>
      <c r="T731" s="341"/>
    </row>
    <row r="732" spans="1:23" s="15" customFormat="1" x14ac:dyDescent="0.2">
      <c r="A732" s="336"/>
      <c r="B732" s="336"/>
      <c r="C732" s="78"/>
      <c r="D732" s="20"/>
      <c r="E732" s="20"/>
      <c r="F732" s="20"/>
      <c r="G732" s="20"/>
      <c r="H732" s="20"/>
      <c r="I732" s="79"/>
      <c r="J732" s="79"/>
      <c r="K732" s="78"/>
      <c r="L732" s="257"/>
      <c r="M732" s="79"/>
      <c r="N732" s="79"/>
      <c r="O732" s="51"/>
      <c r="P732" s="161"/>
      <c r="T732" s="341"/>
    </row>
    <row r="733" spans="1:23" s="15" customFormat="1" x14ac:dyDescent="0.2">
      <c r="A733" s="308"/>
      <c r="B733" s="308"/>
      <c r="C733" s="329"/>
      <c r="D733" s="20"/>
      <c r="E733" s="20"/>
      <c r="F733" s="20"/>
      <c r="G733" s="20"/>
      <c r="H733" s="20"/>
      <c r="I733" s="79"/>
      <c r="J733" s="79"/>
      <c r="K733" s="78"/>
      <c r="L733" s="257"/>
      <c r="M733" s="79"/>
      <c r="N733" s="79"/>
      <c r="O733" s="51"/>
      <c r="P733" s="342"/>
      <c r="Q733" s="78"/>
      <c r="R733" s="78"/>
      <c r="S733" s="78"/>
      <c r="T733" s="341"/>
    </row>
    <row r="734" spans="1:23" s="15" customFormat="1" x14ac:dyDescent="0.2">
      <c r="A734" s="343"/>
      <c r="B734" s="308"/>
      <c r="C734" s="332"/>
      <c r="D734" s="20"/>
      <c r="E734" s="20"/>
      <c r="F734" s="20"/>
      <c r="G734" s="20"/>
      <c r="H734" s="20"/>
      <c r="I734" s="79"/>
      <c r="J734" s="79"/>
      <c r="K734" s="78"/>
      <c r="L734" s="257"/>
      <c r="M734" s="79"/>
      <c r="N734" s="79"/>
      <c r="O734" s="51"/>
      <c r="P734" s="161"/>
      <c r="Q734" s="78"/>
      <c r="R734" s="78"/>
      <c r="S734" s="78"/>
      <c r="T734" s="257"/>
      <c r="U734" s="20"/>
    </row>
    <row r="735" spans="1:23" s="15" customFormat="1" x14ac:dyDescent="0.2">
      <c r="A735" s="343"/>
      <c r="B735" s="336"/>
      <c r="C735" s="332"/>
      <c r="D735" s="20"/>
      <c r="E735" s="20"/>
      <c r="F735" s="20"/>
      <c r="G735" s="20"/>
      <c r="H735" s="20"/>
      <c r="I735" s="79"/>
      <c r="J735" s="79"/>
      <c r="K735" s="78"/>
      <c r="L735" s="257"/>
      <c r="M735" s="79"/>
      <c r="N735" s="79"/>
      <c r="O735" s="79"/>
      <c r="P735" s="161"/>
      <c r="Q735" s="79"/>
      <c r="R735" s="79"/>
      <c r="S735" s="79"/>
      <c r="T735" s="257"/>
      <c r="U735" s="20"/>
    </row>
    <row r="736" spans="1:23" s="15" customFormat="1" x14ac:dyDescent="0.2">
      <c r="A736" s="343"/>
      <c r="B736" s="336"/>
      <c r="C736" s="78"/>
      <c r="D736" s="20"/>
      <c r="E736" s="20"/>
      <c r="F736" s="20"/>
      <c r="G736" s="20"/>
      <c r="H736" s="20"/>
      <c r="I736" s="79"/>
      <c r="J736" s="79"/>
      <c r="K736" s="78"/>
      <c r="L736" s="257"/>
      <c r="M736" s="79"/>
      <c r="N736" s="79"/>
      <c r="O736" s="51"/>
      <c r="P736" s="161"/>
      <c r="T736" s="257"/>
      <c r="U736" s="78"/>
    </row>
    <row r="737" spans="1:21" s="15" customFormat="1" x14ac:dyDescent="0.2">
      <c r="A737" s="343"/>
      <c r="B737" s="343"/>
      <c r="C737" s="332"/>
      <c r="D737" s="20"/>
      <c r="E737" s="20"/>
      <c r="F737" s="20"/>
      <c r="G737" s="20"/>
      <c r="H737" s="20"/>
      <c r="I737" s="20"/>
      <c r="J737" s="20"/>
      <c r="K737" s="20"/>
      <c r="L737" s="257"/>
      <c r="M737" s="20"/>
      <c r="N737" s="20"/>
      <c r="O737" s="20"/>
      <c r="P737" s="20"/>
      <c r="Q737" s="20"/>
      <c r="R737" s="20"/>
      <c r="S737" s="20"/>
      <c r="T737" s="341"/>
    </row>
    <row r="738" spans="1:21" s="15" customFormat="1" x14ac:dyDescent="0.2">
      <c r="A738" s="336"/>
      <c r="B738" s="336"/>
      <c r="C738" s="78"/>
      <c r="D738" s="20"/>
      <c r="E738" s="20"/>
      <c r="F738" s="20"/>
      <c r="G738" s="20"/>
      <c r="H738" s="20"/>
      <c r="I738" s="20"/>
      <c r="J738" s="20"/>
      <c r="K738" s="20"/>
      <c r="L738" s="257"/>
      <c r="M738" s="20"/>
      <c r="N738" s="20"/>
      <c r="O738" s="20"/>
      <c r="P738" s="20"/>
      <c r="Q738" s="20"/>
      <c r="R738" s="20"/>
      <c r="S738" s="20"/>
      <c r="T738" s="341"/>
    </row>
    <row r="739" spans="1:21" x14ac:dyDescent="0.2">
      <c r="A739" s="336"/>
      <c r="B739" s="336"/>
      <c r="C739" s="78"/>
      <c r="D739" s="20"/>
      <c r="E739" s="20"/>
      <c r="F739" s="20"/>
      <c r="G739" s="20"/>
      <c r="H739" s="20"/>
      <c r="I739" s="20"/>
      <c r="J739" s="20"/>
      <c r="K739" s="20"/>
      <c r="L739" s="257"/>
      <c r="M739" s="20"/>
      <c r="N739" s="20"/>
      <c r="O739" s="20"/>
      <c r="P739" s="20"/>
      <c r="Q739" s="20"/>
      <c r="R739" s="20"/>
      <c r="S739" s="20"/>
    </row>
    <row r="740" spans="1:21" x14ac:dyDescent="0.2">
      <c r="A740" s="336"/>
      <c r="B740" s="336"/>
      <c r="C740" s="344"/>
      <c r="D740" s="345"/>
      <c r="E740" s="346"/>
      <c r="F740" s="347"/>
      <c r="G740" s="348"/>
      <c r="H740" s="348"/>
      <c r="I740" s="348"/>
      <c r="J740" s="348"/>
      <c r="K740" s="348"/>
      <c r="L740" s="349"/>
      <c r="M740" s="348"/>
      <c r="N740" s="348"/>
      <c r="O740" s="348"/>
      <c r="P740" s="348"/>
      <c r="Q740" s="348"/>
      <c r="R740" s="348"/>
      <c r="S740" s="15"/>
    </row>
    <row r="741" spans="1:21" ht="27" customHeight="1" x14ac:dyDescent="0.2">
      <c r="A741" s="350"/>
      <c r="B741" s="350"/>
      <c r="C741" s="350"/>
      <c r="D741" s="351"/>
      <c r="E741" s="351"/>
      <c r="F741" s="351"/>
      <c r="G741" s="351"/>
      <c r="H741" s="351"/>
      <c r="I741" s="351"/>
      <c r="J741" s="351"/>
      <c r="K741" s="351"/>
      <c r="L741" s="352"/>
      <c r="M741" s="351"/>
      <c r="N741" s="351"/>
      <c r="O741" s="351"/>
      <c r="P741" s="351"/>
      <c r="Q741" s="351"/>
      <c r="R741" s="351"/>
      <c r="S741" s="351"/>
    </row>
    <row r="742" spans="1:21" s="355" customFormat="1" x14ac:dyDescent="0.2">
      <c r="A742" s="308"/>
      <c r="B742" s="308"/>
      <c r="C742" s="329"/>
      <c r="D742" s="20"/>
      <c r="E742" s="20"/>
      <c r="F742" s="20"/>
      <c r="G742" s="20"/>
      <c r="H742" s="20"/>
      <c r="I742" s="79"/>
      <c r="J742" s="79"/>
      <c r="K742" s="78"/>
      <c r="L742" s="257"/>
      <c r="M742" s="79"/>
      <c r="N742" s="79"/>
      <c r="O742" s="51"/>
      <c r="P742" s="342"/>
      <c r="Q742" s="78"/>
      <c r="R742" s="78"/>
      <c r="S742" s="78"/>
      <c r="T742" s="353"/>
      <c r="U742" s="354"/>
    </row>
    <row r="743" spans="1:21" x14ac:dyDescent="0.2">
      <c r="A743" s="422"/>
      <c r="B743" s="418"/>
      <c r="C743" s="418"/>
      <c r="D743" s="418"/>
      <c r="E743" s="418"/>
      <c r="F743" s="418"/>
      <c r="G743" s="418"/>
      <c r="H743" s="418"/>
      <c r="I743" s="418"/>
      <c r="J743" s="418"/>
      <c r="K743" s="418"/>
      <c r="L743" s="418"/>
      <c r="M743" s="418"/>
      <c r="N743" s="418"/>
      <c r="O743" s="418"/>
      <c r="P743" s="418"/>
      <c r="Q743" s="418"/>
      <c r="R743" s="418"/>
      <c r="S743" s="418"/>
    </row>
    <row r="744" spans="1:21" x14ac:dyDescent="0.2">
      <c r="A744" s="422"/>
      <c r="B744" s="418"/>
      <c r="C744" s="418"/>
      <c r="D744" s="418"/>
      <c r="E744" s="418"/>
      <c r="F744" s="418"/>
      <c r="G744" s="418"/>
      <c r="H744" s="418"/>
      <c r="I744" s="418"/>
      <c r="J744" s="418"/>
      <c r="K744" s="418"/>
      <c r="L744" s="418"/>
      <c r="M744" s="418"/>
      <c r="N744" s="418"/>
      <c r="O744" s="418"/>
      <c r="P744" s="418"/>
      <c r="Q744" s="418"/>
      <c r="R744" s="418"/>
      <c r="S744" s="418"/>
    </row>
    <row r="745" spans="1:21" ht="18" x14ac:dyDescent="0.25">
      <c r="A745" s="423"/>
      <c r="B745" s="424"/>
      <c r="C745" s="424"/>
      <c r="D745" s="424"/>
      <c r="E745" s="424"/>
      <c r="F745" s="424"/>
      <c r="G745" s="424"/>
      <c r="H745" s="424"/>
      <c r="I745" s="424"/>
      <c r="J745" s="424"/>
      <c r="K745" s="424"/>
      <c r="L745" s="424"/>
      <c r="M745" s="424"/>
      <c r="N745" s="424"/>
      <c r="O745" s="424"/>
      <c r="P745" s="424"/>
      <c r="Q745" s="424"/>
      <c r="R745" s="424"/>
      <c r="S745" s="424"/>
    </row>
    <row r="746" spans="1:21" ht="18" x14ac:dyDescent="0.25">
      <c r="A746" s="419"/>
      <c r="B746" s="420"/>
      <c r="C746" s="420"/>
      <c r="D746" s="420"/>
      <c r="E746" s="420"/>
      <c r="F746" s="420"/>
      <c r="G746" s="420"/>
      <c r="H746" s="420"/>
      <c r="I746" s="420"/>
      <c r="J746" s="420"/>
      <c r="K746" s="420"/>
      <c r="L746" s="420"/>
      <c r="M746" s="420"/>
      <c r="N746" s="420"/>
      <c r="O746" s="420"/>
      <c r="P746" s="420"/>
      <c r="Q746" s="420"/>
      <c r="R746" s="420"/>
      <c r="S746" s="420"/>
    </row>
    <row r="747" spans="1:21" ht="18" x14ac:dyDescent="0.25">
      <c r="A747" s="419"/>
      <c r="B747" s="420"/>
      <c r="C747" s="420"/>
      <c r="D747" s="420"/>
      <c r="E747" s="420"/>
      <c r="F747" s="420"/>
      <c r="G747" s="420"/>
      <c r="H747" s="420"/>
      <c r="I747" s="420"/>
      <c r="J747" s="420"/>
      <c r="K747" s="420"/>
      <c r="L747" s="420"/>
      <c r="M747" s="420"/>
      <c r="N747" s="420"/>
      <c r="O747" s="420"/>
      <c r="P747" s="420"/>
      <c r="Q747" s="420"/>
      <c r="R747" s="420"/>
      <c r="S747" s="420"/>
    </row>
    <row r="748" spans="1:21" ht="18" x14ac:dyDescent="0.25">
      <c r="A748" s="419"/>
      <c r="B748" s="420"/>
      <c r="C748" s="420"/>
      <c r="D748" s="420"/>
      <c r="E748" s="420"/>
      <c r="F748" s="420"/>
      <c r="G748" s="420"/>
      <c r="H748" s="420"/>
      <c r="I748" s="420"/>
      <c r="J748" s="420"/>
      <c r="K748" s="420"/>
      <c r="L748" s="420"/>
      <c r="M748" s="420"/>
      <c r="N748" s="420"/>
      <c r="O748" s="420"/>
      <c r="P748" s="420"/>
      <c r="Q748" s="420"/>
      <c r="R748" s="420"/>
      <c r="S748" s="420"/>
    </row>
    <row r="749" spans="1:21" ht="18" x14ac:dyDescent="0.25">
      <c r="A749" s="419"/>
      <c r="B749" s="420"/>
      <c r="C749" s="420"/>
      <c r="D749" s="420"/>
      <c r="E749" s="420"/>
      <c r="F749" s="420"/>
      <c r="G749" s="420"/>
      <c r="H749" s="420"/>
      <c r="I749" s="420"/>
      <c r="J749" s="420"/>
      <c r="K749" s="420"/>
      <c r="L749" s="420"/>
      <c r="M749" s="420"/>
      <c r="N749" s="420"/>
      <c r="O749" s="420"/>
      <c r="P749" s="420"/>
      <c r="Q749" s="420"/>
      <c r="R749" s="420"/>
      <c r="S749" s="420"/>
    </row>
    <row r="750" spans="1:21" ht="18" x14ac:dyDescent="0.25">
      <c r="A750" s="419"/>
      <c r="B750" s="420"/>
      <c r="C750" s="420"/>
      <c r="D750" s="420"/>
      <c r="E750" s="420"/>
      <c r="F750" s="420"/>
      <c r="G750" s="420"/>
      <c r="H750" s="420"/>
      <c r="I750" s="420"/>
      <c r="J750" s="420"/>
      <c r="K750" s="420"/>
      <c r="L750" s="420"/>
      <c r="M750" s="420"/>
      <c r="N750" s="420"/>
      <c r="O750" s="420"/>
      <c r="P750" s="420"/>
      <c r="Q750" s="420"/>
      <c r="R750" s="420"/>
      <c r="S750" s="420"/>
    </row>
    <row r="751" spans="1:21" ht="18" x14ac:dyDescent="0.25">
      <c r="A751" s="419"/>
      <c r="B751" s="420"/>
      <c r="C751" s="420"/>
      <c r="D751" s="420"/>
      <c r="E751" s="420"/>
      <c r="F751" s="420"/>
      <c r="G751" s="420"/>
      <c r="H751" s="420"/>
      <c r="I751" s="420"/>
      <c r="J751" s="420"/>
      <c r="K751" s="420"/>
      <c r="L751" s="420"/>
      <c r="M751" s="420"/>
      <c r="N751" s="420"/>
      <c r="O751" s="420"/>
      <c r="P751" s="420"/>
      <c r="Q751" s="420"/>
      <c r="R751" s="420"/>
      <c r="S751" s="420"/>
    </row>
    <row r="752" spans="1:21" ht="18" x14ac:dyDescent="0.25">
      <c r="A752" s="419"/>
      <c r="B752" s="420"/>
      <c r="C752" s="420"/>
      <c r="D752" s="420"/>
      <c r="E752" s="420"/>
      <c r="F752" s="420"/>
      <c r="G752" s="420"/>
      <c r="H752" s="420"/>
      <c r="I752" s="420"/>
      <c r="J752" s="420"/>
      <c r="K752" s="420"/>
      <c r="L752" s="420"/>
      <c r="M752" s="420"/>
      <c r="N752" s="420"/>
      <c r="O752" s="420"/>
      <c r="P752" s="420"/>
      <c r="Q752" s="420"/>
      <c r="R752" s="420"/>
      <c r="S752" s="420"/>
    </row>
    <row r="753" spans="1:21" ht="18" x14ac:dyDescent="0.25">
      <c r="A753" s="419"/>
      <c r="B753" s="420"/>
      <c r="C753" s="420"/>
      <c r="D753" s="420"/>
      <c r="E753" s="420"/>
      <c r="F753" s="420"/>
      <c r="G753" s="420"/>
      <c r="H753" s="420"/>
      <c r="I753" s="420"/>
      <c r="J753" s="420"/>
      <c r="K753" s="420"/>
      <c r="L753" s="420"/>
      <c r="M753" s="420"/>
      <c r="N753" s="420"/>
      <c r="O753" s="420"/>
      <c r="P753" s="420"/>
      <c r="Q753" s="420"/>
      <c r="R753" s="420"/>
      <c r="S753" s="420"/>
    </row>
    <row r="754" spans="1:21" ht="18" x14ac:dyDescent="0.25">
      <c r="A754" s="419"/>
      <c r="B754" s="420"/>
      <c r="C754" s="420"/>
      <c r="D754" s="420"/>
      <c r="E754" s="420"/>
      <c r="F754" s="420"/>
      <c r="G754" s="420"/>
      <c r="H754" s="420"/>
      <c r="I754" s="420"/>
      <c r="J754" s="420"/>
      <c r="K754" s="420"/>
      <c r="L754" s="420"/>
      <c r="M754" s="420"/>
      <c r="N754" s="420"/>
      <c r="O754" s="420"/>
      <c r="P754" s="420"/>
      <c r="Q754" s="420"/>
      <c r="R754" s="420"/>
      <c r="S754" s="420"/>
    </row>
    <row r="755" spans="1:21" ht="18" x14ac:dyDescent="0.25">
      <c r="A755" s="419"/>
      <c r="B755" s="420"/>
      <c r="C755" s="420"/>
      <c r="D755" s="420"/>
      <c r="E755" s="420"/>
      <c r="F755" s="420"/>
      <c r="G755" s="420"/>
      <c r="H755" s="420"/>
      <c r="I755" s="420"/>
      <c r="J755" s="420"/>
      <c r="K755" s="420"/>
      <c r="L755" s="420"/>
      <c r="M755" s="420"/>
      <c r="N755" s="420"/>
      <c r="O755" s="420"/>
      <c r="P755" s="420"/>
      <c r="Q755" s="420"/>
      <c r="R755" s="420"/>
      <c r="S755" s="420"/>
    </row>
    <row r="756" spans="1:21" ht="18" x14ac:dyDescent="0.25">
      <c r="A756" s="419"/>
      <c r="B756" s="420"/>
      <c r="C756" s="420"/>
      <c r="D756" s="420"/>
      <c r="E756" s="420"/>
      <c r="F756" s="420"/>
      <c r="G756" s="420"/>
      <c r="H756" s="420"/>
      <c r="I756" s="420"/>
      <c r="J756" s="420"/>
      <c r="K756" s="420"/>
      <c r="L756" s="420"/>
      <c r="M756" s="420"/>
      <c r="N756" s="420"/>
      <c r="O756" s="420"/>
      <c r="P756" s="420"/>
      <c r="Q756" s="420"/>
      <c r="R756" s="420"/>
      <c r="S756" s="420"/>
    </row>
    <row r="757" spans="1:21" x14ac:dyDescent="0.2">
      <c r="A757" s="415"/>
      <c r="B757" s="416"/>
      <c r="C757" s="416"/>
      <c r="D757" s="416"/>
      <c r="E757" s="416"/>
      <c r="F757" s="416"/>
      <c r="G757" s="416"/>
      <c r="H757" s="416"/>
      <c r="I757" s="416"/>
      <c r="J757" s="416"/>
      <c r="K757" s="416"/>
      <c r="L757" s="416"/>
      <c r="M757" s="416"/>
      <c r="N757" s="416"/>
      <c r="O757" s="416"/>
      <c r="P757" s="416"/>
      <c r="Q757" s="416"/>
      <c r="R757" s="416"/>
      <c r="S757" s="416"/>
    </row>
    <row r="758" spans="1:21" x14ac:dyDescent="0.2">
      <c r="A758" s="336"/>
      <c r="B758" s="336"/>
      <c r="C758" s="78"/>
      <c r="D758" s="20"/>
      <c r="E758" s="20"/>
      <c r="F758" s="20"/>
      <c r="G758" s="20"/>
      <c r="H758" s="20"/>
      <c r="I758" s="79"/>
      <c r="J758" s="79"/>
      <c r="K758" s="78"/>
      <c r="L758" s="257"/>
      <c r="M758" s="79"/>
      <c r="N758" s="79"/>
      <c r="O758" s="51"/>
      <c r="P758" s="161"/>
      <c r="Q758" s="78"/>
      <c r="R758" s="78"/>
      <c r="S758" s="78"/>
    </row>
    <row r="759" spans="1:21" x14ac:dyDescent="0.2">
      <c r="A759" s="336"/>
      <c r="B759" s="336"/>
      <c r="C759" s="78"/>
      <c r="D759" s="20"/>
      <c r="E759" s="20"/>
      <c r="F759" s="20"/>
      <c r="G759" s="20"/>
      <c r="H759" s="20"/>
      <c r="I759" s="79"/>
      <c r="J759" s="79"/>
      <c r="K759" s="78"/>
      <c r="L759" s="257"/>
      <c r="M759" s="79"/>
      <c r="N759" s="79"/>
      <c r="O759" s="51"/>
      <c r="P759" s="161"/>
      <c r="Q759" s="15"/>
      <c r="R759" s="15"/>
      <c r="S759" s="15"/>
      <c r="T759" s="231"/>
      <c r="U759" s="186"/>
    </row>
    <row r="760" spans="1:21" x14ac:dyDescent="0.2">
      <c r="A760" s="336"/>
      <c r="B760" s="336"/>
      <c r="C760" s="78"/>
      <c r="D760" s="20"/>
      <c r="E760" s="20"/>
      <c r="F760" s="20"/>
      <c r="G760" s="20"/>
      <c r="H760" s="20"/>
      <c r="I760" s="79"/>
      <c r="J760" s="79"/>
      <c r="K760" s="78"/>
      <c r="L760" s="257"/>
      <c r="M760" s="79"/>
      <c r="N760" s="79"/>
      <c r="O760" s="51"/>
      <c r="P760" s="161"/>
      <c r="Q760" s="15"/>
      <c r="R760" s="15"/>
      <c r="S760" s="15"/>
    </row>
    <row r="761" spans="1:21" x14ac:dyDescent="0.2">
      <c r="A761" s="336"/>
      <c r="B761" s="336"/>
      <c r="C761" s="78"/>
      <c r="D761" s="20"/>
      <c r="E761" s="20"/>
      <c r="F761" s="20"/>
      <c r="G761" s="20"/>
      <c r="H761" s="20"/>
      <c r="I761" s="79"/>
      <c r="J761" s="79"/>
      <c r="K761" s="78"/>
      <c r="L761" s="257"/>
      <c r="M761" s="79"/>
      <c r="N761" s="79"/>
      <c r="O761" s="51"/>
      <c r="P761" s="161"/>
      <c r="Q761" s="15"/>
      <c r="R761" s="15"/>
      <c r="S761" s="15"/>
    </row>
    <row r="762" spans="1:21" x14ac:dyDescent="0.2">
      <c r="A762" s="336"/>
      <c r="B762" s="336"/>
      <c r="C762" s="78"/>
      <c r="D762" s="20"/>
      <c r="E762" s="20"/>
      <c r="F762" s="20"/>
      <c r="G762" s="20"/>
      <c r="H762" s="20"/>
      <c r="I762" s="79"/>
      <c r="J762" s="79"/>
      <c r="K762" s="78"/>
      <c r="L762" s="257"/>
      <c r="M762" s="79"/>
      <c r="N762" s="79"/>
      <c r="O762" s="51"/>
      <c r="P762" s="161"/>
      <c r="Q762" s="78"/>
      <c r="R762" s="78"/>
      <c r="S762" s="78"/>
    </row>
    <row r="763" spans="1:21" x14ac:dyDescent="0.2">
      <c r="A763" s="417"/>
      <c r="B763" s="418"/>
      <c r="C763" s="418"/>
      <c r="D763" s="418"/>
      <c r="E763" s="418"/>
      <c r="F763" s="418"/>
      <c r="G763" s="418"/>
      <c r="H763" s="418"/>
      <c r="I763" s="79"/>
      <c r="J763" s="79"/>
      <c r="K763" s="78"/>
      <c r="L763" s="257"/>
      <c r="M763" s="79"/>
      <c r="N763" s="79"/>
      <c r="O763" s="51"/>
      <c r="P763" s="161"/>
      <c r="Q763" s="15"/>
      <c r="R763" s="15"/>
      <c r="S763" s="15"/>
      <c r="T763" s="231"/>
      <c r="U763" s="186"/>
    </row>
    <row r="764" spans="1:21" x14ac:dyDescent="0.2">
      <c r="A764" s="336"/>
      <c r="B764" s="336"/>
      <c r="C764" s="78"/>
      <c r="D764" s="20"/>
      <c r="E764" s="20"/>
      <c r="F764" s="20"/>
      <c r="G764" s="20"/>
      <c r="H764" s="20"/>
      <c r="I764" s="79"/>
      <c r="J764" s="79"/>
      <c r="K764" s="78"/>
      <c r="L764" s="257"/>
      <c r="M764" s="79"/>
      <c r="N764" s="79"/>
      <c r="O764" s="51"/>
      <c r="P764" s="161"/>
      <c r="Q764" s="15"/>
      <c r="R764" s="15"/>
      <c r="S764" s="15"/>
    </row>
    <row r="765" spans="1:21" x14ac:dyDescent="0.2">
      <c r="A765" s="336"/>
      <c r="B765" s="336"/>
      <c r="C765" s="78"/>
      <c r="D765" s="20"/>
      <c r="E765" s="20"/>
      <c r="F765" s="20"/>
      <c r="G765" s="20"/>
      <c r="H765" s="20"/>
      <c r="I765" s="79"/>
      <c r="J765" s="79"/>
      <c r="K765" s="78"/>
      <c r="L765" s="257"/>
      <c r="M765" s="79"/>
      <c r="N765" s="79"/>
      <c r="O765" s="51"/>
      <c r="P765" s="161"/>
      <c r="Q765" s="15"/>
      <c r="R765" s="15"/>
      <c r="S765" s="15"/>
    </row>
    <row r="766" spans="1:21" x14ac:dyDescent="0.2">
      <c r="A766" s="336"/>
      <c r="B766" s="336"/>
      <c r="C766" s="78"/>
      <c r="D766" s="20"/>
      <c r="E766" s="20"/>
      <c r="F766" s="20"/>
      <c r="G766" s="20"/>
      <c r="H766" s="20"/>
      <c r="I766" s="79"/>
      <c r="J766" s="79"/>
      <c r="K766" s="78"/>
      <c r="L766" s="257"/>
      <c r="M766" s="79"/>
      <c r="N766" s="79"/>
      <c r="O766" s="51"/>
      <c r="P766" s="161"/>
      <c r="Q766" s="78"/>
      <c r="R766" s="78"/>
      <c r="S766" s="78"/>
    </row>
    <row r="767" spans="1:21" x14ac:dyDescent="0.2">
      <c r="A767" s="336"/>
      <c r="B767" s="336"/>
      <c r="C767" s="78"/>
      <c r="D767" s="20"/>
      <c r="E767" s="20"/>
      <c r="F767" s="20"/>
      <c r="G767" s="20"/>
      <c r="H767" s="20"/>
      <c r="I767" s="79"/>
      <c r="J767" s="79"/>
      <c r="K767" s="78"/>
      <c r="L767" s="257"/>
      <c r="M767" s="79"/>
      <c r="N767" s="79"/>
      <c r="O767" s="51"/>
      <c r="P767" s="161"/>
      <c r="Q767" s="15"/>
      <c r="R767" s="15"/>
      <c r="S767" s="15"/>
      <c r="T767" s="231"/>
      <c r="U767" s="186"/>
    </row>
    <row r="768" spans="1:21" x14ac:dyDescent="0.2">
      <c r="A768" s="336"/>
      <c r="B768" s="336"/>
      <c r="C768" s="78"/>
      <c r="D768" s="20"/>
      <c r="E768" s="20"/>
      <c r="F768" s="20"/>
      <c r="G768" s="20"/>
      <c r="H768" s="20"/>
      <c r="I768" s="79"/>
      <c r="J768" s="79"/>
      <c r="K768" s="78"/>
      <c r="L768" s="257"/>
      <c r="M768" s="79"/>
      <c r="N768" s="79"/>
      <c r="O768" s="51"/>
      <c r="P768" s="161"/>
      <c r="Q768" s="15"/>
      <c r="R768" s="15"/>
      <c r="S768" s="15"/>
    </row>
    <row r="769" spans="1:21" x14ac:dyDescent="0.2">
      <c r="A769" s="336"/>
      <c r="B769" s="336"/>
      <c r="C769" s="78"/>
      <c r="D769" s="20"/>
      <c r="E769" s="20"/>
      <c r="F769" s="20"/>
      <c r="G769" s="20"/>
      <c r="H769" s="20"/>
      <c r="I769" s="79"/>
      <c r="J769" s="79"/>
      <c r="K769" s="78"/>
      <c r="L769" s="257"/>
      <c r="M769" s="79"/>
      <c r="N769" s="79"/>
      <c r="O769" s="51"/>
      <c r="P769" s="161"/>
      <c r="Q769" s="15"/>
      <c r="R769" s="15"/>
      <c r="S769" s="15"/>
    </row>
    <row r="770" spans="1:21" x14ac:dyDescent="0.2">
      <c r="A770" s="336"/>
      <c r="B770" s="336"/>
      <c r="C770" s="78"/>
      <c r="D770" s="20"/>
      <c r="E770" s="20"/>
      <c r="F770" s="20"/>
      <c r="G770" s="20"/>
      <c r="H770" s="20"/>
      <c r="I770" s="79"/>
      <c r="J770" s="79"/>
      <c r="K770" s="78"/>
      <c r="L770" s="257"/>
      <c r="M770" s="79"/>
      <c r="N770" s="79"/>
      <c r="O770" s="51"/>
      <c r="P770" s="161"/>
      <c r="Q770" s="78"/>
      <c r="R770" s="78"/>
      <c r="S770" s="78"/>
    </row>
    <row r="771" spans="1:21" x14ac:dyDescent="0.2">
      <c r="A771" s="336"/>
      <c r="B771" s="336"/>
      <c r="C771" s="78"/>
      <c r="D771" s="20"/>
      <c r="E771" s="20"/>
      <c r="F771" s="20"/>
      <c r="G771" s="20"/>
      <c r="H771" s="20"/>
      <c r="I771" s="79"/>
      <c r="J771" s="79"/>
      <c r="K771" s="78"/>
      <c r="L771" s="257"/>
      <c r="M771" s="79"/>
      <c r="N771" s="79"/>
      <c r="O771" s="51"/>
      <c r="P771" s="161"/>
      <c r="Q771" s="15"/>
      <c r="R771" s="15"/>
      <c r="S771" s="15"/>
      <c r="T771" s="231"/>
      <c r="U771" s="186"/>
    </row>
    <row r="772" spans="1:21" x14ac:dyDescent="0.2">
      <c r="A772" s="336"/>
      <c r="B772" s="336"/>
      <c r="C772" s="78"/>
      <c r="D772" s="20"/>
      <c r="E772" s="20"/>
      <c r="F772" s="20"/>
      <c r="G772" s="20"/>
      <c r="H772" s="20"/>
      <c r="I772" s="79"/>
      <c r="J772" s="79"/>
      <c r="K772" s="78"/>
      <c r="L772" s="257"/>
      <c r="M772" s="79"/>
      <c r="N772" s="79"/>
      <c r="O772" s="51"/>
      <c r="P772" s="161"/>
      <c r="Q772" s="15"/>
      <c r="R772" s="15"/>
      <c r="S772" s="15"/>
    </row>
    <row r="773" spans="1:21" x14ac:dyDescent="0.2">
      <c r="A773" s="336"/>
      <c r="B773" s="336"/>
      <c r="C773" s="78"/>
      <c r="D773" s="20"/>
      <c r="E773" s="20"/>
      <c r="F773" s="20"/>
      <c r="G773" s="20"/>
      <c r="H773" s="20"/>
      <c r="I773" s="79"/>
      <c r="J773" s="79"/>
      <c r="K773" s="78"/>
      <c r="L773" s="257"/>
      <c r="M773" s="79"/>
      <c r="N773" s="79"/>
      <c r="O773" s="51"/>
      <c r="P773" s="161"/>
      <c r="Q773" s="15"/>
      <c r="R773" s="15"/>
      <c r="S773" s="15"/>
    </row>
    <row r="774" spans="1:21" x14ac:dyDescent="0.2">
      <c r="A774" s="336"/>
      <c r="B774" s="336"/>
      <c r="C774" s="78"/>
      <c r="D774" s="20"/>
      <c r="E774" s="20"/>
      <c r="F774" s="20"/>
      <c r="G774" s="20"/>
      <c r="H774" s="20"/>
      <c r="I774" s="79"/>
      <c r="J774" s="79"/>
      <c r="K774" s="78"/>
      <c r="L774" s="257"/>
      <c r="M774" s="79"/>
      <c r="N774" s="79"/>
      <c r="O774" s="51"/>
      <c r="P774" s="161"/>
      <c r="Q774" s="78"/>
      <c r="R774" s="78"/>
      <c r="S774" s="78"/>
    </row>
    <row r="775" spans="1:21" x14ac:dyDescent="0.2">
      <c r="A775" s="336"/>
      <c r="B775" s="336"/>
      <c r="C775" s="78"/>
      <c r="D775" s="20"/>
      <c r="E775" s="20"/>
      <c r="F775" s="20"/>
      <c r="G775" s="20"/>
      <c r="H775" s="20"/>
      <c r="I775" s="79"/>
      <c r="J775" s="79"/>
      <c r="K775" s="78"/>
      <c r="L775" s="257"/>
      <c r="M775" s="79"/>
      <c r="N775" s="79"/>
      <c r="O775" s="51"/>
      <c r="P775" s="161"/>
      <c r="Q775" s="15"/>
      <c r="R775" s="15"/>
      <c r="S775" s="15"/>
      <c r="T775" s="231"/>
      <c r="U775" s="186"/>
    </row>
    <row r="776" spans="1:21" x14ac:dyDescent="0.2">
      <c r="A776" s="336"/>
      <c r="B776" s="336"/>
      <c r="C776" s="78"/>
      <c r="D776" s="20"/>
      <c r="E776" s="20"/>
      <c r="F776" s="20"/>
      <c r="G776" s="20"/>
      <c r="H776" s="20"/>
      <c r="I776" s="79"/>
      <c r="J776" s="79"/>
      <c r="K776" s="78"/>
      <c r="L776" s="257"/>
      <c r="M776" s="79"/>
      <c r="N776" s="79"/>
      <c r="O776" s="51"/>
      <c r="P776" s="161"/>
      <c r="Q776" s="15"/>
      <c r="R776" s="15"/>
      <c r="S776" s="15"/>
    </row>
    <row r="777" spans="1:21" x14ac:dyDescent="0.2">
      <c r="A777" s="336"/>
      <c r="B777" s="336"/>
      <c r="C777" s="78"/>
      <c r="D777" s="20"/>
      <c r="E777" s="20"/>
      <c r="F777" s="20"/>
      <c r="G777" s="20"/>
      <c r="H777" s="20"/>
      <c r="I777" s="79"/>
      <c r="J777" s="79"/>
      <c r="K777" s="78"/>
      <c r="L777" s="257"/>
      <c r="M777" s="79"/>
      <c r="N777" s="79"/>
      <c r="O777" s="51"/>
      <c r="P777" s="161"/>
      <c r="Q777" s="15"/>
      <c r="R777" s="15"/>
      <c r="S777" s="15"/>
    </row>
    <row r="778" spans="1:21" x14ac:dyDescent="0.2">
      <c r="A778" s="336"/>
      <c r="B778" s="336"/>
      <c r="C778" s="78"/>
      <c r="D778" s="20"/>
      <c r="E778" s="20"/>
      <c r="F778" s="20"/>
      <c r="G778" s="20"/>
      <c r="H778" s="20"/>
      <c r="I778" s="79"/>
      <c r="J778" s="79"/>
      <c r="K778" s="78"/>
      <c r="L778" s="257"/>
      <c r="M778" s="79"/>
      <c r="N778" s="79"/>
      <c r="O778" s="51"/>
      <c r="P778" s="161"/>
      <c r="Q778" s="78"/>
      <c r="R778" s="78"/>
      <c r="S778" s="78"/>
    </row>
    <row r="779" spans="1:21" x14ac:dyDescent="0.2">
      <c r="A779" s="336"/>
      <c r="B779" s="336"/>
      <c r="C779" s="78"/>
      <c r="D779" s="20"/>
      <c r="E779" s="20"/>
      <c r="F779" s="20"/>
      <c r="G779" s="20"/>
      <c r="H779" s="20"/>
      <c r="I779" s="79"/>
      <c r="J779" s="79"/>
      <c r="K779" s="78"/>
      <c r="L779" s="257"/>
      <c r="M779" s="79"/>
      <c r="N779" s="79"/>
      <c r="O779" s="51"/>
      <c r="P779" s="161"/>
      <c r="Q779" s="15"/>
      <c r="R779" s="15"/>
      <c r="S779" s="15"/>
      <c r="T779" s="231"/>
      <c r="U779" s="186"/>
    </row>
    <row r="780" spans="1:21" x14ac:dyDescent="0.2">
      <c r="A780" s="336"/>
      <c r="B780" s="336"/>
      <c r="C780" s="78"/>
      <c r="D780" s="20"/>
      <c r="E780" s="20"/>
      <c r="F780" s="20"/>
      <c r="G780" s="20"/>
      <c r="H780" s="20"/>
      <c r="I780" s="79"/>
      <c r="J780" s="79"/>
      <c r="K780" s="78"/>
      <c r="L780" s="257"/>
      <c r="M780" s="79"/>
      <c r="N780" s="79"/>
      <c r="O780" s="51"/>
      <c r="P780" s="161"/>
      <c r="Q780" s="15"/>
      <c r="R780" s="15"/>
      <c r="S780" s="15"/>
    </row>
    <row r="781" spans="1:21" x14ac:dyDescent="0.2">
      <c r="A781" s="336"/>
      <c r="B781" s="336"/>
      <c r="C781" s="78"/>
      <c r="D781" s="20"/>
      <c r="E781" s="20"/>
      <c r="F781" s="20"/>
      <c r="G781" s="20"/>
      <c r="H781" s="20"/>
      <c r="I781" s="79"/>
      <c r="J781" s="79"/>
      <c r="K781" s="78"/>
      <c r="L781" s="257"/>
      <c r="M781" s="79"/>
      <c r="N781" s="79"/>
      <c r="O781" s="51"/>
      <c r="P781" s="161"/>
      <c r="Q781" s="15"/>
      <c r="R781" s="15"/>
      <c r="S781" s="15"/>
    </row>
    <row r="782" spans="1:21" x14ac:dyDescent="0.2">
      <c r="A782" s="336"/>
      <c r="B782" s="336"/>
      <c r="C782" s="78"/>
      <c r="D782" s="20"/>
      <c r="E782" s="20"/>
      <c r="F782" s="20"/>
      <c r="G782" s="20"/>
      <c r="H782" s="20"/>
      <c r="I782" s="79"/>
      <c r="J782" s="79"/>
      <c r="K782" s="78"/>
      <c r="L782" s="257"/>
      <c r="M782" s="79"/>
      <c r="N782" s="79"/>
      <c r="O782" s="51"/>
      <c r="P782" s="161"/>
      <c r="Q782" s="78"/>
      <c r="R782" s="78"/>
      <c r="S782" s="78"/>
    </row>
    <row r="783" spans="1:21" x14ac:dyDescent="0.2">
      <c r="A783" s="336"/>
      <c r="B783" s="336"/>
      <c r="C783" s="78"/>
      <c r="D783" s="20"/>
      <c r="E783" s="20"/>
      <c r="F783" s="20"/>
      <c r="G783" s="20"/>
      <c r="H783" s="20"/>
      <c r="I783" s="79"/>
      <c r="J783" s="79"/>
      <c r="K783" s="78"/>
      <c r="L783" s="257"/>
      <c r="M783" s="79"/>
      <c r="N783" s="79"/>
      <c r="O783" s="51"/>
      <c r="P783" s="161"/>
      <c r="Q783" s="15"/>
      <c r="R783" s="15"/>
      <c r="S783" s="15"/>
      <c r="T783" s="231"/>
      <c r="U783" s="186"/>
    </row>
    <row r="786" spans="17:21" x14ac:dyDescent="0.2">
      <c r="Q786" s="76"/>
      <c r="R786" s="76"/>
      <c r="S786" s="76"/>
    </row>
    <row r="787" spans="17:21" x14ac:dyDescent="0.2">
      <c r="T787" s="231"/>
      <c r="U787" s="186"/>
    </row>
    <row r="790" spans="17:21" x14ac:dyDescent="0.2">
      <c r="Q790" s="76"/>
      <c r="R790" s="76"/>
      <c r="S790" s="76"/>
    </row>
    <row r="791" spans="17:21" x14ac:dyDescent="0.2">
      <c r="T791" s="231"/>
      <c r="U791" s="186"/>
    </row>
    <row r="794" spans="17:21" x14ac:dyDescent="0.2">
      <c r="Q794" s="76"/>
      <c r="R794" s="76"/>
      <c r="S794" s="76"/>
    </row>
    <row r="795" spans="17:21" x14ac:dyDescent="0.2">
      <c r="T795" s="231"/>
      <c r="U795" s="186"/>
    </row>
    <row r="798" spans="17:21" x14ac:dyDescent="0.2">
      <c r="Q798" s="76"/>
      <c r="R798" s="76"/>
      <c r="S798" s="76"/>
    </row>
    <row r="799" spans="17:21" x14ac:dyDescent="0.2">
      <c r="T799" s="231"/>
      <c r="U799" s="186"/>
    </row>
  </sheetData>
  <mergeCells count="20">
    <mergeCell ref="A750:S750"/>
    <mergeCell ref="A1:W1"/>
    <mergeCell ref="A2:W2"/>
    <mergeCell ref="A3:W3"/>
    <mergeCell ref="A4:W4"/>
    <mergeCell ref="A743:S743"/>
    <mergeCell ref="A744:S744"/>
    <mergeCell ref="A745:S745"/>
    <mergeCell ref="A746:S746"/>
    <mergeCell ref="A747:S747"/>
    <mergeCell ref="A748:S748"/>
    <mergeCell ref="A749:S749"/>
    <mergeCell ref="A757:S757"/>
    <mergeCell ref="A763:H763"/>
    <mergeCell ref="A751:S751"/>
    <mergeCell ref="A752:S752"/>
    <mergeCell ref="A753:S753"/>
    <mergeCell ref="A754:S754"/>
    <mergeCell ref="A755:S755"/>
    <mergeCell ref="A756:S756"/>
  </mergeCells>
  <pageMargins left="0.5" right="0.5" top="0.65" bottom="0.65" header="0.5" footer="0.25"/>
  <pageSetup paperSize="5" scale="54" fitToHeight="0" orientation="landscape" verticalDpi="300" r:id="rId1"/>
  <headerFooter alignWithMargins="0">
    <oddFooter>&amp;LCDE, Public School Finance Unit&amp;C&amp;P&amp;R&amp;D  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FT64"/>
  <sheetViews>
    <sheetView defaultGridColor="0" colorId="22" zoomScale="87" zoomScaleNormal="87" workbookViewId="0">
      <selection activeCell="D13" sqref="D13"/>
    </sheetView>
  </sheetViews>
  <sheetFormatPr defaultColWidth="9.77734375" defaultRowHeight="15" x14ac:dyDescent="0.2"/>
  <cols>
    <col min="1" max="1" width="32.77734375" customWidth="1"/>
    <col min="2" max="2" width="2.77734375" customWidth="1"/>
    <col min="3" max="3" width="11.77734375" customWidth="1"/>
    <col min="4" max="4" width="18.77734375" customWidth="1"/>
    <col min="5" max="5" width="4.77734375" customWidth="1"/>
    <col min="6" max="6" width="22" bestFit="1" customWidth="1"/>
    <col min="9" max="10" width="10.6640625" bestFit="1" customWidth="1"/>
    <col min="257" max="257" width="24.77734375" customWidth="1"/>
    <col min="258" max="258" width="2.77734375" customWidth="1"/>
    <col min="259" max="259" width="11.77734375" customWidth="1"/>
    <col min="260" max="260" width="18.77734375" customWidth="1"/>
    <col min="261" max="261" width="4.77734375" customWidth="1"/>
    <col min="262" max="262" width="18.77734375" customWidth="1"/>
    <col min="265" max="266" width="10.6640625" bestFit="1" customWidth="1"/>
    <col min="513" max="513" width="24.77734375" customWidth="1"/>
    <col min="514" max="514" width="2.77734375" customWidth="1"/>
    <col min="515" max="515" width="11.77734375" customWidth="1"/>
    <col min="516" max="516" width="18.77734375" customWidth="1"/>
    <col min="517" max="517" width="4.77734375" customWidth="1"/>
    <col min="518" max="518" width="18.77734375" customWidth="1"/>
    <col min="521" max="522" width="10.6640625" bestFit="1" customWidth="1"/>
    <col min="769" max="769" width="24.77734375" customWidth="1"/>
    <col min="770" max="770" width="2.77734375" customWidth="1"/>
    <col min="771" max="771" width="11.77734375" customWidth="1"/>
    <col min="772" max="772" width="18.77734375" customWidth="1"/>
    <col min="773" max="773" width="4.77734375" customWidth="1"/>
    <col min="774" max="774" width="18.77734375" customWidth="1"/>
    <col min="777" max="778" width="10.6640625" bestFit="1" customWidth="1"/>
    <col min="1025" max="1025" width="24.77734375" customWidth="1"/>
    <col min="1026" max="1026" width="2.77734375" customWidth="1"/>
    <col min="1027" max="1027" width="11.77734375" customWidth="1"/>
    <col min="1028" max="1028" width="18.77734375" customWidth="1"/>
    <col min="1029" max="1029" width="4.77734375" customWidth="1"/>
    <col min="1030" max="1030" width="18.77734375" customWidth="1"/>
    <col min="1033" max="1034" width="10.6640625" bestFit="1" customWidth="1"/>
    <col min="1281" max="1281" width="24.77734375" customWidth="1"/>
    <col min="1282" max="1282" width="2.77734375" customWidth="1"/>
    <col min="1283" max="1283" width="11.77734375" customWidth="1"/>
    <col min="1284" max="1284" width="18.77734375" customWidth="1"/>
    <col min="1285" max="1285" width="4.77734375" customWidth="1"/>
    <col min="1286" max="1286" width="18.77734375" customWidth="1"/>
    <col min="1289" max="1290" width="10.6640625" bestFit="1" customWidth="1"/>
    <col min="1537" max="1537" width="24.77734375" customWidth="1"/>
    <col min="1538" max="1538" width="2.77734375" customWidth="1"/>
    <col min="1539" max="1539" width="11.77734375" customWidth="1"/>
    <col min="1540" max="1540" width="18.77734375" customWidth="1"/>
    <col min="1541" max="1541" width="4.77734375" customWidth="1"/>
    <col min="1542" max="1542" width="18.77734375" customWidth="1"/>
    <col min="1545" max="1546" width="10.6640625" bestFit="1" customWidth="1"/>
    <col min="1793" max="1793" width="24.77734375" customWidth="1"/>
    <col min="1794" max="1794" width="2.77734375" customWidth="1"/>
    <col min="1795" max="1795" width="11.77734375" customWidth="1"/>
    <col min="1796" max="1796" width="18.77734375" customWidth="1"/>
    <col min="1797" max="1797" width="4.77734375" customWidth="1"/>
    <col min="1798" max="1798" width="18.77734375" customWidth="1"/>
    <col min="1801" max="1802" width="10.6640625" bestFit="1" customWidth="1"/>
    <col min="2049" max="2049" width="24.77734375" customWidth="1"/>
    <col min="2050" max="2050" width="2.77734375" customWidth="1"/>
    <col min="2051" max="2051" width="11.77734375" customWidth="1"/>
    <col min="2052" max="2052" width="18.77734375" customWidth="1"/>
    <col min="2053" max="2053" width="4.77734375" customWidth="1"/>
    <col min="2054" max="2054" width="18.77734375" customWidth="1"/>
    <col min="2057" max="2058" width="10.6640625" bestFit="1" customWidth="1"/>
    <col min="2305" max="2305" width="24.77734375" customWidth="1"/>
    <col min="2306" max="2306" width="2.77734375" customWidth="1"/>
    <col min="2307" max="2307" width="11.77734375" customWidth="1"/>
    <col min="2308" max="2308" width="18.77734375" customWidth="1"/>
    <col min="2309" max="2309" width="4.77734375" customWidth="1"/>
    <col min="2310" max="2310" width="18.77734375" customWidth="1"/>
    <col min="2313" max="2314" width="10.6640625" bestFit="1" customWidth="1"/>
    <col min="2561" max="2561" width="24.77734375" customWidth="1"/>
    <col min="2562" max="2562" width="2.77734375" customWidth="1"/>
    <col min="2563" max="2563" width="11.77734375" customWidth="1"/>
    <col min="2564" max="2564" width="18.77734375" customWidth="1"/>
    <col min="2565" max="2565" width="4.77734375" customWidth="1"/>
    <col min="2566" max="2566" width="18.77734375" customWidth="1"/>
    <col min="2569" max="2570" width="10.6640625" bestFit="1" customWidth="1"/>
    <col min="2817" max="2817" width="24.77734375" customWidth="1"/>
    <col min="2818" max="2818" width="2.77734375" customWidth="1"/>
    <col min="2819" max="2819" width="11.77734375" customWidth="1"/>
    <col min="2820" max="2820" width="18.77734375" customWidth="1"/>
    <col min="2821" max="2821" width="4.77734375" customWidth="1"/>
    <col min="2822" max="2822" width="18.77734375" customWidth="1"/>
    <col min="2825" max="2826" width="10.6640625" bestFit="1" customWidth="1"/>
    <col min="3073" max="3073" width="24.77734375" customWidth="1"/>
    <col min="3074" max="3074" width="2.77734375" customWidth="1"/>
    <col min="3075" max="3075" width="11.77734375" customWidth="1"/>
    <col min="3076" max="3076" width="18.77734375" customWidth="1"/>
    <col min="3077" max="3077" width="4.77734375" customWidth="1"/>
    <col min="3078" max="3078" width="18.77734375" customWidth="1"/>
    <col min="3081" max="3082" width="10.6640625" bestFit="1" customWidth="1"/>
    <col min="3329" max="3329" width="24.77734375" customWidth="1"/>
    <col min="3330" max="3330" width="2.77734375" customWidth="1"/>
    <col min="3331" max="3331" width="11.77734375" customWidth="1"/>
    <col min="3332" max="3332" width="18.77734375" customWidth="1"/>
    <col min="3333" max="3333" width="4.77734375" customWidth="1"/>
    <col min="3334" max="3334" width="18.77734375" customWidth="1"/>
    <col min="3337" max="3338" width="10.6640625" bestFit="1" customWidth="1"/>
    <col min="3585" max="3585" width="24.77734375" customWidth="1"/>
    <col min="3586" max="3586" width="2.77734375" customWidth="1"/>
    <col min="3587" max="3587" width="11.77734375" customWidth="1"/>
    <col min="3588" max="3588" width="18.77734375" customWidth="1"/>
    <col min="3589" max="3589" width="4.77734375" customWidth="1"/>
    <col min="3590" max="3590" width="18.77734375" customWidth="1"/>
    <col min="3593" max="3594" width="10.6640625" bestFit="1" customWidth="1"/>
    <col min="3841" max="3841" width="24.77734375" customWidth="1"/>
    <col min="3842" max="3842" width="2.77734375" customWidth="1"/>
    <col min="3843" max="3843" width="11.77734375" customWidth="1"/>
    <col min="3844" max="3844" width="18.77734375" customWidth="1"/>
    <col min="3845" max="3845" width="4.77734375" customWidth="1"/>
    <col min="3846" max="3846" width="18.77734375" customWidth="1"/>
    <col min="3849" max="3850" width="10.6640625" bestFit="1" customWidth="1"/>
    <col min="4097" max="4097" width="24.77734375" customWidth="1"/>
    <col min="4098" max="4098" width="2.77734375" customWidth="1"/>
    <col min="4099" max="4099" width="11.77734375" customWidth="1"/>
    <col min="4100" max="4100" width="18.77734375" customWidth="1"/>
    <col min="4101" max="4101" width="4.77734375" customWidth="1"/>
    <col min="4102" max="4102" width="18.77734375" customWidth="1"/>
    <col min="4105" max="4106" width="10.6640625" bestFit="1" customWidth="1"/>
    <col min="4353" max="4353" width="24.77734375" customWidth="1"/>
    <col min="4354" max="4354" width="2.77734375" customWidth="1"/>
    <col min="4355" max="4355" width="11.77734375" customWidth="1"/>
    <col min="4356" max="4356" width="18.77734375" customWidth="1"/>
    <col min="4357" max="4357" width="4.77734375" customWidth="1"/>
    <col min="4358" max="4358" width="18.77734375" customWidth="1"/>
    <col min="4361" max="4362" width="10.6640625" bestFit="1" customWidth="1"/>
    <col min="4609" max="4609" width="24.77734375" customWidth="1"/>
    <col min="4610" max="4610" width="2.77734375" customWidth="1"/>
    <col min="4611" max="4611" width="11.77734375" customWidth="1"/>
    <col min="4612" max="4612" width="18.77734375" customWidth="1"/>
    <col min="4613" max="4613" width="4.77734375" customWidth="1"/>
    <col min="4614" max="4614" width="18.77734375" customWidth="1"/>
    <col min="4617" max="4618" width="10.6640625" bestFit="1" customWidth="1"/>
    <col min="4865" max="4865" width="24.77734375" customWidth="1"/>
    <col min="4866" max="4866" width="2.77734375" customWidth="1"/>
    <col min="4867" max="4867" width="11.77734375" customWidth="1"/>
    <col min="4868" max="4868" width="18.77734375" customWidth="1"/>
    <col min="4869" max="4869" width="4.77734375" customWidth="1"/>
    <col min="4870" max="4870" width="18.77734375" customWidth="1"/>
    <col min="4873" max="4874" width="10.6640625" bestFit="1" customWidth="1"/>
    <col min="5121" max="5121" width="24.77734375" customWidth="1"/>
    <col min="5122" max="5122" width="2.77734375" customWidth="1"/>
    <col min="5123" max="5123" width="11.77734375" customWidth="1"/>
    <col min="5124" max="5124" width="18.77734375" customWidth="1"/>
    <col min="5125" max="5125" width="4.77734375" customWidth="1"/>
    <col min="5126" max="5126" width="18.77734375" customWidth="1"/>
    <col min="5129" max="5130" width="10.6640625" bestFit="1" customWidth="1"/>
    <col min="5377" max="5377" width="24.77734375" customWidth="1"/>
    <col min="5378" max="5378" width="2.77734375" customWidth="1"/>
    <col min="5379" max="5379" width="11.77734375" customWidth="1"/>
    <col min="5380" max="5380" width="18.77734375" customWidth="1"/>
    <col min="5381" max="5381" width="4.77734375" customWidth="1"/>
    <col min="5382" max="5382" width="18.77734375" customWidth="1"/>
    <col min="5385" max="5386" width="10.6640625" bestFit="1" customWidth="1"/>
    <col min="5633" max="5633" width="24.77734375" customWidth="1"/>
    <col min="5634" max="5634" width="2.77734375" customWidth="1"/>
    <col min="5635" max="5635" width="11.77734375" customWidth="1"/>
    <col min="5636" max="5636" width="18.77734375" customWidth="1"/>
    <col min="5637" max="5637" width="4.77734375" customWidth="1"/>
    <col min="5638" max="5638" width="18.77734375" customWidth="1"/>
    <col min="5641" max="5642" width="10.6640625" bestFit="1" customWidth="1"/>
    <col min="5889" max="5889" width="24.77734375" customWidth="1"/>
    <col min="5890" max="5890" width="2.77734375" customWidth="1"/>
    <col min="5891" max="5891" width="11.77734375" customWidth="1"/>
    <col min="5892" max="5892" width="18.77734375" customWidth="1"/>
    <col min="5893" max="5893" width="4.77734375" customWidth="1"/>
    <col min="5894" max="5894" width="18.77734375" customWidth="1"/>
    <col min="5897" max="5898" width="10.6640625" bestFit="1" customWidth="1"/>
    <col min="6145" max="6145" width="24.77734375" customWidth="1"/>
    <col min="6146" max="6146" width="2.77734375" customWidth="1"/>
    <col min="6147" max="6147" width="11.77734375" customWidth="1"/>
    <col min="6148" max="6148" width="18.77734375" customWidth="1"/>
    <col min="6149" max="6149" width="4.77734375" customWidth="1"/>
    <col min="6150" max="6150" width="18.77734375" customWidth="1"/>
    <col min="6153" max="6154" width="10.6640625" bestFit="1" customWidth="1"/>
    <col min="6401" max="6401" width="24.77734375" customWidth="1"/>
    <col min="6402" max="6402" width="2.77734375" customWidth="1"/>
    <col min="6403" max="6403" width="11.77734375" customWidth="1"/>
    <col min="6404" max="6404" width="18.77734375" customWidth="1"/>
    <col min="6405" max="6405" width="4.77734375" customWidth="1"/>
    <col min="6406" max="6406" width="18.77734375" customWidth="1"/>
    <col min="6409" max="6410" width="10.6640625" bestFit="1" customWidth="1"/>
    <col min="6657" max="6657" width="24.77734375" customWidth="1"/>
    <col min="6658" max="6658" width="2.77734375" customWidth="1"/>
    <col min="6659" max="6659" width="11.77734375" customWidth="1"/>
    <col min="6660" max="6660" width="18.77734375" customWidth="1"/>
    <col min="6661" max="6661" width="4.77734375" customWidth="1"/>
    <col min="6662" max="6662" width="18.77734375" customWidth="1"/>
    <col min="6665" max="6666" width="10.6640625" bestFit="1" customWidth="1"/>
    <col min="6913" max="6913" width="24.77734375" customWidth="1"/>
    <col min="6914" max="6914" width="2.77734375" customWidth="1"/>
    <col min="6915" max="6915" width="11.77734375" customWidth="1"/>
    <col min="6916" max="6916" width="18.77734375" customWidth="1"/>
    <col min="6917" max="6917" width="4.77734375" customWidth="1"/>
    <col min="6918" max="6918" width="18.77734375" customWidth="1"/>
    <col min="6921" max="6922" width="10.6640625" bestFit="1" customWidth="1"/>
    <col min="7169" max="7169" width="24.77734375" customWidth="1"/>
    <col min="7170" max="7170" width="2.77734375" customWidth="1"/>
    <col min="7171" max="7171" width="11.77734375" customWidth="1"/>
    <col min="7172" max="7172" width="18.77734375" customWidth="1"/>
    <col min="7173" max="7173" width="4.77734375" customWidth="1"/>
    <col min="7174" max="7174" width="18.77734375" customWidth="1"/>
    <col min="7177" max="7178" width="10.6640625" bestFit="1" customWidth="1"/>
    <col min="7425" max="7425" width="24.77734375" customWidth="1"/>
    <col min="7426" max="7426" width="2.77734375" customWidth="1"/>
    <col min="7427" max="7427" width="11.77734375" customWidth="1"/>
    <col min="7428" max="7428" width="18.77734375" customWidth="1"/>
    <col min="7429" max="7429" width="4.77734375" customWidth="1"/>
    <col min="7430" max="7430" width="18.77734375" customWidth="1"/>
    <col min="7433" max="7434" width="10.6640625" bestFit="1" customWidth="1"/>
    <col min="7681" max="7681" width="24.77734375" customWidth="1"/>
    <col min="7682" max="7682" width="2.77734375" customWidth="1"/>
    <col min="7683" max="7683" width="11.77734375" customWidth="1"/>
    <col min="7684" max="7684" width="18.77734375" customWidth="1"/>
    <col min="7685" max="7685" width="4.77734375" customWidth="1"/>
    <col min="7686" max="7686" width="18.77734375" customWidth="1"/>
    <col min="7689" max="7690" width="10.6640625" bestFit="1" customWidth="1"/>
    <col min="7937" max="7937" width="24.77734375" customWidth="1"/>
    <col min="7938" max="7938" width="2.77734375" customWidth="1"/>
    <col min="7939" max="7939" width="11.77734375" customWidth="1"/>
    <col min="7940" max="7940" width="18.77734375" customWidth="1"/>
    <col min="7941" max="7941" width="4.77734375" customWidth="1"/>
    <col min="7942" max="7942" width="18.77734375" customWidth="1"/>
    <col min="7945" max="7946" width="10.6640625" bestFit="1" customWidth="1"/>
    <col min="8193" max="8193" width="24.77734375" customWidth="1"/>
    <col min="8194" max="8194" width="2.77734375" customWidth="1"/>
    <col min="8195" max="8195" width="11.77734375" customWidth="1"/>
    <col min="8196" max="8196" width="18.77734375" customWidth="1"/>
    <col min="8197" max="8197" width="4.77734375" customWidth="1"/>
    <col min="8198" max="8198" width="18.77734375" customWidth="1"/>
    <col min="8201" max="8202" width="10.6640625" bestFit="1" customWidth="1"/>
    <col min="8449" max="8449" width="24.77734375" customWidth="1"/>
    <col min="8450" max="8450" width="2.77734375" customWidth="1"/>
    <col min="8451" max="8451" width="11.77734375" customWidth="1"/>
    <col min="8452" max="8452" width="18.77734375" customWidth="1"/>
    <col min="8453" max="8453" width="4.77734375" customWidth="1"/>
    <col min="8454" max="8454" width="18.77734375" customWidth="1"/>
    <col min="8457" max="8458" width="10.6640625" bestFit="1" customWidth="1"/>
    <col min="8705" max="8705" width="24.77734375" customWidth="1"/>
    <col min="8706" max="8706" width="2.77734375" customWidth="1"/>
    <col min="8707" max="8707" width="11.77734375" customWidth="1"/>
    <col min="8708" max="8708" width="18.77734375" customWidth="1"/>
    <col min="8709" max="8709" width="4.77734375" customWidth="1"/>
    <col min="8710" max="8710" width="18.77734375" customWidth="1"/>
    <col min="8713" max="8714" width="10.6640625" bestFit="1" customWidth="1"/>
    <col min="8961" max="8961" width="24.77734375" customWidth="1"/>
    <col min="8962" max="8962" width="2.77734375" customWidth="1"/>
    <col min="8963" max="8963" width="11.77734375" customWidth="1"/>
    <col min="8964" max="8964" width="18.77734375" customWidth="1"/>
    <col min="8965" max="8965" width="4.77734375" customWidth="1"/>
    <col min="8966" max="8966" width="18.77734375" customWidth="1"/>
    <col min="8969" max="8970" width="10.6640625" bestFit="1" customWidth="1"/>
    <col min="9217" max="9217" width="24.77734375" customWidth="1"/>
    <col min="9218" max="9218" width="2.77734375" customWidth="1"/>
    <col min="9219" max="9219" width="11.77734375" customWidth="1"/>
    <col min="9220" max="9220" width="18.77734375" customWidth="1"/>
    <col min="9221" max="9221" width="4.77734375" customWidth="1"/>
    <col min="9222" max="9222" width="18.77734375" customWidth="1"/>
    <col min="9225" max="9226" width="10.6640625" bestFit="1" customWidth="1"/>
    <col min="9473" max="9473" width="24.77734375" customWidth="1"/>
    <col min="9474" max="9474" width="2.77734375" customWidth="1"/>
    <col min="9475" max="9475" width="11.77734375" customWidth="1"/>
    <col min="9476" max="9476" width="18.77734375" customWidth="1"/>
    <col min="9477" max="9477" width="4.77734375" customWidth="1"/>
    <col min="9478" max="9478" width="18.77734375" customWidth="1"/>
    <col min="9481" max="9482" width="10.6640625" bestFit="1" customWidth="1"/>
    <col min="9729" max="9729" width="24.77734375" customWidth="1"/>
    <col min="9730" max="9730" width="2.77734375" customWidth="1"/>
    <col min="9731" max="9731" width="11.77734375" customWidth="1"/>
    <col min="9732" max="9732" width="18.77734375" customWidth="1"/>
    <col min="9733" max="9733" width="4.77734375" customWidth="1"/>
    <col min="9734" max="9734" width="18.77734375" customWidth="1"/>
    <col min="9737" max="9738" width="10.6640625" bestFit="1" customWidth="1"/>
    <col min="9985" max="9985" width="24.77734375" customWidth="1"/>
    <col min="9986" max="9986" width="2.77734375" customWidth="1"/>
    <col min="9987" max="9987" width="11.77734375" customWidth="1"/>
    <col min="9988" max="9988" width="18.77734375" customWidth="1"/>
    <col min="9989" max="9989" width="4.77734375" customWidth="1"/>
    <col min="9990" max="9990" width="18.77734375" customWidth="1"/>
    <col min="9993" max="9994" width="10.6640625" bestFit="1" customWidth="1"/>
    <col min="10241" max="10241" width="24.77734375" customWidth="1"/>
    <col min="10242" max="10242" width="2.77734375" customWidth="1"/>
    <col min="10243" max="10243" width="11.77734375" customWidth="1"/>
    <col min="10244" max="10244" width="18.77734375" customWidth="1"/>
    <col min="10245" max="10245" width="4.77734375" customWidth="1"/>
    <col min="10246" max="10246" width="18.77734375" customWidth="1"/>
    <col min="10249" max="10250" width="10.6640625" bestFit="1" customWidth="1"/>
    <col min="10497" max="10497" width="24.77734375" customWidth="1"/>
    <col min="10498" max="10498" width="2.77734375" customWidth="1"/>
    <col min="10499" max="10499" width="11.77734375" customWidth="1"/>
    <col min="10500" max="10500" width="18.77734375" customWidth="1"/>
    <col min="10501" max="10501" width="4.77734375" customWidth="1"/>
    <col min="10502" max="10502" width="18.77734375" customWidth="1"/>
    <col min="10505" max="10506" width="10.6640625" bestFit="1" customWidth="1"/>
    <col min="10753" max="10753" width="24.77734375" customWidth="1"/>
    <col min="10754" max="10754" width="2.77734375" customWidth="1"/>
    <col min="10755" max="10755" width="11.77734375" customWidth="1"/>
    <col min="10756" max="10756" width="18.77734375" customWidth="1"/>
    <col min="10757" max="10757" width="4.77734375" customWidth="1"/>
    <col min="10758" max="10758" width="18.77734375" customWidth="1"/>
    <col min="10761" max="10762" width="10.6640625" bestFit="1" customWidth="1"/>
    <col min="11009" max="11009" width="24.77734375" customWidth="1"/>
    <col min="11010" max="11010" width="2.77734375" customWidth="1"/>
    <col min="11011" max="11011" width="11.77734375" customWidth="1"/>
    <col min="11012" max="11012" width="18.77734375" customWidth="1"/>
    <col min="11013" max="11013" width="4.77734375" customWidth="1"/>
    <col min="11014" max="11014" width="18.77734375" customWidth="1"/>
    <col min="11017" max="11018" width="10.6640625" bestFit="1" customWidth="1"/>
    <col min="11265" max="11265" width="24.77734375" customWidth="1"/>
    <col min="11266" max="11266" width="2.77734375" customWidth="1"/>
    <col min="11267" max="11267" width="11.77734375" customWidth="1"/>
    <col min="11268" max="11268" width="18.77734375" customWidth="1"/>
    <col min="11269" max="11269" width="4.77734375" customWidth="1"/>
    <col min="11270" max="11270" width="18.77734375" customWidth="1"/>
    <col min="11273" max="11274" width="10.6640625" bestFit="1" customWidth="1"/>
    <col min="11521" max="11521" width="24.77734375" customWidth="1"/>
    <col min="11522" max="11522" width="2.77734375" customWidth="1"/>
    <col min="11523" max="11523" width="11.77734375" customWidth="1"/>
    <col min="11524" max="11524" width="18.77734375" customWidth="1"/>
    <col min="11525" max="11525" width="4.77734375" customWidth="1"/>
    <col min="11526" max="11526" width="18.77734375" customWidth="1"/>
    <col min="11529" max="11530" width="10.6640625" bestFit="1" customWidth="1"/>
    <col min="11777" max="11777" width="24.77734375" customWidth="1"/>
    <col min="11778" max="11778" width="2.77734375" customWidth="1"/>
    <col min="11779" max="11779" width="11.77734375" customWidth="1"/>
    <col min="11780" max="11780" width="18.77734375" customWidth="1"/>
    <col min="11781" max="11781" width="4.77734375" customWidth="1"/>
    <col min="11782" max="11782" width="18.77734375" customWidth="1"/>
    <col min="11785" max="11786" width="10.6640625" bestFit="1" customWidth="1"/>
    <col min="12033" max="12033" width="24.77734375" customWidth="1"/>
    <col min="12034" max="12034" width="2.77734375" customWidth="1"/>
    <col min="12035" max="12035" width="11.77734375" customWidth="1"/>
    <col min="12036" max="12036" width="18.77734375" customWidth="1"/>
    <col min="12037" max="12037" width="4.77734375" customWidth="1"/>
    <col min="12038" max="12038" width="18.77734375" customWidth="1"/>
    <col min="12041" max="12042" width="10.6640625" bestFit="1" customWidth="1"/>
    <col min="12289" max="12289" width="24.77734375" customWidth="1"/>
    <col min="12290" max="12290" width="2.77734375" customWidth="1"/>
    <col min="12291" max="12291" width="11.77734375" customWidth="1"/>
    <col min="12292" max="12292" width="18.77734375" customWidth="1"/>
    <col min="12293" max="12293" width="4.77734375" customWidth="1"/>
    <col min="12294" max="12294" width="18.77734375" customWidth="1"/>
    <col min="12297" max="12298" width="10.6640625" bestFit="1" customWidth="1"/>
    <col min="12545" max="12545" width="24.77734375" customWidth="1"/>
    <col min="12546" max="12546" width="2.77734375" customWidth="1"/>
    <col min="12547" max="12547" width="11.77734375" customWidth="1"/>
    <col min="12548" max="12548" width="18.77734375" customWidth="1"/>
    <col min="12549" max="12549" width="4.77734375" customWidth="1"/>
    <col min="12550" max="12550" width="18.77734375" customWidth="1"/>
    <col min="12553" max="12554" width="10.6640625" bestFit="1" customWidth="1"/>
    <col min="12801" max="12801" width="24.77734375" customWidth="1"/>
    <col min="12802" max="12802" width="2.77734375" customWidth="1"/>
    <col min="12803" max="12803" width="11.77734375" customWidth="1"/>
    <col min="12804" max="12804" width="18.77734375" customWidth="1"/>
    <col min="12805" max="12805" width="4.77734375" customWidth="1"/>
    <col min="12806" max="12806" width="18.77734375" customWidth="1"/>
    <col min="12809" max="12810" width="10.6640625" bestFit="1" customWidth="1"/>
    <col min="13057" max="13057" width="24.77734375" customWidth="1"/>
    <col min="13058" max="13058" width="2.77734375" customWidth="1"/>
    <col min="13059" max="13059" width="11.77734375" customWidth="1"/>
    <col min="13060" max="13060" width="18.77734375" customWidth="1"/>
    <col min="13061" max="13061" width="4.77734375" customWidth="1"/>
    <col min="13062" max="13062" width="18.77734375" customWidth="1"/>
    <col min="13065" max="13066" width="10.6640625" bestFit="1" customWidth="1"/>
    <col min="13313" max="13313" width="24.77734375" customWidth="1"/>
    <col min="13314" max="13314" width="2.77734375" customWidth="1"/>
    <col min="13315" max="13315" width="11.77734375" customWidth="1"/>
    <col min="13316" max="13316" width="18.77734375" customWidth="1"/>
    <col min="13317" max="13317" width="4.77734375" customWidth="1"/>
    <col min="13318" max="13318" width="18.77734375" customWidth="1"/>
    <col min="13321" max="13322" width="10.6640625" bestFit="1" customWidth="1"/>
    <col min="13569" max="13569" width="24.77734375" customWidth="1"/>
    <col min="13570" max="13570" width="2.77734375" customWidth="1"/>
    <col min="13571" max="13571" width="11.77734375" customWidth="1"/>
    <col min="13572" max="13572" width="18.77734375" customWidth="1"/>
    <col min="13573" max="13573" width="4.77734375" customWidth="1"/>
    <col min="13574" max="13574" width="18.77734375" customWidth="1"/>
    <col min="13577" max="13578" width="10.6640625" bestFit="1" customWidth="1"/>
    <col min="13825" max="13825" width="24.77734375" customWidth="1"/>
    <col min="13826" max="13826" width="2.77734375" customWidth="1"/>
    <col min="13827" max="13827" width="11.77734375" customWidth="1"/>
    <col min="13828" max="13828" width="18.77734375" customWidth="1"/>
    <col min="13829" max="13829" width="4.77734375" customWidth="1"/>
    <col min="13830" max="13830" width="18.77734375" customWidth="1"/>
    <col min="13833" max="13834" width="10.6640625" bestFit="1" customWidth="1"/>
    <col min="14081" max="14081" width="24.77734375" customWidth="1"/>
    <col min="14082" max="14082" width="2.77734375" customWidth="1"/>
    <col min="14083" max="14083" width="11.77734375" customWidth="1"/>
    <col min="14084" max="14084" width="18.77734375" customWidth="1"/>
    <col min="14085" max="14085" width="4.77734375" customWidth="1"/>
    <col min="14086" max="14086" width="18.77734375" customWidth="1"/>
    <col min="14089" max="14090" width="10.6640625" bestFit="1" customWidth="1"/>
    <col min="14337" max="14337" width="24.77734375" customWidth="1"/>
    <col min="14338" max="14338" width="2.77734375" customWidth="1"/>
    <col min="14339" max="14339" width="11.77734375" customWidth="1"/>
    <col min="14340" max="14340" width="18.77734375" customWidth="1"/>
    <col min="14341" max="14341" width="4.77734375" customWidth="1"/>
    <col min="14342" max="14342" width="18.77734375" customWidth="1"/>
    <col min="14345" max="14346" width="10.6640625" bestFit="1" customWidth="1"/>
    <col min="14593" max="14593" width="24.77734375" customWidth="1"/>
    <col min="14594" max="14594" width="2.77734375" customWidth="1"/>
    <col min="14595" max="14595" width="11.77734375" customWidth="1"/>
    <col min="14596" max="14596" width="18.77734375" customWidth="1"/>
    <col min="14597" max="14597" width="4.77734375" customWidth="1"/>
    <col min="14598" max="14598" width="18.77734375" customWidth="1"/>
    <col min="14601" max="14602" width="10.6640625" bestFit="1" customWidth="1"/>
    <col min="14849" max="14849" width="24.77734375" customWidth="1"/>
    <col min="14850" max="14850" width="2.77734375" customWidth="1"/>
    <col min="14851" max="14851" width="11.77734375" customWidth="1"/>
    <col min="14852" max="14852" width="18.77734375" customWidth="1"/>
    <col min="14853" max="14853" width="4.77734375" customWidth="1"/>
    <col min="14854" max="14854" width="18.77734375" customWidth="1"/>
    <col min="14857" max="14858" width="10.6640625" bestFit="1" customWidth="1"/>
    <col min="15105" max="15105" width="24.77734375" customWidth="1"/>
    <col min="15106" max="15106" width="2.77734375" customWidth="1"/>
    <col min="15107" max="15107" width="11.77734375" customWidth="1"/>
    <col min="15108" max="15108" width="18.77734375" customWidth="1"/>
    <col min="15109" max="15109" width="4.77734375" customWidth="1"/>
    <col min="15110" max="15110" width="18.77734375" customWidth="1"/>
    <col min="15113" max="15114" width="10.6640625" bestFit="1" customWidth="1"/>
    <col min="15361" max="15361" width="24.77734375" customWidth="1"/>
    <col min="15362" max="15362" width="2.77734375" customWidth="1"/>
    <col min="15363" max="15363" width="11.77734375" customWidth="1"/>
    <col min="15364" max="15364" width="18.77734375" customWidth="1"/>
    <col min="15365" max="15365" width="4.77734375" customWidth="1"/>
    <col min="15366" max="15366" width="18.77734375" customWidth="1"/>
    <col min="15369" max="15370" width="10.6640625" bestFit="1" customWidth="1"/>
    <col min="15617" max="15617" width="24.77734375" customWidth="1"/>
    <col min="15618" max="15618" width="2.77734375" customWidth="1"/>
    <col min="15619" max="15619" width="11.77734375" customWidth="1"/>
    <col min="15620" max="15620" width="18.77734375" customWidth="1"/>
    <col min="15621" max="15621" width="4.77734375" customWidth="1"/>
    <col min="15622" max="15622" width="18.77734375" customWidth="1"/>
    <col min="15625" max="15626" width="10.6640625" bestFit="1" customWidth="1"/>
    <col min="15873" max="15873" width="24.77734375" customWidth="1"/>
    <col min="15874" max="15874" width="2.77734375" customWidth="1"/>
    <col min="15875" max="15875" width="11.77734375" customWidth="1"/>
    <col min="15876" max="15876" width="18.77734375" customWidth="1"/>
    <col min="15877" max="15877" width="4.77734375" customWidth="1"/>
    <col min="15878" max="15878" width="18.77734375" customWidth="1"/>
    <col min="15881" max="15882" width="10.6640625" bestFit="1" customWidth="1"/>
    <col min="16129" max="16129" width="24.77734375" customWidth="1"/>
    <col min="16130" max="16130" width="2.77734375" customWidth="1"/>
    <col min="16131" max="16131" width="11.77734375" customWidth="1"/>
    <col min="16132" max="16132" width="18.77734375" customWidth="1"/>
    <col min="16133" max="16133" width="4.77734375" customWidth="1"/>
    <col min="16134" max="16134" width="18.77734375" customWidth="1"/>
    <col min="16137" max="16138" width="10.6640625" bestFit="1" customWidth="1"/>
  </cols>
  <sheetData>
    <row r="1" spans="1:6" x14ac:dyDescent="0.2">
      <c r="A1" s="425" t="s">
        <v>1060</v>
      </c>
      <c r="B1" s="425"/>
      <c r="C1" s="425"/>
      <c r="D1" s="425"/>
      <c r="E1" s="425"/>
      <c r="F1" s="425"/>
    </row>
    <row r="2" spans="1:6" x14ac:dyDescent="0.2">
      <c r="A2" s="425" t="s">
        <v>1051</v>
      </c>
      <c r="B2" s="425"/>
      <c r="C2" s="425"/>
      <c r="D2" s="425"/>
      <c r="E2" s="425"/>
      <c r="F2" s="425"/>
    </row>
    <row r="3" spans="1:6" x14ac:dyDescent="0.2">
      <c r="A3" s="357"/>
      <c r="B3" s="169"/>
      <c r="C3" s="169"/>
      <c r="D3" s="169"/>
      <c r="E3" s="169"/>
      <c r="F3" s="357"/>
    </row>
    <row r="4" spans="1:6" x14ac:dyDescent="0.2">
      <c r="A4" s="169" t="s">
        <v>1002</v>
      </c>
      <c r="B4" s="169"/>
      <c r="C4" s="169"/>
      <c r="D4" s="169"/>
      <c r="E4" s="169"/>
      <c r="F4" s="169" t="s">
        <v>1003</v>
      </c>
    </row>
    <row r="5" spans="1:6" ht="49.9" customHeight="1" x14ac:dyDescent="0.2">
      <c r="A5" s="358"/>
      <c r="B5" s="169"/>
      <c r="C5" s="169"/>
      <c r="D5" s="359" t="s">
        <v>1004</v>
      </c>
      <c r="E5" s="169"/>
      <c r="F5" s="359" t="s">
        <v>1005</v>
      </c>
    </row>
    <row r="6" spans="1:6" x14ac:dyDescent="0.2">
      <c r="A6" s="358" t="s">
        <v>1006</v>
      </c>
      <c r="B6" s="169"/>
      <c r="C6" s="169"/>
      <c r="D6" s="360" t="s">
        <v>1061</v>
      </c>
      <c r="E6" s="169"/>
      <c r="F6" s="360" t="s">
        <v>1052</v>
      </c>
    </row>
    <row r="7" spans="1:6" ht="12" customHeight="1" x14ac:dyDescent="0.2">
      <c r="A7" s="169"/>
      <c r="B7" s="169"/>
      <c r="C7" s="169"/>
      <c r="D7" s="361"/>
      <c r="E7" s="169"/>
      <c r="F7" s="361"/>
    </row>
    <row r="8" spans="1:6" x14ac:dyDescent="0.2">
      <c r="A8" s="169" t="s">
        <v>1007</v>
      </c>
      <c r="B8" s="169"/>
      <c r="C8" s="169"/>
      <c r="D8" s="362" t="e">
        <f>'district disk'!D250*1000</f>
        <v>#DIV/0!</v>
      </c>
      <c r="E8" s="169"/>
      <c r="F8" s="357"/>
    </row>
    <row r="9" spans="1:6" ht="12" customHeight="1" x14ac:dyDescent="0.2">
      <c r="A9" s="169"/>
      <c r="B9" s="169"/>
      <c r="C9" s="169"/>
      <c r="D9" s="363"/>
      <c r="E9" s="169"/>
      <c r="F9" s="169"/>
    </row>
    <row r="10" spans="1:6" x14ac:dyDescent="0.2">
      <c r="A10" s="169" t="s">
        <v>1008</v>
      </c>
      <c r="B10" s="169"/>
      <c r="C10" s="169"/>
      <c r="D10" s="362" t="e">
        <f>'district disk'!D261*1000</f>
        <v>#DIV/0!</v>
      </c>
      <c r="E10" s="169"/>
      <c r="F10" s="357"/>
    </row>
    <row r="11" spans="1:6" ht="12" customHeight="1" x14ac:dyDescent="0.2">
      <c r="A11" s="169"/>
      <c r="B11" s="169"/>
      <c r="C11" s="169"/>
      <c r="D11" s="363"/>
      <c r="E11" s="169"/>
      <c r="F11" s="169"/>
    </row>
    <row r="12" spans="1:6" x14ac:dyDescent="0.2">
      <c r="A12" s="169" t="s">
        <v>1009</v>
      </c>
      <c r="B12" s="169"/>
      <c r="C12" s="169"/>
      <c r="D12" s="363"/>
      <c r="E12" s="169"/>
      <c r="F12" s="169"/>
    </row>
    <row r="13" spans="1:6" x14ac:dyDescent="0.2">
      <c r="A13" s="169" t="s">
        <v>1010</v>
      </c>
      <c r="B13" s="169"/>
      <c r="C13" s="169"/>
      <c r="D13" s="362" t="e">
        <f>'district disk'!D314*1000</f>
        <v>#DIV/0!</v>
      </c>
      <c r="E13" s="169"/>
      <c r="F13" s="357"/>
    </row>
    <row r="14" spans="1:6" ht="12" customHeight="1" x14ac:dyDescent="0.2">
      <c r="A14" s="169"/>
      <c r="B14" s="169"/>
      <c r="C14" s="169"/>
      <c r="D14" s="363"/>
      <c r="E14" s="169"/>
      <c r="F14" s="169"/>
    </row>
    <row r="15" spans="1:6" x14ac:dyDescent="0.2">
      <c r="A15" s="169" t="s">
        <v>1011</v>
      </c>
      <c r="B15" s="169"/>
      <c r="C15" s="169"/>
      <c r="D15" s="362" t="e">
        <f>'district disk'!D310*1000</f>
        <v>#DIV/0!</v>
      </c>
      <c r="E15" s="169"/>
      <c r="F15" s="357"/>
    </row>
    <row r="16" spans="1:6" ht="12" customHeight="1" x14ac:dyDescent="0.2">
      <c r="A16" s="169"/>
      <c r="B16" s="169"/>
      <c r="C16" s="169"/>
      <c r="D16" s="363"/>
      <c r="E16" s="169"/>
      <c r="F16" s="169"/>
    </row>
    <row r="17" spans="1:6" x14ac:dyDescent="0.2">
      <c r="A17" s="169" t="s">
        <v>1012</v>
      </c>
      <c r="B17" s="169"/>
      <c r="C17" s="169"/>
      <c r="D17" s="362" t="e">
        <f>'district disk'!D312*1000</f>
        <v>#DIV/0!</v>
      </c>
      <c r="E17" s="169"/>
      <c r="F17" s="357"/>
    </row>
    <row r="18" spans="1:6" ht="12" customHeight="1" x14ac:dyDescent="0.2">
      <c r="A18" s="169"/>
      <c r="B18" s="169"/>
      <c r="C18" s="169"/>
      <c r="D18" s="363"/>
      <c r="E18" s="169"/>
      <c r="F18" s="169"/>
    </row>
    <row r="19" spans="1:6" x14ac:dyDescent="0.2">
      <c r="A19" s="169" t="s">
        <v>1013</v>
      </c>
      <c r="B19" s="169"/>
      <c r="C19" s="169"/>
      <c r="D19" s="362" t="e">
        <f>D43/D42*1000</f>
        <v>#DIV/0!</v>
      </c>
      <c r="E19" s="169"/>
      <c r="F19" s="364"/>
    </row>
    <row r="20" spans="1:6" ht="12" customHeight="1" x14ac:dyDescent="0.2">
      <c r="A20" s="169"/>
      <c r="B20" s="169"/>
      <c r="C20" s="169"/>
      <c r="D20" s="363"/>
      <c r="E20" s="169"/>
      <c r="F20" s="169"/>
    </row>
    <row r="21" spans="1:6" ht="15.75" thickBot="1" x14ac:dyDescent="0.25">
      <c r="A21" s="169" t="s">
        <v>1014</v>
      </c>
      <c r="B21" s="169"/>
      <c r="C21" s="169"/>
      <c r="D21" s="365" t="e">
        <f>SUM(D8:D20)</f>
        <v>#DIV/0!</v>
      </c>
      <c r="E21" s="169"/>
      <c r="F21" s="365">
        <f>SUM(F8:F19)</f>
        <v>0</v>
      </c>
    </row>
    <row r="22" spans="1:6" ht="12" customHeight="1" thickTop="1" x14ac:dyDescent="0.2">
      <c r="A22" s="169"/>
      <c r="B22" s="169"/>
      <c r="C22" s="169"/>
      <c r="D22" s="363"/>
      <c r="E22" s="169"/>
      <c r="F22" s="169"/>
    </row>
    <row r="23" spans="1:6" x14ac:dyDescent="0.2">
      <c r="A23" s="169" t="s">
        <v>1015</v>
      </c>
      <c r="B23" s="169"/>
      <c r="C23" s="169"/>
      <c r="D23" s="364">
        <v>0</v>
      </c>
      <c r="E23" s="169"/>
      <c r="F23" s="357"/>
    </row>
    <row r="24" spans="1:6" ht="12" customHeight="1" x14ac:dyDescent="0.2">
      <c r="A24" s="169"/>
      <c r="B24" s="169"/>
      <c r="C24" s="169"/>
      <c r="D24" s="363"/>
      <c r="E24" s="169"/>
      <c r="F24" s="169"/>
    </row>
    <row r="25" spans="1:6" x14ac:dyDescent="0.2">
      <c r="A25" s="169" t="s">
        <v>1016</v>
      </c>
      <c r="B25" s="169"/>
      <c r="C25" s="169"/>
      <c r="D25" s="364">
        <v>0</v>
      </c>
      <c r="E25" s="169"/>
      <c r="F25" s="357"/>
    </row>
    <row r="26" spans="1:6" ht="12" customHeight="1" x14ac:dyDescent="0.2">
      <c r="A26" s="169"/>
      <c r="B26" s="169"/>
      <c r="C26" s="169"/>
      <c r="D26" s="363"/>
      <c r="E26" s="169"/>
      <c r="F26" s="169"/>
    </row>
    <row r="27" spans="1:6" x14ac:dyDescent="0.2">
      <c r="A27" s="169" t="s">
        <v>1017</v>
      </c>
      <c r="B27" s="169"/>
      <c r="C27" s="169"/>
      <c r="D27" s="366"/>
      <c r="E27" s="169"/>
      <c r="F27" s="367" t="s">
        <v>0</v>
      </c>
    </row>
    <row r="28" spans="1:6" x14ac:dyDescent="0.2">
      <c r="A28" s="169" t="s">
        <v>1018</v>
      </c>
      <c r="B28" s="169"/>
      <c r="C28" s="169"/>
      <c r="D28" s="364">
        <v>0</v>
      </c>
      <c r="E28" s="169"/>
      <c r="F28" s="357"/>
    </row>
    <row r="29" spans="1:6" ht="12" customHeight="1" x14ac:dyDescent="0.2">
      <c r="A29" s="169"/>
      <c r="B29" s="169"/>
      <c r="C29" s="169"/>
      <c r="D29" s="213"/>
      <c r="E29" s="169"/>
    </row>
    <row r="30" spans="1:6" x14ac:dyDescent="0.2">
      <c r="A30" s="169" t="s">
        <v>1019</v>
      </c>
      <c r="B30" s="169"/>
      <c r="C30" s="169"/>
      <c r="D30" s="364">
        <v>0</v>
      </c>
      <c r="E30" s="169"/>
      <c r="F30" s="357"/>
    </row>
    <row r="31" spans="1:6" ht="12" customHeight="1" x14ac:dyDescent="0.2">
      <c r="A31" s="169"/>
      <c r="B31" s="169"/>
      <c r="C31" s="169"/>
      <c r="D31" s="366"/>
      <c r="E31" s="169"/>
      <c r="F31" s="367"/>
    </row>
    <row r="32" spans="1:6" x14ac:dyDescent="0.2">
      <c r="A32" s="169" t="s">
        <v>1020</v>
      </c>
      <c r="B32" s="169"/>
      <c r="C32" s="169"/>
      <c r="D32" s="364">
        <v>0</v>
      </c>
      <c r="E32" s="169"/>
      <c r="F32" s="357"/>
    </row>
    <row r="33" spans="1:6" ht="12" customHeight="1" x14ac:dyDescent="0.2">
      <c r="A33" s="169"/>
      <c r="B33" s="169"/>
      <c r="C33" s="169"/>
      <c r="D33" s="366"/>
      <c r="E33" s="169"/>
      <c r="F33" s="367"/>
    </row>
    <row r="34" spans="1:6" ht="15.75" thickBot="1" x14ac:dyDescent="0.25">
      <c r="A34" s="169" t="s">
        <v>1021</v>
      </c>
      <c r="B34" s="169"/>
      <c r="C34" s="169"/>
      <c r="D34" s="410" t="e">
        <f>SUM(D21:D32)</f>
        <v>#DIV/0!</v>
      </c>
      <c r="E34" s="169"/>
      <c r="F34" s="368">
        <f>SUM(F21:F32)</f>
        <v>0</v>
      </c>
    </row>
    <row r="35" spans="1:6" ht="12" customHeight="1" thickTop="1" x14ac:dyDescent="0.2">
      <c r="A35" s="169"/>
      <c r="B35" s="169"/>
      <c r="C35" s="169"/>
      <c r="D35" s="363"/>
      <c r="E35" s="169"/>
      <c r="F35" s="169"/>
    </row>
    <row r="36" spans="1:6" x14ac:dyDescent="0.2">
      <c r="A36" s="369" t="s">
        <v>948</v>
      </c>
      <c r="B36" s="169"/>
      <c r="C36" s="169"/>
      <c r="D36" s="359" t="s">
        <v>1062</v>
      </c>
      <c r="E36" s="359"/>
      <c r="F36" s="359" t="s">
        <v>1053</v>
      </c>
    </row>
    <row r="37" spans="1:6" x14ac:dyDescent="0.2">
      <c r="B37" s="361"/>
      <c r="C37" s="361"/>
      <c r="D37" s="226"/>
      <c r="E37" s="226"/>
      <c r="F37" s="226"/>
    </row>
    <row r="38" spans="1:6" x14ac:dyDescent="0.2">
      <c r="A38" s="149" t="s">
        <v>1022</v>
      </c>
      <c r="B38" s="169"/>
      <c r="C38" s="169"/>
      <c r="D38" s="370"/>
      <c r="E38" s="236"/>
      <c r="F38" s="364"/>
    </row>
    <row r="40" spans="1:6" x14ac:dyDescent="0.2">
      <c r="A40" s="169" t="s">
        <v>1023</v>
      </c>
      <c r="B40" s="149"/>
      <c r="C40" s="149"/>
      <c r="D40" s="371"/>
      <c r="E40" s="226"/>
      <c r="F40" s="371"/>
    </row>
    <row r="42" spans="1:6" x14ac:dyDescent="0.2">
      <c r="A42" s="169" t="s">
        <v>1024</v>
      </c>
      <c r="B42" s="169"/>
      <c r="C42" s="169"/>
      <c r="D42" s="371">
        <f>D38+D40</f>
        <v>0</v>
      </c>
      <c r="E42" s="226"/>
      <c r="F42" s="371">
        <f>F38+F40</f>
        <v>0</v>
      </c>
    </row>
    <row r="43" spans="1:6" x14ac:dyDescent="0.2">
      <c r="A43" s="169" t="s">
        <v>1025</v>
      </c>
      <c r="D43" s="372"/>
      <c r="E43" s="209"/>
      <c r="F43" s="372"/>
    </row>
    <row r="44" spans="1:6" x14ac:dyDescent="0.2">
      <c r="A44" s="169" t="s">
        <v>1026</v>
      </c>
      <c r="B44" s="169"/>
      <c r="C44" s="169"/>
      <c r="D44" s="209"/>
      <c r="E44" s="209"/>
      <c r="F44" s="209"/>
    </row>
    <row r="45" spans="1:6" x14ac:dyDescent="0.2">
      <c r="A45" s="169"/>
      <c r="B45" s="169"/>
      <c r="C45" s="169"/>
      <c r="D45" s="169" t="s">
        <v>0</v>
      </c>
      <c r="E45" s="169"/>
      <c r="F45" s="169"/>
    </row>
    <row r="46" spans="1:6" x14ac:dyDescent="0.2">
      <c r="A46" s="369" t="s">
        <v>1027</v>
      </c>
      <c r="B46" s="169"/>
      <c r="C46" s="169"/>
      <c r="D46" s="169"/>
      <c r="E46" s="169"/>
      <c r="F46" s="169"/>
    </row>
    <row r="47" spans="1:6" x14ac:dyDescent="0.2">
      <c r="A47" s="169" t="s">
        <v>1028</v>
      </c>
      <c r="B47" s="169"/>
      <c r="C47" s="169"/>
      <c r="D47" s="362" t="e">
        <f>'district disk'!D241*1000</f>
        <v>#DIV/0!</v>
      </c>
      <c r="E47" s="169"/>
      <c r="F47" s="357"/>
    </row>
    <row r="48" spans="1:6" x14ac:dyDescent="0.2">
      <c r="A48" s="169" t="s">
        <v>1029</v>
      </c>
      <c r="B48" s="169"/>
      <c r="C48" s="169"/>
      <c r="D48" s="411" t="e">
        <f>'district disk'!D281</f>
        <v>#DIV/0!</v>
      </c>
      <c r="E48" s="209"/>
      <c r="F48" s="372"/>
    </row>
    <row r="49" spans="1:176" x14ac:dyDescent="0.2">
      <c r="A49" s="169"/>
      <c r="B49" s="169"/>
      <c r="C49" s="169"/>
      <c r="D49" s="209"/>
      <c r="E49" s="209"/>
      <c r="F49" s="209"/>
    </row>
    <row r="50" spans="1:176" x14ac:dyDescent="0.2">
      <c r="A50" s="169"/>
      <c r="B50" s="169"/>
      <c r="C50" s="169"/>
      <c r="D50" s="169"/>
      <c r="E50" s="169"/>
      <c r="F50" s="169"/>
    </row>
    <row r="51" spans="1:176" x14ac:dyDescent="0.2">
      <c r="A51" s="169"/>
      <c r="B51" s="169"/>
      <c r="C51" s="169"/>
      <c r="D51" s="373"/>
      <c r="E51" s="169"/>
    </row>
    <row r="52" spans="1:176" x14ac:dyDescent="0.2">
      <c r="A52" s="374" t="s">
        <v>1030</v>
      </c>
      <c r="B52" s="169"/>
      <c r="C52" s="169"/>
      <c r="D52" s="374" t="s">
        <v>1031</v>
      </c>
      <c r="E52" s="169"/>
    </row>
    <row r="53" spans="1:176" ht="10.9" customHeight="1" x14ac:dyDescent="0.2">
      <c r="A53" s="169"/>
      <c r="B53" s="367"/>
      <c r="C53" s="169"/>
      <c r="D53" s="169"/>
      <c r="E53" s="169"/>
    </row>
    <row r="54" spans="1:176" ht="15.75" x14ac:dyDescent="0.25">
      <c r="A54" s="369" t="s">
        <v>1054</v>
      </c>
      <c r="B54" s="403"/>
      <c r="C54" s="404"/>
      <c r="D54" s="405"/>
      <c r="E54" s="406"/>
      <c r="F54" s="406"/>
    </row>
    <row r="55" spans="1:176" x14ac:dyDescent="0.2">
      <c r="A55" s="407" t="s">
        <v>1055</v>
      </c>
      <c r="B55" s="169"/>
      <c r="C55" s="76"/>
    </row>
    <row r="56" spans="1:176" ht="15.75" x14ac:dyDescent="0.25">
      <c r="A56" s="407" t="s">
        <v>1056</v>
      </c>
      <c r="B56" s="375"/>
      <c r="C56" s="375"/>
    </row>
    <row r="57" spans="1:176" x14ac:dyDescent="0.2">
      <c r="A57" s="407" t="s">
        <v>1057</v>
      </c>
    </row>
    <row r="58" spans="1:176" x14ac:dyDescent="0.2">
      <c r="A58" s="408" t="s">
        <v>1058</v>
      </c>
    </row>
    <row r="59" spans="1:176" x14ac:dyDescent="0.2">
      <c r="A59" s="409" t="s">
        <v>1059</v>
      </c>
    </row>
    <row r="60" spans="1:176" x14ac:dyDescent="0.2">
      <c r="D60" s="231"/>
      <c r="E60" s="231"/>
      <c r="F60" s="231"/>
    </row>
    <row r="61" spans="1:176" x14ac:dyDescent="0.2">
      <c r="A61" s="204"/>
      <c r="D61" s="204"/>
      <c r="E61" s="204"/>
      <c r="F61" s="204"/>
    </row>
    <row r="62" spans="1:176" x14ac:dyDescent="0.2">
      <c r="B62" s="231"/>
      <c r="C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  <c r="AA62" s="231"/>
      <c r="AB62" s="231"/>
      <c r="AC62" s="231"/>
      <c r="AD62" s="231"/>
      <c r="AE62" s="231"/>
      <c r="AF62" s="231"/>
      <c r="AG62" s="231"/>
      <c r="AH62" s="231"/>
      <c r="AI62" s="231"/>
      <c r="AJ62" s="231"/>
      <c r="AK62" s="231"/>
      <c r="AL62" s="231"/>
      <c r="AM62" s="231"/>
      <c r="AN62" s="231"/>
      <c r="AO62" s="231"/>
      <c r="AP62" s="231"/>
      <c r="AQ62" s="231"/>
      <c r="AR62" s="231"/>
      <c r="AS62" s="231"/>
      <c r="AT62" s="231"/>
      <c r="AU62" s="231"/>
      <c r="AV62" s="231"/>
      <c r="AW62" s="231"/>
      <c r="AX62" s="231"/>
      <c r="AY62" s="231"/>
      <c r="AZ62" s="231"/>
      <c r="BA62" s="231"/>
      <c r="BB62" s="231"/>
      <c r="BC62" s="231"/>
      <c r="BD62" s="231"/>
      <c r="BE62" s="231"/>
      <c r="BF62" s="231"/>
      <c r="BG62" s="231"/>
      <c r="BH62" s="231"/>
      <c r="BI62" s="231"/>
      <c r="BJ62" s="231"/>
      <c r="BK62" s="231"/>
      <c r="BL62" s="231"/>
      <c r="BM62" s="231"/>
      <c r="BN62" s="231"/>
      <c r="BO62" s="231"/>
      <c r="BP62" s="231"/>
      <c r="BQ62" s="231"/>
      <c r="BR62" s="231"/>
      <c r="BS62" s="231"/>
      <c r="BT62" s="231"/>
      <c r="BU62" s="231"/>
      <c r="BV62" s="231"/>
      <c r="BW62" s="231"/>
      <c r="BX62" s="231"/>
      <c r="BY62" s="231"/>
      <c r="BZ62" s="231"/>
      <c r="CA62" s="231"/>
      <c r="CB62" s="231"/>
      <c r="CC62" s="231"/>
      <c r="CD62" s="231"/>
      <c r="CE62" s="231"/>
      <c r="CF62" s="231"/>
      <c r="CG62" s="231"/>
      <c r="CH62" s="231"/>
      <c r="CI62" s="231"/>
      <c r="CJ62" s="231"/>
      <c r="CK62" s="231"/>
      <c r="CL62" s="231"/>
      <c r="CM62" s="231"/>
      <c r="CN62" s="231"/>
      <c r="CO62" s="231"/>
      <c r="CP62" s="231"/>
      <c r="CQ62" s="231"/>
      <c r="CR62" s="231"/>
      <c r="CS62" s="231"/>
      <c r="CT62" s="231"/>
      <c r="CU62" s="231"/>
      <c r="CV62" s="231"/>
      <c r="CW62" s="231"/>
      <c r="CX62" s="231"/>
      <c r="CY62" s="231"/>
      <c r="CZ62" s="231"/>
      <c r="DA62" s="231"/>
      <c r="DB62" s="231"/>
      <c r="DC62" s="231"/>
      <c r="DD62" s="231"/>
      <c r="DE62" s="231"/>
      <c r="DF62" s="231"/>
      <c r="DG62" s="231"/>
      <c r="DH62" s="231"/>
      <c r="DI62" s="231"/>
      <c r="DJ62" s="231"/>
      <c r="DK62" s="231"/>
      <c r="DL62" s="231"/>
      <c r="DM62" s="231"/>
      <c r="DN62" s="231"/>
      <c r="DO62" s="231"/>
      <c r="DP62" s="231"/>
      <c r="DQ62" s="231"/>
      <c r="DR62" s="231"/>
      <c r="DS62" s="231"/>
      <c r="DT62" s="231"/>
      <c r="DU62" s="231"/>
      <c r="DV62" s="231"/>
      <c r="DW62" s="231"/>
      <c r="DX62" s="231"/>
      <c r="DY62" s="231"/>
      <c r="DZ62" s="231"/>
      <c r="EA62" s="231"/>
      <c r="EB62" s="231"/>
      <c r="EC62" s="231"/>
      <c r="ED62" s="231"/>
      <c r="EE62" s="231"/>
      <c r="EF62" s="231"/>
      <c r="EG62" s="231"/>
      <c r="EH62" s="231"/>
      <c r="EI62" s="231"/>
      <c r="EJ62" s="231"/>
      <c r="EK62" s="231"/>
      <c r="EL62" s="231"/>
      <c r="EM62" s="231"/>
      <c r="EN62" s="231"/>
      <c r="EO62" s="231"/>
      <c r="EP62" s="231"/>
      <c r="EQ62" s="231"/>
      <c r="ER62" s="231"/>
      <c r="ES62" s="231"/>
      <c r="ET62" s="231"/>
      <c r="EU62" s="231"/>
      <c r="EV62" s="231"/>
      <c r="EW62" s="231"/>
      <c r="EX62" s="231"/>
      <c r="EY62" s="231"/>
      <c r="EZ62" s="231"/>
      <c r="FA62" s="231"/>
      <c r="FB62" s="231"/>
      <c r="FC62" s="231"/>
      <c r="FD62" s="231"/>
      <c r="FE62" s="231"/>
      <c r="FF62" s="231"/>
      <c r="FG62" s="231"/>
      <c r="FH62" s="231"/>
      <c r="FI62" s="231"/>
      <c r="FJ62" s="231"/>
      <c r="FK62" s="231"/>
      <c r="FL62" s="231"/>
      <c r="FM62" s="231"/>
      <c r="FN62" s="231"/>
      <c r="FO62" s="231"/>
      <c r="FP62" s="231"/>
      <c r="FQ62" s="231"/>
      <c r="FR62" s="231"/>
      <c r="FS62" s="231"/>
      <c r="FT62" s="231"/>
    </row>
    <row r="63" spans="1:176" x14ac:dyDescent="0.2">
      <c r="B63" s="204"/>
      <c r="C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  <c r="S63" s="204"/>
      <c r="T63" s="204"/>
      <c r="U63" s="204"/>
      <c r="V63" s="204"/>
      <c r="W63" s="204"/>
      <c r="X63" s="204"/>
      <c r="Y63" s="204"/>
      <c r="Z63" s="204"/>
      <c r="AA63" s="204"/>
      <c r="AB63" s="204"/>
      <c r="AC63" s="204"/>
      <c r="AD63" s="204"/>
      <c r="AE63" s="204"/>
      <c r="AF63" s="204"/>
      <c r="AG63" s="204"/>
      <c r="AH63" s="204"/>
      <c r="AI63" s="204"/>
      <c r="AJ63" s="204"/>
      <c r="AK63" s="204"/>
      <c r="AL63" s="204"/>
      <c r="AM63" s="204"/>
      <c r="AN63" s="204"/>
      <c r="AO63" s="204"/>
      <c r="AP63" s="204"/>
      <c r="AQ63" s="204"/>
      <c r="AR63" s="204"/>
      <c r="AS63" s="204"/>
      <c r="AT63" s="204"/>
      <c r="AU63" s="204"/>
      <c r="AV63" s="204"/>
      <c r="AW63" s="204"/>
      <c r="AX63" s="204"/>
      <c r="AY63" s="204"/>
      <c r="AZ63" s="204"/>
      <c r="BA63" s="204"/>
      <c r="BB63" s="204"/>
      <c r="BC63" s="204"/>
      <c r="BD63" s="204"/>
      <c r="BE63" s="204"/>
      <c r="BF63" s="204"/>
      <c r="BG63" s="204"/>
      <c r="BH63" s="204"/>
      <c r="BI63" s="204"/>
      <c r="BJ63" s="204"/>
      <c r="BK63" s="204"/>
      <c r="BL63" s="204"/>
      <c r="BM63" s="204"/>
      <c r="BN63" s="204"/>
      <c r="BO63" s="204"/>
      <c r="BP63" s="204"/>
      <c r="BQ63" s="204"/>
      <c r="BR63" s="204"/>
      <c r="BS63" s="204"/>
      <c r="BT63" s="204"/>
      <c r="BU63" s="204"/>
      <c r="BV63" s="204"/>
      <c r="BW63" s="204"/>
      <c r="BX63" s="204"/>
      <c r="BY63" s="204"/>
      <c r="BZ63" s="204"/>
      <c r="CA63" s="204"/>
      <c r="CB63" s="204"/>
      <c r="CC63" s="204"/>
      <c r="CD63" s="204"/>
      <c r="CE63" s="204"/>
      <c r="CF63" s="204"/>
      <c r="CG63" s="204"/>
      <c r="CH63" s="204"/>
      <c r="CI63" s="204"/>
      <c r="CJ63" s="204"/>
      <c r="CK63" s="204"/>
      <c r="CL63" s="204"/>
      <c r="CM63" s="204"/>
      <c r="CN63" s="204"/>
      <c r="CO63" s="204"/>
      <c r="CP63" s="204"/>
      <c r="CQ63" s="204"/>
      <c r="CR63" s="204"/>
      <c r="CS63" s="204"/>
      <c r="CT63" s="204"/>
      <c r="CU63" s="204"/>
      <c r="CV63" s="204"/>
      <c r="CW63" s="204"/>
      <c r="CX63" s="204"/>
      <c r="CY63" s="204"/>
      <c r="CZ63" s="204"/>
      <c r="DA63" s="204"/>
      <c r="DB63" s="204"/>
      <c r="DC63" s="204"/>
      <c r="DD63" s="204"/>
      <c r="DE63" s="204"/>
      <c r="DF63" s="204"/>
      <c r="DG63" s="204"/>
      <c r="DH63" s="204"/>
      <c r="DI63" s="204"/>
      <c r="DJ63" s="204"/>
      <c r="DK63" s="204"/>
      <c r="DL63" s="204"/>
      <c r="DM63" s="204"/>
      <c r="DN63" s="204"/>
      <c r="DO63" s="204"/>
      <c r="DP63" s="204"/>
      <c r="DQ63" s="204"/>
      <c r="DR63" s="204"/>
      <c r="DS63" s="204"/>
      <c r="DT63" s="204"/>
      <c r="DU63" s="204"/>
      <c r="DV63" s="204"/>
      <c r="DW63" s="204"/>
      <c r="DX63" s="204"/>
      <c r="DY63" s="204"/>
      <c r="DZ63" s="204"/>
      <c r="EA63" s="204"/>
      <c r="EB63" s="204"/>
      <c r="EC63" s="204"/>
      <c r="ED63" s="204"/>
      <c r="EE63" s="204"/>
      <c r="EF63" s="204"/>
      <c r="EG63" s="204"/>
      <c r="EH63" s="204"/>
      <c r="EI63" s="204"/>
      <c r="EJ63" s="204"/>
      <c r="EK63" s="204"/>
      <c r="EL63" s="204"/>
      <c r="EM63" s="204"/>
      <c r="EN63" s="204"/>
      <c r="EO63" s="204"/>
      <c r="EP63" s="204"/>
      <c r="EQ63" s="204"/>
      <c r="ER63" s="204"/>
      <c r="ES63" s="204"/>
      <c r="ET63" s="204"/>
      <c r="EU63" s="204"/>
      <c r="EV63" s="204"/>
      <c r="EW63" s="204"/>
      <c r="EX63" s="204"/>
      <c r="EY63" s="204"/>
      <c r="EZ63" s="204"/>
      <c r="FA63" s="204"/>
      <c r="FB63" s="204"/>
      <c r="FC63" s="204"/>
      <c r="FD63" s="204"/>
      <c r="FE63" s="204"/>
      <c r="FF63" s="204"/>
      <c r="FG63" s="204"/>
      <c r="FH63" s="204"/>
      <c r="FI63" s="204"/>
      <c r="FJ63" s="204"/>
      <c r="FK63" s="204"/>
      <c r="FL63" s="204"/>
      <c r="FM63" s="204"/>
      <c r="FN63" s="204"/>
      <c r="FO63" s="204"/>
      <c r="FP63" s="204"/>
      <c r="FQ63" s="204"/>
      <c r="FR63" s="204"/>
      <c r="FS63" s="204"/>
      <c r="FT63" s="204"/>
    </row>
    <row r="64" spans="1:176" x14ac:dyDescent="0.2">
      <c r="F64" s="291"/>
    </row>
  </sheetData>
  <mergeCells count="2">
    <mergeCell ref="A1:F1"/>
    <mergeCell ref="A2:F2"/>
  </mergeCells>
  <hyperlinks>
    <hyperlink ref="A59" r:id="rId1" display="mailto:kahle_t@cde.state.co.us"/>
  </hyperlinks>
  <pageMargins left="0.9" right="0.45" top="0.47" bottom="0.53" header="0.21" footer="0.17"/>
  <pageSetup scale="82" orientation="portrait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Worksheet</vt:lpstr>
      <vt:lpstr>district disk</vt:lpstr>
      <vt:lpstr>transpose</vt:lpstr>
      <vt:lpstr>summary</vt:lpstr>
      <vt:lpstr>mill levy</vt:lpstr>
      <vt:lpstr>'mill levy'!MILL</vt:lpstr>
      <vt:lpstr>'district disk'!Print_Area</vt:lpstr>
      <vt:lpstr>summary!Print_Area</vt:lpstr>
      <vt:lpstr>transpose!Print_Area</vt:lpstr>
      <vt:lpstr>Worksheet!Print_Area</vt:lpstr>
      <vt:lpstr>'mill levy'!Print_Area_MI</vt:lpstr>
      <vt:lpstr>summary!Print_Titles</vt:lpstr>
    </vt:vector>
  </TitlesOfParts>
  <Company>Colorado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Kahle</dc:creator>
  <cp:lastModifiedBy>Tim Kahle</cp:lastModifiedBy>
  <cp:lastPrinted>2018-11-16T19:02:37Z</cp:lastPrinted>
  <dcterms:created xsi:type="dcterms:W3CDTF">2018-05-15T15:41:30Z</dcterms:created>
  <dcterms:modified xsi:type="dcterms:W3CDTF">2019-08-06T15:38:34Z</dcterms:modified>
</cp:coreProperties>
</file>