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 defaultThemeVersion="124226"/>
  <bookViews>
    <workbookView xWindow="0" yWindow="0" windowWidth="27345" windowHeight="15375" tabRatio="846" activeTab="4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</sheets>
  <externalReferences>
    <externalReference r:id="rId8"/>
    <externalReference r:id="rId9"/>
    <externalReference r:id="rId10"/>
  </externalReferences>
  <definedNames>
    <definedName name="_xlnm._FilterDatabase" localSheetId="6" hidden="1">'AVERAGE SALARY LOOKUP'!$A$3:$N$641</definedName>
    <definedName name="_xlnm._FilterDatabase" localSheetId="2" hidden="1">'Step 3 - Staffing Tool'!$C$8:$G$118</definedName>
    <definedName name="_xlnm._FilterDatabase" localSheetId="3" hidden="1">'Step 4 - Non-Salary'!$D$8:$D$62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Revenue'!$A$4:$N$64</definedName>
    <definedName name="_xlnm.Print_Area" localSheetId="2">'Step 3 - Staffing Tool'!$A$7:$AD$78</definedName>
    <definedName name="_xlnm.Print_Area" localSheetId="3">'Step 4 - Non-Salary'!$A$7:$I$48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9" l="1"/>
  <c r="H15" i="9"/>
  <c r="F10" i="9"/>
  <c r="G10" i="9"/>
  <c r="H10" i="9"/>
  <c r="I10" i="9"/>
  <c r="F11" i="9"/>
  <c r="G11" i="9"/>
  <c r="H11" i="9"/>
  <c r="I11" i="9"/>
  <c r="F12" i="9"/>
  <c r="G12" i="9"/>
  <c r="H12" i="9"/>
  <c r="I12" i="9"/>
  <c r="F13" i="9"/>
  <c r="G13" i="9"/>
  <c r="H13" i="9"/>
  <c r="I13" i="9"/>
  <c r="F14" i="9"/>
  <c r="G14" i="9"/>
  <c r="H14" i="9"/>
  <c r="I14" i="9"/>
  <c r="I15" i="9"/>
  <c r="F16" i="9"/>
  <c r="G16" i="9"/>
  <c r="H16" i="9"/>
  <c r="I16" i="9"/>
  <c r="F17" i="9"/>
  <c r="G17" i="9"/>
  <c r="H17" i="9"/>
  <c r="I17" i="9"/>
  <c r="F18" i="9"/>
  <c r="G18" i="9"/>
  <c r="H18" i="9"/>
  <c r="I18" i="9"/>
  <c r="F19" i="9"/>
  <c r="G19" i="9"/>
  <c r="H19" i="9"/>
  <c r="I19" i="9"/>
  <c r="F20" i="9"/>
  <c r="G20" i="9"/>
  <c r="H20" i="9"/>
  <c r="I20" i="9"/>
  <c r="F21" i="9"/>
  <c r="G21" i="9"/>
  <c r="H21" i="9"/>
  <c r="I21" i="9"/>
  <c r="F22" i="9"/>
  <c r="G22" i="9"/>
  <c r="H22" i="9"/>
  <c r="I22" i="9"/>
  <c r="F23" i="9"/>
  <c r="G23" i="9"/>
  <c r="H23" i="9"/>
  <c r="I23" i="9"/>
  <c r="F24" i="9"/>
  <c r="G24" i="9"/>
  <c r="H24" i="9"/>
  <c r="I24" i="9"/>
  <c r="F25" i="9"/>
  <c r="G25" i="9"/>
  <c r="H25" i="9"/>
  <c r="I25" i="9"/>
  <c r="F26" i="9"/>
  <c r="G26" i="9"/>
  <c r="H26" i="9"/>
  <c r="I26" i="9"/>
  <c r="F9" i="9"/>
  <c r="G9" i="9"/>
  <c r="H9" i="9"/>
  <c r="I9" i="9"/>
  <c r="A60" i="8"/>
  <c r="D60" i="8"/>
  <c r="E60" i="8"/>
  <c r="G60" i="8"/>
  <c r="H60" i="8"/>
  <c r="R60" i="8"/>
  <c r="A61" i="8"/>
  <c r="D61" i="8"/>
  <c r="E61" i="8"/>
  <c r="G61" i="8"/>
  <c r="H61" i="8"/>
  <c r="R61" i="8"/>
  <c r="A62" i="8"/>
  <c r="D62" i="8"/>
  <c r="E62" i="8"/>
  <c r="G62" i="8"/>
  <c r="H62" i="8"/>
  <c r="R62" i="8"/>
  <c r="A63" i="8"/>
  <c r="D63" i="8"/>
  <c r="E63" i="8"/>
  <c r="G63" i="8"/>
  <c r="H63" i="8"/>
  <c r="R63" i="8"/>
  <c r="R64" i="8"/>
  <c r="E17" i="10"/>
  <c r="G26" i="8"/>
  <c r="H26" i="8"/>
  <c r="R26" i="8"/>
  <c r="G27" i="8"/>
  <c r="H27" i="8"/>
  <c r="R27" i="8"/>
  <c r="G28" i="8"/>
  <c r="H28" i="8"/>
  <c r="R28" i="8"/>
  <c r="G29" i="8"/>
  <c r="H29" i="8"/>
  <c r="R29" i="8"/>
  <c r="K161" i="5"/>
  <c r="K162" i="5"/>
  <c r="K169" i="5"/>
  <c r="K170" i="5"/>
  <c r="K171" i="5"/>
  <c r="K172" i="5"/>
  <c r="K173" i="5"/>
  <c r="K174" i="5"/>
  <c r="G30" i="8"/>
  <c r="H30" i="8"/>
  <c r="R30" i="8"/>
  <c r="G31" i="8"/>
  <c r="H31" i="8"/>
  <c r="R31" i="8"/>
  <c r="G32" i="8"/>
  <c r="H32" i="8"/>
  <c r="R32" i="8"/>
  <c r="G33" i="8"/>
  <c r="H33" i="8"/>
  <c r="R33" i="8"/>
  <c r="G34" i="8"/>
  <c r="H34" i="8"/>
  <c r="R34" i="8"/>
  <c r="G35" i="8"/>
  <c r="H35" i="8"/>
  <c r="R35" i="8"/>
  <c r="G36" i="8"/>
  <c r="H36" i="8"/>
  <c r="R36" i="8"/>
  <c r="G37" i="8"/>
  <c r="H37" i="8"/>
  <c r="R37" i="8"/>
  <c r="K195" i="5"/>
  <c r="G36" i="2"/>
  <c r="J12" i="5"/>
  <c r="K180" i="5"/>
  <c r="J183" i="5"/>
  <c r="K187" i="5"/>
  <c r="K196" i="5"/>
  <c r="Q38" i="8"/>
  <c r="G38" i="8"/>
  <c r="H38" i="8"/>
  <c r="R38" i="8"/>
  <c r="G39" i="8"/>
  <c r="H39" i="8"/>
  <c r="R39" i="8"/>
  <c r="G40" i="8"/>
  <c r="H40" i="8"/>
  <c r="R40" i="8"/>
  <c r="G41" i="8"/>
  <c r="H41" i="8"/>
  <c r="R41" i="8"/>
  <c r="G42" i="8"/>
  <c r="H42" i="8"/>
  <c r="R42" i="8"/>
  <c r="R43" i="8"/>
  <c r="E18" i="10"/>
  <c r="H46" i="8"/>
  <c r="R46" i="8"/>
  <c r="H47" i="8"/>
  <c r="R47" i="8"/>
  <c r="H48" i="8"/>
  <c r="R48" i="8"/>
  <c r="H49" i="8"/>
  <c r="R49" i="8"/>
  <c r="H50" i="8"/>
  <c r="R50" i="8"/>
  <c r="H51" i="8"/>
  <c r="R51" i="8"/>
  <c r="H52" i="8"/>
  <c r="R52" i="8"/>
  <c r="H53" i="8"/>
  <c r="R53" i="8"/>
  <c r="H54" i="8"/>
  <c r="R54" i="8"/>
  <c r="H55" i="8"/>
  <c r="R55" i="8"/>
  <c r="H56" i="8"/>
  <c r="R56" i="8"/>
  <c r="R57" i="8"/>
  <c r="E19" i="10"/>
  <c r="G67" i="8"/>
  <c r="H67" i="8"/>
  <c r="R67" i="8"/>
  <c r="G68" i="8"/>
  <c r="H68" i="8"/>
  <c r="R68" i="8"/>
  <c r="G69" i="8"/>
  <c r="H69" i="8"/>
  <c r="R69" i="8"/>
  <c r="G70" i="8"/>
  <c r="H70" i="8"/>
  <c r="R70" i="8"/>
  <c r="G71" i="8"/>
  <c r="H71" i="8"/>
  <c r="R71" i="8"/>
  <c r="G72" i="8"/>
  <c r="H72" i="8"/>
  <c r="R72" i="8"/>
  <c r="G73" i="8"/>
  <c r="H73" i="8"/>
  <c r="R73" i="8"/>
  <c r="G74" i="8"/>
  <c r="H74" i="8"/>
  <c r="R74" i="8"/>
  <c r="G75" i="8"/>
  <c r="H75" i="8"/>
  <c r="R75" i="8"/>
  <c r="R76" i="8"/>
  <c r="E20" i="10"/>
  <c r="E21" i="10"/>
  <c r="E19" i="8"/>
  <c r="G19" i="8"/>
  <c r="H19" i="8"/>
  <c r="R19" i="8"/>
  <c r="E20" i="8"/>
  <c r="G20" i="8"/>
  <c r="H20" i="8"/>
  <c r="R20" i="8"/>
  <c r="E21" i="8"/>
  <c r="G21" i="8"/>
  <c r="H21" i="8"/>
  <c r="R21" i="8"/>
  <c r="E22" i="8"/>
  <c r="G22" i="8"/>
  <c r="H22" i="8"/>
  <c r="R22" i="8"/>
  <c r="R23" i="8"/>
  <c r="E23" i="10"/>
  <c r="E44" i="9"/>
  <c r="E27" i="9"/>
  <c r="E48" i="9"/>
  <c r="E25" i="10"/>
  <c r="E29" i="10"/>
  <c r="E39" i="10"/>
  <c r="I60" i="8"/>
  <c r="U60" i="8"/>
  <c r="I61" i="8"/>
  <c r="U61" i="8"/>
  <c r="I62" i="8"/>
  <c r="U62" i="8"/>
  <c r="I63" i="8"/>
  <c r="U63" i="8"/>
  <c r="U64" i="8"/>
  <c r="F17" i="10"/>
  <c r="I26" i="8"/>
  <c r="U26" i="8"/>
  <c r="I27" i="8"/>
  <c r="U27" i="8"/>
  <c r="I28" i="8"/>
  <c r="U28" i="8"/>
  <c r="I29" i="8"/>
  <c r="U29" i="8"/>
  <c r="I30" i="8"/>
  <c r="U30" i="8"/>
  <c r="I31" i="8"/>
  <c r="U31" i="8"/>
  <c r="I32" i="8"/>
  <c r="U32" i="8"/>
  <c r="I33" i="8"/>
  <c r="U33" i="8"/>
  <c r="I34" i="8"/>
  <c r="U34" i="8"/>
  <c r="I35" i="8"/>
  <c r="U35" i="8"/>
  <c r="I36" i="8"/>
  <c r="U36" i="8"/>
  <c r="I37" i="8"/>
  <c r="U37" i="8"/>
  <c r="Q195" i="5"/>
  <c r="H36" i="2"/>
  <c r="P12" i="5"/>
  <c r="Q180" i="5"/>
  <c r="P183" i="5"/>
  <c r="Q187" i="5"/>
  <c r="Q196" i="5"/>
  <c r="T38" i="8"/>
  <c r="I38" i="8"/>
  <c r="U38" i="8"/>
  <c r="I39" i="8"/>
  <c r="U39" i="8"/>
  <c r="I40" i="8"/>
  <c r="U40" i="8"/>
  <c r="I41" i="8"/>
  <c r="U41" i="8"/>
  <c r="I42" i="8"/>
  <c r="U42" i="8"/>
  <c r="U43" i="8"/>
  <c r="F18" i="10"/>
  <c r="I46" i="8"/>
  <c r="U46" i="8"/>
  <c r="I47" i="8"/>
  <c r="U47" i="8"/>
  <c r="I48" i="8"/>
  <c r="U48" i="8"/>
  <c r="I49" i="8"/>
  <c r="U49" i="8"/>
  <c r="I50" i="8"/>
  <c r="U50" i="8"/>
  <c r="I51" i="8"/>
  <c r="U51" i="8"/>
  <c r="I52" i="8"/>
  <c r="U52" i="8"/>
  <c r="I53" i="8"/>
  <c r="U53" i="8"/>
  <c r="I54" i="8"/>
  <c r="U54" i="8"/>
  <c r="I55" i="8"/>
  <c r="U55" i="8"/>
  <c r="I56" i="8"/>
  <c r="U56" i="8"/>
  <c r="U57" i="8"/>
  <c r="F19" i="10"/>
  <c r="I67" i="8"/>
  <c r="U67" i="8"/>
  <c r="I68" i="8"/>
  <c r="U68" i="8"/>
  <c r="I69" i="8"/>
  <c r="U69" i="8"/>
  <c r="I70" i="8"/>
  <c r="U70" i="8"/>
  <c r="I71" i="8"/>
  <c r="U71" i="8"/>
  <c r="I72" i="8"/>
  <c r="U72" i="8"/>
  <c r="I73" i="8"/>
  <c r="U73" i="8"/>
  <c r="I74" i="8"/>
  <c r="U74" i="8"/>
  <c r="I75" i="8"/>
  <c r="U75" i="8"/>
  <c r="U76" i="8"/>
  <c r="F20" i="10"/>
  <c r="F21" i="10"/>
  <c r="I19" i="8"/>
  <c r="U19" i="8"/>
  <c r="I20" i="8"/>
  <c r="U20" i="8"/>
  <c r="I21" i="8"/>
  <c r="U21" i="8"/>
  <c r="I22" i="8"/>
  <c r="U22" i="8"/>
  <c r="U23" i="8"/>
  <c r="F23" i="10"/>
  <c r="F44" i="9"/>
  <c r="F27" i="9"/>
  <c r="F48" i="9"/>
  <c r="F25" i="10"/>
  <c r="F29" i="10"/>
  <c r="F39" i="10"/>
  <c r="J60" i="8"/>
  <c r="X60" i="8"/>
  <c r="J61" i="8"/>
  <c r="X61" i="8"/>
  <c r="J62" i="8"/>
  <c r="X62" i="8"/>
  <c r="J63" i="8"/>
  <c r="X63" i="8"/>
  <c r="X64" i="8"/>
  <c r="G17" i="10"/>
  <c r="J26" i="8"/>
  <c r="X26" i="8"/>
  <c r="J27" i="8"/>
  <c r="X27" i="8"/>
  <c r="J28" i="8"/>
  <c r="X28" i="8"/>
  <c r="J29" i="8"/>
  <c r="X29" i="8"/>
  <c r="J30" i="8"/>
  <c r="X30" i="8"/>
  <c r="J31" i="8"/>
  <c r="X31" i="8"/>
  <c r="J32" i="8"/>
  <c r="X32" i="8"/>
  <c r="J33" i="8"/>
  <c r="X33" i="8"/>
  <c r="J34" i="8"/>
  <c r="X34" i="8"/>
  <c r="J35" i="8"/>
  <c r="X35" i="8"/>
  <c r="J36" i="8"/>
  <c r="X36" i="8"/>
  <c r="J37" i="8"/>
  <c r="X37" i="8"/>
  <c r="W195" i="5"/>
  <c r="I36" i="2"/>
  <c r="V12" i="5"/>
  <c r="W180" i="5"/>
  <c r="V183" i="5"/>
  <c r="W187" i="5"/>
  <c r="W196" i="5"/>
  <c r="W38" i="8"/>
  <c r="J38" i="8"/>
  <c r="X38" i="8"/>
  <c r="J39" i="8"/>
  <c r="X39" i="8"/>
  <c r="J40" i="8"/>
  <c r="X40" i="8"/>
  <c r="J41" i="8"/>
  <c r="X41" i="8"/>
  <c r="J42" i="8"/>
  <c r="X42" i="8"/>
  <c r="X43" i="8"/>
  <c r="G18" i="10"/>
  <c r="J46" i="8"/>
  <c r="X46" i="8"/>
  <c r="J47" i="8"/>
  <c r="X47" i="8"/>
  <c r="J48" i="8"/>
  <c r="X48" i="8"/>
  <c r="J49" i="8"/>
  <c r="X49" i="8"/>
  <c r="J50" i="8"/>
  <c r="X50" i="8"/>
  <c r="J51" i="8"/>
  <c r="X51" i="8"/>
  <c r="J52" i="8"/>
  <c r="X52" i="8"/>
  <c r="J53" i="8"/>
  <c r="X53" i="8"/>
  <c r="J54" i="8"/>
  <c r="X54" i="8"/>
  <c r="J55" i="8"/>
  <c r="X55" i="8"/>
  <c r="J56" i="8"/>
  <c r="X56" i="8"/>
  <c r="X57" i="8"/>
  <c r="G19" i="10"/>
  <c r="J67" i="8"/>
  <c r="X67" i="8"/>
  <c r="J68" i="8"/>
  <c r="X68" i="8"/>
  <c r="J69" i="8"/>
  <c r="X69" i="8"/>
  <c r="J70" i="8"/>
  <c r="X70" i="8"/>
  <c r="J71" i="8"/>
  <c r="X71" i="8"/>
  <c r="J72" i="8"/>
  <c r="X72" i="8"/>
  <c r="J73" i="8"/>
  <c r="X73" i="8"/>
  <c r="J74" i="8"/>
  <c r="X74" i="8"/>
  <c r="J75" i="8"/>
  <c r="X75" i="8"/>
  <c r="X76" i="8"/>
  <c r="G20" i="10"/>
  <c r="G21" i="10"/>
  <c r="J19" i="8"/>
  <c r="X19" i="8"/>
  <c r="J20" i="8"/>
  <c r="X20" i="8"/>
  <c r="J21" i="8"/>
  <c r="X21" i="8"/>
  <c r="J22" i="8"/>
  <c r="X22" i="8"/>
  <c r="X23" i="8"/>
  <c r="G23" i="10"/>
  <c r="G44" i="9"/>
  <c r="G27" i="9"/>
  <c r="G48" i="9"/>
  <c r="G25" i="10"/>
  <c r="G29" i="10"/>
  <c r="G39" i="10"/>
  <c r="K36" i="2"/>
  <c r="I29" i="7"/>
  <c r="N24" i="7"/>
  <c r="M24" i="7"/>
  <c r="L24" i="7"/>
  <c r="K24" i="7"/>
  <c r="J24" i="7"/>
  <c r="O225" i="5"/>
  <c r="AG225" i="5"/>
  <c r="F28" i="7"/>
  <c r="N23" i="7"/>
  <c r="M23" i="7"/>
  <c r="L23" i="7"/>
  <c r="K23" i="7"/>
  <c r="J23" i="7"/>
  <c r="F23" i="7"/>
  <c r="U225" i="5"/>
  <c r="AA225" i="5"/>
  <c r="I225" i="5"/>
  <c r="F19" i="7"/>
  <c r="AH224" i="5"/>
  <c r="AB224" i="5"/>
  <c r="V224" i="5"/>
  <c r="P224" i="5"/>
  <c r="J224" i="5"/>
  <c r="I224" i="5"/>
  <c r="K224" i="5"/>
  <c r="J28" i="7"/>
  <c r="AG224" i="5"/>
  <c r="AA224" i="5"/>
  <c r="U224" i="5"/>
  <c r="O224" i="5"/>
  <c r="D224" i="5"/>
  <c r="E224" i="5"/>
  <c r="G5" i="5"/>
  <c r="AA12" i="5"/>
  <c r="U12" i="5"/>
  <c r="O12" i="5"/>
  <c r="AG12" i="5"/>
  <c r="Q220" i="5"/>
  <c r="AH28" i="5"/>
  <c r="AB28" i="5"/>
  <c r="V28" i="5"/>
  <c r="P28" i="5"/>
  <c r="P29" i="5"/>
  <c r="J28" i="5"/>
  <c r="AI214" i="5"/>
  <c r="AC214" i="5"/>
  <c r="W214" i="5"/>
  <c r="Q214" i="5"/>
  <c r="K214" i="5"/>
  <c r="P26" i="5"/>
  <c r="J26" i="5"/>
  <c r="W224" i="5"/>
  <c r="L28" i="7"/>
  <c r="AC224" i="5"/>
  <c r="M28" i="7"/>
  <c r="Q224" i="5"/>
  <c r="K28" i="7"/>
  <c r="AI224" i="5"/>
  <c r="N28" i="7"/>
  <c r="AI78" i="5"/>
  <c r="AI77" i="5"/>
  <c r="AI76" i="5"/>
  <c r="AI75" i="5"/>
  <c r="AI74" i="5"/>
  <c r="AI73" i="5"/>
  <c r="AC78" i="5"/>
  <c r="AC77" i="5"/>
  <c r="AC76" i="5"/>
  <c r="AC75" i="5"/>
  <c r="AC74" i="5"/>
  <c r="AC73" i="5"/>
  <c r="W78" i="5"/>
  <c r="W77" i="5"/>
  <c r="W76" i="5"/>
  <c r="W75" i="5"/>
  <c r="W74" i="5"/>
  <c r="W73" i="5"/>
  <c r="Q78" i="5"/>
  <c r="Q77" i="5"/>
  <c r="Q76" i="5"/>
  <c r="Q75" i="5"/>
  <c r="Q74" i="5"/>
  <c r="Q73" i="5"/>
  <c r="K78" i="5"/>
  <c r="K77" i="5"/>
  <c r="K76" i="5"/>
  <c r="K75" i="5"/>
  <c r="K74" i="5"/>
  <c r="K73" i="5"/>
  <c r="K56" i="8"/>
  <c r="L56" i="8"/>
  <c r="K55" i="8"/>
  <c r="L55" i="8"/>
  <c r="K54" i="8"/>
  <c r="L54" i="8"/>
  <c r="K53" i="8"/>
  <c r="L53" i="8"/>
  <c r="K52" i="8"/>
  <c r="L52" i="8"/>
  <c r="K51" i="8"/>
  <c r="L51" i="8"/>
  <c r="K50" i="8"/>
  <c r="L50" i="8"/>
  <c r="K49" i="8"/>
  <c r="L49" i="8"/>
  <c r="K48" i="8"/>
  <c r="L48" i="8"/>
  <c r="K47" i="8"/>
  <c r="L47" i="8"/>
  <c r="K46" i="8"/>
  <c r="L46" i="8"/>
  <c r="A5" i="10"/>
  <c r="A6" i="9"/>
  <c r="C6" i="8"/>
  <c r="B5" i="7"/>
  <c r="F22" i="8"/>
  <c r="F21" i="8"/>
  <c r="F20" i="8"/>
  <c r="F19" i="8"/>
  <c r="D56" i="8"/>
  <c r="D55" i="8"/>
  <c r="D54" i="8"/>
  <c r="D53" i="8"/>
  <c r="D52" i="8"/>
  <c r="D51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M2" i="11"/>
  <c r="L2" i="11"/>
  <c r="K2" i="11"/>
  <c r="I2" i="11"/>
  <c r="H2" i="11"/>
  <c r="G2" i="11"/>
  <c r="F2" i="11"/>
  <c r="I51" i="7"/>
  <c r="K8" i="5"/>
  <c r="Q8" i="5"/>
  <c r="K7" i="5"/>
  <c r="Q7" i="5"/>
  <c r="AH18" i="5"/>
  <c r="AI18" i="5"/>
  <c r="AB18" i="5"/>
  <c r="AC18" i="5"/>
  <c r="V18" i="5"/>
  <c r="W18" i="5"/>
  <c r="P19" i="5"/>
  <c r="Q19" i="5"/>
  <c r="P18" i="5"/>
  <c r="Q18" i="5"/>
  <c r="J18" i="5"/>
  <c r="K18" i="5"/>
  <c r="D19" i="5"/>
  <c r="D18" i="5"/>
  <c r="I27" i="10"/>
  <c r="H27" i="10"/>
  <c r="G27" i="10"/>
  <c r="F27" i="10"/>
  <c r="E27" i="10"/>
  <c r="D27" i="10"/>
  <c r="I11" i="10"/>
  <c r="H11" i="10"/>
  <c r="G11" i="10"/>
  <c r="F11" i="10"/>
  <c r="E11" i="10"/>
  <c r="D14" i="10"/>
  <c r="D12" i="10"/>
  <c r="D11" i="10"/>
  <c r="D10" i="10"/>
  <c r="I14" i="7"/>
  <c r="J47" i="7"/>
  <c r="J46" i="7"/>
  <c r="K46" i="7"/>
  <c r="W7" i="5"/>
  <c r="AC7" i="5"/>
  <c r="AI7" i="5"/>
  <c r="N46" i="7"/>
  <c r="W8" i="5"/>
  <c r="AC8" i="5"/>
  <c r="AI8" i="5"/>
  <c r="N47" i="7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E52" i="8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E53" i="8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E54" i="8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E51" i="8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E56" i="8"/>
  <c r="F255" i="11"/>
  <c r="F254" i="11"/>
  <c r="F253" i="11"/>
  <c r="F252" i="11"/>
  <c r="E55" i="8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28" i="11"/>
  <c r="F26" i="11"/>
  <c r="F25" i="11"/>
  <c r="F23" i="11"/>
  <c r="F21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7" i="11"/>
  <c r="F24" i="11"/>
  <c r="F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28" i="11"/>
  <c r="H26" i="11"/>
  <c r="H25" i="11"/>
  <c r="H23" i="11"/>
  <c r="H21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7" i="11"/>
  <c r="H24" i="11"/>
  <c r="H22" i="11"/>
  <c r="K640" i="11"/>
  <c r="P640" i="11"/>
  <c r="K632" i="11"/>
  <c r="P632" i="11"/>
  <c r="K631" i="11"/>
  <c r="P631" i="11"/>
  <c r="K630" i="11"/>
  <c r="P630" i="11"/>
  <c r="K629" i="11"/>
  <c r="P629" i="11"/>
  <c r="K628" i="11"/>
  <c r="P628" i="11"/>
  <c r="K627" i="11"/>
  <c r="P627" i="11"/>
  <c r="K626" i="11"/>
  <c r="P626" i="11"/>
  <c r="K625" i="11"/>
  <c r="K624" i="11"/>
  <c r="K623" i="11"/>
  <c r="P623" i="11"/>
  <c r="K622" i="11"/>
  <c r="P622" i="11"/>
  <c r="K621" i="11"/>
  <c r="P621" i="11"/>
  <c r="K620" i="11"/>
  <c r="P620" i="11"/>
  <c r="K619" i="11"/>
  <c r="P619" i="11"/>
  <c r="K618" i="11"/>
  <c r="P618" i="11"/>
  <c r="K617" i="11"/>
  <c r="P617" i="11"/>
  <c r="K616" i="11"/>
  <c r="K615" i="11"/>
  <c r="K614" i="11"/>
  <c r="K613" i="11"/>
  <c r="P613" i="11"/>
  <c r="K612" i="11"/>
  <c r="P612" i="11"/>
  <c r="K611" i="11"/>
  <c r="K610" i="11"/>
  <c r="P610" i="11"/>
  <c r="K609" i="11"/>
  <c r="K608" i="11"/>
  <c r="P608" i="11"/>
  <c r="K607" i="11"/>
  <c r="P607" i="11"/>
  <c r="K606" i="11"/>
  <c r="P606" i="11"/>
  <c r="K605" i="11"/>
  <c r="P605" i="11"/>
  <c r="K604" i="11"/>
  <c r="K603" i="11"/>
  <c r="K602" i="11"/>
  <c r="P602" i="11"/>
  <c r="K601" i="11"/>
  <c r="P601" i="11"/>
  <c r="K600" i="11"/>
  <c r="P600" i="11"/>
  <c r="K599" i="11"/>
  <c r="P599" i="11"/>
  <c r="K598" i="11"/>
  <c r="P598" i="11"/>
  <c r="K597" i="11"/>
  <c r="K596" i="11"/>
  <c r="K595" i="11"/>
  <c r="K594" i="11"/>
  <c r="K593" i="11"/>
  <c r="K592" i="11"/>
  <c r="P592" i="11"/>
  <c r="K591" i="11"/>
  <c r="K590" i="11"/>
  <c r="P590" i="11"/>
  <c r="K589" i="11"/>
  <c r="P589" i="11"/>
  <c r="K588" i="11"/>
  <c r="K587" i="11"/>
  <c r="K586" i="11"/>
  <c r="K585" i="11"/>
  <c r="K584" i="11"/>
  <c r="K583" i="11"/>
  <c r="P583" i="11"/>
  <c r="K582" i="11"/>
  <c r="P582" i="11"/>
  <c r="K581" i="11"/>
  <c r="P581" i="11"/>
  <c r="K580" i="11"/>
  <c r="K579" i="11"/>
  <c r="K578" i="11"/>
  <c r="K577" i="11"/>
  <c r="K576" i="11"/>
  <c r="K575" i="11"/>
  <c r="K574" i="11"/>
  <c r="K573" i="11"/>
  <c r="P573" i="11"/>
  <c r="K572" i="11"/>
  <c r="P572" i="11"/>
  <c r="K571" i="11"/>
  <c r="K570" i="11"/>
  <c r="P570" i="11"/>
  <c r="K569" i="11"/>
  <c r="P569" i="11"/>
  <c r="K568" i="11"/>
  <c r="K567" i="11"/>
  <c r="K566" i="11"/>
  <c r="P566" i="11"/>
  <c r="K565" i="11"/>
  <c r="P565" i="11"/>
  <c r="K564" i="11"/>
  <c r="K563" i="11"/>
  <c r="K562" i="11"/>
  <c r="P562" i="11"/>
  <c r="K561" i="11"/>
  <c r="P561" i="11"/>
  <c r="K560" i="11"/>
  <c r="P560" i="11"/>
  <c r="K559" i="11"/>
  <c r="P559" i="11"/>
  <c r="K558" i="11"/>
  <c r="K557" i="11"/>
  <c r="K556" i="11"/>
  <c r="K555" i="11"/>
  <c r="K554" i="11"/>
  <c r="P554" i="11"/>
  <c r="K552" i="11"/>
  <c r="P552" i="11"/>
  <c r="K551" i="11"/>
  <c r="P551" i="11"/>
  <c r="K550" i="11"/>
  <c r="P550" i="11"/>
  <c r="K549" i="11"/>
  <c r="P549" i="11"/>
  <c r="K548" i="11"/>
  <c r="P548" i="11"/>
  <c r="K547" i="11"/>
  <c r="P547" i="11"/>
  <c r="K545" i="11"/>
  <c r="P545" i="11"/>
  <c r="K544" i="11"/>
  <c r="K543" i="11"/>
  <c r="K542" i="11"/>
  <c r="K541" i="11"/>
  <c r="P541" i="11"/>
  <c r="K540" i="11"/>
  <c r="K539" i="11"/>
  <c r="K538" i="11"/>
  <c r="K537" i="11"/>
  <c r="K536" i="11"/>
  <c r="K532" i="11"/>
  <c r="P532" i="11"/>
  <c r="K531" i="11"/>
  <c r="P531" i="11"/>
  <c r="K530" i="11"/>
  <c r="K529" i="11"/>
  <c r="K528" i="11"/>
  <c r="K527" i="11"/>
  <c r="K526" i="11"/>
  <c r="P526" i="11"/>
  <c r="K525" i="11"/>
  <c r="K524" i="11"/>
  <c r="P524" i="11"/>
  <c r="K523" i="11"/>
  <c r="K522" i="11"/>
  <c r="K521" i="11"/>
  <c r="K520" i="11"/>
  <c r="K519" i="11"/>
  <c r="K518" i="11"/>
  <c r="P518" i="11"/>
  <c r="K517" i="11"/>
  <c r="K516" i="11"/>
  <c r="K515" i="11"/>
  <c r="K514" i="11"/>
  <c r="K513" i="11"/>
  <c r="K512" i="11"/>
  <c r="K511" i="11"/>
  <c r="K510" i="11"/>
  <c r="K509" i="11"/>
  <c r="K508" i="11"/>
  <c r="K507" i="11"/>
  <c r="K506" i="11"/>
  <c r="K505" i="11"/>
  <c r="K504" i="11"/>
  <c r="K503" i="11"/>
  <c r="K502" i="11"/>
  <c r="K501" i="11"/>
  <c r="K500" i="11"/>
  <c r="K499" i="11"/>
  <c r="K498" i="11"/>
  <c r="K497" i="11"/>
  <c r="K496" i="11"/>
  <c r="K495" i="11"/>
  <c r="K494" i="11"/>
  <c r="K493" i="11"/>
  <c r="K492" i="11"/>
  <c r="P492" i="11"/>
  <c r="K491" i="11"/>
  <c r="K490" i="11"/>
  <c r="K489" i="11"/>
  <c r="K488" i="11"/>
  <c r="K487" i="11"/>
  <c r="K486" i="11"/>
  <c r="K485" i="11"/>
  <c r="K484" i="11"/>
  <c r="K483" i="11"/>
  <c r="K482" i="11"/>
  <c r="K481" i="11"/>
  <c r="K480" i="11"/>
  <c r="K479" i="11"/>
  <c r="K478" i="11"/>
  <c r="K477" i="11"/>
  <c r="K476" i="11"/>
  <c r="K475" i="11"/>
  <c r="K474" i="11"/>
  <c r="K473" i="11"/>
  <c r="K472" i="11"/>
  <c r="K471" i="11"/>
  <c r="K470" i="11"/>
  <c r="K469" i="11"/>
  <c r="K468" i="11"/>
  <c r="K467" i="11"/>
  <c r="K466" i="11"/>
  <c r="K535" i="11"/>
  <c r="P535" i="11"/>
  <c r="K534" i="11"/>
  <c r="K533" i="11"/>
  <c r="K465" i="11"/>
  <c r="K464" i="11"/>
  <c r="K463" i="11"/>
  <c r="K462" i="11"/>
  <c r="K461" i="11"/>
  <c r="K460" i="11"/>
  <c r="K459" i="11"/>
  <c r="K458" i="11"/>
  <c r="K457" i="11"/>
  <c r="K456" i="11"/>
  <c r="K455" i="11"/>
  <c r="P455" i="11"/>
  <c r="K454" i="11"/>
  <c r="K453" i="11"/>
  <c r="P453" i="11"/>
  <c r="K452" i="11"/>
  <c r="K451" i="11"/>
  <c r="K450" i="11"/>
  <c r="K449" i="11"/>
  <c r="P449" i="11"/>
  <c r="K448" i="11"/>
  <c r="K447" i="11"/>
  <c r="K446" i="11"/>
  <c r="K445" i="11"/>
  <c r="K444" i="11"/>
  <c r="K443" i="11"/>
  <c r="K442" i="11"/>
  <c r="K441" i="11"/>
  <c r="K440" i="11"/>
  <c r="K439" i="11"/>
  <c r="P439" i="11"/>
  <c r="K438" i="11"/>
  <c r="K437" i="11"/>
  <c r="K436" i="11"/>
  <c r="K435" i="11"/>
  <c r="K434" i="11"/>
  <c r="P434" i="11"/>
  <c r="K433" i="11"/>
  <c r="K432" i="11"/>
  <c r="K431" i="11"/>
  <c r="K430" i="11"/>
  <c r="K429" i="11"/>
  <c r="K428" i="11"/>
  <c r="K427" i="11"/>
  <c r="K426" i="11"/>
  <c r="K425" i="11"/>
  <c r="K424" i="11"/>
  <c r="K423" i="11"/>
  <c r="K422" i="11"/>
  <c r="K421" i="11"/>
  <c r="K420" i="11"/>
  <c r="K419" i="11"/>
  <c r="K418" i="11"/>
  <c r="K417" i="11"/>
  <c r="K416" i="11"/>
  <c r="K415" i="11"/>
  <c r="K414" i="11"/>
  <c r="K413" i="11"/>
  <c r="K412" i="11"/>
  <c r="K411" i="11"/>
  <c r="P411" i="11"/>
  <c r="K410" i="11"/>
  <c r="K409" i="11"/>
  <c r="K408" i="11"/>
  <c r="K407" i="11"/>
  <c r="K406" i="11"/>
  <c r="P406" i="11"/>
  <c r="K405" i="11"/>
  <c r="K404" i="11"/>
  <c r="K403" i="11"/>
  <c r="K402" i="11"/>
  <c r="K401" i="11"/>
  <c r="K400" i="11"/>
  <c r="K399" i="11"/>
  <c r="K398" i="11"/>
  <c r="K397" i="11"/>
  <c r="P397" i="11"/>
  <c r="K396" i="11"/>
  <c r="K395" i="11"/>
  <c r="K394" i="11"/>
  <c r="K393" i="11"/>
  <c r="K392" i="11"/>
  <c r="K391" i="11"/>
  <c r="P391" i="11"/>
  <c r="K390" i="11"/>
  <c r="K389" i="11"/>
  <c r="K388" i="11"/>
  <c r="K387" i="11"/>
  <c r="P387" i="11"/>
  <c r="K386" i="11"/>
  <c r="K385" i="11"/>
  <c r="K384" i="11"/>
  <c r="K383" i="11"/>
  <c r="K382" i="11"/>
  <c r="K381" i="11"/>
  <c r="K380" i="11"/>
  <c r="K379" i="11"/>
  <c r="K378" i="11"/>
  <c r="K377" i="11"/>
  <c r="K376" i="11"/>
  <c r="K375" i="11"/>
  <c r="K374" i="11"/>
  <c r="K373" i="11"/>
  <c r="K372" i="11"/>
  <c r="K371" i="11"/>
  <c r="K370" i="11"/>
  <c r="K369" i="11"/>
  <c r="K368" i="11"/>
  <c r="K367" i="11"/>
  <c r="K366" i="11"/>
  <c r="K365" i="11"/>
  <c r="K364" i="11"/>
  <c r="K363" i="11"/>
  <c r="K362" i="11"/>
  <c r="K361" i="11"/>
  <c r="K360" i="11"/>
  <c r="K359" i="11"/>
  <c r="K358" i="11"/>
  <c r="K357" i="11"/>
  <c r="K356" i="11"/>
  <c r="K355" i="11"/>
  <c r="K354" i="11"/>
  <c r="K353" i="11"/>
  <c r="K352" i="11"/>
  <c r="K351" i="11"/>
  <c r="K350" i="11"/>
  <c r="K349" i="11"/>
  <c r="K348" i="11"/>
  <c r="K347" i="11"/>
  <c r="K346" i="11"/>
  <c r="K345" i="11"/>
  <c r="K344" i="11"/>
  <c r="K343" i="11"/>
  <c r="K342" i="11"/>
  <c r="K341" i="11"/>
  <c r="K340" i="11"/>
  <c r="K339" i="11"/>
  <c r="K338" i="11"/>
  <c r="K337" i="11"/>
  <c r="K336" i="11"/>
  <c r="K335" i="11"/>
  <c r="K334" i="11"/>
  <c r="K333" i="11"/>
  <c r="K332" i="11"/>
  <c r="K331" i="11"/>
  <c r="K330" i="11"/>
  <c r="K329" i="11"/>
  <c r="K328" i="11"/>
  <c r="K327" i="11"/>
  <c r="K326" i="11"/>
  <c r="P326" i="11"/>
  <c r="K325" i="11"/>
  <c r="K324" i="11"/>
  <c r="K323" i="11"/>
  <c r="K322" i="11"/>
  <c r="P322" i="11"/>
  <c r="K321" i="11"/>
  <c r="K320" i="11"/>
  <c r="K319" i="11"/>
  <c r="K318" i="11"/>
  <c r="K317" i="11"/>
  <c r="K316" i="11"/>
  <c r="K315" i="11"/>
  <c r="K314" i="11"/>
  <c r="K313" i="11"/>
  <c r="K312" i="11"/>
  <c r="K311" i="11"/>
  <c r="K310" i="11"/>
  <c r="K309" i="11"/>
  <c r="K308" i="11"/>
  <c r="K307" i="11"/>
  <c r="K306" i="11"/>
  <c r="K305" i="11"/>
  <c r="P305" i="11"/>
  <c r="K304" i="11"/>
  <c r="K303" i="11"/>
  <c r="K302" i="11"/>
  <c r="K301" i="11"/>
  <c r="K300" i="11"/>
  <c r="K299" i="11"/>
  <c r="K298" i="11"/>
  <c r="K297" i="11"/>
  <c r="K296" i="11"/>
  <c r="K295" i="11"/>
  <c r="K294" i="11"/>
  <c r="K293" i="11"/>
  <c r="K292" i="11"/>
  <c r="K291" i="11"/>
  <c r="K290" i="11"/>
  <c r="K289" i="11"/>
  <c r="K288" i="11"/>
  <c r="K287" i="11"/>
  <c r="K286" i="11"/>
  <c r="K285" i="11"/>
  <c r="K284" i="11"/>
  <c r="K283" i="11"/>
  <c r="K282" i="11"/>
  <c r="K281" i="11"/>
  <c r="K280" i="11"/>
  <c r="K279" i="11"/>
  <c r="K278" i="11"/>
  <c r="K277" i="11"/>
  <c r="K276" i="11"/>
  <c r="K275" i="11"/>
  <c r="K274" i="11"/>
  <c r="K273" i="11"/>
  <c r="K272" i="11"/>
  <c r="K271" i="11"/>
  <c r="P271" i="11"/>
  <c r="K270" i="11"/>
  <c r="K269" i="11"/>
  <c r="K268" i="11"/>
  <c r="P268" i="11"/>
  <c r="K267" i="11"/>
  <c r="K266" i="11"/>
  <c r="K265" i="11"/>
  <c r="K264" i="11"/>
  <c r="K263" i="11"/>
  <c r="K262" i="11"/>
  <c r="K261" i="11"/>
  <c r="K260" i="11"/>
  <c r="K259" i="11"/>
  <c r="K258" i="11"/>
  <c r="K257" i="11"/>
  <c r="K256" i="11"/>
  <c r="P256" i="11"/>
  <c r="K255" i="11"/>
  <c r="K254" i="11"/>
  <c r="K253" i="11"/>
  <c r="K252" i="11"/>
  <c r="K251" i="11"/>
  <c r="P251" i="11"/>
  <c r="K250" i="11"/>
  <c r="K249" i="11"/>
  <c r="K248" i="11"/>
  <c r="K247" i="11"/>
  <c r="K246" i="11"/>
  <c r="K245" i="11"/>
  <c r="K244" i="11"/>
  <c r="K243" i="11"/>
  <c r="K242" i="11"/>
  <c r="K241" i="11"/>
  <c r="K240" i="11"/>
  <c r="P240" i="11"/>
  <c r="K239" i="11"/>
  <c r="K238" i="11"/>
  <c r="P238" i="11"/>
  <c r="K237" i="11"/>
  <c r="K236" i="11"/>
  <c r="K235" i="11"/>
  <c r="K234" i="11"/>
  <c r="K233" i="11"/>
  <c r="K232" i="11"/>
  <c r="P232" i="11"/>
  <c r="K231" i="11"/>
  <c r="K230" i="11"/>
  <c r="K229" i="11"/>
  <c r="K228" i="11"/>
  <c r="K227" i="11"/>
  <c r="K226" i="11"/>
  <c r="K225" i="11"/>
  <c r="K224" i="11"/>
  <c r="P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P204" i="11"/>
  <c r="K203" i="11"/>
  <c r="K202" i="11"/>
  <c r="K201" i="11"/>
  <c r="K200" i="11"/>
  <c r="K199" i="11"/>
  <c r="K198" i="11"/>
  <c r="K197" i="11"/>
  <c r="K196" i="11"/>
  <c r="K195" i="11"/>
  <c r="K194" i="11"/>
  <c r="P194" i="11"/>
  <c r="K193" i="11"/>
  <c r="K192" i="11"/>
  <c r="P192" i="11"/>
  <c r="K191" i="11"/>
  <c r="K190" i="11"/>
  <c r="K189" i="11"/>
  <c r="K188" i="11"/>
  <c r="K187" i="11"/>
  <c r="K186" i="11"/>
  <c r="P186" i="11"/>
  <c r="K185" i="11"/>
  <c r="K184" i="11"/>
  <c r="K183" i="11"/>
  <c r="P183" i="11"/>
  <c r="K182" i="11"/>
  <c r="K181" i="11"/>
  <c r="P181" i="11"/>
  <c r="K180" i="11"/>
  <c r="K179" i="11"/>
  <c r="K178" i="11"/>
  <c r="K177" i="11"/>
  <c r="K176" i="11"/>
  <c r="P176" i="11"/>
  <c r="K175" i="11"/>
  <c r="K174" i="11"/>
  <c r="P174" i="11"/>
  <c r="K173" i="11"/>
  <c r="K172" i="11"/>
  <c r="K171" i="11"/>
  <c r="P171" i="11"/>
  <c r="K170" i="11"/>
  <c r="K169" i="11"/>
  <c r="K168" i="11"/>
  <c r="K167" i="11"/>
  <c r="K166" i="11"/>
  <c r="K165" i="11"/>
  <c r="P165" i="11"/>
  <c r="K164" i="11"/>
  <c r="K163" i="11"/>
  <c r="P163" i="11"/>
  <c r="K162" i="11"/>
  <c r="K161" i="11"/>
  <c r="K160" i="11"/>
  <c r="K159" i="11"/>
  <c r="P159" i="11"/>
  <c r="K158" i="11"/>
  <c r="K157" i="11"/>
  <c r="K156" i="11"/>
  <c r="K155" i="11"/>
  <c r="P155" i="11"/>
  <c r="K154" i="11"/>
  <c r="K153" i="11"/>
  <c r="K152" i="11"/>
  <c r="K151" i="11"/>
  <c r="K150" i="11"/>
  <c r="K149" i="11"/>
  <c r="K148" i="11"/>
  <c r="K147" i="11"/>
  <c r="K146" i="11"/>
  <c r="K145" i="11"/>
  <c r="P145" i="11"/>
  <c r="K144" i="11"/>
  <c r="K143" i="11"/>
  <c r="K142" i="11"/>
  <c r="K141" i="11"/>
  <c r="P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P128" i="11"/>
  <c r="K127" i="11"/>
  <c r="K126" i="11"/>
  <c r="K125" i="11"/>
  <c r="K124" i="11"/>
  <c r="K123" i="11"/>
  <c r="K122" i="11"/>
  <c r="K121" i="11"/>
  <c r="K120" i="11"/>
  <c r="P120" i="11"/>
  <c r="K119" i="11"/>
  <c r="P119" i="11"/>
  <c r="K118" i="11"/>
  <c r="K117" i="11"/>
  <c r="P117" i="11"/>
  <c r="K116" i="11"/>
  <c r="P116" i="11"/>
  <c r="K115" i="11"/>
  <c r="K114" i="11"/>
  <c r="P114" i="11"/>
  <c r="K113" i="11"/>
  <c r="K112" i="11"/>
  <c r="K111" i="11"/>
  <c r="K110" i="11"/>
  <c r="P110" i="11"/>
  <c r="K109" i="11"/>
  <c r="K108" i="11"/>
  <c r="P108" i="11"/>
  <c r="K107" i="11"/>
  <c r="K106" i="11"/>
  <c r="K105" i="11"/>
  <c r="K104" i="11"/>
  <c r="K103" i="11"/>
  <c r="K102" i="11"/>
  <c r="K101" i="11"/>
  <c r="K100" i="11"/>
  <c r="K99" i="11"/>
  <c r="P99" i="11"/>
  <c r="K98" i="11"/>
  <c r="K97" i="11"/>
  <c r="K96" i="11"/>
  <c r="K95" i="11"/>
  <c r="K94" i="11"/>
  <c r="P94" i="11"/>
  <c r="K93" i="11"/>
  <c r="K92" i="11"/>
  <c r="K91" i="11"/>
  <c r="K90" i="11"/>
  <c r="P90" i="11"/>
  <c r="K89" i="11"/>
  <c r="K88" i="11"/>
  <c r="K87" i="11"/>
  <c r="K86" i="11"/>
  <c r="K85" i="11"/>
  <c r="K84" i="11"/>
  <c r="K83" i="11"/>
  <c r="K82" i="11"/>
  <c r="P82" i="11"/>
  <c r="K81" i="11"/>
  <c r="K80" i="11"/>
  <c r="K79" i="11"/>
  <c r="P79" i="11"/>
  <c r="K78" i="11"/>
  <c r="K77" i="11"/>
  <c r="P77" i="11"/>
  <c r="K76" i="11"/>
  <c r="P76" i="11"/>
  <c r="K75" i="11"/>
  <c r="K74" i="11"/>
  <c r="K73" i="11"/>
  <c r="P73" i="11"/>
  <c r="K72" i="11"/>
  <c r="P72" i="11"/>
  <c r="K71" i="11"/>
  <c r="K70" i="11"/>
  <c r="K69" i="11"/>
  <c r="P69" i="11"/>
  <c r="K68" i="11"/>
  <c r="K67" i="11"/>
  <c r="K66" i="11"/>
  <c r="K65" i="11"/>
  <c r="K64" i="11"/>
  <c r="P64" i="11"/>
  <c r="K63" i="11"/>
  <c r="K62" i="11"/>
  <c r="P62" i="11"/>
  <c r="K61" i="11"/>
  <c r="P61" i="11"/>
  <c r="K60" i="11"/>
  <c r="K59" i="11"/>
  <c r="K58" i="11"/>
  <c r="K57" i="11"/>
  <c r="K56" i="11"/>
  <c r="P56" i="11"/>
  <c r="K55" i="11"/>
  <c r="K54" i="11"/>
  <c r="K53" i="11"/>
  <c r="K52" i="11"/>
  <c r="P52" i="11"/>
  <c r="K51" i="11"/>
  <c r="K50" i="11"/>
  <c r="K49" i="11"/>
  <c r="K48" i="11"/>
  <c r="K47" i="11"/>
  <c r="K46" i="11"/>
  <c r="K45" i="11"/>
  <c r="K44" i="11"/>
  <c r="K43" i="11"/>
  <c r="K42" i="11"/>
  <c r="P42" i="11"/>
  <c r="K28" i="11"/>
  <c r="K26" i="11"/>
  <c r="K25" i="11"/>
  <c r="K23" i="11"/>
  <c r="K21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7" i="11"/>
  <c r="K24" i="11"/>
  <c r="K22" i="11"/>
  <c r="M640" i="11"/>
  <c r="M632" i="11"/>
  <c r="M631" i="11"/>
  <c r="M630" i="11"/>
  <c r="M629" i="11"/>
  <c r="M628" i="11"/>
  <c r="M627" i="11"/>
  <c r="M626" i="11"/>
  <c r="M625" i="11"/>
  <c r="M624" i="11"/>
  <c r="M623" i="11"/>
  <c r="M622" i="11"/>
  <c r="M621" i="11"/>
  <c r="M620" i="11"/>
  <c r="M619" i="11"/>
  <c r="M618" i="11"/>
  <c r="M617" i="11"/>
  <c r="M616" i="11"/>
  <c r="M615" i="11"/>
  <c r="M614" i="11"/>
  <c r="M613" i="11"/>
  <c r="M612" i="11"/>
  <c r="M611" i="11"/>
  <c r="M610" i="11"/>
  <c r="M609" i="11"/>
  <c r="M608" i="11"/>
  <c r="M607" i="11"/>
  <c r="M606" i="11"/>
  <c r="M605" i="11"/>
  <c r="M604" i="11"/>
  <c r="M603" i="11"/>
  <c r="M602" i="11"/>
  <c r="M601" i="11"/>
  <c r="M600" i="11"/>
  <c r="M599" i="11"/>
  <c r="M598" i="11"/>
  <c r="M597" i="11"/>
  <c r="M596" i="11"/>
  <c r="M595" i="11"/>
  <c r="M594" i="11"/>
  <c r="M593" i="11"/>
  <c r="M592" i="11"/>
  <c r="M591" i="11"/>
  <c r="M590" i="11"/>
  <c r="M589" i="11"/>
  <c r="M588" i="11"/>
  <c r="M587" i="11"/>
  <c r="M586" i="11"/>
  <c r="M585" i="11"/>
  <c r="M584" i="11"/>
  <c r="M583" i="11"/>
  <c r="M582" i="11"/>
  <c r="M581" i="11"/>
  <c r="M580" i="11"/>
  <c r="M579" i="11"/>
  <c r="M578" i="11"/>
  <c r="M577" i="11"/>
  <c r="M576" i="11"/>
  <c r="M575" i="11"/>
  <c r="M574" i="11"/>
  <c r="M573" i="11"/>
  <c r="M572" i="11"/>
  <c r="M571" i="11"/>
  <c r="M570" i="11"/>
  <c r="M569" i="11"/>
  <c r="M568" i="11"/>
  <c r="M567" i="11"/>
  <c r="M566" i="11"/>
  <c r="M565" i="11"/>
  <c r="M564" i="11"/>
  <c r="M563" i="11"/>
  <c r="M562" i="11"/>
  <c r="M561" i="11"/>
  <c r="M560" i="11"/>
  <c r="M559" i="11"/>
  <c r="M558" i="11"/>
  <c r="M557" i="11"/>
  <c r="M556" i="11"/>
  <c r="M555" i="11"/>
  <c r="M554" i="11"/>
  <c r="M552" i="11"/>
  <c r="M551" i="11"/>
  <c r="M550" i="11"/>
  <c r="M549" i="11"/>
  <c r="M548" i="11"/>
  <c r="M547" i="11"/>
  <c r="M545" i="11"/>
  <c r="M544" i="11"/>
  <c r="M543" i="11"/>
  <c r="M542" i="11"/>
  <c r="M541" i="11"/>
  <c r="M540" i="11"/>
  <c r="M539" i="11"/>
  <c r="M538" i="11"/>
  <c r="M535" i="11"/>
  <c r="M534" i="11"/>
  <c r="M533" i="11"/>
  <c r="M531" i="11"/>
  <c r="M530" i="11"/>
  <c r="M529" i="11"/>
  <c r="M528" i="11"/>
  <c r="M527" i="11"/>
  <c r="M526" i="11"/>
  <c r="M525" i="11"/>
  <c r="M524" i="11"/>
  <c r="M523" i="11"/>
  <c r="M522" i="11"/>
  <c r="M521" i="11"/>
  <c r="M520" i="11"/>
  <c r="M519" i="11"/>
  <c r="M518" i="11"/>
  <c r="M517" i="11"/>
  <c r="M516" i="11"/>
  <c r="M515" i="11"/>
  <c r="M514" i="11"/>
  <c r="M513" i="11"/>
  <c r="M512" i="11"/>
  <c r="M511" i="11"/>
  <c r="M510" i="11"/>
  <c r="M509" i="11"/>
  <c r="M508" i="11"/>
  <c r="M507" i="11"/>
  <c r="M506" i="11"/>
  <c r="M505" i="11"/>
  <c r="M504" i="11"/>
  <c r="M503" i="11"/>
  <c r="M502" i="11"/>
  <c r="M501" i="11"/>
  <c r="M500" i="11"/>
  <c r="M499" i="11"/>
  <c r="M498" i="11"/>
  <c r="M497" i="11"/>
  <c r="M496" i="11"/>
  <c r="M495" i="11"/>
  <c r="M494" i="11"/>
  <c r="M493" i="11"/>
  <c r="M492" i="11"/>
  <c r="M491" i="11"/>
  <c r="M490" i="11"/>
  <c r="M489" i="11"/>
  <c r="M488" i="11"/>
  <c r="M487" i="11"/>
  <c r="M486" i="11"/>
  <c r="M485" i="11"/>
  <c r="M484" i="11"/>
  <c r="M483" i="11"/>
  <c r="M482" i="11"/>
  <c r="M481" i="11"/>
  <c r="M480" i="11"/>
  <c r="M479" i="11"/>
  <c r="M478" i="11"/>
  <c r="M477" i="11"/>
  <c r="M476" i="11"/>
  <c r="M475" i="11"/>
  <c r="M474" i="11"/>
  <c r="M473" i="11"/>
  <c r="M472" i="11"/>
  <c r="M471" i="11"/>
  <c r="M470" i="11"/>
  <c r="M469" i="11"/>
  <c r="M468" i="11"/>
  <c r="M467" i="11"/>
  <c r="M466" i="11"/>
  <c r="M465" i="11"/>
  <c r="M537" i="11"/>
  <c r="M536" i="11"/>
  <c r="M532" i="11"/>
  <c r="M464" i="11"/>
  <c r="M463" i="11"/>
  <c r="M462" i="11"/>
  <c r="M461" i="11"/>
  <c r="M460" i="11"/>
  <c r="M459" i="11"/>
  <c r="M458" i="11"/>
  <c r="M457" i="11"/>
  <c r="M456" i="11"/>
  <c r="M455" i="11"/>
  <c r="M454" i="11"/>
  <c r="M453" i="11"/>
  <c r="M452" i="11"/>
  <c r="M451" i="11"/>
  <c r="M450" i="11"/>
  <c r="M449" i="11"/>
  <c r="M448" i="11"/>
  <c r="M447" i="11"/>
  <c r="M446" i="11"/>
  <c r="M445" i="11"/>
  <c r="M444" i="11"/>
  <c r="M443" i="11"/>
  <c r="M442" i="11"/>
  <c r="M441" i="11"/>
  <c r="M440" i="11"/>
  <c r="M439" i="11"/>
  <c r="M438" i="11"/>
  <c r="M437" i="11"/>
  <c r="M436" i="11"/>
  <c r="M435" i="11"/>
  <c r="M434" i="11"/>
  <c r="M433" i="11"/>
  <c r="M432" i="11"/>
  <c r="M431" i="11"/>
  <c r="M430" i="11"/>
  <c r="M429" i="11"/>
  <c r="M428" i="11"/>
  <c r="M427" i="11"/>
  <c r="M426" i="11"/>
  <c r="M425" i="11"/>
  <c r="M424" i="11"/>
  <c r="M423" i="11"/>
  <c r="M422" i="11"/>
  <c r="M421" i="11"/>
  <c r="M420" i="11"/>
  <c r="M419" i="11"/>
  <c r="M418" i="11"/>
  <c r="M417" i="11"/>
  <c r="M416" i="11"/>
  <c r="M415" i="11"/>
  <c r="M414" i="11"/>
  <c r="M413" i="11"/>
  <c r="M412" i="11"/>
  <c r="M411" i="11"/>
  <c r="M410" i="11"/>
  <c r="M409" i="11"/>
  <c r="M408" i="11"/>
  <c r="M407" i="11"/>
  <c r="M406" i="11"/>
  <c r="M405" i="11"/>
  <c r="M404" i="11"/>
  <c r="M403" i="11"/>
  <c r="M402" i="11"/>
  <c r="M401" i="11"/>
  <c r="M400" i="11"/>
  <c r="M399" i="11"/>
  <c r="M398" i="11"/>
  <c r="M397" i="11"/>
  <c r="M396" i="11"/>
  <c r="M395" i="11"/>
  <c r="M394" i="11"/>
  <c r="M393" i="11"/>
  <c r="M392" i="11"/>
  <c r="M391" i="11"/>
  <c r="M390" i="11"/>
  <c r="M389" i="11"/>
  <c r="M388" i="11"/>
  <c r="M387" i="11"/>
  <c r="M386" i="11"/>
  <c r="M385" i="11"/>
  <c r="M384" i="11"/>
  <c r="M383" i="11"/>
  <c r="M382" i="11"/>
  <c r="M381" i="11"/>
  <c r="M380" i="11"/>
  <c r="M379" i="11"/>
  <c r="M378" i="11"/>
  <c r="M377" i="11"/>
  <c r="M376" i="11"/>
  <c r="M375" i="11"/>
  <c r="M374" i="11"/>
  <c r="M373" i="11"/>
  <c r="M372" i="11"/>
  <c r="M371" i="11"/>
  <c r="M370" i="11"/>
  <c r="M369" i="11"/>
  <c r="M368" i="11"/>
  <c r="M367" i="11"/>
  <c r="M366" i="11"/>
  <c r="M365" i="11"/>
  <c r="M364" i="11"/>
  <c r="M363" i="11"/>
  <c r="M362" i="11"/>
  <c r="M361" i="11"/>
  <c r="M360" i="11"/>
  <c r="M359" i="11"/>
  <c r="M358" i="11"/>
  <c r="M357" i="11"/>
  <c r="M356" i="11"/>
  <c r="M355" i="11"/>
  <c r="M354" i="11"/>
  <c r="M353" i="11"/>
  <c r="M352" i="11"/>
  <c r="M351" i="11"/>
  <c r="M350" i="11"/>
  <c r="M349" i="11"/>
  <c r="M348" i="11"/>
  <c r="M347" i="11"/>
  <c r="M346" i="11"/>
  <c r="M345" i="11"/>
  <c r="M344" i="11"/>
  <c r="M343" i="11"/>
  <c r="M342" i="11"/>
  <c r="M341" i="11"/>
  <c r="M340" i="11"/>
  <c r="M339" i="11"/>
  <c r="M338" i="11"/>
  <c r="M337" i="11"/>
  <c r="M336" i="11"/>
  <c r="M335" i="11"/>
  <c r="M334" i="11"/>
  <c r="M333" i="11"/>
  <c r="M332" i="11"/>
  <c r="M331" i="11"/>
  <c r="M330" i="11"/>
  <c r="M329" i="11"/>
  <c r="M328" i="11"/>
  <c r="M327" i="11"/>
  <c r="M326" i="11"/>
  <c r="M325" i="11"/>
  <c r="M324" i="11"/>
  <c r="M323" i="11"/>
  <c r="M322" i="11"/>
  <c r="M321" i="11"/>
  <c r="M320" i="11"/>
  <c r="M319" i="11"/>
  <c r="M318" i="11"/>
  <c r="M317" i="11"/>
  <c r="M316" i="11"/>
  <c r="M315" i="11"/>
  <c r="M314" i="11"/>
  <c r="M313" i="11"/>
  <c r="M312" i="11"/>
  <c r="M311" i="11"/>
  <c r="M310" i="11"/>
  <c r="M309" i="11"/>
  <c r="M308" i="11"/>
  <c r="M307" i="11"/>
  <c r="M306" i="11"/>
  <c r="M305" i="11"/>
  <c r="M304" i="11"/>
  <c r="M303" i="11"/>
  <c r="M302" i="11"/>
  <c r="M301" i="11"/>
  <c r="M300" i="11"/>
  <c r="M299" i="11"/>
  <c r="M298" i="11"/>
  <c r="M297" i="11"/>
  <c r="M296" i="11"/>
  <c r="M295" i="11"/>
  <c r="M294" i="11"/>
  <c r="M293" i="11"/>
  <c r="M292" i="11"/>
  <c r="M291" i="11"/>
  <c r="M290" i="11"/>
  <c r="M289" i="11"/>
  <c r="M288" i="11"/>
  <c r="M287" i="11"/>
  <c r="M286" i="11"/>
  <c r="M285" i="11"/>
  <c r="M284" i="11"/>
  <c r="M283" i="11"/>
  <c r="M282" i="11"/>
  <c r="M281" i="11"/>
  <c r="M280" i="11"/>
  <c r="M279" i="11"/>
  <c r="M278" i="11"/>
  <c r="M277" i="11"/>
  <c r="M276" i="11"/>
  <c r="M275" i="11"/>
  <c r="M274" i="11"/>
  <c r="M273" i="11"/>
  <c r="M272" i="11"/>
  <c r="M271" i="11"/>
  <c r="M270" i="11"/>
  <c r="M269" i="11"/>
  <c r="M268" i="11"/>
  <c r="M267" i="11"/>
  <c r="M266" i="11"/>
  <c r="M265" i="11"/>
  <c r="M264" i="11"/>
  <c r="M263" i="11"/>
  <c r="M262" i="11"/>
  <c r="M261" i="11"/>
  <c r="M260" i="11"/>
  <c r="M259" i="11"/>
  <c r="M258" i="11"/>
  <c r="M257" i="11"/>
  <c r="M256" i="11"/>
  <c r="M255" i="11"/>
  <c r="M254" i="11"/>
  <c r="M253" i="11"/>
  <c r="M252" i="11"/>
  <c r="M251" i="11"/>
  <c r="M250" i="11"/>
  <c r="M249" i="11"/>
  <c r="M248" i="11"/>
  <c r="M247" i="11"/>
  <c r="M246" i="11"/>
  <c r="M245" i="11"/>
  <c r="M244" i="11"/>
  <c r="M243" i="11"/>
  <c r="M242" i="11"/>
  <c r="M241" i="11"/>
  <c r="M240" i="11"/>
  <c r="M239" i="11"/>
  <c r="M238" i="11"/>
  <c r="M237" i="11"/>
  <c r="M236" i="11"/>
  <c r="M235" i="11"/>
  <c r="M234" i="11"/>
  <c r="M233" i="11"/>
  <c r="M232" i="11"/>
  <c r="M231" i="11"/>
  <c r="M230" i="11"/>
  <c r="M229" i="11"/>
  <c r="M228" i="11"/>
  <c r="M227" i="11"/>
  <c r="M226" i="11"/>
  <c r="M225" i="11"/>
  <c r="M224" i="11"/>
  <c r="M223" i="11"/>
  <c r="M222" i="11"/>
  <c r="M221" i="11"/>
  <c r="M220" i="11"/>
  <c r="M219" i="11"/>
  <c r="M218" i="11"/>
  <c r="M217" i="11"/>
  <c r="M216" i="11"/>
  <c r="M215" i="11"/>
  <c r="M214" i="11"/>
  <c r="M213" i="11"/>
  <c r="M212" i="11"/>
  <c r="M211" i="11"/>
  <c r="M210" i="11"/>
  <c r="M209" i="11"/>
  <c r="M208" i="11"/>
  <c r="M207" i="11"/>
  <c r="M206" i="11"/>
  <c r="M205" i="11"/>
  <c r="M204" i="11"/>
  <c r="M203" i="11"/>
  <c r="M202" i="11"/>
  <c r="M201" i="11"/>
  <c r="M200" i="11"/>
  <c r="M199" i="11"/>
  <c r="M198" i="11"/>
  <c r="M197" i="11"/>
  <c r="M196" i="11"/>
  <c r="M195" i="11"/>
  <c r="M194" i="11"/>
  <c r="M193" i="11"/>
  <c r="M192" i="11"/>
  <c r="M191" i="11"/>
  <c r="M190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28" i="11"/>
  <c r="M26" i="11"/>
  <c r="M25" i="11"/>
  <c r="M23" i="11"/>
  <c r="M21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7" i="11"/>
  <c r="M24" i="11"/>
  <c r="M22" i="11"/>
  <c r="M20" i="11"/>
  <c r="F5" i="11"/>
  <c r="K5" i="11"/>
  <c r="F7" i="11"/>
  <c r="K7" i="11"/>
  <c r="F9" i="11"/>
  <c r="K9" i="11"/>
  <c r="F10" i="11"/>
  <c r="K10" i="11"/>
  <c r="F12" i="11"/>
  <c r="K12" i="11"/>
  <c r="F14" i="11"/>
  <c r="K14" i="11"/>
  <c r="F16" i="11"/>
  <c r="K16" i="11"/>
  <c r="F18" i="11"/>
  <c r="K18" i="11"/>
  <c r="F20" i="11"/>
  <c r="K20" i="11"/>
  <c r="F4" i="11"/>
  <c r="K4" i="11"/>
  <c r="F6" i="11"/>
  <c r="K6" i="11"/>
  <c r="F8" i="11"/>
  <c r="K8" i="11"/>
  <c r="F11" i="11"/>
  <c r="K11" i="11"/>
  <c r="F13" i="11"/>
  <c r="K13" i="11"/>
  <c r="F15" i="11"/>
  <c r="K15" i="11"/>
  <c r="F17" i="11"/>
  <c r="K17" i="11"/>
  <c r="F19" i="11"/>
  <c r="K19" i="11"/>
  <c r="H4" i="11"/>
  <c r="M4" i="11"/>
  <c r="H5" i="11"/>
  <c r="M5" i="11"/>
  <c r="H6" i="11"/>
  <c r="M6" i="11"/>
  <c r="H7" i="11"/>
  <c r="M7" i="11"/>
  <c r="H8" i="11"/>
  <c r="M8" i="11"/>
  <c r="H9" i="11"/>
  <c r="M9" i="11"/>
  <c r="H10" i="11"/>
  <c r="M10" i="11"/>
  <c r="H11" i="11"/>
  <c r="M11" i="11"/>
  <c r="H12" i="11"/>
  <c r="M12" i="11"/>
  <c r="H13" i="11"/>
  <c r="M13" i="11"/>
  <c r="H14" i="11"/>
  <c r="M14" i="11"/>
  <c r="H15" i="11"/>
  <c r="M15" i="11"/>
  <c r="H16" i="11"/>
  <c r="M16" i="11"/>
  <c r="H17" i="11"/>
  <c r="M17" i="11"/>
  <c r="H18" i="11"/>
  <c r="M18" i="11"/>
  <c r="H19" i="11"/>
  <c r="M19" i="11"/>
  <c r="H20" i="11"/>
  <c r="G521" i="11"/>
  <c r="G520" i="11"/>
  <c r="G519" i="11"/>
  <c r="G518" i="11"/>
  <c r="G517" i="11"/>
  <c r="G516" i="11"/>
  <c r="G515" i="11"/>
  <c r="G514" i="11"/>
  <c r="G513" i="11"/>
  <c r="G512" i="11"/>
  <c r="G511" i="11"/>
  <c r="G510" i="11"/>
  <c r="G509" i="11"/>
  <c r="G508" i="11"/>
  <c r="G507" i="11"/>
  <c r="G506" i="11"/>
  <c r="G505" i="11"/>
  <c r="G504" i="11"/>
  <c r="G503" i="11"/>
  <c r="G502" i="11"/>
  <c r="G501" i="11"/>
  <c r="G500" i="11"/>
  <c r="G499" i="11"/>
  <c r="G498" i="11"/>
  <c r="G497" i="11"/>
  <c r="G496" i="11"/>
  <c r="G495" i="11"/>
  <c r="G494" i="11"/>
  <c r="G493" i="11"/>
  <c r="G492" i="11"/>
  <c r="G491" i="11"/>
  <c r="G490" i="11"/>
  <c r="G489" i="11"/>
  <c r="G488" i="11"/>
  <c r="G487" i="11"/>
  <c r="G486" i="11"/>
  <c r="G485" i="11"/>
  <c r="G484" i="11"/>
  <c r="G483" i="11"/>
  <c r="G482" i="11"/>
  <c r="G481" i="11"/>
  <c r="G480" i="11"/>
  <c r="G479" i="11"/>
  <c r="G478" i="11"/>
  <c r="G477" i="11"/>
  <c r="G476" i="11"/>
  <c r="G475" i="11"/>
  <c r="G474" i="11"/>
  <c r="G473" i="11"/>
  <c r="G472" i="11"/>
  <c r="G471" i="11"/>
  <c r="G470" i="11"/>
  <c r="G469" i="11"/>
  <c r="G468" i="11"/>
  <c r="G467" i="11"/>
  <c r="G466" i="11"/>
  <c r="G465" i="11"/>
  <c r="G464" i="11"/>
  <c r="G463" i="11"/>
  <c r="G462" i="11"/>
  <c r="G461" i="11"/>
  <c r="G460" i="11"/>
  <c r="G459" i="11"/>
  <c r="G458" i="11"/>
  <c r="G457" i="11"/>
  <c r="G456" i="11"/>
  <c r="G455" i="11"/>
  <c r="G454" i="11"/>
  <c r="G453" i="11"/>
  <c r="G452" i="11"/>
  <c r="G451" i="11"/>
  <c r="G450" i="11"/>
  <c r="G449" i="11"/>
  <c r="G448" i="11"/>
  <c r="G447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5" i="11"/>
  <c r="G404" i="11"/>
  <c r="G403" i="11"/>
  <c r="G402" i="11"/>
  <c r="G401" i="11"/>
  <c r="G400" i="11"/>
  <c r="G399" i="11"/>
  <c r="G398" i="11"/>
  <c r="G397" i="11"/>
  <c r="G396" i="11"/>
  <c r="G395" i="11"/>
  <c r="G394" i="11"/>
  <c r="G393" i="11"/>
  <c r="G392" i="11"/>
  <c r="G391" i="11"/>
  <c r="G390" i="11"/>
  <c r="G389" i="11"/>
  <c r="G388" i="11"/>
  <c r="G387" i="11"/>
  <c r="G386" i="11"/>
  <c r="G385" i="11"/>
  <c r="G384" i="11"/>
  <c r="G383" i="11"/>
  <c r="G382" i="11"/>
  <c r="G381" i="11"/>
  <c r="G380" i="11"/>
  <c r="G379" i="11"/>
  <c r="G378" i="11"/>
  <c r="G377" i="11"/>
  <c r="G376" i="11"/>
  <c r="G375" i="11"/>
  <c r="G374" i="11"/>
  <c r="G373" i="11"/>
  <c r="G372" i="11"/>
  <c r="G371" i="11"/>
  <c r="G370" i="11"/>
  <c r="G369" i="11"/>
  <c r="G368" i="11"/>
  <c r="G367" i="11"/>
  <c r="G366" i="11"/>
  <c r="G365" i="11"/>
  <c r="G364" i="11"/>
  <c r="G363" i="11"/>
  <c r="G362" i="11"/>
  <c r="G361" i="11"/>
  <c r="G360" i="11"/>
  <c r="G359" i="11"/>
  <c r="G358" i="11"/>
  <c r="G357" i="11"/>
  <c r="G356" i="11"/>
  <c r="G355" i="11"/>
  <c r="G354" i="11"/>
  <c r="G353" i="11"/>
  <c r="G352" i="11"/>
  <c r="G351" i="11"/>
  <c r="G350" i="11"/>
  <c r="G349" i="11"/>
  <c r="G348" i="11"/>
  <c r="G347" i="11"/>
  <c r="G346" i="11"/>
  <c r="G345" i="11"/>
  <c r="G344" i="11"/>
  <c r="G343" i="11"/>
  <c r="G342" i="11"/>
  <c r="G341" i="11"/>
  <c r="G340" i="11"/>
  <c r="G339" i="11"/>
  <c r="G338" i="11"/>
  <c r="G337" i="11"/>
  <c r="G336" i="11"/>
  <c r="G335" i="11"/>
  <c r="G334" i="11"/>
  <c r="G333" i="11"/>
  <c r="G332" i="11"/>
  <c r="G331" i="11"/>
  <c r="G330" i="11"/>
  <c r="G329" i="11"/>
  <c r="G328" i="11"/>
  <c r="G327" i="11"/>
  <c r="G326" i="11"/>
  <c r="G325" i="11"/>
  <c r="G324" i="11"/>
  <c r="G323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7" i="11"/>
  <c r="G306" i="11"/>
  <c r="G305" i="11"/>
  <c r="G304" i="11"/>
  <c r="G303" i="11"/>
  <c r="G302" i="11"/>
  <c r="G301" i="11"/>
  <c r="G300" i="11"/>
  <c r="G299" i="11"/>
  <c r="G298" i="11"/>
  <c r="G297" i="11"/>
  <c r="G296" i="11"/>
  <c r="G295" i="11"/>
  <c r="G294" i="11"/>
  <c r="G293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I521" i="11"/>
  <c r="I520" i="11"/>
  <c r="I519" i="11"/>
  <c r="I518" i="11"/>
  <c r="I517" i="11"/>
  <c r="I516" i="11"/>
  <c r="I515" i="11"/>
  <c r="I514" i="11"/>
  <c r="I513" i="11"/>
  <c r="I512" i="11"/>
  <c r="I511" i="11"/>
  <c r="I510" i="11"/>
  <c r="I509" i="11"/>
  <c r="I508" i="11"/>
  <c r="I507" i="11"/>
  <c r="I506" i="11"/>
  <c r="I505" i="11"/>
  <c r="I504" i="11"/>
  <c r="I503" i="11"/>
  <c r="I502" i="11"/>
  <c r="I501" i="11"/>
  <c r="I500" i="11"/>
  <c r="I499" i="11"/>
  <c r="I498" i="11"/>
  <c r="I497" i="11"/>
  <c r="I496" i="11"/>
  <c r="I495" i="11"/>
  <c r="I494" i="11"/>
  <c r="I493" i="11"/>
  <c r="I492" i="11"/>
  <c r="I491" i="11"/>
  <c r="I490" i="11"/>
  <c r="I489" i="11"/>
  <c r="I488" i="11"/>
  <c r="I487" i="11"/>
  <c r="I486" i="11"/>
  <c r="I485" i="11"/>
  <c r="I484" i="11"/>
  <c r="I483" i="11"/>
  <c r="I482" i="11"/>
  <c r="I481" i="11"/>
  <c r="I480" i="11"/>
  <c r="I479" i="11"/>
  <c r="I478" i="11"/>
  <c r="I477" i="11"/>
  <c r="I476" i="11"/>
  <c r="I475" i="11"/>
  <c r="I474" i="11"/>
  <c r="I473" i="11"/>
  <c r="I472" i="11"/>
  <c r="I471" i="11"/>
  <c r="I470" i="11"/>
  <c r="I469" i="11"/>
  <c r="I468" i="11"/>
  <c r="I467" i="11"/>
  <c r="I466" i="11"/>
  <c r="I465" i="11"/>
  <c r="I464" i="11"/>
  <c r="I463" i="11"/>
  <c r="I462" i="11"/>
  <c r="I461" i="11"/>
  <c r="I460" i="11"/>
  <c r="I459" i="11"/>
  <c r="I458" i="11"/>
  <c r="I457" i="11"/>
  <c r="I456" i="11"/>
  <c r="I455" i="11"/>
  <c r="I454" i="11"/>
  <c r="I453" i="11"/>
  <c r="I452" i="11"/>
  <c r="I451" i="11"/>
  <c r="I450" i="11"/>
  <c r="I449" i="11"/>
  <c r="I448" i="11"/>
  <c r="I447" i="11"/>
  <c r="I446" i="11"/>
  <c r="I445" i="11"/>
  <c r="I444" i="11"/>
  <c r="I443" i="11"/>
  <c r="I442" i="11"/>
  <c r="I441" i="11"/>
  <c r="I440" i="11"/>
  <c r="I439" i="11"/>
  <c r="I438" i="11"/>
  <c r="I437" i="11"/>
  <c r="I436" i="11"/>
  <c r="I435" i="11"/>
  <c r="I434" i="11"/>
  <c r="I433" i="11"/>
  <c r="I432" i="11"/>
  <c r="I431" i="11"/>
  <c r="I430" i="11"/>
  <c r="I429" i="11"/>
  <c r="I428" i="11"/>
  <c r="I427" i="11"/>
  <c r="I426" i="11"/>
  <c r="I425" i="11"/>
  <c r="I424" i="11"/>
  <c r="I423" i="11"/>
  <c r="I422" i="11"/>
  <c r="I421" i="11"/>
  <c r="I420" i="11"/>
  <c r="I419" i="11"/>
  <c r="I418" i="11"/>
  <c r="I417" i="11"/>
  <c r="I416" i="11"/>
  <c r="I415" i="11"/>
  <c r="I414" i="11"/>
  <c r="I413" i="11"/>
  <c r="I412" i="11"/>
  <c r="I411" i="11"/>
  <c r="I410" i="11"/>
  <c r="I409" i="11"/>
  <c r="I408" i="11"/>
  <c r="I407" i="11"/>
  <c r="I406" i="11"/>
  <c r="I405" i="11"/>
  <c r="I404" i="11"/>
  <c r="I403" i="11"/>
  <c r="I402" i="11"/>
  <c r="I401" i="11"/>
  <c r="I400" i="11"/>
  <c r="I399" i="11"/>
  <c r="I398" i="11"/>
  <c r="I397" i="11"/>
  <c r="I396" i="11"/>
  <c r="I395" i="11"/>
  <c r="I394" i="11"/>
  <c r="I393" i="11"/>
  <c r="I392" i="11"/>
  <c r="I391" i="11"/>
  <c r="I390" i="11"/>
  <c r="I389" i="11"/>
  <c r="I388" i="11"/>
  <c r="I387" i="11"/>
  <c r="I386" i="11"/>
  <c r="I385" i="11"/>
  <c r="I384" i="11"/>
  <c r="I383" i="11"/>
  <c r="I382" i="11"/>
  <c r="I381" i="11"/>
  <c r="I380" i="11"/>
  <c r="I379" i="11"/>
  <c r="I378" i="11"/>
  <c r="I377" i="11"/>
  <c r="I376" i="11"/>
  <c r="I375" i="11"/>
  <c r="I374" i="11"/>
  <c r="I373" i="11"/>
  <c r="I372" i="11"/>
  <c r="I371" i="11"/>
  <c r="I370" i="11"/>
  <c r="I369" i="11"/>
  <c r="I368" i="11"/>
  <c r="I367" i="11"/>
  <c r="I366" i="11"/>
  <c r="I365" i="11"/>
  <c r="I364" i="11"/>
  <c r="I363" i="11"/>
  <c r="I362" i="11"/>
  <c r="I361" i="11"/>
  <c r="I360" i="11"/>
  <c r="I359" i="11"/>
  <c r="I358" i="11"/>
  <c r="I357" i="11"/>
  <c r="I356" i="11"/>
  <c r="I355" i="11"/>
  <c r="I354" i="11"/>
  <c r="I353" i="11"/>
  <c r="I352" i="11"/>
  <c r="I351" i="11"/>
  <c r="I350" i="11"/>
  <c r="I349" i="11"/>
  <c r="I348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5" i="11"/>
  <c r="I334" i="11"/>
  <c r="I333" i="11"/>
  <c r="I332" i="11"/>
  <c r="I331" i="11"/>
  <c r="I330" i="11"/>
  <c r="I329" i="11"/>
  <c r="I328" i="11"/>
  <c r="I327" i="1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L640" i="11"/>
  <c r="Q640" i="11"/>
  <c r="L632" i="11"/>
  <c r="Q632" i="11"/>
  <c r="L631" i="11"/>
  <c r="Q631" i="11"/>
  <c r="L630" i="11"/>
  <c r="Q630" i="11"/>
  <c r="L629" i="11"/>
  <c r="Q629" i="11"/>
  <c r="L628" i="11"/>
  <c r="Q628" i="11"/>
  <c r="L627" i="11"/>
  <c r="Q627" i="11"/>
  <c r="L626" i="11"/>
  <c r="Q626" i="11"/>
  <c r="L625" i="11"/>
  <c r="L624" i="11"/>
  <c r="L623" i="11"/>
  <c r="Q623" i="11"/>
  <c r="L622" i="11"/>
  <c r="Q622" i="11"/>
  <c r="L621" i="11"/>
  <c r="Q621" i="11"/>
  <c r="L620" i="11"/>
  <c r="Q620" i="11"/>
  <c r="L619" i="11"/>
  <c r="Q619" i="11"/>
  <c r="L618" i="11"/>
  <c r="Q618" i="11"/>
  <c r="L617" i="11"/>
  <c r="Q617" i="11"/>
  <c r="L616" i="11"/>
  <c r="L615" i="11"/>
  <c r="L614" i="11"/>
  <c r="L613" i="11"/>
  <c r="Q613" i="11"/>
  <c r="L612" i="11"/>
  <c r="Q612" i="11"/>
  <c r="L611" i="11"/>
  <c r="L610" i="11"/>
  <c r="Q610" i="11"/>
  <c r="L609" i="11"/>
  <c r="L608" i="11"/>
  <c r="Q608" i="11"/>
  <c r="L607" i="11"/>
  <c r="Q607" i="11"/>
  <c r="L606" i="11"/>
  <c r="Q606" i="11"/>
  <c r="L605" i="11"/>
  <c r="Q605" i="11"/>
  <c r="L604" i="11"/>
  <c r="L603" i="11"/>
  <c r="L602" i="11"/>
  <c r="Q602" i="11"/>
  <c r="L601" i="11"/>
  <c r="Q601" i="11"/>
  <c r="L600" i="11"/>
  <c r="Q600" i="11"/>
  <c r="L599" i="11"/>
  <c r="Q599" i="11"/>
  <c r="L598" i="11"/>
  <c r="Q598" i="11"/>
  <c r="L597" i="11"/>
  <c r="L596" i="11"/>
  <c r="L595" i="11"/>
  <c r="L594" i="11"/>
  <c r="L593" i="11"/>
  <c r="L592" i="11"/>
  <c r="Q592" i="11"/>
  <c r="L591" i="11"/>
  <c r="L590" i="11"/>
  <c r="Q590" i="11"/>
  <c r="L589" i="11"/>
  <c r="Q589" i="11"/>
  <c r="L588" i="11"/>
  <c r="L587" i="11"/>
  <c r="L586" i="11"/>
  <c r="L585" i="11"/>
  <c r="L584" i="11"/>
  <c r="L583" i="11"/>
  <c r="Q583" i="11"/>
  <c r="L582" i="11"/>
  <c r="Q582" i="11"/>
  <c r="L581" i="11"/>
  <c r="Q581" i="11"/>
  <c r="L580" i="11"/>
  <c r="L579" i="11"/>
  <c r="L578" i="11"/>
  <c r="L577" i="11"/>
  <c r="L576" i="11"/>
  <c r="L575" i="11"/>
  <c r="L574" i="11"/>
  <c r="L573" i="11"/>
  <c r="Q573" i="11"/>
  <c r="L572" i="11"/>
  <c r="Q572" i="11"/>
  <c r="L571" i="11"/>
  <c r="L570" i="11"/>
  <c r="Q570" i="11"/>
  <c r="L569" i="11"/>
  <c r="Q569" i="11"/>
  <c r="L568" i="11"/>
  <c r="L567" i="11"/>
  <c r="L566" i="11"/>
  <c r="Q566" i="11"/>
  <c r="L565" i="11"/>
  <c r="Q565" i="11"/>
  <c r="L564" i="11"/>
  <c r="L563" i="11"/>
  <c r="L562" i="11"/>
  <c r="Q562" i="11"/>
  <c r="L561" i="11"/>
  <c r="Q561" i="11"/>
  <c r="L560" i="11"/>
  <c r="Q560" i="11"/>
  <c r="L559" i="11"/>
  <c r="Q559" i="11"/>
  <c r="L558" i="11"/>
  <c r="L557" i="11"/>
  <c r="L556" i="11"/>
  <c r="L555" i="11"/>
  <c r="L554" i="11"/>
  <c r="Q554" i="11"/>
  <c r="L552" i="11"/>
  <c r="Q552" i="11"/>
  <c r="L551" i="11"/>
  <c r="Q551" i="11"/>
  <c r="L550" i="11"/>
  <c r="Q550" i="11"/>
  <c r="L549" i="11"/>
  <c r="Q549" i="11"/>
  <c r="L548" i="11"/>
  <c r="Q548" i="11"/>
  <c r="L547" i="11"/>
  <c r="Q547" i="11"/>
  <c r="L545" i="11"/>
  <c r="Q545" i="11"/>
  <c r="L544" i="11"/>
  <c r="L543" i="11"/>
  <c r="L542" i="11"/>
  <c r="L541" i="11"/>
  <c r="Q541" i="11"/>
  <c r="L540" i="11"/>
  <c r="L539" i="11"/>
  <c r="L538" i="11"/>
  <c r="L537" i="11"/>
  <c r="L536" i="11"/>
  <c r="L535" i="11"/>
  <c r="Q535" i="11"/>
  <c r="L534" i="11"/>
  <c r="L533" i="11"/>
  <c r="L532" i="11"/>
  <c r="Q532" i="11"/>
  <c r="L531" i="11"/>
  <c r="Q531" i="11"/>
  <c r="L530" i="11"/>
  <c r="L529" i="11"/>
  <c r="L528" i="11"/>
  <c r="L527" i="11"/>
  <c r="L526" i="11"/>
  <c r="Q526" i="11"/>
  <c r="L525" i="11"/>
  <c r="L524" i="11"/>
  <c r="Q524" i="11"/>
  <c r="L523" i="11"/>
  <c r="L522" i="11"/>
  <c r="L521" i="11"/>
  <c r="L520" i="11"/>
  <c r="L519" i="11"/>
  <c r="L518" i="11"/>
  <c r="Q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Q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Q455" i="11"/>
  <c r="L454" i="11"/>
  <c r="L453" i="11"/>
  <c r="Q453" i="11"/>
  <c r="L452" i="11"/>
  <c r="L451" i="11"/>
  <c r="L450" i="11"/>
  <c r="L449" i="11"/>
  <c r="Q449" i="11"/>
  <c r="L448" i="11"/>
  <c r="L447" i="11"/>
  <c r="L446" i="11"/>
  <c r="L445" i="11"/>
  <c r="L444" i="11"/>
  <c r="L443" i="11"/>
  <c r="L442" i="11"/>
  <c r="L441" i="11"/>
  <c r="L440" i="11"/>
  <c r="L439" i="11"/>
  <c r="Q439" i="11"/>
  <c r="L438" i="11"/>
  <c r="L437" i="11"/>
  <c r="L436" i="11"/>
  <c r="L435" i="11"/>
  <c r="L434" i="11"/>
  <c r="Q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Q411" i="11"/>
  <c r="L410" i="11"/>
  <c r="L409" i="11"/>
  <c r="L408" i="11"/>
  <c r="L407" i="11"/>
  <c r="L406" i="11"/>
  <c r="Q406" i="11"/>
  <c r="L405" i="11"/>
  <c r="L404" i="11"/>
  <c r="L403" i="11"/>
  <c r="L402" i="11"/>
  <c r="L401" i="11"/>
  <c r="L400" i="11"/>
  <c r="L399" i="11"/>
  <c r="L398" i="11"/>
  <c r="L397" i="11"/>
  <c r="Q397" i="11"/>
  <c r="L396" i="11"/>
  <c r="L395" i="11"/>
  <c r="L394" i="11"/>
  <c r="L393" i="11"/>
  <c r="L392" i="11"/>
  <c r="L391" i="11"/>
  <c r="Q391" i="11"/>
  <c r="L390" i="11"/>
  <c r="L389" i="11"/>
  <c r="L388" i="11"/>
  <c r="L387" i="11"/>
  <c r="Q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Q326" i="11"/>
  <c r="L325" i="11"/>
  <c r="L324" i="11"/>
  <c r="L323" i="11"/>
  <c r="L322" i="11"/>
  <c r="Q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Q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Q271" i="11"/>
  <c r="L270" i="11"/>
  <c r="L269" i="11"/>
  <c r="L268" i="11"/>
  <c r="Q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Q256" i="11"/>
  <c r="L255" i="11"/>
  <c r="L254" i="11"/>
  <c r="L253" i="11"/>
  <c r="L252" i="11"/>
  <c r="N640" i="11"/>
  <c r="N632" i="11"/>
  <c r="N631" i="11"/>
  <c r="N630" i="11"/>
  <c r="N629" i="11"/>
  <c r="N628" i="11"/>
  <c r="N627" i="11"/>
  <c r="N626" i="11"/>
  <c r="N625" i="11"/>
  <c r="N624" i="11"/>
  <c r="N623" i="11"/>
  <c r="N622" i="11"/>
  <c r="N621" i="11"/>
  <c r="N620" i="11"/>
  <c r="N619" i="11"/>
  <c r="N618" i="11"/>
  <c r="N617" i="11"/>
  <c r="N616" i="11"/>
  <c r="N615" i="11"/>
  <c r="N614" i="11"/>
  <c r="N613" i="11"/>
  <c r="N612" i="11"/>
  <c r="N611" i="11"/>
  <c r="N610" i="11"/>
  <c r="N609" i="11"/>
  <c r="N608" i="11"/>
  <c r="N607" i="11"/>
  <c r="N606" i="11"/>
  <c r="N605" i="11"/>
  <c r="N604" i="11"/>
  <c r="N603" i="11"/>
  <c r="N602" i="11"/>
  <c r="N601" i="11"/>
  <c r="N600" i="11"/>
  <c r="N599" i="11"/>
  <c r="N598" i="11"/>
  <c r="N597" i="11"/>
  <c r="N596" i="11"/>
  <c r="N595" i="11"/>
  <c r="N594" i="11"/>
  <c r="N593" i="11"/>
  <c r="N592" i="11"/>
  <c r="N591" i="11"/>
  <c r="N590" i="11"/>
  <c r="N589" i="11"/>
  <c r="N588" i="11"/>
  <c r="N587" i="11"/>
  <c r="N586" i="11"/>
  <c r="N585" i="11"/>
  <c r="N584" i="11"/>
  <c r="N583" i="11"/>
  <c r="N582" i="11"/>
  <c r="N581" i="11"/>
  <c r="N580" i="11"/>
  <c r="N579" i="11"/>
  <c r="N578" i="11"/>
  <c r="N577" i="11"/>
  <c r="N576" i="11"/>
  <c r="N575" i="11"/>
  <c r="N574" i="11"/>
  <c r="N573" i="11"/>
  <c r="N572" i="11"/>
  <c r="N571" i="11"/>
  <c r="N570" i="11"/>
  <c r="N569" i="11"/>
  <c r="N568" i="11"/>
  <c r="N567" i="11"/>
  <c r="N566" i="11"/>
  <c r="N565" i="11"/>
  <c r="N564" i="11"/>
  <c r="N563" i="11"/>
  <c r="N562" i="11"/>
  <c r="N561" i="11"/>
  <c r="N560" i="11"/>
  <c r="N559" i="11"/>
  <c r="N558" i="11"/>
  <c r="N557" i="11"/>
  <c r="N556" i="11"/>
  <c r="N555" i="11"/>
  <c r="N554" i="11"/>
  <c r="N552" i="11"/>
  <c r="N551" i="11"/>
  <c r="N550" i="11"/>
  <c r="N549" i="11"/>
  <c r="N548" i="11"/>
  <c r="N547" i="11"/>
  <c r="N545" i="11"/>
  <c r="N544" i="11"/>
  <c r="N543" i="11"/>
  <c r="N542" i="11"/>
  <c r="N541" i="11"/>
  <c r="N540" i="11"/>
  <c r="N539" i="11"/>
  <c r="N538" i="11"/>
  <c r="N537" i="11"/>
  <c r="N536" i="11"/>
  <c r="N535" i="11"/>
  <c r="N534" i="11"/>
  <c r="N533" i="11"/>
  <c r="N532" i="11"/>
  <c r="N531" i="11"/>
  <c r="N530" i="11"/>
  <c r="N529" i="11"/>
  <c r="N528" i="11"/>
  <c r="N527" i="11"/>
  <c r="N526" i="11"/>
  <c r="N525" i="11"/>
  <c r="N524" i="11"/>
  <c r="N523" i="11"/>
  <c r="N522" i="11"/>
  <c r="N521" i="11"/>
  <c r="N520" i="11"/>
  <c r="N519" i="11"/>
  <c r="N518" i="11"/>
  <c r="N517" i="11"/>
  <c r="N516" i="11"/>
  <c r="N515" i="11"/>
  <c r="N514" i="11"/>
  <c r="N513" i="11"/>
  <c r="N512" i="11"/>
  <c r="N511" i="11"/>
  <c r="N510" i="11"/>
  <c r="N509" i="11"/>
  <c r="N508" i="11"/>
  <c r="N507" i="11"/>
  <c r="N506" i="11"/>
  <c r="N505" i="11"/>
  <c r="N504" i="11"/>
  <c r="N503" i="11"/>
  <c r="N502" i="11"/>
  <c r="N501" i="11"/>
  <c r="N500" i="11"/>
  <c r="N499" i="11"/>
  <c r="N498" i="11"/>
  <c r="N497" i="11"/>
  <c r="N496" i="11"/>
  <c r="N495" i="11"/>
  <c r="N494" i="11"/>
  <c r="N493" i="11"/>
  <c r="N492" i="11"/>
  <c r="N491" i="11"/>
  <c r="N490" i="11"/>
  <c r="N489" i="11"/>
  <c r="N488" i="11"/>
  <c r="N487" i="11"/>
  <c r="N486" i="11"/>
  <c r="N485" i="11"/>
  <c r="N484" i="11"/>
  <c r="N483" i="11"/>
  <c r="N482" i="11"/>
  <c r="N481" i="11"/>
  <c r="N480" i="11"/>
  <c r="N479" i="11"/>
  <c r="N478" i="11"/>
  <c r="N477" i="11"/>
  <c r="N476" i="11"/>
  <c r="N475" i="11"/>
  <c r="N474" i="11"/>
  <c r="N473" i="11"/>
  <c r="N472" i="11"/>
  <c r="N471" i="11"/>
  <c r="N470" i="11"/>
  <c r="N469" i="11"/>
  <c r="N468" i="11"/>
  <c r="N467" i="11"/>
  <c r="N466" i="11"/>
  <c r="N465" i="11"/>
  <c r="N464" i="11"/>
  <c r="N463" i="11"/>
  <c r="N462" i="11"/>
  <c r="N461" i="11"/>
  <c r="N460" i="11"/>
  <c r="N459" i="11"/>
  <c r="N458" i="11"/>
  <c r="N457" i="11"/>
  <c r="N456" i="11"/>
  <c r="N455" i="11"/>
  <c r="N454" i="11"/>
  <c r="N453" i="11"/>
  <c r="N452" i="11"/>
  <c r="N451" i="11"/>
  <c r="N450" i="11"/>
  <c r="N449" i="11"/>
  <c r="N448" i="11"/>
  <c r="N447" i="11"/>
  <c r="N446" i="11"/>
  <c r="N445" i="11"/>
  <c r="N444" i="11"/>
  <c r="N443" i="11"/>
  <c r="N442" i="11"/>
  <c r="N441" i="11"/>
  <c r="N440" i="11"/>
  <c r="N439" i="11"/>
  <c r="N438" i="11"/>
  <c r="N437" i="11"/>
  <c r="N436" i="11"/>
  <c r="N435" i="11"/>
  <c r="N434" i="11"/>
  <c r="N433" i="11"/>
  <c r="N432" i="11"/>
  <c r="N431" i="11"/>
  <c r="N430" i="11"/>
  <c r="N429" i="11"/>
  <c r="N428" i="11"/>
  <c r="N427" i="11"/>
  <c r="N426" i="11"/>
  <c r="N425" i="11"/>
  <c r="N424" i="11"/>
  <c r="N423" i="11"/>
  <c r="N422" i="11"/>
  <c r="N421" i="11"/>
  <c r="N420" i="11"/>
  <c r="N419" i="11"/>
  <c r="N418" i="11"/>
  <c r="N417" i="11"/>
  <c r="N416" i="11"/>
  <c r="N415" i="11"/>
  <c r="N414" i="11"/>
  <c r="N413" i="11"/>
  <c r="N412" i="11"/>
  <c r="N411" i="11"/>
  <c r="N410" i="11"/>
  <c r="N409" i="11"/>
  <c r="N408" i="11"/>
  <c r="N407" i="11"/>
  <c r="N406" i="11"/>
  <c r="N405" i="11"/>
  <c r="N404" i="11"/>
  <c r="N403" i="11"/>
  <c r="N402" i="11"/>
  <c r="N401" i="11"/>
  <c r="N400" i="11"/>
  <c r="N399" i="11"/>
  <c r="N398" i="11"/>
  <c r="N397" i="11"/>
  <c r="N396" i="11"/>
  <c r="N395" i="11"/>
  <c r="N394" i="11"/>
  <c r="N393" i="11"/>
  <c r="N392" i="11"/>
  <c r="N391" i="11"/>
  <c r="N390" i="11"/>
  <c r="N389" i="11"/>
  <c r="N388" i="11"/>
  <c r="N387" i="11"/>
  <c r="N386" i="11"/>
  <c r="N385" i="11"/>
  <c r="N384" i="11"/>
  <c r="N383" i="11"/>
  <c r="N382" i="11"/>
  <c r="N381" i="11"/>
  <c r="N380" i="11"/>
  <c r="N379" i="11"/>
  <c r="N378" i="11"/>
  <c r="N377" i="11"/>
  <c r="N376" i="11"/>
  <c r="N375" i="11"/>
  <c r="N374" i="11"/>
  <c r="N373" i="11"/>
  <c r="N372" i="11"/>
  <c r="N371" i="11"/>
  <c r="N370" i="11"/>
  <c r="N369" i="11"/>
  <c r="N368" i="11"/>
  <c r="N367" i="11"/>
  <c r="N366" i="11"/>
  <c r="N365" i="11"/>
  <c r="N364" i="11"/>
  <c r="N363" i="11"/>
  <c r="N362" i="11"/>
  <c r="N361" i="11"/>
  <c r="N360" i="11"/>
  <c r="N359" i="11"/>
  <c r="N358" i="11"/>
  <c r="N357" i="11"/>
  <c r="N356" i="11"/>
  <c r="N355" i="11"/>
  <c r="N354" i="11"/>
  <c r="N353" i="11"/>
  <c r="N352" i="11"/>
  <c r="N351" i="11"/>
  <c r="N350" i="11"/>
  <c r="N349" i="11"/>
  <c r="N348" i="11"/>
  <c r="N347" i="11"/>
  <c r="N346" i="11"/>
  <c r="N345" i="11"/>
  <c r="N344" i="11"/>
  <c r="N343" i="11"/>
  <c r="N342" i="11"/>
  <c r="N341" i="11"/>
  <c r="N340" i="11"/>
  <c r="N339" i="11"/>
  <c r="N338" i="11"/>
  <c r="N337" i="11"/>
  <c r="N336" i="11"/>
  <c r="N335" i="11"/>
  <c r="N334" i="11"/>
  <c r="N333" i="11"/>
  <c r="N332" i="11"/>
  <c r="N331" i="11"/>
  <c r="N330" i="11"/>
  <c r="N329" i="11"/>
  <c r="N328" i="11"/>
  <c r="N327" i="11"/>
  <c r="N326" i="11"/>
  <c r="N325" i="11"/>
  <c r="N324" i="11"/>
  <c r="N323" i="11"/>
  <c r="N322" i="11"/>
  <c r="N321" i="11"/>
  <c r="N320" i="11"/>
  <c r="N319" i="11"/>
  <c r="N318" i="11"/>
  <c r="N317" i="11"/>
  <c r="N316" i="11"/>
  <c r="N315" i="11"/>
  <c r="N314" i="11"/>
  <c r="N313" i="11"/>
  <c r="N312" i="11"/>
  <c r="N311" i="11"/>
  <c r="N310" i="11"/>
  <c r="N309" i="11"/>
  <c r="N308" i="11"/>
  <c r="N307" i="11"/>
  <c r="N306" i="11"/>
  <c r="N305" i="11"/>
  <c r="N304" i="11"/>
  <c r="N303" i="11"/>
  <c r="N302" i="11"/>
  <c r="N301" i="11"/>
  <c r="N300" i="11"/>
  <c r="N299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G4" i="11"/>
  <c r="I4" i="11"/>
  <c r="L4" i="11"/>
  <c r="N4" i="11"/>
  <c r="G5" i="11"/>
  <c r="I5" i="11"/>
  <c r="L5" i="11"/>
  <c r="N5" i="11"/>
  <c r="G6" i="11"/>
  <c r="I6" i="11"/>
  <c r="L6" i="11"/>
  <c r="N6" i="11"/>
  <c r="G7" i="11"/>
  <c r="I7" i="11"/>
  <c r="L7" i="11"/>
  <c r="N7" i="11"/>
  <c r="G8" i="11"/>
  <c r="I8" i="11"/>
  <c r="L8" i="11"/>
  <c r="N8" i="11"/>
  <c r="G9" i="11"/>
  <c r="I9" i="11"/>
  <c r="L9" i="11"/>
  <c r="N9" i="11"/>
  <c r="G10" i="11"/>
  <c r="I10" i="11"/>
  <c r="L10" i="11"/>
  <c r="N10" i="11"/>
  <c r="G11" i="11"/>
  <c r="I11" i="11"/>
  <c r="L11" i="11"/>
  <c r="N11" i="11"/>
  <c r="G12" i="11"/>
  <c r="I12" i="11"/>
  <c r="L12" i="11"/>
  <c r="N12" i="11"/>
  <c r="G13" i="11"/>
  <c r="I13" i="11"/>
  <c r="L13" i="11"/>
  <c r="N13" i="11"/>
  <c r="G14" i="11"/>
  <c r="I14" i="11"/>
  <c r="L14" i="11"/>
  <c r="N14" i="11"/>
  <c r="G15" i="11"/>
  <c r="I15" i="11"/>
  <c r="L15" i="11"/>
  <c r="N15" i="11"/>
  <c r="G16" i="11"/>
  <c r="I16" i="11"/>
  <c r="L16" i="11"/>
  <c r="N16" i="11"/>
  <c r="G17" i="11"/>
  <c r="I17" i="11"/>
  <c r="L17" i="11"/>
  <c r="N17" i="11"/>
  <c r="G18" i="11"/>
  <c r="I18" i="11"/>
  <c r="L18" i="11"/>
  <c r="N18" i="11"/>
  <c r="G19" i="11"/>
  <c r="I19" i="11"/>
  <c r="L19" i="11"/>
  <c r="N19" i="11"/>
  <c r="G20" i="11"/>
  <c r="I20" i="11"/>
  <c r="L20" i="11"/>
  <c r="N20" i="11"/>
  <c r="G21" i="11"/>
  <c r="I21" i="11"/>
  <c r="L21" i="11"/>
  <c r="N21" i="11"/>
  <c r="G22" i="11"/>
  <c r="I22" i="11"/>
  <c r="L22" i="11"/>
  <c r="N22" i="11"/>
  <c r="G23" i="11"/>
  <c r="I23" i="11"/>
  <c r="L23" i="11"/>
  <c r="N23" i="11"/>
  <c r="G24" i="11"/>
  <c r="I24" i="11"/>
  <c r="L24" i="11"/>
  <c r="N24" i="11"/>
  <c r="G25" i="11"/>
  <c r="I25" i="11"/>
  <c r="L25" i="11"/>
  <c r="N25" i="11"/>
  <c r="G26" i="11"/>
  <c r="I26" i="11"/>
  <c r="L26" i="11"/>
  <c r="N26" i="11"/>
  <c r="G27" i="11"/>
  <c r="I27" i="11"/>
  <c r="L27" i="11"/>
  <c r="N27" i="11"/>
  <c r="G28" i="11"/>
  <c r="I28" i="11"/>
  <c r="L28" i="11"/>
  <c r="N28" i="11"/>
  <c r="G29" i="11"/>
  <c r="I29" i="11"/>
  <c r="L29" i="11"/>
  <c r="N29" i="11"/>
  <c r="G30" i="11"/>
  <c r="I30" i="11"/>
  <c r="L30" i="11"/>
  <c r="N30" i="11"/>
  <c r="G31" i="11"/>
  <c r="I31" i="11"/>
  <c r="L31" i="11"/>
  <c r="N31" i="11"/>
  <c r="G32" i="11"/>
  <c r="I32" i="11"/>
  <c r="L32" i="11"/>
  <c r="N32" i="11"/>
  <c r="G33" i="11"/>
  <c r="I33" i="11"/>
  <c r="L33" i="11"/>
  <c r="N33" i="11"/>
  <c r="G34" i="11"/>
  <c r="I34" i="11"/>
  <c r="L34" i="11"/>
  <c r="N34" i="11"/>
  <c r="G35" i="11"/>
  <c r="I35" i="11"/>
  <c r="L35" i="11"/>
  <c r="N35" i="11"/>
  <c r="G36" i="11"/>
  <c r="I36" i="11"/>
  <c r="L36" i="11"/>
  <c r="N36" i="11"/>
  <c r="G37" i="11"/>
  <c r="I37" i="11"/>
  <c r="L37" i="11"/>
  <c r="N37" i="11"/>
  <c r="G38" i="11"/>
  <c r="I38" i="11"/>
  <c r="L38" i="11"/>
  <c r="N38" i="11"/>
  <c r="G39" i="11"/>
  <c r="I39" i="11"/>
  <c r="L39" i="11"/>
  <c r="N39" i="11"/>
  <c r="G40" i="11"/>
  <c r="I40" i="11"/>
  <c r="L40" i="11"/>
  <c r="N40" i="11"/>
  <c r="G41" i="11"/>
  <c r="I41" i="11"/>
  <c r="L41" i="11"/>
  <c r="N41" i="11"/>
  <c r="G42" i="11"/>
  <c r="I42" i="11"/>
  <c r="L42" i="11"/>
  <c r="Q42" i="11"/>
  <c r="N42" i="11"/>
  <c r="G43" i="11"/>
  <c r="I43" i="11"/>
  <c r="L43" i="11"/>
  <c r="N43" i="11"/>
  <c r="G44" i="11"/>
  <c r="I44" i="11"/>
  <c r="L44" i="11"/>
  <c r="N44" i="11"/>
  <c r="G45" i="11"/>
  <c r="I45" i="11"/>
  <c r="L45" i="11"/>
  <c r="N45" i="11"/>
  <c r="G46" i="11"/>
  <c r="I46" i="11"/>
  <c r="L46" i="11"/>
  <c r="N46" i="11"/>
  <c r="G47" i="11"/>
  <c r="I47" i="11"/>
  <c r="L47" i="11"/>
  <c r="N47" i="11"/>
  <c r="G48" i="11"/>
  <c r="I48" i="11"/>
  <c r="L48" i="11"/>
  <c r="N48" i="11"/>
  <c r="G49" i="11"/>
  <c r="I49" i="11"/>
  <c r="L49" i="11"/>
  <c r="N49" i="11"/>
  <c r="G50" i="11"/>
  <c r="I50" i="11"/>
  <c r="L50" i="11"/>
  <c r="N50" i="11"/>
  <c r="G51" i="11"/>
  <c r="I51" i="11"/>
  <c r="L51" i="11"/>
  <c r="N51" i="11"/>
  <c r="G52" i="11"/>
  <c r="I52" i="11"/>
  <c r="L52" i="11"/>
  <c r="Q52" i="11"/>
  <c r="N52" i="11"/>
  <c r="G53" i="11"/>
  <c r="I53" i="11"/>
  <c r="L53" i="11"/>
  <c r="N53" i="11"/>
  <c r="G54" i="11"/>
  <c r="I54" i="11"/>
  <c r="L54" i="11"/>
  <c r="N54" i="11"/>
  <c r="G55" i="11"/>
  <c r="I55" i="11"/>
  <c r="L55" i="11"/>
  <c r="N55" i="11"/>
  <c r="G56" i="11"/>
  <c r="I56" i="11"/>
  <c r="L56" i="11"/>
  <c r="Q56" i="11"/>
  <c r="N56" i="11"/>
  <c r="G57" i="11"/>
  <c r="I57" i="11"/>
  <c r="L57" i="11"/>
  <c r="N57" i="11"/>
  <c r="G58" i="11"/>
  <c r="I58" i="11"/>
  <c r="L58" i="11"/>
  <c r="N58" i="11"/>
  <c r="G59" i="11"/>
  <c r="I59" i="11"/>
  <c r="L59" i="11"/>
  <c r="N59" i="11"/>
  <c r="G60" i="11"/>
  <c r="I60" i="11"/>
  <c r="L60" i="11"/>
  <c r="N60" i="11"/>
  <c r="G61" i="11"/>
  <c r="I61" i="11"/>
  <c r="L61" i="11"/>
  <c r="Q61" i="11"/>
  <c r="N61" i="11"/>
  <c r="G62" i="11"/>
  <c r="I62" i="11"/>
  <c r="L62" i="11"/>
  <c r="Q62" i="11"/>
  <c r="N62" i="11"/>
  <c r="G63" i="11"/>
  <c r="I63" i="11"/>
  <c r="L63" i="11"/>
  <c r="N63" i="11"/>
  <c r="G64" i="11"/>
  <c r="I64" i="11"/>
  <c r="L64" i="11"/>
  <c r="Q64" i="11"/>
  <c r="N64" i="11"/>
  <c r="G65" i="11"/>
  <c r="I65" i="11"/>
  <c r="L65" i="11"/>
  <c r="N65" i="11"/>
  <c r="G66" i="11"/>
  <c r="I66" i="11"/>
  <c r="L66" i="11"/>
  <c r="N66" i="11"/>
  <c r="G67" i="11"/>
  <c r="I67" i="11"/>
  <c r="L67" i="11"/>
  <c r="N67" i="11"/>
  <c r="G68" i="11"/>
  <c r="I68" i="11"/>
  <c r="L68" i="11"/>
  <c r="N68" i="11"/>
  <c r="G69" i="11"/>
  <c r="I69" i="11"/>
  <c r="L69" i="11"/>
  <c r="Q69" i="11"/>
  <c r="N69" i="11"/>
  <c r="G70" i="11"/>
  <c r="I70" i="11"/>
  <c r="L70" i="11"/>
  <c r="N70" i="11"/>
  <c r="G71" i="11"/>
  <c r="I71" i="11"/>
  <c r="L71" i="11"/>
  <c r="N71" i="11"/>
  <c r="G72" i="11"/>
  <c r="I72" i="11"/>
  <c r="L72" i="11"/>
  <c r="Q72" i="11"/>
  <c r="N72" i="11"/>
  <c r="G73" i="11"/>
  <c r="I73" i="11"/>
  <c r="L73" i="11"/>
  <c r="Q73" i="11"/>
  <c r="N73" i="11"/>
  <c r="G74" i="11"/>
  <c r="I74" i="11"/>
  <c r="L74" i="11"/>
  <c r="N74" i="11"/>
  <c r="G75" i="11"/>
  <c r="I75" i="11"/>
  <c r="L75" i="11"/>
  <c r="N75" i="11"/>
  <c r="G76" i="11"/>
  <c r="I76" i="11"/>
  <c r="L76" i="11"/>
  <c r="Q76" i="11"/>
  <c r="N76" i="11"/>
  <c r="G77" i="11"/>
  <c r="I77" i="11"/>
  <c r="L77" i="11"/>
  <c r="Q77" i="11"/>
  <c r="N77" i="11"/>
  <c r="G78" i="11"/>
  <c r="I78" i="11"/>
  <c r="L78" i="11"/>
  <c r="N78" i="11"/>
  <c r="G79" i="11"/>
  <c r="I79" i="11"/>
  <c r="L79" i="11"/>
  <c r="Q79" i="11"/>
  <c r="N79" i="11"/>
  <c r="G80" i="11"/>
  <c r="I80" i="11"/>
  <c r="L80" i="11"/>
  <c r="N80" i="11"/>
  <c r="G81" i="11"/>
  <c r="I81" i="11"/>
  <c r="L81" i="11"/>
  <c r="N81" i="11"/>
  <c r="G82" i="11"/>
  <c r="I82" i="11"/>
  <c r="L82" i="11"/>
  <c r="Q82" i="11"/>
  <c r="N82" i="11"/>
  <c r="G83" i="11"/>
  <c r="I83" i="11"/>
  <c r="L83" i="11"/>
  <c r="N83" i="11"/>
  <c r="G84" i="11"/>
  <c r="I84" i="11"/>
  <c r="L84" i="11"/>
  <c r="N84" i="11"/>
  <c r="G85" i="11"/>
  <c r="I85" i="11"/>
  <c r="L85" i="11"/>
  <c r="N85" i="11"/>
  <c r="G86" i="11"/>
  <c r="I86" i="11"/>
  <c r="L86" i="11"/>
  <c r="N86" i="11"/>
  <c r="G87" i="11"/>
  <c r="I87" i="11"/>
  <c r="L87" i="11"/>
  <c r="N87" i="11"/>
  <c r="G88" i="11"/>
  <c r="I88" i="11"/>
  <c r="L88" i="11"/>
  <c r="N88" i="11"/>
  <c r="G89" i="11"/>
  <c r="I89" i="11"/>
  <c r="L89" i="11"/>
  <c r="N89" i="11"/>
  <c r="G90" i="11"/>
  <c r="I90" i="11"/>
  <c r="L90" i="11"/>
  <c r="Q90" i="11"/>
  <c r="N90" i="11"/>
  <c r="G91" i="11"/>
  <c r="I91" i="11"/>
  <c r="L91" i="11"/>
  <c r="N91" i="11"/>
  <c r="G92" i="11"/>
  <c r="I92" i="11"/>
  <c r="L92" i="11"/>
  <c r="N92" i="11"/>
  <c r="G93" i="11"/>
  <c r="I93" i="11"/>
  <c r="L93" i="11"/>
  <c r="N93" i="11"/>
  <c r="G94" i="11"/>
  <c r="I94" i="11"/>
  <c r="L94" i="11"/>
  <c r="Q94" i="11"/>
  <c r="N94" i="11"/>
  <c r="G95" i="11"/>
  <c r="I95" i="11"/>
  <c r="L95" i="11"/>
  <c r="N95" i="11"/>
  <c r="G96" i="11"/>
  <c r="I96" i="11"/>
  <c r="L96" i="11"/>
  <c r="N96" i="11"/>
  <c r="G97" i="11"/>
  <c r="I97" i="11"/>
  <c r="L97" i="11"/>
  <c r="N97" i="11"/>
  <c r="G98" i="11"/>
  <c r="I98" i="11"/>
  <c r="L98" i="11"/>
  <c r="N98" i="11"/>
  <c r="G99" i="11"/>
  <c r="I99" i="11"/>
  <c r="L99" i="11"/>
  <c r="Q99" i="11"/>
  <c r="N99" i="11"/>
  <c r="G100" i="11"/>
  <c r="I100" i="11"/>
  <c r="L100" i="11"/>
  <c r="N100" i="11"/>
  <c r="G101" i="11"/>
  <c r="I101" i="11"/>
  <c r="L101" i="11"/>
  <c r="N101" i="11"/>
  <c r="G102" i="11"/>
  <c r="I102" i="11"/>
  <c r="L102" i="11"/>
  <c r="N102" i="11"/>
  <c r="G103" i="11"/>
  <c r="I103" i="11"/>
  <c r="L103" i="11"/>
  <c r="N103" i="11"/>
  <c r="G104" i="11"/>
  <c r="I104" i="11"/>
  <c r="L104" i="11"/>
  <c r="N104" i="11"/>
  <c r="G105" i="11"/>
  <c r="I105" i="11"/>
  <c r="L105" i="11"/>
  <c r="N105" i="11"/>
  <c r="G106" i="11"/>
  <c r="I106" i="11"/>
  <c r="L106" i="11"/>
  <c r="N106" i="11"/>
  <c r="G107" i="11"/>
  <c r="I107" i="11"/>
  <c r="L107" i="11"/>
  <c r="N107" i="11"/>
  <c r="G108" i="11"/>
  <c r="I108" i="11"/>
  <c r="L108" i="11"/>
  <c r="Q108" i="11"/>
  <c r="N108" i="11"/>
  <c r="G109" i="11"/>
  <c r="I109" i="11"/>
  <c r="L109" i="11"/>
  <c r="N109" i="11"/>
  <c r="G110" i="11"/>
  <c r="I110" i="11"/>
  <c r="L110" i="11"/>
  <c r="Q110" i="11"/>
  <c r="N110" i="11"/>
  <c r="G111" i="11"/>
  <c r="I111" i="11"/>
  <c r="L111" i="11"/>
  <c r="N111" i="11"/>
  <c r="G112" i="11"/>
  <c r="I112" i="11"/>
  <c r="L112" i="11"/>
  <c r="N112" i="11"/>
  <c r="G113" i="11"/>
  <c r="I113" i="11"/>
  <c r="L113" i="11"/>
  <c r="N113" i="11"/>
  <c r="G114" i="11"/>
  <c r="I114" i="11"/>
  <c r="L114" i="11"/>
  <c r="Q114" i="11"/>
  <c r="N114" i="11"/>
  <c r="G115" i="11"/>
  <c r="I115" i="11"/>
  <c r="L115" i="11"/>
  <c r="N115" i="11"/>
  <c r="G116" i="11"/>
  <c r="I116" i="11"/>
  <c r="L116" i="11"/>
  <c r="Q116" i="11"/>
  <c r="N116" i="11"/>
  <c r="G117" i="11"/>
  <c r="I117" i="11"/>
  <c r="L117" i="11"/>
  <c r="Q117" i="11"/>
  <c r="N117" i="11"/>
  <c r="G118" i="11"/>
  <c r="I118" i="11"/>
  <c r="L118" i="11"/>
  <c r="N118" i="11"/>
  <c r="G119" i="11"/>
  <c r="I119" i="11"/>
  <c r="L119" i="11"/>
  <c r="Q119" i="11"/>
  <c r="N119" i="11"/>
  <c r="G120" i="11"/>
  <c r="I120" i="11"/>
  <c r="L120" i="11"/>
  <c r="Q120" i="11"/>
  <c r="N120" i="11"/>
  <c r="G121" i="11"/>
  <c r="I121" i="11"/>
  <c r="L121" i="11"/>
  <c r="N121" i="11"/>
  <c r="G122" i="11"/>
  <c r="I122" i="11"/>
  <c r="L122" i="11"/>
  <c r="N122" i="11"/>
  <c r="G123" i="11"/>
  <c r="I123" i="11"/>
  <c r="L123" i="11"/>
  <c r="N123" i="11"/>
  <c r="G124" i="11"/>
  <c r="I124" i="11"/>
  <c r="L124" i="11"/>
  <c r="N124" i="11"/>
  <c r="G125" i="11"/>
  <c r="I125" i="11"/>
  <c r="L125" i="11"/>
  <c r="N125" i="11"/>
  <c r="G126" i="11"/>
  <c r="I126" i="11"/>
  <c r="L126" i="11"/>
  <c r="N126" i="11"/>
  <c r="G127" i="11"/>
  <c r="I127" i="11"/>
  <c r="L127" i="11"/>
  <c r="N127" i="11"/>
  <c r="G128" i="11"/>
  <c r="I128" i="11"/>
  <c r="L128" i="11"/>
  <c r="Q128" i="11"/>
  <c r="N128" i="11"/>
  <c r="G129" i="11"/>
  <c r="I129" i="11"/>
  <c r="L129" i="11"/>
  <c r="N129" i="11"/>
  <c r="G130" i="11"/>
  <c r="I130" i="11"/>
  <c r="L130" i="11"/>
  <c r="N130" i="11"/>
  <c r="G131" i="11"/>
  <c r="I131" i="11"/>
  <c r="L131" i="11"/>
  <c r="N131" i="11"/>
  <c r="G132" i="11"/>
  <c r="I132" i="11"/>
  <c r="L132" i="11"/>
  <c r="N132" i="11"/>
  <c r="G133" i="11"/>
  <c r="I133" i="11"/>
  <c r="L133" i="11"/>
  <c r="N133" i="11"/>
  <c r="G134" i="11"/>
  <c r="I134" i="11"/>
  <c r="L134" i="11"/>
  <c r="N134" i="11"/>
  <c r="G135" i="11"/>
  <c r="I135" i="11"/>
  <c r="L135" i="11"/>
  <c r="N135" i="11"/>
  <c r="G136" i="11"/>
  <c r="I136" i="11"/>
  <c r="L136" i="11"/>
  <c r="N136" i="11"/>
  <c r="G137" i="11"/>
  <c r="I137" i="11"/>
  <c r="L137" i="11"/>
  <c r="N137" i="11"/>
  <c r="G138" i="11"/>
  <c r="I138" i="11"/>
  <c r="L138" i="11"/>
  <c r="N138" i="11"/>
  <c r="G139" i="11"/>
  <c r="I139" i="11"/>
  <c r="L139" i="11"/>
  <c r="N139" i="11"/>
  <c r="G140" i="11"/>
  <c r="I140" i="11"/>
  <c r="L140" i="11"/>
  <c r="N140" i="11"/>
  <c r="G141" i="11"/>
  <c r="I141" i="11"/>
  <c r="L141" i="11"/>
  <c r="Q141" i="11"/>
  <c r="N141" i="11"/>
  <c r="G142" i="11"/>
  <c r="I142" i="11"/>
  <c r="L142" i="11"/>
  <c r="N142" i="11"/>
  <c r="G143" i="11"/>
  <c r="I143" i="11"/>
  <c r="L143" i="11"/>
  <c r="N143" i="11"/>
  <c r="G144" i="11"/>
  <c r="I144" i="11"/>
  <c r="L144" i="11"/>
  <c r="N144" i="11"/>
  <c r="G145" i="11"/>
  <c r="I145" i="11"/>
  <c r="L145" i="11"/>
  <c r="Q145" i="11"/>
  <c r="N145" i="11"/>
  <c r="G146" i="11"/>
  <c r="I146" i="11"/>
  <c r="L146" i="11"/>
  <c r="N146" i="11"/>
  <c r="G147" i="11"/>
  <c r="I147" i="11"/>
  <c r="L147" i="11"/>
  <c r="N147" i="11"/>
  <c r="G148" i="11"/>
  <c r="I148" i="11"/>
  <c r="L148" i="11"/>
  <c r="N148" i="11"/>
  <c r="G149" i="11"/>
  <c r="I149" i="11"/>
  <c r="L149" i="11"/>
  <c r="N149" i="11"/>
  <c r="G150" i="11"/>
  <c r="I150" i="11"/>
  <c r="L150" i="11"/>
  <c r="N150" i="11"/>
  <c r="G151" i="11"/>
  <c r="I151" i="11"/>
  <c r="L151" i="11"/>
  <c r="N151" i="11"/>
  <c r="G152" i="11"/>
  <c r="I152" i="11"/>
  <c r="L152" i="11"/>
  <c r="N152" i="11"/>
  <c r="G153" i="11"/>
  <c r="I153" i="11"/>
  <c r="L153" i="11"/>
  <c r="N153" i="11"/>
  <c r="G154" i="11"/>
  <c r="I154" i="11"/>
  <c r="L154" i="11"/>
  <c r="N154" i="11"/>
  <c r="G155" i="11"/>
  <c r="I155" i="11"/>
  <c r="L155" i="11"/>
  <c r="Q155" i="11"/>
  <c r="N155" i="11"/>
  <c r="G156" i="11"/>
  <c r="I156" i="11"/>
  <c r="L156" i="11"/>
  <c r="N156" i="11"/>
  <c r="G157" i="11"/>
  <c r="I157" i="11"/>
  <c r="L157" i="11"/>
  <c r="N157" i="11"/>
  <c r="G158" i="11"/>
  <c r="I158" i="11"/>
  <c r="L158" i="11"/>
  <c r="N158" i="11"/>
  <c r="G159" i="11"/>
  <c r="I159" i="11"/>
  <c r="L159" i="11"/>
  <c r="Q159" i="11"/>
  <c r="N159" i="11"/>
  <c r="G160" i="11"/>
  <c r="I160" i="11"/>
  <c r="L160" i="11"/>
  <c r="N160" i="11"/>
  <c r="G161" i="11"/>
  <c r="I161" i="11"/>
  <c r="L161" i="11"/>
  <c r="N161" i="11"/>
  <c r="G162" i="11"/>
  <c r="I162" i="11"/>
  <c r="L162" i="11"/>
  <c r="N162" i="11"/>
  <c r="G163" i="11"/>
  <c r="I163" i="11"/>
  <c r="L163" i="11"/>
  <c r="Q163" i="11"/>
  <c r="N163" i="11"/>
  <c r="G164" i="11"/>
  <c r="I164" i="11"/>
  <c r="L164" i="11"/>
  <c r="N164" i="11"/>
  <c r="G165" i="11"/>
  <c r="I165" i="11"/>
  <c r="L165" i="11"/>
  <c r="Q165" i="11"/>
  <c r="N165" i="11"/>
  <c r="G166" i="11"/>
  <c r="I166" i="11"/>
  <c r="L166" i="11"/>
  <c r="N166" i="11"/>
  <c r="G167" i="11"/>
  <c r="I167" i="11"/>
  <c r="L167" i="11"/>
  <c r="N167" i="11"/>
  <c r="G168" i="11"/>
  <c r="I168" i="11"/>
  <c r="L168" i="11"/>
  <c r="N168" i="11"/>
  <c r="G169" i="11"/>
  <c r="I169" i="11"/>
  <c r="L169" i="11"/>
  <c r="N169" i="11"/>
  <c r="G170" i="11"/>
  <c r="I170" i="11"/>
  <c r="L170" i="11"/>
  <c r="N170" i="11"/>
  <c r="G171" i="11"/>
  <c r="I171" i="11"/>
  <c r="L171" i="11"/>
  <c r="Q171" i="11"/>
  <c r="N171" i="11"/>
  <c r="G172" i="11"/>
  <c r="I172" i="11"/>
  <c r="L172" i="11"/>
  <c r="N172" i="11"/>
  <c r="G173" i="11"/>
  <c r="I173" i="11"/>
  <c r="L173" i="11"/>
  <c r="N173" i="11"/>
  <c r="G174" i="11"/>
  <c r="I174" i="11"/>
  <c r="L174" i="11"/>
  <c r="Q174" i="11"/>
  <c r="N174" i="11"/>
  <c r="G175" i="11"/>
  <c r="I175" i="11"/>
  <c r="L175" i="11"/>
  <c r="N175" i="11"/>
  <c r="G176" i="11"/>
  <c r="I176" i="11"/>
  <c r="L176" i="11"/>
  <c r="Q176" i="11"/>
  <c r="N176" i="11"/>
  <c r="G177" i="11"/>
  <c r="I177" i="11"/>
  <c r="L177" i="11"/>
  <c r="N177" i="11"/>
  <c r="G178" i="11"/>
  <c r="I178" i="11"/>
  <c r="L178" i="11"/>
  <c r="N178" i="11"/>
  <c r="G179" i="11"/>
  <c r="I179" i="11"/>
  <c r="L179" i="11"/>
  <c r="N179" i="11"/>
  <c r="G180" i="11"/>
  <c r="I180" i="11"/>
  <c r="L180" i="11"/>
  <c r="N180" i="11"/>
  <c r="G181" i="11"/>
  <c r="I181" i="11"/>
  <c r="L181" i="11"/>
  <c r="Q181" i="11"/>
  <c r="N181" i="11"/>
  <c r="G182" i="11"/>
  <c r="I182" i="11"/>
  <c r="L182" i="11"/>
  <c r="N182" i="11"/>
  <c r="G183" i="11"/>
  <c r="I183" i="11"/>
  <c r="L183" i="11"/>
  <c r="Q183" i="11"/>
  <c r="N183" i="11"/>
  <c r="G184" i="11"/>
  <c r="I184" i="11"/>
  <c r="L184" i="11"/>
  <c r="N184" i="11"/>
  <c r="G185" i="11"/>
  <c r="I185" i="11"/>
  <c r="L185" i="11"/>
  <c r="N185" i="11"/>
  <c r="G186" i="11"/>
  <c r="I186" i="11"/>
  <c r="L186" i="11"/>
  <c r="Q186" i="11"/>
  <c r="N186" i="11"/>
  <c r="G187" i="11"/>
  <c r="I187" i="11"/>
  <c r="L187" i="11"/>
  <c r="N187" i="11"/>
  <c r="G188" i="11"/>
  <c r="I188" i="11"/>
  <c r="L188" i="11"/>
  <c r="N188" i="11"/>
  <c r="G189" i="11"/>
  <c r="I189" i="11"/>
  <c r="L189" i="11"/>
  <c r="N189" i="11"/>
  <c r="G190" i="11"/>
  <c r="I190" i="11"/>
  <c r="L190" i="11"/>
  <c r="N190" i="11"/>
  <c r="G191" i="11"/>
  <c r="I191" i="11"/>
  <c r="L191" i="11"/>
  <c r="N191" i="11"/>
  <c r="G192" i="11"/>
  <c r="I192" i="11"/>
  <c r="L192" i="11"/>
  <c r="Q192" i="11"/>
  <c r="N192" i="11"/>
  <c r="G193" i="11"/>
  <c r="I193" i="11"/>
  <c r="L193" i="11"/>
  <c r="N193" i="11"/>
  <c r="G194" i="11"/>
  <c r="I194" i="11"/>
  <c r="L194" i="11"/>
  <c r="Q194" i="11"/>
  <c r="N194" i="11"/>
  <c r="G195" i="11"/>
  <c r="I195" i="11"/>
  <c r="L195" i="11"/>
  <c r="N195" i="11"/>
  <c r="G196" i="11"/>
  <c r="I196" i="11"/>
  <c r="L196" i="11"/>
  <c r="N196" i="11"/>
  <c r="G197" i="11"/>
  <c r="I197" i="11"/>
  <c r="L197" i="11"/>
  <c r="N197" i="11"/>
  <c r="G198" i="11"/>
  <c r="I198" i="11"/>
  <c r="L198" i="11"/>
  <c r="N198" i="11"/>
  <c r="G199" i="11"/>
  <c r="I199" i="11"/>
  <c r="L199" i="11"/>
  <c r="N199" i="11"/>
  <c r="G200" i="11"/>
  <c r="I200" i="11"/>
  <c r="L200" i="11"/>
  <c r="N200" i="11"/>
  <c r="G201" i="11"/>
  <c r="I201" i="11"/>
  <c r="L201" i="11"/>
  <c r="N201" i="11"/>
  <c r="G202" i="11"/>
  <c r="I202" i="11"/>
  <c r="L202" i="11"/>
  <c r="N202" i="11"/>
  <c r="G203" i="11"/>
  <c r="I203" i="11"/>
  <c r="L203" i="11"/>
  <c r="N203" i="11"/>
  <c r="G204" i="11"/>
  <c r="I204" i="11"/>
  <c r="L204" i="11"/>
  <c r="Q204" i="11"/>
  <c r="N204" i="11"/>
  <c r="G205" i="11"/>
  <c r="I205" i="11"/>
  <c r="L205" i="11"/>
  <c r="N205" i="11"/>
  <c r="G206" i="11"/>
  <c r="I206" i="11"/>
  <c r="L206" i="11"/>
  <c r="N206" i="11"/>
  <c r="G207" i="11"/>
  <c r="I207" i="11"/>
  <c r="L207" i="11"/>
  <c r="N207" i="11"/>
  <c r="G208" i="11"/>
  <c r="I208" i="11"/>
  <c r="L208" i="11"/>
  <c r="N208" i="11"/>
  <c r="G209" i="11"/>
  <c r="I209" i="11"/>
  <c r="L209" i="11"/>
  <c r="N209" i="11"/>
  <c r="G210" i="11"/>
  <c r="I210" i="11"/>
  <c r="L210" i="11"/>
  <c r="N210" i="11"/>
  <c r="G211" i="11"/>
  <c r="I211" i="11"/>
  <c r="L211" i="11"/>
  <c r="N211" i="11"/>
  <c r="G212" i="11"/>
  <c r="I212" i="11"/>
  <c r="L212" i="11"/>
  <c r="N212" i="11"/>
  <c r="G213" i="11"/>
  <c r="I213" i="11"/>
  <c r="L213" i="11"/>
  <c r="N213" i="11"/>
  <c r="G214" i="11"/>
  <c r="I214" i="11"/>
  <c r="L214" i="11"/>
  <c r="G215" i="11"/>
  <c r="L215" i="11"/>
  <c r="G216" i="11"/>
  <c r="L216" i="11"/>
  <c r="G217" i="11"/>
  <c r="L217" i="11"/>
  <c r="G218" i="11"/>
  <c r="L218" i="11"/>
  <c r="G219" i="11"/>
  <c r="L219" i="11"/>
  <c r="G220" i="11"/>
  <c r="L220" i="11"/>
  <c r="G221" i="11"/>
  <c r="L221" i="11"/>
  <c r="G222" i="11"/>
  <c r="L222" i="11"/>
  <c r="G223" i="11"/>
  <c r="L223" i="11"/>
  <c r="G224" i="11"/>
  <c r="L224" i="11"/>
  <c r="Q224" i="11"/>
  <c r="I225" i="11"/>
  <c r="N225" i="11"/>
  <c r="I226" i="11"/>
  <c r="N226" i="11"/>
  <c r="I227" i="11"/>
  <c r="N227" i="11"/>
  <c r="I228" i="11"/>
  <c r="N228" i="11"/>
  <c r="I229" i="11"/>
  <c r="N229" i="11"/>
  <c r="I230" i="11"/>
  <c r="N230" i="11"/>
  <c r="I231" i="11"/>
  <c r="N231" i="11"/>
  <c r="I232" i="11"/>
  <c r="N232" i="11"/>
  <c r="G233" i="11"/>
  <c r="L233" i="11"/>
  <c r="G234" i="11"/>
  <c r="L234" i="11"/>
  <c r="G235" i="11"/>
  <c r="L235" i="11"/>
  <c r="G236" i="11"/>
  <c r="L236" i="11"/>
  <c r="G237" i="11"/>
  <c r="L237" i="11"/>
  <c r="G238" i="11"/>
  <c r="L238" i="11"/>
  <c r="Q238" i="11"/>
  <c r="I239" i="11"/>
  <c r="N239" i="11"/>
  <c r="I240" i="11"/>
  <c r="N240" i="11"/>
  <c r="G241" i="11"/>
  <c r="L241" i="11"/>
  <c r="G242" i="11"/>
  <c r="L242" i="11"/>
  <c r="G243" i="11"/>
  <c r="L243" i="11"/>
  <c r="G244" i="11"/>
  <c r="L244" i="11"/>
  <c r="G245" i="11"/>
  <c r="L245" i="11"/>
  <c r="G246" i="11"/>
  <c r="L246" i="11"/>
  <c r="G247" i="11"/>
  <c r="L247" i="11"/>
  <c r="G248" i="11"/>
  <c r="L248" i="11"/>
  <c r="G249" i="11"/>
  <c r="L249" i="11"/>
  <c r="G250" i="11"/>
  <c r="L250" i="11"/>
  <c r="G251" i="11"/>
  <c r="L251" i="11"/>
  <c r="Q251" i="11"/>
  <c r="N214" i="11"/>
  <c r="I215" i="11"/>
  <c r="N215" i="11"/>
  <c r="I216" i="11"/>
  <c r="N216" i="11"/>
  <c r="I217" i="11"/>
  <c r="N217" i="11"/>
  <c r="I218" i="11"/>
  <c r="N218" i="11"/>
  <c r="I219" i="11"/>
  <c r="N219" i="11"/>
  <c r="I220" i="11"/>
  <c r="N220" i="11"/>
  <c r="I221" i="11"/>
  <c r="N221" i="11"/>
  <c r="I222" i="11"/>
  <c r="N222" i="11"/>
  <c r="I223" i="11"/>
  <c r="N223" i="11"/>
  <c r="I224" i="11"/>
  <c r="N224" i="11"/>
  <c r="G225" i="11"/>
  <c r="L225" i="11"/>
  <c r="G226" i="11"/>
  <c r="L226" i="11"/>
  <c r="G227" i="11"/>
  <c r="L227" i="11"/>
  <c r="G228" i="11"/>
  <c r="L228" i="11"/>
  <c r="G229" i="11"/>
  <c r="L229" i="11"/>
  <c r="G230" i="11"/>
  <c r="L230" i="11"/>
  <c r="G231" i="11"/>
  <c r="L231" i="11"/>
  <c r="G232" i="11"/>
  <c r="L232" i="11"/>
  <c r="Q232" i="11"/>
  <c r="I233" i="11"/>
  <c r="N233" i="11"/>
  <c r="I234" i="11"/>
  <c r="N234" i="11"/>
  <c r="I235" i="11"/>
  <c r="N235" i="11"/>
  <c r="I236" i="11"/>
  <c r="N236" i="11"/>
  <c r="I237" i="11"/>
  <c r="N237" i="11"/>
  <c r="I238" i="11"/>
  <c r="N238" i="11"/>
  <c r="G239" i="11"/>
  <c r="L239" i="11"/>
  <c r="G240" i="11"/>
  <c r="L240" i="11"/>
  <c r="Q240" i="11"/>
  <c r="I241" i="11"/>
  <c r="N241" i="11"/>
  <c r="I242" i="11"/>
  <c r="N242" i="11"/>
  <c r="I243" i="11"/>
  <c r="N243" i="11"/>
  <c r="I244" i="11"/>
  <c r="N244" i="11"/>
  <c r="I245" i="11"/>
  <c r="N245" i="11"/>
  <c r="I246" i="11"/>
  <c r="N246" i="11"/>
  <c r="I247" i="11"/>
  <c r="N247" i="11"/>
  <c r="I248" i="11"/>
  <c r="N248" i="11"/>
  <c r="I249" i="11"/>
  <c r="N249" i="11"/>
  <c r="I250" i="11"/>
  <c r="N250" i="11"/>
  <c r="I251" i="11"/>
  <c r="N251" i="11"/>
  <c r="I61" i="7"/>
  <c r="I63" i="7"/>
  <c r="K47" i="7"/>
  <c r="K51" i="7"/>
  <c r="J51" i="7"/>
  <c r="L46" i="7"/>
  <c r="M46" i="7"/>
  <c r="N51" i="7"/>
  <c r="L47" i="7"/>
  <c r="M47" i="7"/>
  <c r="D9" i="10"/>
  <c r="D15" i="10"/>
  <c r="M51" i="7"/>
  <c r="L51" i="7"/>
  <c r="K42" i="8"/>
  <c r="L42" i="8"/>
  <c r="K41" i="8"/>
  <c r="L41" i="8"/>
  <c r="K40" i="8"/>
  <c r="L40" i="8"/>
  <c r="K39" i="8"/>
  <c r="L39" i="8"/>
  <c r="K38" i="8"/>
  <c r="L38" i="8"/>
  <c r="K37" i="8"/>
  <c r="L37" i="8"/>
  <c r="K36" i="8"/>
  <c r="L36" i="8"/>
  <c r="K35" i="8"/>
  <c r="L35" i="8"/>
  <c r="K33" i="8"/>
  <c r="L33" i="8"/>
  <c r="K32" i="8"/>
  <c r="L32" i="8"/>
  <c r="K31" i="8"/>
  <c r="L31" i="8"/>
  <c r="K30" i="8"/>
  <c r="L30" i="8"/>
  <c r="K29" i="8"/>
  <c r="L29" i="8"/>
  <c r="K28" i="8"/>
  <c r="L28" i="8"/>
  <c r="K27" i="8"/>
  <c r="L27" i="8"/>
  <c r="K26" i="8"/>
  <c r="L26" i="8"/>
  <c r="I44" i="9"/>
  <c r="H44" i="9"/>
  <c r="D44" i="9"/>
  <c r="I27" i="9"/>
  <c r="H27" i="9"/>
  <c r="D27" i="9"/>
  <c r="AC76" i="8"/>
  <c r="Z76" i="8"/>
  <c r="W76" i="8"/>
  <c r="T76" i="8"/>
  <c r="Q76" i="8"/>
  <c r="N76" i="8"/>
  <c r="E76" i="8"/>
  <c r="AC64" i="8"/>
  <c r="Z64" i="8"/>
  <c r="W64" i="8"/>
  <c r="T64" i="8"/>
  <c r="Q64" i="8"/>
  <c r="N64" i="8"/>
  <c r="AC57" i="8"/>
  <c r="Z57" i="8"/>
  <c r="W57" i="8"/>
  <c r="T57" i="8"/>
  <c r="Q57" i="8"/>
  <c r="N57" i="8"/>
  <c r="F57" i="8"/>
  <c r="E57" i="8"/>
  <c r="D57" i="8"/>
  <c r="O56" i="8"/>
  <c r="O55" i="8"/>
  <c r="O54" i="8"/>
  <c r="O53" i="8"/>
  <c r="O52" i="8"/>
  <c r="O51" i="8"/>
  <c r="O50" i="8"/>
  <c r="O49" i="8"/>
  <c r="O48" i="8"/>
  <c r="O47" i="8"/>
  <c r="O46" i="8"/>
  <c r="N43" i="8"/>
  <c r="K34" i="8"/>
  <c r="L34" i="8"/>
  <c r="F43" i="8"/>
  <c r="E43" i="8"/>
  <c r="D43" i="8"/>
  <c r="AC23" i="8"/>
  <c r="Z23" i="8"/>
  <c r="W23" i="8"/>
  <c r="T23" i="8"/>
  <c r="Q23" i="8"/>
  <c r="N23" i="8"/>
  <c r="D23" i="8"/>
  <c r="K22" i="8"/>
  <c r="L22" i="8"/>
  <c r="K21" i="8"/>
  <c r="L21" i="8"/>
  <c r="K19" i="8"/>
  <c r="L19" i="8"/>
  <c r="K6" i="5"/>
  <c r="Q6" i="5"/>
  <c r="K5" i="5"/>
  <c r="AI161" i="5"/>
  <c r="AI162" i="5"/>
  <c r="AI140" i="5"/>
  <c r="AI139" i="5"/>
  <c r="AI126" i="5"/>
  <c r="AI125" i="5"/>
  <c r="AI124" i="5"/>
  <c r="AI123" i="5"/>
  <c r="AI122" i="5"/>
  <c r="AI121" i="5"/>
  <c r="AC161" i="5"/>
  <c r="AC162" i="5"/>
  <c r="AC140" i="5"/>
  <c r="AC139" i="5"/>
  <c r="AC126" i="5"/>
  <c r="AC125" i="5"/>
  <c r="AC124" i="5"/>
  <c r="AC123" i="5"/>
  <c r="AC122" i="5"/>
  <c r="AC121" i="5"/>
  <c r="W161" i="5"/>
  <c r="W162" i="5"/>
  <c r="W140" i="5"/>
  <c r="W139" i="5"/>
  <c r="W126" i="5"/>
  <c r="W125" i="5"/>
  <c r="W124" i="5"/>
  <c r="W123" i="5"/>
  <c r="W122" i="5"/>
  <c r="W121" i="5"/>
  <c r="Q161" i="5"/>
  <c r="Q162" i="5"/>
  <c r="Q140" i="5"/>
  <c r="Q139" i="5"/>
  <c r="Q126" i="5"/>
  <c r="Q125" i="5"/>
  <c r="Q124" i="5"/>
  <c r="Q123" i="5"/>
  <c r="Q122" i="5"/>
  <c r="Q121" i="5"/>
  <c r="K140" i="5"/>
  <c r="K139" i="5"/>
  <c r="K126" i="5"/>
  <c r="K125" i="5"/>
  <c r="K124" i="5"/>
  <c r="K123" i="5"/>
  <c r="K122" i="5"/>
  <c r="K121" i="5"/>
  <c r="E161" i="5"/>
  <c r="E140" i="5"/>
  <c r="E139" i="5"/>
  <c r="E126" i="5"/>
  <c r="E125" i="5"/>
  <c r="E124" i="5"/>
  <c r="E123" i="5"/>
  <c r="E122" i="5"/>
  <c r="E121" i="5"/>
  <c r="AI31" i="5"/>
  <c r="AC31" i="5"/>
  <c r="W31" i="5"/>
  <c r="Q31" i="5"/>
  <c r="K31" i="5"/>
  <c r="E31" i="5"/>
  <c r="AG24" i="5"/>
  <c r="AG112" i="5"/>
  <c r="AA24" i="5"/>
  <c r="AA112" i="5"/>
  <c r="U24" i="5"/>
  <c r="U112" i="5"/>
  <c r="O24" i="5"/>
  <c r="O112" i="5"/>
  <c r="I24" i="5"/>
  <c r="I112" i="5"/>
  <c r="C24" i="5"/>
  <c r="AH106" i="5"/>
  <c r="AH44" i="5"/>
  <c r="AI44" i="5"/>
  <c r="AH39" i="5"/>
  <c r="AI39" i="5"/>
  <c r="AH38" i="5"/>
  <c r="AI38" i="5"/>
  <c r="AH37" i="5"/>
  <c r="AI37" i="5"/>
  <c r="AH36" i="5"/>
  <c r="AB106" i="5"/>
  <c r="AC100" i="5"/>
  <c r="M55" i="7"/>
  <c r="AB44" i="5"/>
  <c r="AC44" i="5"/>
  <c r="AB40" i="5"/>
  <c r="AC40" i="5"/>
  <c r="AB38" i="5"/>
  <c r="AC38" i="5"/>
  <c r="AB37" i="5"/>
  <c r="AC37" i="5"/>
  <c r="AB36" i="5"/>
  <c r="AC36" i="5"/>
  <c r="V106" i="5"/>
  <c r="V156" i="5"/>
  <c r="W152" i="5"/>
  <c r="W150" i="5"/>
  <c r="L54" i="7"/>
  <c r="V44" i="5"/>
  <c r="W44" i="5"/>
  <c r="V40" i="5"/>
  <c r="W40" i="5"/>
  <c r="V38" i="5"/>
  <c r="W38" i="5"/>
  <c r="V37" i="5"/>
  <c r="W37" i="5"/>
  <c r="V36" i="5"/>
  <c r="W36" i="5"/>
  <c r="P106" i="5"/>
  <c r="Q100" i="5"/>
  <c r="K55" i="7"/>
  <c r="P44" i="5"/>
  <c r="Q44" i="5"/>
  <c r="P40" i="5"/>
  <c r="Q40" i="5"/>
  <c r="P38" i="5"/>
  <c r="Q38" i="5"/>
  <c r="P37" i="5"/>
  <c r="Q37" i="5"/>
  <c r="P36" i="5"/>
  <c r="Q36" i="5"/>
  <c r="J106" i="5"/>
  <c r="K106" i="5"/>
  <c r="E12" i="10"/>
  <c r="J44" i="5"/>
  <c r="J40" i="5"/>
  <c r="K40" i="5"/>
  <c r="J39" i="5"/>
  <c r="K39" i="5"/>
  <c r="J37" i="5"/>
  <c r="K37" i="5"/>
  <c r="J36" i="5"/>
  <c r="K36" i="5"/>
  <c r="AH222" i="5"/>
  <c r="AH219" i="5"/>
  <c r="AH218" i="5"/>
  <c r="AH217" i="5"/>
  <c r="AH216" i="5"/>
  <c r="AH213" i="5"/>
  <c r="AH212" i="5"/>
  <c r="AH209" i="5"/>
  <c r="AH208" i="5"/>
  <c r="AH205" i="5"/>
  <c r="AH204" i="5"/>
  <c r="AH197" i="5"/>
  <c r="AH194" i="5"/>
  <c r="AH193" i="5"/>
  <c r="AH192" i="5"/>
  <c r="AH191" i="5"/>
  <c r="AH186" i="5"/>
  <c r="AH185" i="5"/>
  <c r="AH184" i="5"/>
  <c r="AH183" i="5"/>
  <c r="AI169" i="5"/>
  <c r="AI155" i="5"/>
  <c r="AI154" i="5"/>
  <c r="AI153" i="5"/>
  <c r="AI152" i="5"/>
  <c r="AI151" i="5"/>
  <c r="AI100" i="5"/>
  <c r="N55" i="7"/>
  <c r="AI36" i="5"/>
  <c r="AI28" i="5"/>
  <c r="AH54" i="5"/>
  <c r="AB222" i="5"/>
  <c r="AB219" i="5"/>
  <c r="AB218" i="5"/>
  <c r="AB217" i="5"/>
  <c r="AB216" i="5"/>
  <c r="AB213" i="5"/>
  <c r="AB212" i="5"/>
  <c r="AB209" i="5"/>
  <c r="AB208" i="5"/>
  <c r="AB205" i="5"/>
  <c r="AB204" i="5"/>
  <c r="AB197" i="5"/>
  <c r="AB194" i="5"/>
  <c r="AB193" i="5"/>
  <c r="AB192" i="5"/>
  <c r="AB191" i="5"/>
  <c r="AB186" i="5"/>
  <c r="AB185" i="5"/>
  <c r="AB184" i="5"/>
  <c r="AB183" i="5"/>
  <c r="AC169" i="5"/>
  <c r="AC155" i="5"/>
  <c r="AC154" i="5"/>
  <c r="AC153" i="5"/>
  <c r="AC152" i="5"/>
  <c r="AC151" i="5"/>
  <c r="AC28" i="5"/>
  <c r="AB54" i="5"/>
  <c r="V222" i="5"/>
  <c r="V219" i="5"/>
  <c r="V218" i="5"/>
  <c r="V217" i="5"/>
  <c r="V216" i="5"/>
  <c r="V213" i="5"/>
  <c r="V212" i="5"/>
  <c r="V209" i="5"/>
  <c r="V208" i="5"/>
  <c r="V205" i="5"/>
  <c r="V204" i="5"/>
  <c r="V197" i="5"/>
  <c r="V194" i="5"/>
  <c r="V193" i="5"/>
  <c r="V192" i="5"/>
  <c r="V191" i="5"/>
  <c r="V186" i="5"/>
  <c r="V185" i="5"/>
  <c r="V184" i="5"/>
  <c r="W169" i="5"/>
  <c r="W155" i="5"/>
  <c r="W154" i="5"/>
  <c r="W153" i="5"/>
  <c r="W151" i="5"/>
  <c r="W28" i="5"/>
  <c r="V54" i="5"/>
  <c r="P222" i="5"/>
  <c r="P219" i="5"/>
  <c r="P218" i="5"/>
  <c r="P217" i="5"/>
  <c r="P216" i="5"/>
  <c r="P213" i="5"/>
  <c r="P212" i="5"/>
  <c r="P209" i="5"/>
  <c r="P208" i="5"/>
  <c r="P205" i="5"/>
  <c r="P204" i="5"/>
  <c r="P197" i="5"/>
  <c r="P194" i="5"/>
  <c r="P193" i="5"/>
  <c r="P192" i="5"/>
  <c r="P191" i="5"/>
  <c r="P186" i="5"/>
  <c r="P185" i="5"/>
  <c r="P184" i="5"/>
  <c r="Q169" i="5"/>
  <c r="Q155" i="5"/>
  <c r="Q154" i="5"/>
  <c r="Q153" i="5"/>
  <c r="Q152" i="5"/>
  <c r="Q151" i="5"/>
  <c r="Q106" i="5"/>
  <c r="F12" i="10"/>
  <c r="Q28" i="5"/>
  <c r="P54" i="5"/>
  <c r="J222" i="5"/>
  <c r="J219" i="5"/>
  <c r="J218" i="5"/>
  <c r="J217" i="5"/>
  <c r="J216" i="5"/>
  <c r="J213" i="5"/>
  <c r="J212" i="5"/>
  <c r="J209" i="5"/>
  <c r="J208" i="5"/>
  <c r="J205" i="5"/>
  <c r="J204" i="5"/>
  <c r="J197" i="5"/>
  <c r="J194" i="5"/>
  <c r="J193" i="5"/>
  <c r="J192" i="5"/>
  <c r="J191" i="5"/>
  <c r="J186" i="5"/>
  <c r="J185" i="5"/>
  <c r="J184" i="5"/>
  <c r="K155" i="5"/>
  <c r="K154" i="5"/>
  <c r="K153" i="5"/>
  <c r="K152" i="5"/>
  <c r="K151" i="5"/>
  <c r="K45" i="5"/>
  <c r="K44" i="5"/>
  <c r="K28" i="5"/>
  <c r="J54" i="5"/>
  <c r="D106" i="5"/>
  <c r="D44" i="5"/>
  <c r="AH107" i="5"/>
  <c r="AI107" i="5"/>
  <c r="J36" i="2"/>
  <c r="AB108" i="5"/>
  <c r="AC108" i="5"/>
  <c r="V107" i="5"/>
  <c r="W107" i="5"/>
  <c r="P108" i="5"/>
  <c r="Q108" i="5"/>
  <c r="J107" i="5"/>
  <c r="K107" i="5"/>
  <c r="AC106" i="5"/>
  <c r="H12" i="10"/>
  <c r="I57" i="5"/>
  <c r="N78" i="8"/>
  <c r="AH156" i="5"/>
  <c r="AI150" i="5"/>
  <c r="N54" i="7"/>
  <c r="AH103" i="5"/>
  <c r="AH104" i="5"/>
  <c r="AH102" i="5"/>
  <c r="AH155" i="5"/>
  <c r="AH153" i="5"/>
  <c r="AH151" i="5"/>
  <c r="AH105" i="5"/>
  <c r="AH101" i="5"/>
  <c r="AH154" i="5"/>
  <c r="AH152" i="5"/>
  <c r="AH117" i="5"/>
  <c r="AH115" i="5"/>
  <c r="AH113" i="5"/>
  <c r="AH118" i="5"/>
  <c r="AH116" i="5"/>
  <c r="AH114" i="5"/>
  <c r="AB156" i="5"/>
  <c r="AC150" i="5"/>
  <c r="M54" i="7"/>
  <c r="AB104" i="5"/>
  <c r="AB102" i="5"/>
  <c r="AB154" i="5"/>
  <c r="AB152" i="5"/>
  <c r="AB105" i="5"/>
  <c r="AB103" i="5"/>
  <c r="AB101" i="5"/>
  <c r="AB155" i="5"/>
  <c r="AB153" i="5"/>
  <c r="AB151" i="5"/>
  <c r="AB117" i="5"/>
  <c r="AB115" i="5"/>
  <c r="AB113" i="5"/>
  <c r="AB118" i="5"/>
  <c r="AB116" i="5"/>
  <c r="AB114" i="5"/>
  <c r="V115" i="5"/>
  <c r="V118" i="5"/>
  <c r="V116" i="5"/>
  <c r="V114" i="5"/>
  <c r="V117" i="5"/>
  <c r="V113" i="5"/>
  <c r="J118" i="5"/>
  <c r="J114" i="5"/>
  <c r="J116" i="5"/>
  <c r="J113" i="5"/>
  <c r="J115" i="5"/>
  <c r="J117" i="5"/>
  <c r="P115" i="5"/>
  <c r="P118" i="5"/>
  <c r="P116" i="5"/>
  <c r="P114" i="5"/>
  <c r="P117" i="5"/>
  <c r="P113" i="5"/>
  <c r="J154" i="5"/>
  <c r="J152" i="5"/>
  <c r="J155" i="5"/>
  <c r="J153" i="5"/>
  <c r="J151" i="5"/>
  <c r="W106" i="5"/>
  <c r="G12" i="10"/>
  <c r="V105" i="5"/>
  <c r="V103" i="5"/>
  <c r="V101" i="5"/>
  <c r="V152" i="5"/>
  <c r="V104" i="5"/>
  <c r="V102" i="5"/>
  <c r="V155" i="5"/>
  <c r="V153" i="5"/>
  <c r="V151" i="5"/>
  <c r="V154" i="5"/>
  <c r="P156" i="5"/>
  <c r="Q150" i="5"/>
  <c r="K54" i="7"/>
  <c r="P155" i="5"/>
  <c r="P104" i="5"/>
  <c r="P102" i="5"/>
  <c r="P154" i="5"/>
  <c r="P152" i="5"/>
  <c r="P105" i="5"/>
  <c r="P103" i="5"/>
  <c r="P101" i="5"/>
  <c r="P153" i="5"/>
  <c r="P151" i="5"/>
  <c r="J156" i="5"/>
  <c r="K150" i="5"/>
  <c r="Q13" i="8"/>
  <c r="J104" i="5"/>
  <c r="J102" i="5"/>
  <c r="J105" i="5"/>
  <c r="J103" i="5"/>
  <c r="J101" i="5"/>
  <c r="K70" i="8"/>
  <c r="L70" i="8"/>
  <c r="K74" i="8"/>
  <c r="L74" i="8"/>
  <c r="K69" i="8"/>
  <c r="L69" i="8"/>
  <c r="K73" i="8"/>
  <c r="L73" i="8"/>
  <c r="E78" i="8"/>
  <c r="K100" i="5"/>
  <c r="W100" i="5"/>
  <c r="L55" i="7"/>
  <c r="AI106" i="5"/>
  <c r="I12" i="10"/>
  <c r="AA50" i="8"/>
  <c r="AC141" i="5"/>
  <c r="AB145" i="5"/>
  <c r="AI141" i="5"/>
  <c r="AH145" i="5"/>
  <c r="Q5" i="5"/>
  <c r="K104" i="5"/>
  <c r="K102" i="5"/>
  <c r="K105" i="5"/>
  <c r="K103" i="5"/>
  <c r="K101" i="5"/>
  <c r="K141" i="5"/>
  <c r="J145" i="5"/>
  <c r="K144" i="5"/>
  <c r="L35" i="7"/>
  <c r="G13" i="10"/>
  <c r="K36" i="7"/>
  <c r="F14" i="10"/>
  <c r="M36" i="7"/>
  <c r="H14" i="10"/>
  <c r="W6" i="5"/>
  <c r="O57" i="5"/>
  <c r="J35" i="7"/>
  <c r="E13" i="10"/>
  <c r="N35" i="7"/>
  <c r="I13" i="10"/>
  <c r="J225" i="5"/>
  <c r="K225" i="5"/>
  <c r="J24" i="5"/>
  <c r="J108" i="5"/>
  <c r="K108" i="5"/>
  <c r="E14" i="10"/>
  <c r="P21" i="5"/>
  <c r="Q21" i="5"/>
  <c r="K21" i="7"/>
  <c r="P98" i="5"/>
  <c r="Q98" i="5"/>
  <c r="K33" i="7"/>
  <c r="P107" i="5"/>
  <c r="Q107" i="5"/>
  <c r="F13" i="10"/>
  <c r="V24" i="5"/>
  <c r="V27" i="5"/>
  <c r="W27" i="5"/>
  <c r="V108" i="5"/>
  <c r="W108" i="5"/>
  <c r="G14" i="10"/>
  <c r="AB21" i="5"/>
  <c r="AC21" i="5"/>
  <c r="M21" i="7"/>
  <c r="AB98" i="5"/>
  <c r="AC98" i="5"/>
  <c r="M33" i="7"/>
  <c r="AB107" i="5"/>
  <c r="AC107" i="5"/>
  <c r="H13" i="10"/>
  <c r="AH12" i="5"/>
  <c r="AH24" i="5"/>
  <c r="AH27" i="5"/>
  <c r="AI27" i="5"/>
  <c r="AH108" i="5"/>
  <c r="AI108" i="5"/>
  <c r="I14" i="10"/>
  <c r="T14" i="8"/>
  <c r="Z14" i="8"/>
  <c r="AC14" i="8"/>
  <c r="J21" i="5"/>
  <c r="K21" i="5"/>
  <c r="J21" i="7"/>
  <c r="J98" i="5"/>
  <c r="K98" i="5"/>
  <c r="J33" i="7"/>
  <c r="P24" i="5"/>
  <c r="V21" i="5"/>
  <c r="W21" i="5"/>
  <c r="L21" i="7"/>
  <c r="V98" i="5"/>
  <c r="W98" i="5"/>
  <c r="L33" i="7"/>
  <c r="AB12" i="5"/>
  <c r="AB225" i="5"/>
  <c r="AC225" i="5"/>
  <c r="AB24" i="5"/>
  <c r="AB27" i="5"/>
  <c r="AC27" i="5"/>
  <c r="AH21" i="5"/>
  <c r="AI21" i="5"/>
  <c r="N21" i="7"/>
  <c r="AH98" i="5"/>
  <c r="AI98" i="5"/>
  <c r="N33" i="7"/>
  <c r="W13" i="8"/>
  <c r="AA46" i="8"/>
  <c r="AA54" i="8"/>
  <c r="O68" i="8"/>
  <c r="F76" i="8"/>
  <c r="O71" i="8"/>
  <c r="O57" i="8"/>
  <c r="D19" i="10"/>
  <c r="E23" i="8"/>
  <c r="E64" i="8"/>
  <c r="O32" i="8"/>
  <c r="O35" i="8"/>
  <c r="O37" i="8"/>
  <c r="O39" i="8"/>
  <c r="O41" i="8"/>
  <c r="O19" i="8"/>
  <c r="O21" i="8"/>
  <c r="O22" i="8"/>
  <c r="O31" i="8"/>
  <c r="O34" i="8"/>
  <c r="O36" i="8"/>
  <c r="O40" i="8"/>
  <c r="O42" i="8"/>
  <c r="F23" i="8"/>
  <c r="O38" i="8"/>
  <c r="O70" i="8"/>
  <c r="O72" i="8"/>
  <c r="O74" i="8"/>
  <c r="I48" i="9"/>
  <c r="I25" i="10"/>
  <c r="K60" i="8"/>
  <c r="L60" i="8"/>
  <c r="K67" i="8"/>
  <c r="L67" i="8"/>
  <c r="K20" i="8"/>
  <c r="L20" i="8"/>
  <c r="AD46" i="8"/>
  <c r="AD50" i="8"/>
  <c r="AD54" i="8"/>
  <c r="K62" i="8"/>
  <c r="L62" i="8"/>
  <c r="F78" i="8"/>
  <c r="O69" i="8"/>
  <c r="O73" i="8"/>
  <c r="O75" i="8"/>
  <c r="D76" i="8"/>
  <c r="D48" i="9"/>
  <c r="H48" i="9"/>
  <c r="H25" i="10"/>
  <c r="J26" i="7"/>
  <c r="AC170" i="5"/>
  <c r="AC171" i="5"/>
  <c r="AC172" i="5"/>
  <c r="AC173" i="5"/>
  <c r="AI170" i="5"/>
  <c r="AI171" i="5"/>
  <c r="AI172" i="5"/>
  <c r="AI173" i="5"/>
  <c r="W141" i="5"/>
  <c r="V145" i="5"/>
  <c r="W170" i="5"/>
  <c r="W171" i="5"/>
  <c r="W172" i="5"/>
  <c r="W173" i="5"/>
  <c r="AI84" i="5"/>
  <c r="Q141" i="5"/>
  <c r="Q143" i="5"/>
  <c r="AH53" i="5"/>
  <c r="AI83" i="5"/>
  <c r="AC84" i="5"/>
  <c r="Q170" i="5"/>
  <c r="Q171" i="5"/>
  <c r="Q172" i="5"/>
  <c r="Q173" i="5"/>
  <c r="AB53" i="5"/>
  <c r="AC83" i="5"/>
  <c r="W84" i="5"/>
  <c r="V53" i="5"/>
  <c r="W83" i="5"/>
  <c r="Q84" i="5"/>
  <c r="P53" i="5"/>
  <c r="Q83" i="5"/>
  <c r="K84" i="5"/>
  <c r="J53" i="5"/>
  <c r="K83" i="5"/>
  <c r="E162" i="5"/>
  <c r="E44" i="5"/>
  <c r="D213" i="5"/>
  <c r="D212" i="5"/>
  <c r="D209" i="5"/>
  <c r="D208" i="5"/>
  <c r="D222" i="5"/>
  <c r="D219" i="5"/>
  <c r="D218" i="5"/>
  <c r="D217" i="5"/>
  <c r="D216" i="5"/>
  <c r="D205" i="5"/>
  <c r="D204" i="5"/>
  <c r="D197" i="5"/>
  <c r="D194" i="5"/>
  <c r="D193" i="5"/>
  <c r="D192" i="5"/>
  <c r="D191" i="5"/>
  <c r="D184" i="5"/>
  <c r="D185" i="5"/>
  <c r="D186" i="5"/>
  <c r="D183" i="5"/>
  <c r="E169" i="5"/>
  <c r="E102" i="5"/>
  <c r="E103" i="5"/>
  <c r="E104" i="5"/>
  <c r="E105" i="5"/>
  <c r="E101" i="5"/>
  <c r="C57" i="5"/>
  <c r="E77" i="5"/>
  <c r="E76" i="5"/>
  <c r="E152" i="5"/>
  <c r="E153" i="5"/>
  <c r="E154" i="5"/>
  <c r="E155" i="5"/>
  <c r="E151" i="5"/>
  <c r="F25" i="7"/>
  <c r="F42" i="7"/>
  <c r="F41" i="7"/>
  <c r="F34" i="7"/>
  <c r="F26" i="7"/>
  <c r="F35" i="7"/>
  <c r="F36" i="7"/>
  <c r="F33" i="7"/>
  <c r="F32" i="7"/>
  <c r="F22" i="7"/>
  <c r="F21" i="7"/>
  <c r="F20" i="7"/>
  <c r="D40" i="5"/>
  <c r="E40" i="5"/>
  <c r="D39" i="5"/>
  <c r="E39" i="5"/>
  <c r="E75" i="5"/>
  <c r="E78" i="5"/>
  <c r="E74" i="5"/>
  <c r="E100" i="5"/>
  <c r="E73" i="5"/>
  <c r="E45" i="5"/>
  <c r="D54" i="5"/>
  <c r="D153" i="5"/>
  <c r="D37" i="5"/>
  <c r="E37" i="5"/>
  <c r="E99" i="5"/>
  <c r="E106" i="5"/>
  <c r="D151" i="5"/>
  <c r="E214" i="5"/>
  <c r="D28" i="5"/>
  <c r="E28" i="5"/>
  <c r="AC90" i="5"/>
  <c r="AC53" i="5"/>
  <c r="K90" i="5"/>
  <c r="K53" i="5"/>
  <c r="K91" i="5"/>
  <c r="K54" i="5"/>
  <c r="W14" i="8"/>
  <c r="W12" i="8"/>
  <c r="AI12" i="5"/>
  <c r="N19" i="7"/>
  <c r="AH225" i="5"/>
  <c r="AI225" i="5"/>
  <c r="P225" i="5"/>
  <c r="Q225" i="5"/>
  <c r="V19" i="5"/>
  <c r="W19" i="5"/>
  <c r="V225" i="5"/>
  <c r="W225" i="5"/>
  <c r="J54" i="7"/>
  <c r="M35" i="7"/>
  <c r="Z13" i="8"/>
  <c r="Z12" i="8"/>
  <c r="W90" i="5"/>
  <c r="W53" i="5"/>
  <c r="W91" i="5"/>
  <c r="W54" i="5"/>
  <c r="AI91" i="5"/>
  <c r="AI54" i="5"/>
  <c r="Q90" i="5"/>
  <c r="Q53" i="5"/>
  <c r="AC91" i="5"/>
  <c r="AC54" i="5"/>
  <c r="Q91" i="5"/>
  <c r="Q54" i="5"/>
  <c r="AI90" i="5"/>
  <c r="AI53" i="5"/>
  <c r="P25" i="5"/>
  <c r="Q25" i="5"/>
  <c r="P27" i="5"/>
  <c r="Q27" i="5"/>
  <c r="AH17" i="5"/>
  <c r="AI17" i="5"/>
  <c r="AH19" i="5"/>
  <c r="AI19" i="5"/>
  <c r="AH26" i="5"/>
  <c r="AH29" i="5"/>
  <c r="AB26" i="5"/>
  <c r="AB29" i="5"/>
  <c r="AB17" i="5"/>
  <c r="AC17" i="5"/>
  <c r="AB19" i="5"/>
  <c r="AC19" i="5"/>
  <c r="V26" i="5"/>
  <c r="V29" i="5"/>
  <c r="J17" i="5"/>
  <c r="K17" i="5"/>
  <c r="J19" i="5"/>
  <c r="K19" i="5"/>
  <c r="J27" i="5"/>
  <c r="K27" i="5"/>
  <c r="J29" i="5"/>
  <c r="AC13" i="8"/>
  <c r="AC12" i="8"/>
  <c r="T13" i="8"/>
  <c r="T12" i="8"/>
  <c r="P17" i="5"/>
  <c r="V135" i="5"/>
  <c r="W135" i="5"/>
  <c r="L42" i="7"/>
  <c r="V17" i="5"/>
  <c r="P135" i="5"/>
  <c r="Q135" i="5"/>
  <c r="K42" i="7"/>
  <c r="P145" i="5"/>
  <c r="Q144" i="5"/>
  <c r="Q146" i="5"/>
  <c r="K99" i="5"/>
  <c r="J34" i="7"/>
  <c r="K143" i="5"/>
  <c r="K146" i="5"/>
  <c r="AB112" i="5"/>
  <c r="AB134" i="5"/>
  <c r="AC134" i="5"/>
  <c r="M41" i="7"/>
  <c r="AB25" i="5"/>
  <c r="AC25" i="5"/>
  <c r="P112" i="5"/>
  <c r="P134" i="5"/>
  <c r="Q134" i="5"/>
  <c r="K41" i="7"/>
  <c r="AH97" i="5"/>
  <c r="AI97" i="5"/>
  <c r="N32" i="7"/>
  <c r="AH15" i="5"/>
  <c r="AI15" i="5"/>
  <c r="V112" i="5"/>
  <c r="V134" i="5"/>
  <c r="W134" i="5"/>
  <c r="L41" i="7"/>
  <c r="V25" i="5"/>
  <c r="W25" i="5"/>
  <c r="AC12" i="5"/>
  <c r="M19" i="7"/>
  <c r="AB15" i="5"/>
  <c r="AC15" i="5"/>
  <c r="Q12" i="5"/>
  <c r="K19" i="7"/>
  <c r="P15" i="5"/>
  <c r="Q15" i="5"/>
  <c r="AH112" i="5"/>
  <c r="AH134" i="5"/>
  <c r="AI134" i="5"/>
  <c r="N41" i="7"/>
  <c r="AH25" i="5"/>
  <c r="AI25" i="5"/>
  <c r="W12" i="5"/>
  <c r="L19" i="7"/>
  <c r="V15" i="5"/>
  <c r="W15" i="5"/>
  <c r="K12" i="5"/>
  <c r="J19" i="7"/>
  <c r="J15" i="5"/>
  <c r="K15" i="5"/>
  <c r="J112" i="5"/>
  <c r="J134" i="5"/>
  <c r="K134" i="5"/>
  <c r="J41" i="7"/>
  <c r="J25" i="5"/>
  <c r="K25" i="5"/>
  <c r="K75" i="8"/>
  <c r="L75" i="8"/>
  <c r="K71" i="8"/>
  <c r="L71" i="8"/>
  <c r="K68" i="8"/>
  <c r="L68" i="8"/>
  <c r="K72" i="8"/>
  <c r="L72" i="8"/>
  <c r="J55" i="7"/>
  <c r="Q14" i="8"/>
  <c r="Q12" i="8"/>
  <c r="D78" i="8"/>
  <c r="J97" i="5"/>
  <c r="K97" i="5"/>
  <c r="J32" i="7"/>
  <c r="J135" i="5"/>
  <c r="K135" i="5"/>
  <c r="J42" i="7"/>
  <c r="N36" i="7"/>
  <c r="K35" i="7"/>
  <c r="AI180" i="5"/>
  <c r="AI187" i="5"/>
  <c r="AH135" i="5"/>
  <c r="AI135" i="5"/>
  <c r="N42" i="7"/>
  <c r="J36" i="7"/>
  <c r="E84" i="5"/>
  <c r="E91" i="5"/>
  <c r="E54" i="5"/>
  <c r="P97" i="5"/>
  <c r="Q97" i="5"/>
  <c r="K32" i="7"/>
  <c r="V97" i="5"/>
  <c r="W97" i="5"/>
  <c r="L32" i="7"/>
  <c r="AC180" i="5"/>
  <c r="AC187" i="5"/>
  <c r="AB135" i="5"/>
  <c r="AC135" i="5"/>
  <c r="M42" i="7"/>
  <c r="AB97" i="5"/>
  <c r="AC97" i="5"/>
  <c r="M32" i="7"/>
  <c r="L36" i="7"/>
  <c r="W5" i="5"/>
  <c r="Q105" i="5"/>
  <c r="Q103" i="5"/>
  <c r="Q101" i="5"/>
  <c r="Q104" i="5"/>
  <c r="Q102" i="5"/>
  <c r="Q45" i="5"/>
  <c r="K26" i="7"/>
  <c r="K201" i="5"/>
  <c r="K210" i="5"/>
  <c r="J16" i="5"/>
  <c r="K16" i="5"/>
  <c r="AC201" i="5"/>
  <c r="AC210" i="5"/>
  <c r="AB16" i="5"/>
  <c r="AC16" i="5"/>
  <c r="Q201" i="5"/>
  <c r="P16" i="5"/>
  <c r="Q16" i="5"/>
  <c r="W201" i="5"/>
  <c r="W210" i="5"/>
  <c r="V16" i="5"/>
  <c r="W16" i="5"/>
  <c r="AI201" i="5"/>
  <c r="AI210" i="5"/>
  <c r="AH16" i="5"/>
  <c r="AI16" i="5"/>
  <c r="D108" i="5"/>
  <c r="E108" i="5"/>
  <c r="D12" i="5"/>
  <c r="D107" i="5"/>
  <c r="E107" i="5"/>
  <c r="D98" i="5"/>
  <c r="E98" i="5"/>
  <c r="D21" i="5"/>
  <c r="E21" i="5"/>
  <c r="U57" i="5"/>
  <c r="AC6" i="5"/>
  <c r="F64" i="8"/>
  <c r="AD56" i="8"/>
  <c r="AA56" i="8"/>
  <c r="AD53" i="8"/>
  <c r="AA53" i="8"/>
  <c r="AD49" i="8"/>
  <c r="AA49" i="8"/>
  <c r="O67" i="8"/>
  <c r="O76" i="8"/>
  <c r="D20" i="10"/>
  <c r="K63" i="8"/>
  <c r="L63" i="8"/>
  <c r="K61" i="8"/>
  <c r="L61" i="8"/>
  <c r="O60" i="8"/>
  <c r="O30" i="8"/>
  <c r="O28" i="8"/>
  <c r="O26" i="8"/>
  <c r="O62" i="8"/>
  <c r="O20" i="8"/>
  <c r="O23" i="8"/>
  <c r="D23" i="10"/>
  <c r="O33" i="8"/>
  <c r="O29" i="8"/>
  <c r="O27" i="8"/>
  <c r="D64" i="8"/>
  <c r="AI174" i="5"/>
  <c r="AC174" i="5"/>
  <c r="W174" i="5"/>
  <c r="Q174" i="5"/>
  <c r="P55" i="5"/>
  <c r="Q85" i="5"/>
  <c r="Q92" i="5"/>
  <c r="Q55" i="5"/>
  <c r="C112" i="5"/>
  <c r="D116" i="5"/>
  <c r="E116" i="5"/>
  <c r="D24" i="5"/>
  <c r="D156" i="5"/>
  <c r="E150" i="5"/>
  <c r="F18" i="7"/>
  <c r="D104" i="5"/>
  <c r="D105" i="5"/>
  <c r="D103" i="5"/>
  <c r="D152" i="5"/>
  <c r="D53" i="5"/>
  <c r="E83" i="5"/>
  <c r="E90" i="5"/>
  <c r="E53" i="5"/>
  <c r="D154" i="5"/>
  <c r="E18" i="5"/>
  <c r="D101" i="5"/>
  <c r="D102" i="5"/>
  <c r="E141" i="5"/>
  <c r="D145" i="5"/>
  <c r="E170" i="5"/>
  <c r="E171" i="5"/>
  <c r="E172" i="5"/>
  <c r="E173" i="5"/>
  <c r="E174" i="5"/>
  <c r="E175" i="5"/>
  <c r="D155" i="5"/>
  <c r="D17" i="5"/>
  <c r="D225" i="5"/>
  <c r="E225" i="5"/>
  <c r="AH40" i="5"/>
  <c r="AI40" i="5"/>
  <c r="AB39" i="5"/>
  <c r="AC39" i="5"/>
  <c r="V39" i="5"/>
  <c r="W39" i="5"/>
  <c r="P39" i="5"/>
  <c r="Q39" i="5"/>
  <c r="J38" i="5"/>
  <c r="K38" i="5"/>
  <c r="D38" i="5"/>
  <c r="E38" i="5"/>
  <c r="V55" i="5"/>
  <c r="W85" i="5"/>
  <c r="W92" i="5"/>
  <c r="W55" i="5"/>
  <c r="AH52" i="5"/>
  <c r="AI82" i="5"/>
  <c r="AI89" i="5"/>
  <c r="AI52" i="5"/>
  <c r="AB55" i="5"/>
  <c r="AC85" i="5"/>
  <c r="AC92" i="5"/>
  <c r="AC55" i="5"/>
  <c r="J52" i="5"/>
  <c r="K82" i="5"/>
  <c r="K89" i="5"/>
  <c r="K52" i="5"/>
  <c r="AB52" i="5"/>
  <c r="AC82" i="5"/>
  <c r="AC89" i="5"/>
  <c r="AC52" i="5"/>
  <c r="AH55" i="5"/>
  <c r="AI85" i="5"/>
  <c r="AI92" i="5"/>
  <c r="AI55" i="5"/>
  <c r="J55" i="5"/>
  <c r="K85" i="5"/>
  <c r="K92" i="5"/>
  <c r="K55" i="5"/>
  <c r="AC195" i="5"/>
  <c r="AC196" i="5"/>
  <c r="AC197" i="5"/>
  <c r="AD32" i="8"/>
  <c r="AA32" i="8"/>
  <c r="D25" i="5"/>
  <c r="E25" i="5"/>
  <c r="D27" i="5"/>
  <c r="E27" i="5"/>
  <c r="D52" i="5"/>
  <c r="E82" i="5"/>
  <c r="E89" i="5"/>
  <c r="E52" i="5"/>
  <c r="E17" i="5"/>
  <c r="Q206" i="5"/>
  <c r="Q210" i="5"/>
  <c r="AI206" i="5"/>
  <c r="AI220" i="5"/>
  <c r="AC206" i="5"/>
  <c r="AC220" i="5"/>
  <c r="W206" i="5"/>
  <c r="W220" i="5"/>
  <c r="K206" i="5"/>
  <c r="K220" i="5"/>
  <c r="AI195" i="5"/>
  <c r="AI196" i="5"/>
  <c r="N57" i="7"/>
  <c r="W17" i="5"/>
  <c r="V52" i="5"/>
  <c r="W82" i="5"/>
  <c r="W89" i="5"/>
  <c r="W52" i="5"/>
  <c r="Q17" i="5"/>
  <c r="P52" i="5"/>
  <c r="Q82" i="5"/>
  <c r="Q89" i="5"/>
  <c r="Q52" i="5"/>
  <c r="Q99" i="5"/>
  <c r="K34" i="7"/>
  <c r="K37" i="7"/>
  <c r="V50" i="5"/>
  <c r="W80" i="5"/>
  <c r="W87" i="5"/>
  <c r="W50" i="5"/>
  <c r="P50" i="5"/>
  <c r="Q80" i="5"/>
  <c r="Q87" i="5"/>
  <c r="Q50" i="5"/>
  <c r="AB50" i="5"/>
  <c r="AC80" i="5"/>
  <c r="AC87" i="5"/>
  <c r="AC50" i="5"/>
  <c r="AH50" i="5"/>
  <c r="AI80" i="5"/>
  <c r="AI87" i="5"/>
  <c r="AI50" i="5"/>
  <c r="D97" i="5"/>
  <c r="E97" i="5"/>
  <c r="D15" i="5"/>
  <c r="J50" i="5"/>
  <c r="K80" i="5"/>
  <c r="K87" i="5"/>
  <c r="K50" i="5"/>
  <c r="Q11" i="8"/>
  <c r="J37" i="7"/>
  <c r="AD47" i="8"/>
  <c r="AA47" i="8"/>
  <c r="D114" i="5"/>
  <c r="E114" i="5"/>
  <c r="D135" i="5"/>
  <c r="E135" i="5"/>
  <c r="D118" i="5"/>
  <c r="E118" i="5"/>
  <c r="D113" i="5"/>
  <c r="E113" i="5"/>
  <c r="AC5" i="5"/>
  <c r="W104" i="5"/>
  <c r="W102" i="5"/>
  <c r="W105" i="5"/>
  <c r="W103" i="5"/>
  <c r="W101" i="5"/>
  <c r="W45" i="5"/>
  <c r="L26" i="7"/>
  <c r="W143" i="5"/>
  <c r="W144" i="5"/>
  <c r="E143" i="5"/>
  <c r="E144" i="5"/>
  <c r="AI26" i="5"/>
  <c r="W26" i="5"/>
  <c r="AC26" i="5"/>
  <c r="Q26" i="5"/>
  <c r="K26" i="5"/>
  <c r="D26" i="5"/>
  <c r="E26" i="5"/>
  <c r="E180" i="5"/>
  <c r="D16" i="5"/>
  <c r="D36" i="5"/>
  <c r="E36" i="5"/>
  <c r="J51" i="5"/>
  <c r="K81" i="5"/>
  <c r="K88" i="5"/>
  <c r="K51" i="5"/>
  <c r="J20" i="7"/>
  <c r="J18" i="7"/>
  <c r="AH51" i="5"/>
  <c r="AI81" i="5"/>
  <c r="AI88" i="5"/>
  <c r="AI51" i="5"/>
  <c r="N20" i="7"/>
  <c r="N18" i="7"/>
  <c r="V51" i="5"/>
  <c r="W81" i="5"/>
  <c r="W88" i="5"/>
  <c r="W51" i="5"/>
  <c r="P51" i="5"/>
  <c r="Q81" i="5"/>
  <c r="Q88" i="5"/>
  <c r="Q51" i="5"/>
  <c r="AB51" i="5"/>
  <c r="AC81" i="5"/>
  <c r="AC88" i="5"/>
  <c r="AC51" i="5"/>
  <c r="T11" i="8"/>
  <c r="W11" i="8"/>
  <c r="AC11" i="8"/>
  <c r="G10" i="10"/>
  <c r="L14" i="7"/>
  <c r="E10" i="10"/>
  <c r="J14" i="7"/>
  <c r="I10" i="10"/>
  <c r="N14" i="7"/>
  <c r="Z11" i="8"/>
  <c r="M14" i="7"/>
  <c r="H10" i="10"/>
  <c r="K14" i="7"/>
  <c r="F10" i="10"/>
  <c r="AA57" i="5"/>
  <c r="AI6" i="5"/>
  <c r="AG57" i="5"/>
  <c r="D117" i="5"/>
  <c r="E117" i="5"/>
  <c r="D115" i="5"/>
  <c r="E115" i="5"/>
  <c r="E201" i="5"/>
  <c r="E210" i="5"/>
  <c r="E12" i="5"/>
  <c r="O43" i="8"/>
  <c r="AA48" i="8"/>
  <c r="AD48" i="8"/>
  <c r="AA52" i="8"/>
  <c r="AD52" i="8"/>
  <c r="AA55" i="8"/>
  <c r="AD55" i="8"/>
  <c r="O61" i="8"/>
  <c r="O63" i="8"/>
  <c r="K175" i="5"/>
  <c r="J56" i="7"/>
  <c r="Q175" i="5"/>
  <c r="K56" i="7"/>
  <c r="W175" i="5"/>
  <c r="L56" i="7"/>
  <c r="AI175" i="5"/>
  <c r="N56" i="7"/>
  <c r="AC175" i="5"/>
  <c r="M56" i="7"/>
  <c r="AI118" i="5"/>
  <c r="AI117" i="5"/>
  <c r="AI116" i="5"/>
  <c r="AI115" i="5"/>
  <c r="AI114" i="5"/>
  <c r="AC29" i="5"/>
  <c r="AI29" i="5"/>
  <c r="AC118" i="5"/>
  <c r="AC117" i="5"/>
  <c r="AC116" i="5"/>
  <c r="AC115" i="5"/>
  <c r="AC114" i="5"/>
  <c r="W118" i="5"/>
  <c r="W117" i="5"/>
  <c r="W116" i="5"/>
  <c r="W115" i="5"/>
  <c r="W114" i="5"/>
  <c r="Q29" i="5"/>
  <c r="W29" i="5"/>
  <c r="Q118" i="5"/>
  <c r="Q117" i="5"/>
  <c r="Q116" i="5"/>
  <c r="Q115" i="5"/>
  <c r="Q114" i="5"/>
  <c r="D112" i="5"/>
  <c r="D134" i="5"/>
  <c r="E134" i="5"/>
  <c r="K29" i="5"/>
  <c r="K118" i="5"/>
  <c r="K117" i="5"/>
  <c r="K116" i="5"/>
  <c r="K115" i="5"/>
  <c r="K114" i="5"/>
  <c r="D29" i="5"/>
  <c r="E29" i="5"/>
  <c r="D55" i="5"/>
  <c r="E85" i="5"/>
  <c r="E92" i="5"/>
  <c r="E55" i="5"/>
  <c r="E19" i="5"/>
  <c r="E220" i="5"/>
  <c r="N22" i="7"/>
  <c r="E112" i="5"/>
  <c r="K22" i="7"/>
  <c r="J22" i="7"/>
  <c r="K27" i="7"/>
  <c r="M27" i="7"/>
  <c r="L27" i="7"/>
  <c r="N27" i="7"/>
  <c r="W99" i="5"/>
  <c r="L34" i="7"/>
  <c r="L37" i="7"/>
  <c r="M20" i="7"/>
  <c r="M18" i="7"/>
  <c r="K20" i="7"/>
  <c r="L20" i="7"/>
  <c r="L18" i="7"/>
  <c r="D50" i="5"/>
  <c r="E80" i="5"/>
  <c r="E87" i="5"/>
  <c r="E50" i="5"/>
  <c r="E15" i="5"/>
  <c r="J27" i="7"/>
  <c r="Q9" i="8"/>
  <c r="L22" i="7"/>
  <c r="E146" i="5"/>
  <c r="W146" i="5"/>
  <c r="M22" i="7"/>
  <c r="E195" i="5"/>
  <c r="E187" i="5"/>
  <c r="AC9" i="8"/>
  <c r="AI197" i="5"/>
  <c r="AC38" i="8"/>
  <c r="AD38" i="8"/>
  <c r="AI5" i="5"/>
  <c r="AC105" i="5"/>
  <c r="AC103" i="5"/>
  <c r="AC101" i="5"/>
  <c r="AC104" i="5"/>
  <c r="AC102" i="5"/>
  <c r="AC143" i="5"/>
  <c r="AC45" i="5"/>
  <c r="M26" i="7"/>
  <c r="AC144" i="5"/>
  <c r="W221" i="5"/>
  <c r="K221" i="5"/>
  <c r="E206" i="5"/>
  <c r="E221" i="5"/>
  <c r="E222" i="5"/>
  <c r="D51" i="5"/>
  <c r="E81" i="5"/>
  <c r="E88" i="5"/>
  <c r="E51" i="5"/>
  <c r="E16" i="5"/>
  <c r="Z38" i="8"/>
  <c r="AA38" i="8"/>
  <c r="Z9" i="8"/>
  <c r="M57" i="7"/>
  <c r="Q221" i="5"/>
  <c r="AC221" i="5"/>
  <c r="Z10" i="8"/>
  <c r="L57" i="7"/>
  <c r="W9" i="8"/>
  <c r="W197" i="5"/>
  <c r="T9" i="8"/>
  <c r="Q197" i="5"/>
  <c r="K57" i="7"/>
  <c r="J57" i="7"/>
  <c r="K197" i="5"/>
  <c r="O64" i="8"/>
  <c r="AD51" i="8"/>
  <c r="AD57" i="8"/>
  <c r="I19" i="10"/>
  <c r="AA51" i="8"/>
  <c r="AA57" i="8"/>
  <c r="H19" i="10"/>
  <c r="AD71" i="8"/>
  <c r="AA71" i="8"/>
  <c r="AD74" i="8"/>
  <c r="AA74" i="8"/>
  <c r="AD70" i="8"/>
  <c r="AA70" i="8"/>
  <c r="AD75" i="8"/>
  <c r="AA75" i="8"/>
  <c r="AD72" i="8"/>
  <c r="AA72" i="8"/>
  <c r="AD68" i="8"/>
  <c r="AA68" i="8"/>
  <c r="AD73" i="8"/>
  <c r="AA73" i="8"/>
  <c r="AD69" i="8"/>
  <c r="AA69" i="8"/>
  <c r="AI113" i="5"/>
  <c r="N40" i="7"/>
  <c r="N43" i="7"/>
  <c r="AI112" i="5"/>
  <c r="AC113" i="5"/>
  <c r="M40" i="7"/>
  <c r="M43" i="7"/>
  <c r="AC112" i="5"/>
  <c r="W113" i="5"/>
  <c r="L40" i="7"/>
  <c r="L43" i="7"/>
  <c r="W112" i="5"/>
  <c r="Q113" i="5"/>
  <c r="K40" i="7"/>
  <c r="K43" i="7"/>
  <c r="Q112" i="5"/>
  <c r="K113" i="5"/>
  <c r="J40" i="7"/>
  <c r="J43" i="7"/>
  <c r="K112" i="5"/>
  <c r="M29" i="7"/>
  <c r="J29" i="7"/>
  <c r="J61" i="7"/>
  <c r="E9" i="10"/>
  <c r="K18" i="7"/>
  <c r="K29" i="7"/>
  <c r="K61" i="7"/>
  <c r="F9" i="10"/>
  <c r="L29" i="7"/>
  <c r="L61" i="7"/>
  <c r="G9" i="10"/>
  <c r="AC99" i="5"/>
  <c r="M34" i="7"/>
  <c r="M37" i="7"/>
  <c r="AA37" i="8"/>
  <c r="Q10" i="8"/>
  <c r="Q222" i="5"/>
  <c r="AC222" i="5"/>
  <c r="K58" i="7"/>
  <c r="M58" i="7"/>
  <c r="T10" i="8"/>
  <c r="K222" i="5"/>
  <c r="J58" i="7"/>
  <c r="W10" i="8"/>
  <c r="W222" i="5"/>
  <c r="L58" i="7"/>
  <c r="T43" i="8"/>
  <c r="T78" i="8"/>
  <c r="E196" i="5"/>
  <c r="E197" i="5"/>
  <c r="AI45" i="5"/>
  <c r="N26" i="7"/>
  <c r="N29" i="7"/>
  <c r="AI104" i="5"/>
  <c r="AI102" i="5"/>
  <c r="AI105" i="5"/>
  <c r="AI103" i="5"/>
  <c r="AI101" i="5"/>
  <c r="AI143" i="5"/>
  <c r="AI144" i="5"/>
  <c r="AI221" i="5"/>
  <c r="AC146" i="5"/>
  <c r="O78" i="8"/>
  <c r="D17" i="10"/>
  <c r="D21" i="10"/>
  <c r="D29" i="10"/>
  <c r="D31" i="10"/>
  <c r="AA21" i="8"/>
  <c r="AD21" i="8"/>
  <c r="AA36" i="8"/>
  <c r="AD36" i="8"/>
  <c r="AA40" i="8"/>
  <c r="AD40" i="8"/>
  <c r="AA35" i="8"/>
  <c r="AD35" i="8"/>
  <c r="AA39" i="8"/>
  <c r="AD39" i="8"/>
  <c r="AA19" i="8"/>
  <c r="AD19" i="8"/>
  <c r="AA34" i="8"/>
  <c r="AD34" i="8"/>
  <c r="AA42" i="8"/>
  <c r="AD42" i="8"/>
  <c r="AA41" i="8"/>
  <c r="AD41" i="8"/>
  <c r="AD22" i="8"/>
  <c r="AA22" i="8"/>
  <c r="AD31" i="8"/>
  <c r="AA31" i="8"/>
  <c r="Z43" i="8"/>
  <c r="Z78" i="8"/>
  <c r="M61" i="7"/>
  <c r="H9" i="10"/>
  <c r="AI99" i="5"/>
  <c r="N34" i="7"/>
  <c r="N37" i="7"/>
  <c r="N61" i="7"/>
  <c r="I9" i="10"/>
  <c r="E36" i="10"/>
  <c r="K63" i="7"/>
  <c r="J63" i="7"/>
  <c r="L63" i="7"/>
  <c r="F36" i="10"/>
  <c r="R78" i="8"/>
  <c r="W43" i="8"/>
  <c r="W78" i="8"/>
  <c r="Q43" i="8"/>
  <c r="Q78" i="8"/>
  <c r="AI146" i="5"/>
  <c r="N58" i="7"/>
  <c r="AI222" i="5"/>
  <c r="AC10" i="8"/>
  <c r="G15" i="10"/>
  <c r="F15" i="10"/>
  <c r="E15" i="10"/>
  <c r="AA28" i="8"/>
  <c r="AD28" i="8"/>
  <c r="AA29" i="8"/>
  <c r="AD29" i="8"/>
  <c r="AD60" i="8"/>
  <c r="AA60" i="8"/>
  <c r="AD62" i="8"/>
  <c r="AA62" i="8"/>
  <c r="AD30" i="8"/>
  <c r="AA30" i="8"/>
  <c r="AA33" i="8"/>
  <c r="AD33" i="8"/>
  <c r="AA27" i="8"/>
  <c r="AD27" i="8"/>
  <c r="AA26" i="8"/>
  <c r="AD26" i="8"/>
  <c r="AD67" i="8"/>
  <c r="AD76" i="8"/>
  <c r="I20" i="10"/>
  <c r="AA67" i="8"/>
  <c r="AA76" i="8"/>
  <c r="H20" i="10"/>
  <c r="AD20" i="8"/>
  <c r="AD23" i="8"/>
  <c r="I23" i="10"/>
  <c r="AA20" i="8"/>
  <c r="AA23" i="8"/>
  <c r="H23" i="10"/>
  <c r="G34" i="10"/>
  <c r="F34" i="10"/>
  <c r="F31" i="10"/>
  <c r="F35" i="10"/>
  <c r="E34" i="10"/>
  <c r="E31" i="10"/>
  <c r="E35" i="10"/>
  <c r="H15" i="10"/>
  <c r="M63" i="7"/>
  <c r="N63" i="7"/>
  <c r="I15" i="10"/>
  <c r="G36" i="10"/>
  <c r="U78" i="8"/>
  <c r="AD37" i="8"/>
  <c r="AD43" i="8"/>
  <c r="I18" i="10"/>
  <c r="AC43" i="8"/>
  <c r="AC78" i="8"/>
  <c r="AA43" i="8"/>
  <c r="H18" i="10"/>
  <c r="AA61" i="8"/>
  <c r="AD61" i="8"/>
  <c r="AA63" i="8"/>
  <c r="AD63" i="8"/>
  <c r="G31" i="10"/>
  <c r="G35" i="10"/>
  <c r="I34" i="10"/>
  <c r="H34" i="10"/>
  <c r="X78" i="8"/>
  <c r="AA64" i="8"/>
  <c r="H17" i="10"/>
  <c r="H21" i="10"/>
  <c r="H29" i="10"/>
  <c r="H36" i="10"/>
  <c r="AD64" i="8"/>
  <c r="H31" i="10"/>
  <c r="H35" i="10"/>
  <c r="AA78" i="8"/>
  <c r="AD78" i="8"/>
  <c r="I17" i="10"/>
  <c r="I21" i="10"/>
  <c r="I29" i="10"/>
  <c r="I36" i="10"/>
  <c r="I31" i="10"/>
  <c r="I35" i="10"/>
</calcChain>
</file>

<file path=xl/sharedStrings.xml><?xml version="1.0" encoding="utf-8"?>
<sst xmlns="http://schemas.openxmlformats.org/spreadsheetml/2006/main" count="2481" uniqueCount="1029">
  <si>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</si>
  <si>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</si>
  <si>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</si>
  <si>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</si>
  <si>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</si>
  <si>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</si>
  <si>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</si>
  <si>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</si>
  <si>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</si>
  <si>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</si>
  <si>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</si>
  <si>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</si>
  <si>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</si>
  <si>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</si>
  <si>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</si>
  <si>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</si>
  <si>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</si>
  <si>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</si>
  <si>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</si>
  <si>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Performance Allocation (K-12 - K@.5)</t>
  </si>
  <si>
    <t>Funding Source</t>
  </si>
  <si>
    <t>Maintain Blue</t>
  </si>
  <si>
    <t>Growth to Orange</t>
  </si>
  <si>
    <t>Growth to Yellow</t>
  </si>
  <si>
    <t>Growth to Green</t>
  </si>
  <si>
    <t>Growht to Blue</t>
  </si>
  <si>
    <t>Additional GT Funding</t>
  </si>
  <si>
    <t>Supplemental Base funding for Center Programs (K-12 - K@.5)</t>
  </si>
  <si>
    <t>GT Allocatoin (FTE + Per Pupil)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</si>
  <si>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</si>
  <si>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</si>
  <si>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</si>
  <si>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</si>
  <si>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</si>
  <si>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</si>
  <si>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</si>
  <si>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</si>
  <si>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</si>
  <si>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</si>
  <si>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</si>
  <si>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</si>
  <si>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</si>
  <si>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</si>
  <si>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</si>
  <si>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</si>
  <si>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</si>
  <si>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</si>
  <si>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</si>
  <si>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1 - 5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</si>
  <si>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</si>
  <si>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</si>
  <si>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</si>
  <si>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</si>
  <si>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</si>
  <si>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</si>
  <si>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</si>
  <si>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</si>
  <si>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</si>
  <si>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</si>
  <si>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</si>
  <si>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</si>
  <si>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</si>
  <si>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</si>
  <si>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</si>
  <si>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</si>
  <si>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1998 &amp; 2003 MILL LEVY FUNDS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</si>
  <si>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</si>
  <si>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</si>
  <si>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</si>
  <si>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</si>
  <si>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</si>
  <si>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</si>
  <si>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</si>
  <si>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</si>
  <si>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</si>
  <si>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</si>
  <si>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</si>
  <si>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</si>
  <si>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</si>
  <si>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</si>
  <si>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</si>
  <si>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</si>
  <si>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</si>
  <si>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</si>
  <si>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</si>
  <si>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</si>
  <si>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</si>
  <si>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</si>
  <si>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</si>
  <si>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</si>
  <si>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</si>
  <si>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</si>
  <si>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</si>
  <si>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</si>
  <si>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</si>
  <si>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</si>
  <si>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</si>
  <si>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</si>
  <si>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</si>
  <si>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</si>
  <si>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</si>
  <si>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</si>
  <si>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</si>
  <si>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</si>
  <si>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</si>
  <si>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</si>
  <si>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</si>
  <si>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</si>
  <si>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</si>
  <si>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</si>
  <si>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</si>
  <si>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</si>
  <si>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</si>
  <si>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</si>
  <si>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</si>
  <si>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</si>
  <si>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</si>
  <si>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</si>
  <si>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</si>
  <si>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</si>
  <si>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</si>
  <si>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</si>
  <si>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</si>
  <si>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</si>
  <si>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</si>
  <si>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</si>
  <si>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</si>
  <si>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</si>
  <si>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</si>
  <si>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</si>
  <si>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</si>
  <si>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</si>
  <si>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</si>
  <si>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</si>
  <si>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</si>
  <si>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</si>
  <si>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</si>
  <si>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</si>
  <si>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</si>
  <si>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</si>
  <si>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</si>
  <si>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</si>
  <si>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</si>
  <si>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</si>
  <si>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</si>
  <si>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</si>
  <si>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</si>
  <si>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</si>
  <si>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</si>
  <si>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</si>
  <si>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</si>
  <si>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</si>
  <si>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</si>
  <si>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</si>
  <si>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</si>
  <si>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</si>
  <si>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</si>
  <si>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</si>
  <si>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</si>
  <si>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</si>
  <si>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</si>
  <si>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</si>
  <si>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</si>
  <si>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</si>
  <si>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</si>
  <si>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</si>
  <si>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</si>
  <si>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</si>
  <si>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</si>
  <si>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</si>
  <si>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</si>
  <si>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</si>
  <si>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</si>
  <si>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</si>
  <si>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</si>
  <si>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</si>
  <si>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</si>
  <si>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</si>
  <si>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</si>
  <si>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</si>
  <si>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</si>
  <si>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</si>
  <si>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</si>
  <si>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</si>
  <si>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</si>
  <si>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</si>
  <si>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</si>
  <si>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</si>
  <si>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</si>
  <si>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</si>
  <si>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</si>
  <si>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</si>
  <si>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</si>
  <si>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</si>
  <si>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</si>
  <si>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</si>
  <si>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</si>
  <si>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</si>
  <si>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</si>
  <si>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</si>
  <si>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</si>
  <si>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</si>
  <si>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</si>
  <si>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</si>
  <si>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</si>
  <si>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</si>
  <si>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</si>
  <si>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</si>
  <si>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</si>
  <si>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</si>
  <si>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</si>
  <si>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</si>
  <si>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</si>
  <si>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</si>
  <si>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</si>
  <si>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</si>
  <si>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</si>
  <si>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</si>
  <si>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</si>
  <si>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</si>
  <si>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</si>
  <si>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</si>
  <si>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</si>
  <si>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</si>
  <si>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</si>
  <si>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</si>
  <si>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</si>
  <si>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</si>
  <si>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</si>
  <si>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</si>
  <si>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</si>
  <si>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</si>
  <si>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</si>
  <si>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</si>
  <si>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</si>
  <si>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</si>
  <si>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</si>
  <si>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CLASSROOM STAFF TOTAL</t>
  </si>
  <si>
    <t>PRO TECH STAFF</t>
  </si>
  <si>
    <t>6339</t>
  </si>
  <si>
    <t>LPN</t>
  </si>
  <si>
    <t>6282</t>
  </si>
  <si>
    <t>Community Liaison 233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</si>
  <si>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</si>
  <si>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</si>
  <si>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</si>
  <si>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</si>
  <si>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</si>
  <si>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</si>
  <si>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</si>
  <si>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</si>
  <si>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School Technology Spec I 212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</si>
  <si>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</si>
  <si>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</si>
  <si>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</si>
  <si>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</si>
  <si>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</si>
  <si>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</si>
  <si>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</si>
  <si>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</si>
  <si>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</si>
  <si>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</si>
  <si>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</si>
  <si>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</si>
  <si>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</si>
  <si>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</si>
  <si>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</si>
  <si>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</si>
  <si>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</si>
  <si>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</si>
  <si>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</si>
  <si>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</si>
  <si>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</si>
  <si>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</si>
  <si>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</si>
  <si>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</si>
  <si>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</si>
  <si>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</si>
  <si>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</si>
  <si>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</si>
  <si>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</si>
  <si>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</si>
  <si>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</si>
  <si>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</si>
  <si>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</si>
  <si>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</si>
  <si>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</si>
  <si>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</si>
  <si>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</si>
  <si>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</si>
  <si>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</si>
  <si>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</si>
  <si>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</si>
  <si>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</si>
  <si>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</si>
  <si>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</si>
  <si>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</si>
  <si>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</si>
  <si>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</si>
  <si>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</si>
  <si>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</si>
  <si>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</si>
  <si>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</si>
  <si>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</si>
  <si>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</si>
  <si>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</si>
  <si>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</si>
  <si>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</si>
  <si>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</si>
  <si>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</si>
  <si>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</si>
  <si>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</si>
  <si>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</si>
  <si>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</si>
  <si>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</si>
  <si>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</si>
  <si>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</si>
  <si>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</si>
  <si>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</si>
  <si>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</si>
  <si>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</si>
  <si>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</si>
  <si>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</si>
  <si>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</si>
  <si>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</si>
  <si>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</si>
  <si>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</si>
  <si>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</si>
  <si>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</si>
  <si>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</si>
  <si>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</si>
  <si>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</si>
  <si>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</si>
  <si>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</si>
  <si>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</si>
  <si>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</si>
  <si>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</si>
  <si>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</si>
  <si>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</si>
  <si>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</si>
  <si>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</si>
  <si>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</si>
  <si>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</si>
  <si>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</si>
  <si>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</si>
  <si>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This calculation varies by program and is therefore an estimate.  Refer to the Budget Guidance Manual for more detailed inforamtion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</si>
  <si>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</si>
  <si>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</si>
  <si>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</si>
  <si>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</si>
  <si>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</si>
  <si>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</si>
  <si>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</si>
  <si>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</si>
  <si>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</si>
  <si>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</si>
  <si>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</si>
  <si>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</si>
  <si>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</si>
  <si>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</si>
  <si>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</si>
  <si>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</si>
  <si>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</si>
  <si>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</si>
  <si>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</si>
  <si>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</si>
  <si>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</si>
  <si>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</si>
  <si>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</si>
  <si>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</si>
  <si>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</si>
  <si>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</si>
  <si>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</si>
  <si>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</si>
  <si>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</si>
  <si>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</si>
  <si>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</si>
  <si>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</si>
  <si>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</si>
  <si>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</si>
  <si>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</si>
  <si>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</si>
  <si>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</si>
  <si>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</si>
  <si>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</si>
  <si>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</si>
  <si>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</si>
  <si>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</si>
  <si>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</si>
  <si>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</si>
  <si>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</si>
  <si>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</si>
  <si>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</si>
  <si>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</si>
  <si>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</si>
  <si>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</si>
  <si>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</si>
  <si>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</si>
  <si>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</si>
  <si>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</si>
  <si>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</si>
  <si>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</si>
  <si>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</si>
  <si>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</si>
  <si>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</si>
  <si>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</si>
  <si>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</si>
  <si>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</si>
  <si>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</si>
  <si>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</si>
  <si>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</si>
  <si>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</si>
  <si>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</si>
  <si>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</si>
  <si>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</si>
  <si>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</si>
  <si>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</si>
  <si>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</si>
  <si>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</si>
  <si>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</si>
  <si>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</si>
  <si>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</si>
  <si>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</si>
  <si>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</si>
  <si>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</si>
  <si>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</si>
  <si>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</si>
  <si>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</si>
  <si>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</si>
  <si>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</si>
  <si>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</si>
  <si>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</si>
  <si>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</si>
  <si>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</si>
  <si>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</si>
  <si>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</si>
  <si>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</si>
  <si>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</si>
  <si>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</si>
  <si>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</si>
  <si>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</si>
  <si>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</si>
  <si>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</si>
  <si>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</si>
  <si>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</si>
  <si>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</si>
  <si>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</si>
  <si>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</si>
  <si>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</si>
  <si>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</si>
  <si>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</si>
  <si>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</si>
  <si>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</si>
  <si>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</si>
  <si>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</si>
  <si>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</si>
  <si>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</si>
  <si>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</si>
  <si>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</si>
  <si>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</si>
  <si>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</si>
  <si>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</si>
  <si>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</si>
  <si>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</si>
  <si>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</si>
  <si>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</si>
  <si>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</si>
  <si>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</si>
  <si>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</si>
  <si>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</si>
  <si>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</si>
  <si>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</si>
  <si>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</si>
  <si>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</si>
  <si>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</si>
  <si>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</si>
  <si>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</si>
  <si>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</si>
  <si>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</si>
  <si>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</si>
  <si>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</si>
  <si>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</si>
  <si>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</si>
  <si>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</si>
  <si>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</si>
  <si>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</si>
  <si>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</si>
  <si>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</si>
  <si>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</si>
  <si>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</si>
  <si>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</si>
  <si>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</si>
  <si>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</si>
  <si>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</si>
  <si>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</si>
  <si>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</si>
  <si>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</si>
  <si>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</si>
  <si>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</si>
  <si>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</si>
  <si>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</si>
  <si>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</si>
  <si>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</si>
  <si>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</si>
  <si>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</si>
  <si>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</si>
  <si>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</si>
  <si>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</si>
  <si>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</si>
  <si>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</si>
  <si>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</si>
  <si>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</si>
  <si>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</si>
  <si>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</si>
  <si>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</si>
  <si>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</si>
  <si>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</si>
  <si>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</si>
  <si>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</si>
  <si>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</si>
  <si>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</si>
  <si>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</si>
  <si>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</si>
  <si>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</si>
  <si>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</si>
  <si>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</si>
  <si>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</si>
  <si>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</si>
  <si>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</si>
  <si>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</si>
  <si>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</si>
  <si>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</si>
  <si>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</si>
  <si>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</si>
  <si>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</si>
  <si>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</si>
  <si>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</si>
  <si>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</si>
  <si>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</si>
  <si>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</si>
  <si>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</si>
  <si>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</si>
  <si>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</si>
  <si>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</si>
  <si>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</si>
  <si>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</si>
  <si>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</si>
  <si>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</si>
  <si>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</si>
  <si>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</si>
  <si>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</si>
  <si>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</si>
  <si>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</si>
  <si>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</si>
  <si>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</si>
  <si>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</si>
  <si>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</si>
  <si>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</si>
  <si>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</si>
  <si>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</si>
  <si>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</si>
  <si>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</si>
  <si>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</si>
  <si>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</si>
  <si>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</si>
  <si>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</si>
  <si>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</si>
  <si>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</si>
  <si>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</si>
  <si>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</si>
  <si>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</si>
  <si>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</si>
  <si>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</si>
  <si>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</si>
  <si>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</si>
  <si>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</si>
  <si>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</si>
  <si>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</si>
  <si>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</si>
  <si>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</si>
  <si>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</si>
  <si>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</si>
  <si>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</si>
  <si>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</si>
  <si>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</si>
  <si>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</si>
  <si>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</si>
  <si>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</si>
  <si>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</si>
  <si>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</si>
  <si>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</si>
  <si>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</si>
  <si>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</si>
  <si>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</si>
  <si>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</si>
  <si>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</si>
  <si>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</si>
  <si>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</si>
  <si>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</si>
  <si>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</si>
  <si>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</si>
  <si>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</si>
  <si>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</si>
  <si>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</si>
  <si>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</si>
  <si>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</si>
  <si>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</si>
  <si>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</si>
  <si>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</si>
  <si>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</si>
  <si>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</si>
  <si>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</si>
  <si>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</si>
  <si>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</si>
  <si>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</si>
  <si>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</si>
  <si>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</si>
  <si>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</si>
  <si>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</si>
  <si>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</si>
  <si>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</si>
  <si>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</si>
  <si>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</si>
  <si>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</si>
  <si>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</si>
  <si>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</si>
  <si>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</si>
  <si>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</si>
  <si>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</si>
  <si>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</si>
  <si>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</si>
  <si>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</si>
  <si>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</si>
  <si>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</si>
  <si>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</si>
  <si>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</si>
  <si>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</si>
  <si>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</si>
  <si>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</si>
  <si>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</si>
  <si>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</si>
  <si>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</si>
  <si>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</si>
  <si>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</si>
  <si>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</si>
  <si>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</si>
  <si>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</si>
  <si>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</si>
  <si>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</si>
  <si>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</si>
  <si>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</si>
  <si>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</si>
  <si>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</si>
  <si>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</si>
  <si>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</si>
  <si>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</si>
  <si>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</si>
  <si>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</si>
  <si>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</si>
  <si>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</si>
  <si>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</si>
  <si>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</si>
  <si>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</si>
  <si>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</si>
  <si>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</si>
  <si>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</si>
  <si>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</si>
  <si>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</si>
  <si>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</si>
  <si>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</si>
  <si>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</si>
  <si>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</si>
  <si>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</si>
  <si>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</si>
  <si>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</si>
  <si>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</si>
  <si>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</si>
  <si>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</si>
  <si>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</si>
  <si>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</si>
  <si>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</si>
  <si>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</si>
  <si>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</si>
  <si>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</si>
  <si>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</si>
  <si>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</si>
  <si>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</si>
  <si>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</si>
  <si>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</si>
  <si>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</si>
  <si>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</si>
  <si>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</si>
  <si>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</si>
  <si>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</si>
  <si>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</si>
  <si>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</si>
  <si>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</si>
  <si>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</si>
  <si>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</si>
  <si>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</si>
  <si>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</si>
  <si>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</si>
  <si>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</si>
  <si>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</si>
  <si>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</si>
  <si>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</si>
  <si>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</si>
  <si>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</si>
  <si>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</si>
  <si>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</si>
  <si>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</si>
  <si>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</si>
  <si>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</si>
  <si>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</si>
  <si>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</si>
  <si>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</si>
  <si>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</si>
  <si>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</si>
  <si>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</si>
  <si>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</si>
  <si>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</si>
  <si>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</si>
  <si>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</si>
  <si>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</si>
  <si>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</si>
  <si>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</si>
  <si>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</si>
  <si>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</si>
  <si>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</si>
  <si>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</si>
  <si>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</si>
  <si>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</si>
  <si>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</si>
  <si>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</si>
  <si>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</si>
  <si>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</si>
  <si>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</si>
  <si>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</si>
  <si>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</si>
  <si>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</si>
  <si>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</si>
  <si>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</si>
  <si>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</si>
  <si>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</si>
  <si>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</si>
  <si>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</si>
  <si>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</si>
  <si>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</si>
  <si>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</si>
  <si>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</si>
  <si>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</si>
  <si>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</si>
  <si>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</si>
  <si>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</si>
  <si>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</si>
  <si>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</si>
  <si>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</si>
  <si>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</si>
  <si>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</si>
  <si>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</si>
  <si>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</si>
  <si>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</si>
  <si>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</si>
  <si>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</si>
  <si>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</si>
  <si>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</si>
  <si>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</si>
  <si>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</si>
  <si>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</si>
  <si>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</si>
  <si>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</si>
  <si>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</si>
  <si>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</si>
  <si>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</si>
  <si>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</si>
  <si>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</si>
  <si>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</si>
  <si>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</si>
  <si>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</si>
  <si>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</si>
  <si>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</si>
  <si>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</si>
  <si>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</si>
  <si>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</si>
  <si>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</si>
  <si>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</si>
  <si>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</si>
  <si>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</si>
  <si>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</si>
  <si>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</si>
  <si>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</si>
  <si>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</si>
  <si>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</si>
  <si>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</si>
  <si>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</si>
  <si>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</si>
  <si>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</si>
  <si>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</si>
  <si>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</si>
  <si>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</si>
  <si>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</si>
  <si>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</si>
  <si>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</si>
  <si>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</si>
  <si>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</si>
  <si>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</si>
  <si>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</si>
  <si>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</si>
  <si>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</si>
  <si>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</si>
  <si>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</si>
  <si>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</si>
  <si>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</si>
  <si>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</si>
  <si>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</si>
  <si>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</si>
  <si>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</si>
  <si>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</si>
  <si>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</si>
  <si>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</si>
  <si>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</si>
  <si>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</si>
  <si>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</si>
  <si>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</si>
  <si>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</si>
  <si>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</si>
  <si>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</si>
  <si>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</si>
  <si>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</si>
  <si>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</si>
  <si>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</si>
  <si>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</si>
  <si>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</si>
  <si>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</si>
  <si>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</si>
  <si>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</si>
  <si>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</si>
  <si>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</si>
  <si>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</si>
  <si>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</si>
  <si>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</si>
  <si>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</si>
  <si>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</si>
  <si>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</si>
  <si>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</si>
  <si>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</si>
  <si>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</si>
  <si>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</si>
  <si>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</si>
  <si>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</si>
  <si>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</si>
  <si>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</si>
  <si>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</si>
  <si>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</si>
  <si>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</si>
  <si>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</si>
  <si>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</si>
  <si>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</si>
  <si>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</si>
  <si>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</si>
  <si>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</si>
  <si>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</si>
  <si>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</si>
  <si>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</si>
  <si>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</si>
  <si>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</si>
  <si>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</si>
  <si>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</si>
  <si>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</si>
  <si>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</si>
  <si>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</si>
  <si>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</si>
  <si>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</si>
  <si>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</si>
  <si>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</si>
  <si>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</si>
  <si>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</si>
  <si>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</si>
  <si>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</si>
  <si>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</si>
  <si>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</si>
  <si>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</si>
  <si>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</si>
  <si>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</si>
  <si>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</si>
  <si>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</si>
  <si>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</si>
  <si>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</si>
  <si>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</si>
  <si>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</si>
  <si>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</si>
  <si>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</si>
  <si>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</si>
  <si>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</si>
  <si>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</si>
  <si>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</si>
  <si>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</si>
  <si>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</si>
  <si>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</si>
  <si>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</si>
  <si>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</si>
  <si>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</si>
  <si>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</si>
  <si>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</si>
  <si>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</si>
  <si>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</si>
  <si>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</si>
  <si>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</si>
  <si>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</si>
  <si>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</si>
  <si>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</si>
  <si>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</si>
  <si>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</si>
  <si>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</si>
  <si>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</si>
  <si>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</si>
  <si>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</si>
  <si>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</si>
  <si>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</si>
  <si>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</si>
  <si>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</si>
  <si>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</si>
  <si>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</si>
  <si>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</si>
  <si>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</si>
  <si>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</si>
  <si>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</si>
  <si>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</si>
  <si>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</si>
  <si>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</si>
  <si>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</si>
  <si>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</si>
  <si>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</si>
  <si>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</si>
  <si>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</si>
  <si>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</si>
  <si>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</si>
  <si>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</si>
  <si>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</si>
  <si>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</si>
  <si>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</si>
  <si>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</si>
  <si>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</si>
  <si>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</si>
  <si>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</si>
  <si>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</si>
  <si>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</si>
  <si>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</si>
  <si>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</si>
  <si>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</si>
  <si>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</si>
  <si>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</si>
  <si>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</si>
  <si>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</si>
  <si>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</si>
  <si>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</si>
  <si>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</si>
  <si>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>It's imporant to be as thorough as possible to ensure Student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</si>
  <si>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</si>
  <si>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</si>
  <si>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</si>
  <si>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</si>
  <si>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</si>
  <si>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</si>
  <si>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</si>
  <si>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</si>
  <si>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</si>
  <si>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</si>
  <si>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</si>
  <si>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</si>
  <si>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</si>
  <si>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</si>
  <si>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</si>
  <si>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</si>
  <si>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</si>
  <si>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</si>
  <si>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</si>
  <si>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It's imporant to spread additional revenue appropriately across 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</si>
  <si>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</si>
  <si>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</si>
  <si>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</si>
  <si>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</si>
  <si>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</si>
  <si>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Recommneded Nurse</t>
  </si>
  <si>
    <t>Recommended Mental Health Days (Pyschologist &amp; Social Worker)</t>
  </si>
  <si>
    <t>CELA 1, 2 and 3 Students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</si>
  <si>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</si>
  <si>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</si>
  <si>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</si>
  <si>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</si>
  <si>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</si>
  <si>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</si>
  <si>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OFFICE SUPPORT I - 240</t>
  </si>
  <si>
    <t>OFFICE SUPPORT II - 240</t>
  </si>
  <si>
    <t>OFFICE SUPPORT III - 240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</si>
  <si>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</si>
  <si>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</si>
  <si>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</si>
  <si>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</si>
  <si>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</si>
  <si>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</si>
  <si>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</si>
  <si>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</si>
  <si>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</si>
  <si>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</si>
  <si>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</si>
  <si>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</si>
  <si>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</si>
  <si>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</si>
  <si>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</si>
  <si>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</si>
  <si>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</si>
  <si>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Per CELA 1, 2 and 3</t>
  </si>
  <si>
    <t>MPC Subsidy</t>
  </si>
  <si>
    <t>$450/$400</t>
  </si>
  <si>
    <t>DCIS at Fairmont</t>
  </si>
  <si>
    <t>7@ 6hr, 2@ 8hr.</t>
  </si>
  <si>
    <r>
      <t xml:space="preserve">OTHER PROFESSIONAL   </t>
    </r>
    <r>
      <rPr>
        <sz val="10"/>
        <color rgb="FFFF0000"/>
        <rFont val="Arial"/>
      </rPr>
      <t xml:space="preserve"> SERVICES ASIA SOCIETY</t>
    </r>
  </si>
  <si>
    <t>3% Growth</t>
  </si>
  <si>
    <r>
      <t xml:space="preserve">YEAR 0                 </t>
    </r>
    <r>
      <rPr>
        <b/>
        <sz val="12"/>
        <color rgb="FFFF0000"/>
        <rFont val="Arial"/>
      </rPr>
      <t>Planning</t>
    </r>
  </si>
  <si>
    <t>STAFF DEVELOPMENT/Staff year zero</t>
  </si>
  <si>
    <t>1% Growth</t>
  </si>
  <si>
    <t>Estimated Total Cost Per Student at school - K-12 (K=.5)</t>
  </si>
  <si>
    <t xml:space="preserve">Library Tech </t>
  </si>
  <si>
    <r>
      <t xml:space="preserve">Libarian  </t>
    </r>
    <r>
      <rPr>
        <sz val="10"/>
        <color rgb="FFFF0000"/>
        <rFont val="Arial"/>
      </rPr>
      <t>World Lang Conversion</t>
    </r>
  </si>
  <si>
    <r>
      <t>Educational ProTech 200</t>
    </r>
    <r>
      <rPr>
        <sz val="10"/>
        <color rgb="FFFF0000"/>
        <rFont val="Arial"/>
      </rPr>
      <t xml:space="preserve"> Librarian/Technology</t>
    </r>
  </si>
  <si>
    <t xml:space="preserve">Office Manager </t>
  </si>
  <si>
    <t xml:space="preserve">Regular/Supplemental Teacher </t>
  </si>
  <si>
    <r>
      <t xml:space="preserve">Lead Teacher  </t>
    </r>
    <r>
      <rPr>
        <sz val="10"/>
        <color rgb="FFFF0000"/>
        <rFont val="Arial"/>
      </rPr>
      <t>International School Coordinator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</si>
</sst>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FF0000"/>
      <name val="Arial"/>
    </font>
    <font>
      <b/>
      <sz val="12"/>
      <color rgb="FFFF0000"/>
      <name val="Calibri"/>
      <scheme val="minor"/>
    </font>
    <font>
      <b/>
      <sz val="12"/>
      <color rgb="FFFF0000"/>
      <name val="Arial"/>
    </font>
    <font>
      <sz val="8"/>
      <name val="Calibri"/>
      <family val="2"/>
      <scheme val="minor"/>
    </font>
    <font>
      <b/>
      <sz val="10"/>
      <color theme="1"/>
      <name val="Arial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80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0" fontId="1" fillId="0" borderId="32" xfId="2" applyBorder="1" applyAlignment="1"/>
    <xf numFmtId="0" fontId="1" fillId="0" borderId="34" xfId="2" applyFill="1" applyBorder="1" applyProtection="1">
      <protection locked="0"/>
    </xf>
    <xf numFmtId="0" fontId="1" fillId="0" borderId="2" xfId="2" applyFill="1" applyBorder="1" applyProtection="1">
      <protection locked="0"/>
    </xf>
    <xf numFmtId="43" fontId="1" fillId="0" borderId="2" xfId="6" applyFont="1" applyBorder="1" applyProtection="1">
      <protection locked="0"/>
    </xf>
    <xf numFmtId="0" fontId="1" fillId="0" borderId="0" xfId="2" applyFill="1" applyAlignment="1"/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" fillId="0" borderId="40" xfId="2" applyFill="1" applyBorder="1" applyProtection="1">
      <protection locked="0"/>
    </xf>
    <xf numFmtId="0" fontId="1" fillId="0" borderId="41" xfId="2" applyFill="1" applyBorder="1" applyProtection="1">
      <protection locked="0"/>
    </xf>
    <xf numFmtId="43" fontId="0" fillId="0" borderId="42" xfId="6" applyFont="1" applyBorder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0" fontId="1" fillId="0" borderId="0" xfId="2" applyFill="1" applyAlignment="1" applyProtection="1">
      <alignment horizontal="left" wrapText="1"/>
      <protection hidden="1"/>
    </xf>
    <xf numFmtId="0" fontId="1" fillId="0" borderId="0" xfId="2" applyAlignment="1" applyProtection="1">
      <alignment horizontal="left" vertical="center" wrapText="1"/>
      <protection locked="0"/>
    </xf>
    <xf numFmtId="0" fontId="1" fillId="0" borderId="0" xfId="2" applyFill="1" applyAlignment="1" applyProtection="1">
      <alignment horizontal="left"/>
      <protection hidden="1"/>
    </xf>
    <xf numFmtId="0" fontId="1" fillId="0" borderId="0" xfId="2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" fillId="0" borderId="0" xfId="2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164" fontId="1" fillId="0" borderId="0" xfId="2" applyNumberFormat="1" applyFill="1" applyAlignment="1" applyProtection="1">
      <alignment horizontal="left"/>
      <protection hidden="1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0" fontId="1" fillId="0" borderId="0" xfId="2" applyFill="1" applyAlignment="1" applyProtection="1">
      <alignment horizontal="center"/>
      <protection hidden="1"/>
    </xf>
    <xf numFmtId="0" fontId="1" fillId="0" borderId="0" xfId="2" applyFill="1" applyProtection="1">
      <protection hidden="1"/>
    </xf>
    <xf numFmtId="0" fontId="1" fillId="0" borderId="0" xfId="2" applyProtection="1"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0" fontId="1" fillId="10" borderId="35" xfId="2" applyNumberForma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0" fontId="1" fillId="10" borderId="43" xfId="2" applyNumberForma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0" fontId="1" fillId="10" borderId="35" xfId="2" applyNumberFormat="1" applyFill="1" applyBorder="1" applyProtection="1">
      <protection hidden="1"/>
    </xf>
    <xf numFmtId="0" fontId="1" fillId="10" borderId="43" xfId="2" applyNumberFormat="1" applyFill="1" applyBorder="1" applyProtection="1"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2" applyNumberFormat="1" applyFill="1" applyBorder="1" applyAlignment="1" applyProtection="1">
      <alignment horizontal="left"/>
      <protection hidden="1"/>
    </xf>
    <xf numFmtId="0" fontId="1" fillId="0" borderId="0" xfId="2" applyFill="1" applyBorder="1" applyAlignment="1" applyProtection="1">
      <alignment horizontal="left"/>
      <protection hidden="1"/>
    </xf>
    <xf numFmtId="0" fontId="1" fillId="0" borderId="0" xfId="2" quotePrefix="1" applyFill="1" applyAlignment="1" applyProtection="1">
      <alignment horizontal="left"/>
      <protection locked="0"/>
    </xf>
    <xf numFmtId="49" fontId="1" fillId="0" borderId="0" xfId="6" quotePrefix="1" applyNumberFormat="1" applyFont="1" applyBorder="1" applyAlignment="1" applyProtection="1">
      <protection hidden="1"/>
    </xf>
    <xf numFmtId="0" fontId="1" fillId="0" borderId="0" xfId="2" applyFill="1" applyAlignment="1" applyProtection="1">
      <alignment horizontal="left"/>
      <protection locked="0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" fillId="0" borderId="49" xfId="5" applyNumberFormat="1" applyFont="1" applyFill="1" applyBorder="1" applyProtection="1">
      <protection locked="0"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4" xfId="5" applyNumberFormat="1" applyFont="1" applyFill="1" applyBorder="1" applyProtection="1">
      <protection locked="0"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170" fontId="16" fillId="0" borderId="57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8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7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0" xfId="0" quotePrefix="1" applyNumberFormat="1" applyAlignment="1">
      <alignment wrapText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3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5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8" xfId="7" applyFill="1" applyBorder="1" applyAlignment="1" applyProtection="1">
      <alignment horizontal="left"/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60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3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7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4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6" xfId="3" applyNumberFormat="1" applyFont="1" applyFill="1" applyBorder="1" applyProtection="1">
      <protection hidden="1"/>
    </xf>
    <xf numFmtId="170" fontId="5" fillId="7" borderId="3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6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4" fillId="0" borderId="0" xfId="0" applyFont="1" applyBorder="1" applyProtection="1"/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0" fontId="1" fillId="0" borderId="0" xfId="2" applyNumberFormat="1" applyFill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12" borderId="2" xfId="0" applyFill="1" applyBorder="1" applyProtection="1">
      <protection locked="0"/>
    </xf>
    <xf numFmtId="0" fontId="0" fillId="0" borderId="0" xfId="0"/>
    <xf numFmtId="43" fontId="23" fillId="0" borderId="35" xfId="6" applyFont="1" applyFill="1" applyBorder="1" applyAlignment="1" applyProtection="1">
      <alignment horizontal="left"/>
      <protection locked="0"/>
    </xf>
    <xf numFmtId="43" fontId="23" fillId="0" borderId="43" xfId="6" applyFont="1" applyFill="1" applyBorder="1" applyAlignment="1" applyProtection="1">
      <alignment horizontal="left"/>
      <protection locked="0"/>
    </xf>
    <xf numFmtId="43" fontId="23" fillId="4" borderId="27" xfId="6" applyFont="1" applyFill="1" applyBorder="1" applyAlignment="1" applyProtection="1">
      <alignment horizontal="left"/>
      <protection hidden="1"/>
    </xf>
    <xf numFmtId="0" fontId="27" fillId="0" borderId="3" xfId="0" applyFont="1" applyBorder="1"/>
    <xf numFmtId="43" fontId="23" fillId="5" borderId="35" xfId="6" applyFont="1" applyFill="1" applyBorder="1" applyAlignment="1" applyProtection="1">
      <alignment horizontal="left"/>
      <protection locked="0"/>
    </xf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3" borderId="7" xfId="7" applyFont="1" applyFill="1" applyBorder="1" applyAlignment="1" applyProtection="1">
      <alignment horizontal="left" vertical="center"/>
      <protection hidden="1"/>
    </xf>
    <xf numFmtId="0" fontId="30" fillId="0" borderId="0" xfId="7" applyFont="1" applyProtection="1">
      <protection locked="0"/>
    </xf>
    <xf numFmtId="0" fontId="30" fillId="13" borderId="2" xfId="7" applyFont="1" applyFill="1" applyBorder="1" applyProtection="1">
      <protection locked="0"/>
    </xf>
    <xf numFmtId="170" fontId="30" fillId="13" borderId="2" xfId="5" applyNumberFormat="1" applyFont="1" applyFill="1" applyBorder="1" applyProtection="1">
      <protection locked="0"/>
    </xf>
    <xf numFmtId="0" fontId="31" fillId="13" borderId="2" xfId="7" applyFont="1" applyFill="1" applyBorder="1" applyProtection="1">
      <protection locked="0"/>
    </xf>
    <xf numFmtId="44" fontId="31" fillId="13" borderId="2" xfId="5" applyNumberFormat="1" applyFont="1" applyFill="1" applyBorder="1" applyProtection="1">
      <protection locked="0"/>
    </xf>
    <xf numFmtId="170" fontId="31" fillId="13" borderId="2" xfId="5" applyNumberFormat="1" applyFont="1" applyFill="1" applyBorder="1" applyProtection="1">
      <protection locked="0"/>
    </xf>
    <xf numFmtId="44" fontId="32" fillId="13" borderId="2" xfId="0" applyNumberFormat="1" applyFont="1" applyFill="1" applyBorder="1" applyProtection="1">
      <protection locked="0"/>
    </xf>
    <xf numFmtId="0" fontId="5" fillId="2" borderId="64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23" fillId="7" borderId="32" xfId="6" quotePrefix="1" applyFont="1" applyFill="1" applyBorder="1" applyAlignment="1" applyProtection="1">
      <alignment horizontal="center" vertical="center" wrapText="1"/>
      <protection hidden="1"/>
    </xf>
    <xf numFmtId="43" fontId="23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74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5"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val="0"/>
</file>

<file path=xl/ctrlProps/ctrlProp2.xml><?xml version="1.0" encoding="utf-8"?>
<formControlPr xmlns="http://schemas.microsoft.com/office/spreadsheetml/2009/9/main" objectType="List" dx="16" fmlaLink="$F$20" fmlaRange="'Calculations - HIDE'!$B$36:$B$41" sel="3" val="0"/>
</file>

<file path=xl/ctrlProps/ctrlProp3.xml><?xml version="1.0" encoding="utf-8"?>
<formControlPr xmlns="http://schemas.microsoft.com/office/spreadsheetml/2009/9/main" objectType="List" dx="16" fmlaLink="$G$20" fmlaRange="'Calculations - HIDE'!$B$36:$B$41" sel="3" val="2"/>
</file>

<file path=xl/ctrlProps/ctrlProp4.xml><?xml version="1.0" encoding="utf-8"?>
<formControlPr xmlns="http://schemas.microsoft.com/office/spreadsheetml/2009/9/main" objectType="List" dx="16" fmlaLink="$H$20" fmlaRange="'Calculations - HIDE'!$B$36:$B$41" sel="4" val="3"/>
</file>

<file path=xl/ctrlProps/ctrlProp5.xml><?xml version="1.0" encoding="utf-8"?>
<formControlPr xmlns="http://schemas.microsoft.com/office/spreadsheetml/2009/9/main" objectType="List" dx="16" fmlaLink="$I$20" fmlaRange="'Calculations - HIDE'!$B$36:$B$41" sel="4" val="3"/>
</file>

<file path=xl/ctrlProps/ctrlProp6.xml><?xml version="1.0" encoding="utf-8"?>
<formControlPr xmlns="http://schemas.microsoft.com/office/spreadsheetml/2009/9/main" objectType="List" dx="16" fmlaLink="$J$20" fmlaRange="'Calculations - HIDE'!$B$36:$B$41" sel="4" val="3"/>
</file>

<file path=xl/ctrlProps/ctrlProp7.xml><?xml version="1.0" encoding="utf-8"?>
<formControlPr xmlns="http://schemas.microsoft.com/office/spreadsheetml/2009/9/main" objectType="List" dx="16" fmlaLink="$K$20" fmlaRange="'Calculations - HIDE'!$B$36:$B$41" sel="5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9525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2179" name="List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2494" name="List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1219200</xdr:colOff>
          <xdr:row>22</xdr:row>
          <xdr:rowOff>0</xdr:rowOff>
        </xdr:to>
        <xdr:sp macro="" textlink="">
          <xdr:nvSpPr>
            <xdr:cNvPr id="2496" name="List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2498" name="List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2500" name="List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9525</xdr:rowOff>
        </xdr:from>
        <xdr:to>
          <xdr:col>10</xdr:col>
          <xdr:colOff>1266825</xdr:colOff>
          <xdr:row>22</xdr:row>
          <xdr:rowOff>0</xdr:rowOff>
        </xdr:to>
        <xdr:sp macro="" textlink="">
          <xdr:nvSpPr>
            <xdr:cNvPr id="2502" name="List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1:K179"/>
  <sheetViews>
    <sheetView showGridLines="0" workbookViewId="0">
      <selection activeCell="I24" sqref="I24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5.28515625" style="1" customWidth="1"/>
    <col min="6" max="6" width="18.85546875" style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412"/>
      <c r="C1" s="1"/>
      <c r="D1" s="412"/>
      <c r="E1" s="412"/>
      <c r="F1" s="412"/>
      <c r="G1" s="445"/>
      <c r="K1" s="445"/>
    </row>
    <row r="2" spans="2:11" s="2" customFormat="1" ht="24" customHeight="1" x14ac:dyDescent="0.25">
      <c r="B2" s="448"/>
      <c r="C2" s="3"/>
      <c r="D2" s="3"/>
      <c r="E2" s="449"/>
      <c r="F2" s="450"/>
      <c r="G2" s="445"/>
      <c r="H2" s="537" t="s">
        <v>978</v>
      </c>
      <c r="K2" s="445"/>
    </row>
    <row r="3" spans="2:11" s="2" customFormat="1" x14ac:dyDescent="0.2">
      <c r="B3" s="451" t="s">
        <v>0</v>
      </c>
      <c r="C3" s="4"/>
      <c r="D3" s="565" t="s">
        <v>1015</v>
      </c>
      <c r="E3" s="566"/>
      <c r="F3" s="567"/>
      <c r="G3" s="445"/>
      <c r="K3" s="445"/>
    </row>
    <row r="4" spans="2:11" s="2" customFormat="1" ht="21" x14ac:dyDescent="0.35">
      <c r="B4" s="451"/>
      <c r="C4" s="4"/>
      <c r="D4" s="4"/>
      <c r="E4" s="452"/>
      <c r="F4" s="453"/>
      <c r="G4" s="446"/>
      <c r="I4" s="518" t="s">
        <v>955</v>
      </c>
      <c r="K4" s="445"/>
    </row>
    <row r="5" spans="2:11" s="501" customFormat="1" ht="15" x14ac:dyDescent="0.25">
      <c r="B5" s="502" t="s">
        <v>156</v>
      </c>
      <c r="C5" s="515"/>
      <c r="D5" s="515"/>
      <c r="E5" s="503">
        <v>1</v>
      </c>
      <c r="F5" s="504"/>
      <c r="I5" s="519" t="s">
        <v>956</v>
      </c>
    </row>
    <row r="6" spans="2:11" s="501" customFormat="1" x14ac:dyDescent="0.2">
      <c r="B6" s="505" t="s">
        <v>155</v>
      </c>
      <c r="C6" s="515"/>
      <c r="D6" s="515"/>
      <c r="E6" s="506"/>
      <c r="F6" s="504"/>
      <c r="I6" s="520" t="s">
        <v>957</v>
      </c>
    </row>
    <row r="7" spans="2:11" s="501" customFormat="1" x14ac:dyDescent="0.2">
      <c r="B7" s="502"/>
      <c r="C7" s="515"/>
      <c r="D7" s="515"/>
      <c r="E7" s="543"/>
      <c r="F7" s="504"/>
      <c r="G7" s="517"/>
      <c r="I7" s="520" t="s">
        <v>958</v>
      </c>
    </row>
    <row r="8" spans="2:11" s="501" customFormat="1" x14ac:dyDescent="0.2">
      <c r="B8" s="502" t="s">
        <v>1008</v>
      </c>
      <c r="C8" s="515"/>
      <c r="D8" s="515"/>
      <c r="E8" s="7" t="s">
        <v>1010</v>
      </c>
      <c r="F8" s="504"/>
      <c r="G8" s="517"/>
      <c r="I8" s="520"/>
    </row>
    <row r="9" spans="2:11" s="501" customFormat="1" x14ac:dyDescent="0.2">
      <c r="B9" s="505" t="s">
        <v>1011</v>
      </c>
      <c r="C9" s="516"/>
      <c r="D9" s="516"/>
      <c r="E9" s="507"/>
      <c r="F9" s="508"/>
      <c r="G9" s="517"/>
      <c r="I9" s="520"/>
    </row>
    <row r="10" spans="2:11" s="2" customFormat="1" x14ac:dyDescent="0.2">
      <c r="B10" s="457"/>
      <c r="C10" s="457"/>
      <c r="D10" s="457"/>
      <c r="E10" s="457"/>
      <c r="F10" s="458"/>
      <c r="G10" s="457"/>
      <c r="H10" s="445"/>
      <c r="I10" s="445"/>
      <c r="J10" s="445"/>
      <c r="K10" s="445"/>
    </row>
    <row r="11" spans="2:11" s="2" customFormat="1" ht="19.5" customHeight="1" x14ac:dyDescent="0.2">
      <c r="B11" s="460"/>
      <c r="C11" s="461"/>
      <c r="D11" s="461"/>
      <c r="E11" s="461"/>
      <c r="F11" s="462" t="s">
        <v>163</v>
      </c>
      <c r="G11" s="462" t="s">
        <v>164</v>
      </c>
      <c r="H11" s="462" t="s">
        <v>165</v>
      </c>
      <c r="I11" s="462" t="s">
        <v>166</v>
      </c>
      <c r="J11" s="462" t="s">
        <v>167</v>
      </c>
      <c r="K11" s="463" t="s">
        <v>168</v>
      </c>
    </row>
    <row r="12" spans="2:11" s="2" customFormat="1" x14ac:dyDescent="0.2">
      <c r="B12" s="451"/>
      <c r="C12" s="464"/>
      <c r="D12" s="464"/>
      <c r="E12" s="464"/>
      <c r="F12" s="452"/>
      <c r="G12" s="452"/>
      <c r="H12" s="452"/>
      <c r="I12" s="452"/>
      <c r="J12" s="452"/>
      <c r="K12" s="465"/>
    </row>
    <row r="13" spans="2:11" s="2" customFormat="1" x14ac:dyDescent="0.2">
      <c r="B13" s="451"/>
      <c r="C13" s="464" t="s">
        <v>177</v>
      </c>
      <c r="D13" s="464"/>
      <c r="E13" s="464"/>
      <c r="F13" s="183">
        <v>0</v>
      </c>
      <c r="G13" s="183">
        <v>1.4999999999999999E-2</v>
      </c>
      <c r="H13" s="183">
        <v>0.02</v>
      </c>
      <c r="I13" s="554">
        <v>1.4999999999999999E-2</v>
      </c>
      <c r="J13" s="554">
        <v>0.01</v>
      </c>
      <c r="K13" s="554">
        <v>0.01</v>
      </c>
    </row>
    <row r="14" spans="2:11" s="2" customFormat="1" ht="5.25" customHeight="1" x14ac:dyDescent="0.2">
      <c r="B14" s="451"/>
      <c r="C14" s="464"/>
      <c r="D14" s="464"/>
      <c r="E14" s="464"/>
      <c r="F14" s="452"/>
      <c r="G14" s="452"/>
      <c r="H14" s="452"/>
      <c r="I14" s="452"/>
      <c r="J14" s="452"/>
      <c r="K14" s="465"/>
    </row>
    <row r="15" spans="2:11" s="2" customFormat="1" x14ac:dyDescent="0.2">
      <c r="B15" s="451"/>
      <c r="C15" s="464" t="s">
        <v>41</v>
      </c>
      <c r="D15" s="464"/>
      <c r="E15" s="464"/>
      <c r="F15" s="538" t="s">
        <v>170</v>
      </c>
      <c r="G15" s="8">
        <v>0.95</v>
      </c>
      <c r="H15" s="8">
        <v>0.93</v>
      </c>
      <c r="I15" s="8">
        <v>0.89</v>
      </c>
      <c r="J15" s="8">
        <v>0.85</v>
      </c>
      <c r="K15" s="8">
        <v>0.85</v>
      </c>
    </row>
    <row r="16" spans="2:11" s="2" customFormat="1" ht="8.25" customHeight="1" x14ac:dyDescent="0.2">
      <c r="B16" s="451"/>
      <c r="C16" s="464"/>
      <c r="D16" s="464"/>
      <c r="E16" s="464"/>
      <c r="F16" s="452"/>
      <c r="G16" s="452"/>
      <c r="H16" s="452"/>
      <c r="I16" s="452"/>
      <c r="J16" s="452"/>
      <c r="K16" s="465"/>
    </row>
    <row r="17" spans="2:11" s="2" customFormat="1" hidden="1" x14ac:dyDescent="0.2">
      <c r="B17" s="451"/>
      <c r="C17" s="464" t="s">
        <v>349</v>
      </c>
      <c r="D17" s="464"/>
      <c r="E17" s="464"/>
      <c r="F17" s="466">
        <v>2</v>
      </c>
      <c r="G17" s="466">
        <v>2</v>
      </c>
      <c r="H17" s="466">
        <v>2</v>
      </c>
      <c r="I17" s="466">
        <v>2</v>
      </c>
      <c r="J17" s="466">
        <v>2</v>
      </c>
      <c r="K17" s="466">
        <v>2</v>
      </c>
    </row>
    <row r="18" spans="2:11" s="2" customFormat="1" hidden="1" x14ac:dyDescent="0.2">
      <c r="B18" s="451"/>
      <c r="C18" s="464"/>
      <c r="D18" s="464"/>
      <c r="E18" s="464"/>
      <c r="F18" s="452"/>
      <c r="G18" s="452"/>
      <c r="H18" s="452"/>
      <c r="I18" s="452"/>
      <c r="J18" s="452"/>
      <c r="K18" s="465"/>
    </row>
    <row r="19" spans="2:11" s="2" customFormat="1" hidden="1" x14ac:dyDescent="0.2">
      <c r="B19" s="451"/>
      <c r="C19" s="464"/>
      <c r="D19" s="464"/>
      <c r="E19" s="464"/>
      <c r="F19" s="452"/>
      <c r="G19" s="452"/>
      <c r="H19" s="452"/>
      <c r="I19" s="452"/>
      <c r="J19" s="452"/>
      <c r="K19" s="465"/>
    </row>
    <row r="20" spans="2:11" s="474" customFormat="1" x14ac:dyDescent="0.2">
      <c r="B20" s="471"/>
      <c r="C20" s="472" t="s">
        <v>350</v>
      </c>
      <c r="D20" s="472"/>
      <c r="E20" s="472"/>
      <c r="F20" s="473">
        <v>3</v>
      </c>
      <c r="G20" s="473">
        <v>3</v>
      </c>
      <c r="H20" s="473">
        <v>4</v>
      </c>
      <c r="I20" s="473">
        <v>4</v>
      </c>
      <c r="J20" s="473">
        <v>4</v>
      </c>
      <c r="K20" s="473">
        <v>5</v>
      </c>
    </row>
    <row r="21" spans="2:11" s="474" customFormat="1" x14ac:dyDescent="0.2">
      <c r="B21" s="471"/>
      <c r="C21" s="475" t="s">
        <v>155</v>
      </c>
      <c r="D21" s="472"/>
      <c r="E21" s="472"/>
      <c r="F21" s="476"/>
      <c r="G21" s="476"/>
      <c r="H21" s="476"/>
      <c r="I21" s="476"/>
      <c r="J21" s="476"/>
      <c r="K21" s="477"/>
    </row>
    <row r="22" spans="2:11" s="474" customFormat="1" ht="8.25" customHeight="1" x14ac:dyDescent="0.2">
      <c r="B22" s="471"/>
      <c r="C22" s="472"/>
      <c r="D22" s="472"/>
      <c r="E22" s="472"/>
      <c r="F22" s="478"/>
      <c r="G22" s="478"/>
      <c r="H22" s="478"/>
      <c r="I22" s="478"/>
      <c r="J22" s="478"/>
      <c r="K22" s="479"/>
    </row>
    <row r="23" spans="2:11" s="2" customFormat="1" ht="6.75" customHeight="1" x14ac:dyDescent="0.2">
      <c r="B23" s="451"/>
      <c r="C23" s="464"/>
      <c r="D23" s="464"/>
      <c r="E23" s="464"/>
      <c r="F23" s="452"/>
      <c r="G23" s="452"/>
      <c r="H23" s="452"/>
      <c r="I23" s="452"/>
      <c r="J23" s="452"/>
      <c r="K23" s="465"/>
    </row>
    <row r="24" spans="2:11" s="2" customFormat="1" x14ac:dyDescent="0.2">
      <c r="B24" s="451"/>
      <c r="C24" s="464" t="s">
        <v>35</v>
      </c>
      <c r="D24" s="464"/>
      <c r="E24" s="464"/>
      <c r="F24" s="538" t="s">
        <v>170</v>
      </c>
      <c r="G24" s="7">
        <v>180</v>
      </c>
      <c r="H24" s="7">
        <v>210</v>
      </c>
      <c r="I24" s="7">
        <v>225</v>
      </c>
      <c r="J24" s="7">
        <v>230</v>
      </c>
      <c r="K24" s="7">
        <v>230</v>
      </c>
    </row>
    <row r="25" spans="2:11" s="2" customFormat="1" x14ac:dyDescent="0.2">
      <c r="B25" s="451"/>
      <c r="C25" s="467" t="s">
        <v>30</v>
      </c>
      <c r="D25" s="464"/>
      <c r="E25" s="464"/>
      <c r="F25" s="538" t="s">
        <v>170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x14ac:dyDescent="0.2">
      <c r="B26" s="451"/>
      <c r="C26" s="467" t="s">
        <v>31</v>
      </c>
      <c r="D26" s="464"/>
      <c r="E26" s="464"/>
      <c r="F26" s="538" t="s">
        <v>170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51"/>
      <c r="C27" s="467" t="s">
        <v>985</v>
      </c>
      <c r="D27" s="464"/>
      <c r="E27" s="464"/>
      <c r="F27" s="538" t="s">
        <v>170</v>
      </c>
      <c r="G27" s="7">
        <v>162</v>
      </c>
      <c r="H27" s="7">
        <v>190</v>
      </c>
      <c r="I27" s="7">
        <v>205</v>
      </c>
      <c r="J27" s="7">
        <v>210</v>
      </c>
      <c r="K27" s="7">
        <v>210</v>
      </c>
    </row>
    <row r="28" spans="2:11" s="2" customFormat="1" ht="8.25" customHeight="1" x14ac:dyDescent="0.2">
      <c r="B28" s="454"/>
      <c r="C28" s="464"/>
      <c r="D28" s="468"/>
      <c r="E28" s="468"/>
      <c r="F28" s="455"/>
      <c r="G28" s="455"/>
      <c r="H28" s="455"/>
      <c r="I28" s="455"/>
      <c r="J28" s="455"/>
      <c r="K28" s="469"/>
    </row>
    <row r="29" spans="2:11" s="2" customFormat="1" ht="5.25" customHeight="1" x14ac:dyDescent="0.2">
      <c r="B29" s="470"/>
      <c r="C29" s="459"/>
      <c r="D29" s="457"/>
      <c r="E29" s="457"/>
      <c r="F29" s="458"/>
      <c r="G29" s="457"/>
      <c r="H29" s="446"/>
      <c r="I29" s="446"/>
      <c r="J29" s="446"/>
      <c r="K29" s="447"/>
    </row>
    <row r="30" spans="2:11" s="2" customFormat="1" ht="7.5" customHeight="1" x14ac:dyDescent="0.2">
      <c r="B30" s="563"/>
      <c r="C30" s="564"/>
      <c r="D30" s="564"/>
      <c r="E30" s="564"/>
      <c r="F30" s="564"/>
      <c r="G30" s="449"/>
      <c r="H30" s="449"/>
      <c r="I30" s="449"/>
      <c r="J30" s="449"/>
      <c r="K30" s="450"/>
    </row>
    <row r="31" spans="2:11" s="2" customFormat="1" ht="15" x14ac:dyDescent="0.25">
      <c r="B31" s="451"/>
      <c r="C31" s="464" t="s">
        <v>44</v>
      </c>
      <c r="D31" s="464"/>
      <c r="E31" s="464"/>
      <c r="F31" s="538" t="s">
        <v>170</v>
      </c>
      <c r="G31" s="546">
        <v>50</v>
      </c>
      <c r="H31" s="546">
        <v>50</v>
      </c>
      <c r="I31" s="546">
        <v>60</v>
      </c>
      <c r="J31" s="546">
        <v>60</v>
      </c>
      <c r="K31" s="546">
        <v>60</v>
      </c>
    </row>
    <row r="32" spans="2:11" s="2" customFormat="1" x14ac:dyDescent="0.2">
      <c r="B32" s="451"/>
      <c r="C32" s="464" t="s">
        <v>45</v>
      </c>
      <c r="D32" s="464"/>
      <c r="E32" s="464"/>
      <c r="F32" s="538" t="s">
        <v>170</v>
      </c>
      <c r="G32" s="7">
        <v>50</v>
      </c>
      <c r="H32" s="7">
        <v>50</v>
      </c>
      <c r="I32" s="7">
        <v>75</v>
      </c>
      <c r="J32" s="7">
        <v>75</v>
      </c>
      <c r="K32" s="7">
        <v>75</v>
      </c>
    </row>
    <row r="33" spans="2:11" s="2" customFormat="1" ht="15" x14ac:dyDescent="0.25">
      <c r="B33" s="451"/>
      <c r="C33" s="464" t="s">
        <v>48</v>
      </c>
      <c r="D33" s="464"/>
      <c r="E33" s="464"/>
      <c r="F33" s="538" t="s">
        <v>170</v>
      </c>
      <c r="G33" s="547">
        <v>250</v>
      </c>
      <c r="H33" s="547">
        <v>300</v>
      </c>
      <c r="I33" s="547">
        <v>345</v>
      </c>
      <c r="J33" s="547">
        <v>350</v>
      </c>
      <c r="K33" s="547">
        <v>365</v>
      </c>
    </row>
    <row r="34" spans="2:11" s="2" customFormat="1" x14ac:dyDescent="0.2">
      <c r="B34" s="451"/>
      <c r="C34" s="464" t="s">
        <v>49</v>
      </c>
      <c r="D34" s="464"/>
      <c r="E34" s="464"/>
      <c r="F34" s="538" t="s">
        <v>170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2:11" s="2" customFormat="1" x14ac:dyDescent="0.2">
      <c r="B35" s="451"/>
      <c r="C35" s="464" t="s">
        <v>50</v>
      </c>
      <c r="D35" s="464"/>
      <c r="E35" s="464"/>
      <c r="F35" s="538" t="s">
        <v>170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51"/>
      <c r="C36" s="464" t="s">
        <v>43</v>
      </c>
      <c r="D36" s="464"/>
      <c r="E36" s="464"/>
      <c r="F36" s="175"/>
      <c r="G36" s="175">
        <f t="shared" ref="G36:K36" si="0">G31+G32+G33+G34+G35</f>
        <v>350</v>
      </c>
      <c r="H36" s="175">
        <f t="shared" si="0"/>
        <v>400</v>
      </c>
      <c r="I36" s="175">
        <f t="shared" si="0"/>
        <v>480</v>
      </c>
      <c r="J36" s="175">
        <f t="shared" si="0"/>
        <v>485</v>
      </c>
      <c r="K36" s="175">
        <f t="shared" si="0"/>
        <v>500</v>
      </c>
    </row>
    <row r="37" spans="2:11" s="2" customFormat="1" ht="8.25" customHeight="1" thickTop="1" x14ac:dyDescent="0.2">
      <c r="B37" s="451"/>
      <c r="C37" s="464"/>
      <c r="D37" s="464"/>
      <c r="E37" s="464"/>
      <c r="F37" s="452"/>
      <c r="G37" s="452"/>
      <c r="H37" s="452"/>
      <c r="I37" s="452"/>
      <c r="J37" s="452"/>
      <c r="K37" s="465"/>
    </row>
    <row r="38" spans="2:11" s="2" customFormat="1" x14ac:dyDescent="0.2">
      <c r="B38" s="451"/>
      <c r="C38" s="464" t="s">
        <v>46</v>
      </c>
      <c r="D38" s="464"/>
      <c r="E38" s="464"/>
      <c r="F38" s="538" t="s">
        <v>170</v>
      </c>
      <c r="G38" s="7">
        <v>2</v>
      </c>
      <c r="H38" s="7">
        <v>2</v>
      </c>
      <c r="I38" s="7">
        <v>2</v>
      </c>
      <c r="J38" s="7">
        <v>2</v>
      </c>
      <c r="K38" s="7">
        <v>2</v>
      </c>
    </row>
    <row r="39" spans="2:11" s="2" customFormat="1" ht="3.75" customHeight="1" x14ac:dyDescent="0.2">
      <c r="B39" s="451"/>
      <c r="C39" s="464"/>
      <c r="D39" s="464"/>
      <c r="E39" s="464"/>
      <c r="F39" s="452"/>
      <c r="G39" s="543"/>
      <c r="H39" s="543"/>
      <c r="I39" s="543"/>
      <c r="J39" s="543"/>
      <c r="K39" s="543"/>
    </row>
    <row r="40" spans="2:11" s="2" customFormat="1" x14ac:dyDescent="0.2">
      <c r="B40" s="451"/>
      <c r="C40" s="464" t="s">
        <v>158</v>
      </c>
      <c r="D40" s="464"/>
      <c r="E40" s="464"/>
      <c r="F40" s="538" t="s">
        <v>170</v>
      </c>
      <c r="G40" s="7">
        <v>25</v>
      </c>
      <c r="H40" s="7">
        <v>30</v>
      </c>
      <c r="I40" s="7">
        <v>32</v>
      </c>
      <c r="J40" s="7">
        <v>34</v>
      </c>
      <c r="K40" s="7">
        <v>35</v>
      </c>
    </row>
    <row r="41" spans="2:11" s="2" customFormat="1" ht="3.75" customHeight="1" x14ac:dyDescent="0.2">
      <c r="B41" s="451"/>
      <c r="C41" s="464"/>
      <c r="D41" s="464"/>
      <c r="E41" s="464"/>
      <c r="F41" s="452"/>
      <c r="G41" s="543"/>
      <c r="H41" s="543"/>
      <c r="I41" s="543"/>
      <c r="J41" s="543"/>
      <c r="K41" s="543"/>
    </row>
    <row r="42" spans="2:11" s="2" customFormat="1" x14ac:dyDescent="0.2">
      <c r="B42" s="451"/>
      <c r="C42" s="464" t="s">
        <v>47</v>
      </c>
      <c r="D42" s="464"/>
      <c r="E42" s="464"/>
      <c r="F42" s="538" t="s">
        <v>170</v>
      </c>
      <c r="G42" s="7">
        <v>40</v>
      </c>
      <c r="H42" s="7">
        <v>48</v>
      </c>
      <c r="I42" s="7">
        <v>52</v>
      </c>
      <c r="J42" s="7">
        <v>54</v>
      </c>
      <c r="K42" s="7">
        <v>56</v>
      </c>
    </row>
    <row r="43" spans="2:11" s="2" customFormat="1" ht="6" customHeight="1" x14ac:dyDescent="0.2">
      <c r="B43" s="451"/>
      <c r="C43" s="464"/>
      <c r="D43" s="464"/>
      <c r="E43" s="464"/>
      <c r="F43" s="452"/>
      <c r="G43" s="543"/>
      <c r="H43" s="543"/>
      <c r="I43" s="543"/>
      <c r="J43" s="543"/>
      <c r="K43" s="543"/>
    </row>
    <row r="44" spans="2:11" s="2" customFormat="1" x14ac:dyDescent="0.2">
      <c r="B44" s="451"/>
      <c r="C44" s="464" t="s">
        <v>339</v>
      </c>
      <c r="D44" s="464"/>
      <c r="E44" s="464"/>
      <c r="F44" s="538" t="s">
        <v>170</v>
      </c>
      <c r="G44" s="7">
        <v>3</v>
      </c>
      <c r="H44" s="7">
        <v>3</v>
      </c>
      <c r="I44" s="7">
        <v>3</v>
      </c>
      <c r="J44" s="7">
        <v>3</v>
      </c>
      <c r="K44" s="7">
        <v>3</v>
      </c>
    </row>
    <row r="45" spans="2:11" s="2" customFormat="1" x14ac:dyDescent="0.2">
      <c r="B45" s="451"/>
      <c r="C45" s="464" t="s">
        <v>340</v>
      </c>
      <c r="D45" s="464"/>
      <c r="E45" s="464"/>
      <c r="F45" s="538" t="s">
        <v>170</v>
      </c>
      <c r="G45" s="7">
        <v>3</v>
      </c>
      <c r="H45" s="7">
        <v>3</v>
      </c>
      <c r="I45" s="7">
        <v>3</v>
      </c>
      <c r="J45" s="7">
        <v>3</v>
      </c>
      <c r="K45" s="7">
        <v>3</v>
      </c>
    </row>
    <row r="46" spans="2:11" s="2" customFormat="1" ht="7.5" customHeight="1" x14ac:dyDescent="0.2">
      <c r="B46" s="454"/>
      <c r="C46" s="468"/>
      <c r="D46" s="468"/>
      <c r="E46" s="468"/>
      <c r="F46" s="455"/>
      <c r="G46" s="468"/>
      <c r="H46" s="468"/>
      <c r="I46" s="468"/>
      <c r="J46" s="468"/>
      <c r="K46" s="456"/>
    </row>
    <row r="178" spans="3:3" x14ac:dyDescent="0.2">
      <c r="C178" s="1" t="s">
        <v>1009</v>
      </c>
    </row>
    <row r="179" spans="3:3" x14ac:dyDescent="0.2">
      <c r="C179" s="1" t="s">
        <v>1010</v>
      </c>
    </row>
  </sheetData>
  <sheetProtection selectLockedCells="1" selectUnlockedCells="1"/>
  <mergeCells count="2">
    <mergeCell ref="B30:F30"/>
    <mergeCell ref="D3:F3"/>
  </mergeCells>
  <phoneticPr fontId="29" type="noConversion"/>
  <dataValidations disablePrompts="1"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3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4" name="List Box 131">
              <controlPr locked="0" defaultSize="0" autoLine="0" autoPict="0">
                <anchor mov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5" name="List Box 446">
              <controlPr locked="0" defaultSize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6" name="List Box 448">
              <controlPr locked="0" defaultSize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1219200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7" name="List Box 450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8" name="List Box 452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9" name="List Box 454">
              <controlPr locked="0" defaultSize="0" autoLine="0" autoPict="0">
                <anchor moveWithCells="1">
                  <from>
                    <xdr:col>10</xdr:col>
                    <xdr:colOff>0</xdr:colOff>
                    <xdr:row>19</xdr:row>
                    <xdr:rowOff>9525</xdr:rowOff>
                  </from>
                  <to>
                    <xdr:col>10</xdr:col>
                    <xdr:colOff>1266825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N64"/>
  <sheetViews>
    <sheetView showGridLines="0" zoomScale="90" zoomScaleNormal="90" zoomScalePageLayoutView="90" workbookViewId="0">
      <selection activeCell="J51" activeCellId="3" sqref="J51"/>
    </sheetView>
  </sheetViews>
  <sheetFormatPr defaultColWidth="8.85546875" defaultRowHeight="12.75" x14ac:dyDescent="0.2"/>
  <cols>
    <col min="1" max="1" width="1" style="1" customWidth="1"/>
    <col min="2" max="2" width="10" style="1" customWidth="1"/>
    <col min="3" max="3" width="9.140625" style="1" customWidth="1"/>
    <col min="4" max="4" width="16.28515625" style="1" bestFit="1" customWidth="1"/>
    <col min="5" max="5" width="5.85546875" style="1" customWidth="1"/>
    <col min="6" max="6" width="24.85546875" style="1" customWidth="1"/>
    <col min="7" max="7" width="18.28515625" style="1" customWidth="1"/>
    <col min="8" max="8" width="14.85546875" style="1" customWidth="1"/>
    <col min="9" max="14" width="12.28515625" style="1" customWidth="1"/>
    <col min="15" max="16384" width="8.85546875" style="1"/>
  </cols>
  <sheetData>
    <row r="1" spans="1:14" ht="21" x14ac:dyDescent="0.35">
      <c r="G1" s="537" t="s">
        <v>978</v>
      </c>
      <c r="H1" s="443"/>
      <c r="J1" s="521" t="s">
        <v>959</v>
      </c>
    </row>
    <row r="2" spans="1:14" ht="15" x14ac:dyDescent="0.25">
      <c r="F2" s="13"/>
      <c r="H2" s="13"/>
      <c r="J2" s="522" t="s">
        <v>960</v>
      </c>
    </row>
    <row r="3" spans="1:14" x14ac:dyDescent="0.2">
      <c r="F3" s="445"/>
      <c r="H3" s="445"/>
      <c r="J3" s="523" t="s">
        <v>961</v>
      </c>
    </row>
    <row r="4" spans="1:14" s="166" customFormat="1" x14ac:dyDescent="0.2">
      <c r="A4" s="412"/>
      <c r="C4" s="412"/>
      <c r="D4" s="412"/>
      <c r="E4" s="412"/>
      <c r="F4" s="412"/>
      <c r="G4" s="412"/>
      <c r="H4" s="412"/>
      <c r="I4" s="412"/>
      <c r="J4" s="523" t="s">
        <v>977</v>
      </c>
      <c r="K4" s="412"/>
      <c r="L4" s="412"/>
      <c r="M4" s="412"/>
      <c r="N4" s="412"/>
    </row>
    <row r="5" spans="1:14" s="167" customFormat="1" ht="18.75" x14ac:dyDescent="0.3">
      <c r="A5" s="413"/>
      <c r="B5" s="414" t="str">
        <f>'Start Here - Data Entry '!D3&amp;" - REVENUE"</f>
        <v>DCIS at Fairmont - REVENUE</v>
      </c>
      <c r="C5" s="415"/>
      <c r="D5" s="415"/>
      <c r="E5" s="509"/>
      <c r="F5" s="510"/>
      <c r="G5" s="415"/>
      <c r="H5" s="510"/>
      <c r="I5" s="415"/>
      <c r="J5" s="524" t="s">
        <v>976</v>
      </c>
      <c r="K5" s="415"/>
      <c r="L5" s="415"/>
      <c r="M5" s="415"/>
      <c r="N5" s="415"/>
    </row>
    <row r="6" spans="1:14" s="166" customFormat="1" x14ac:dyDescent="0.2">
      <c r="A6" s="412"/>
      <c r="B6" s="416"/>
      <c r="C6" s="416"/>
      <c r="D6" s="416"/>
      <c r="E6" s="416"/>
      <c r="F6" s="416"/>
      <c r="G6" s="416"/>
      <c r="H6" s="416"/>
      <c r="I6" s="326"/>
      <c r="J6" s="326"/>
      <c r="K6" s="326"/>
      <c r="L6" s="326"/>
      <c r="M6" s="326"/>
      <c r="N6" s="326"/>
    </row>
    <row r="7" spans="1:14" s="166" customFormat="1" ht="20.25" customHeight="1" x14ac:dyDescent="0.2">
      <c r="A7" s="412"/>
      <c r="B7" s="181"/>
      <c r="C7" s="382"/>
      <c r="D7" s="417"/>
      <c r="E7" s="417"/>
      <c r="F7" s="417"/>
      <c r="G7" s="417" t="s">
        <v>171</v>
      </c>
      <c r="H7" s="417"/>
      <c r="I7" s="170"/>
      <c r="J7" s="382"/>
      <c r="K7" s="382"/>
      <c r="L7" s="382"/>
      <c r="M7" s="382"/>
      <c r="N7" s="383"/>
    </row>
    <row r="8" spans="1:14" s="166" customFormat="1" x14ac:dyDescent="0.2">
      <c r="A8" s="412"/>
      <c r="B8" s="418"/>
      <c r="C8" s="419"/>
      <c r="D8" s="419"/>
      <c r="E8" s="419"/>
      <c r="F8" s="420"/>
      <c r="G8" s="419"/>
      <c r="H8" s="419"/>
      <c r="I8" s="421" t="s">
        <v>163</v>
      </c>
      <c r="J8" s="421" t="s">
        <v>164</v>
      </c>
      <c r="K8" s="421" t="s">
        <v>165</v>
      </c>
      <c r="L8" s="421" t="s">
        <v>166</v>
      </c>
      <c r="M8" s="421" t="s">
        <v>167</v>
      </c>
      <c r="N8" s="422" t="s">
        <v>168</v>
      </c>
    </row>
    <row r="9" spans="1:14" s="166" customFormat="1" x14ac:dyDescent="0.2">
      <c r="A9" s="412"/>
      <c r="B9" s="423" t="s">
        <v>172</v>
      </c>
      <c r="C9" s="171"/>
      <c r="D9" s="171"/>
      <c r="E9" s="171"/>
      <c r="F9" s="424"/>
      <c r="G9" s="425"/>
      <c r="H9" s="171"/>
      <c r="I9" s="441">
        <v>0</v>
      </c>
      <c r="J9" s="441">
        <v>0</v>
      </c>
      <c r="K9" s="441">
        <v>0</v>
      </c>
      <c r="L9" s="441">
        <v>0</v>
      </c>
      <c r="M9" s="441">
        <v>0</v>
      </c>
      <c r="N9" s="442">
        <v>0</v>
      </c>
    </row>
    <row r="10" spans="1:14" s="166" customFormat="1" x14ac:dyDescent="0.2">
      <c r="A10" s="412"/>
      <c r="B10" s="423" t="s">
        <v>173</v>
      </c>
      <c r="C10" s="171"/>
      <c r="D10" s="171"/>
      <c r="E10" s="171"/>
      <c r="F10" s="426"/>
      <c r="G10" s="425"/>
      <c r="H10" s="171"/>
      <c r="I10" s="441">
        <v>0</v>
      </c>
      <c r="J10" s="441">
        <v>0</v>
      </c>
      <c r="K10" s="441">
        <v>0</v>
      </c>
      <c r="L10" s="441">
        <v>0</v>
      </c>
      <c r="M10" s="441">
        <v>0</v>
      </c>
      <c r="N10" s="442">
        <v>0</v>
      </c>
    </row>
    <row r="11" spans="1:14" s="166" customFormat="1" x14ac:dyDescent="0.2">
      <c r="A11" s="412"/>
      <c r="B11" s="423" t="s">
        <v>174</v>
      </c>
      <c r="C11" s="171"/>
      <c r="D11" s="171"/>
      <c r="E11" s="171"/>
      <c r="F11" s="424"/>
      <c r="G11" s="425"/>
      <c r="H11" s="171"/>
      <c r="I11" s="441">
        <v>0</v>
      </c>
      <c r="J11" s="441">
        <v>0</v>
      </c>
      <c r="K11" s="441">
        <v>0</v>
      </c>
      <c r="L11" s="441">
        <v>0</v>
      </c>
      <c r="M11" s="441">
        <v>0</v>
      </c>
      <c r="N11" s="442">
        <v>0</v>
      </c>
    </row>
    <row r="12" spans="1:14" s="166" customFormat="1" x14ac:dyDescent="0.2">
      <c r="A12" s="412"/>
      <c r="B12" s="423" t="s">
        <v>175</v>
      </c>
      <c r="C12" s="171"/>
      <c r="D12" s="171"/>
      <c r="E12" s="171"/>
      <c r="F12" s="426"/>
      <c r="G12" s="425"/>
      <c r="H12" s="171"/>
      <c r="I12" s="441">
        <v>20000</v>
      </c>
      <c r="J12" s="441">
        <v>0</v>
      </c>
      <c r="K12" s="441">
        <v>0</v>
      </c>
      <c r="L12" s="441">
        <v>0</v>
      </c>
      <c r="M12" s="441">
        <v>0</v>
      </c>
      <c r="N12" s="442">
        <v>0</v>
      </c>
    </row>
    <row r="13" spans="1:14" s="166" customFormat="1" ht="15" x14ac:dyDescent="0.25">
      <c r="A13" s="412"/>
      <c r="B13" s="423" t="s">
        <v>176</v>
      </c>
      <c r="C13" s="171"/>
      <c r="D13" s="171"/>
      <c r="E13" s="171"/>
      <c r="F13" s="424"/>
      <c r="G13" s="425"/>
      <c r="H13" s="171"/>
      <c r="I13" s="441">
        <v>0</v>
      </c>
      <c r="J13" s="548">
        <v>26496</v>
      </c>
      <c r="K13" s="441">
        <v>26496</v>
      </c>
      <c r="L13" s="441">
        <v>26496</v>
      </c>
      <c r="M13" s="441">
        <v>26496</v>
      </c>
      <c r="N13" s="442">
        <v>0</v>
      </c>
    </row>
    <row r="14" spans="1:14" s="166" customFormat="1" x14ac:dyDescent="0.2">
      <c r="A14" s="412"/>
      <c r="B14" s="427" t="s">
        <v>66</v>
      </c>
      <c r="C14" s="428"/>
      <c r="D14" s="428"/>
      <c r="E14" s="428"/>
      <c r="F14" s="428"/>
      <c r="G14" s="428"/>
      <c r="H14" s="428"/>
      <c r="I14" s="395">
        <f t="shared" ref="I14:J14" si="0">SUM(I9:I13)</f>
        <v>20000</v>
      </c>
      <c r="J14" s="395">
        <f t="shared" si="0"/>
        <v>26496</v>
      </c>
      <c r="K14" s="395">
        <f t="shared" ref="K14" si="1">SUM(K9:K13)</f>
        <v>26496</v>
      </c>
      <c r="L14" s="395">
        <f t="shared" ref="L14" si="2">SUM(L9:L13)</f>
        <v>26496</v>
      </c>
      <c r="M14" s="395">
        <f t="shared" ref="M14" si="3">SUM(M9:M13)</f>
        <v>26496</v>
      </c>
      <c r="N14" s="396">
        <f t="shared" ref="N14" si="4">SUM(N9:N13)</f>
        <v>0</v>
      </c>
    </row>
    <row r="15" spans="1:14" s="166" customFormat="1" x14ac:dyDescent="0.2">
      <c r="A15" s="412"/>
      <c r="B15" s="429"/>
      <c r="C15" s="180"/>
      <c r="D15" s="180"/>
      <c r="E15" s="180"/>
      <c r="F15" s="180"/>
      <c r="G15" s="180"/>
      <c r="H15" s="180"/>
      <c r="I15" s="169"/>
      <c r="J15" s="169"/>
      <c r="K15" s="169"/>
      <c r="L15" s="169"/>
      <c r="M15" s="169"/>
      <c r="N15" s="376"/>
    </row>
    <row r="16" spans="1:14" s="166" customFormat="1" x14ac:dyDescent="0.2">
      <c r="A16" s="412"/>
      <c r="B16" s="430" t="s">
        <v>51</v>
      </c>
      <c r="C16" s="431"/>
      <c r="D16" s="431"/>
      <c r="E16" s="431"/>
      <c r="F16" s="431"/>
      <c r="G16" s="431"/>
      <c r="H16" s="431"/>
      <c r="I16" s="430"/>
      <c r="J16" s="430"/>
      <c r="K16" s="430"/>
      <c r="L16" s="430"/>
      <c r="M16" s="430"/>
      <c r="N16" s="432"/>
    </row>
    <row r="17" spans="1:14" s="166" customFormat="1" ht="12.75" customHeight="1" x14ac:dyDescent="0.2">
      <c r="A17" s="412"/>
      <c r="B17" s="418" t="s">
        <v>20</v>
      </c>
      <c r="C17" s="419"/>
      <c r="D17" s="419"/>
      <c r="E17" s="419"/>
      <c r="F17" s="420" t="s">
        <v>338</v>
      </c>
      <c r="G17" s="419" t="s">
        <v>70</v>
      </c>
      <c r="H17" s="419"/>
      <c r="I17" s="421" t="s">
        <v>163</v>
      </c>
      <c r="J17" s="421" t="s">
        <v>164</v>
      </c>
      <c r="K17" s="421" t="s">
        <v>165</v>
      </c>
      <c r="L17" s="421" t="s">
        <v>166</v>
      </c>
      <c r="M17" s="421" t="s">
        <v>167</v>
      </c>
      <c r="N17" s="422" t="s">
        <v>168</v>
      </c>
    </row>
    <row r="18" spans="1:14" s="166" customFormat="1" x14ac:dyDescent="0.2">
      <c r="A18" s="412"/>
      <c r="B18" s="423" t="s">
        <v>71</v>
      </c>
      <c r="C18" s="425"/>
      <c r="D18" s="425"/>
      <c r="E18" s="171"/>
      <c r="F18" s="424">
        <f>SUM(F19:F21)</f>
        <v>3936</v>
      </c>
      <c r="G18" s="425"/>
      <c r="H18" s="171"/>
      <c r="I18" s="391">
        <v>0</v>
      </c>
      <c r="J18" s="391">
        <f t="shared" ref="J18:N18" si="5">SUM(J19:J21)</f>
        <v>1089600</v>
      </c>
      <c r="K18" s="391">
        <f t="shared" si="5"/>
        <v>1287000</v>
      </c>
      <c r="L18" s="391">
        <f t="shared" si="5"/>
        <v>1517128</v>
      </c>
      <c r="M18" s="391">
        <f t="shared" si="5"/>
        <v>1536868</v>
      </c>
      <c r="N18" s="392">
        <f t="shared" si="5"/>
        <v>1596088</v>
      </c>
    </row>
    <row r="19" spans="1:14" s="166" customFormat="1" x14ac:dyDescent="0.2">
      <c r="A19" s="412"/>
      <c r="B19" s="433" t="s">
        <v>52</v>
      </c>
      <c r="C19" s="171"/>
      <c r="D19" s="171"/>
      <c r="E19" s="171"/>
      <c r="F19" s="434">
        <f>'Calculations - HIDE'!I12</f>
        <v>3872</v>
      </c>
      <c r="G19" s="425" t="s">
        <v>93</v>
      </c>
      <c r="H19" s="171"/>
      <c r="I19" s="393">
        <v>0</v>
      </c>
      <c r="J19" s="393">
        <f>'Calculations - HIDE'!$K12</f>
        <v>1064800</v>
      </c>
      <c r="K19" s="393">
        <f>'Calculations - HIDE'!$Q12</f>
        <v>1258400</v>
      </c>
      <c r="L19" s="393">
        <f>'Calculations - HIDE'!$W12</f>
        <v>1482976</v>
      </c>
      <c r="M19" s="393">
        <f>'Calculations - HIDE'!$AC12</f>
        <v>1502336</v>
      </c>
      <c r="N19" s="394">
        <f>'Calculations - HIDE'!$AI12</f>
        <v>1560416</v>
      </c>
    </row>
    <row r="20" spans="1:14" s="166" customFormat="1" x14ac:dyDescent="0.2">
      <c r="A20" s="412"/>
      <c r="B20" s="433" t="s">
        <v>53</v>
      </c>
      <c r="C20" s="171"/>
      <c r="D20" s="171"/>
      <c r="E20" s="171"/>
      <c r="F20" s="434">
        <f>VLOOKUP('Start Here - Data Entry '!$E$5,'Calculations - HIDE'!A15:C19,3,FALSE)</f>
        <v>12</v>
      </c>
      <c r="G20" s="425" t="s">
        <v>93</v>
      </c>
      <c r="H20" s="171"/>
      <c r="I20" s="393">
        <v>0</v>
      </c>
      <c r="J20" s="393">
        <f>SUM('Calculations - HIDE'!$K15:$K19)</f>
        <v>6600</v>
      </c>
      <c r="K20" s="393">
        <f>SUM('Calculations - HIDE'!$Q15:$Q19)</f>
        <v>7800</v>
      </c>
      <c r="L20" s="393">
        <f>SUM('Calculations - HIDE'!$W15:$W19)</f>
        <v>9192</v>
      </c>
      <c r="M20" s="393">
        <f>SUM('Calculations - HIDE'!$AC15:$AC19)</f>
        <v>9312</v>
      </c>
      <c r="N20" s="394">
        <f>SUM('Calculations - HIDE'!$AI15:$AI19)</f>
        <v>9672</v>
      </c>
    </row>
    <row r="21" spans="1:14" s="166" customFormat="1" x14ac:dyDescent="0.2">
      <c r="A21" s="412"/>
      <c r="B21" s="433" t="s">
        <v>54</v>
      </c>
      <c r="C21" s="171"/>
      <c r="D21" s="171"/>
      <c r="E21" s="171"/>
      <c r="F21" s="434">
        <f>'Calculations - HIDE'!C21</f>
        <v>52</v>
      </c>
      <c r="G21" s="425" t="s">
        <v>97</v>
      </c>
      <c r="H21" s="171"/>
      <c r="I21" s="393">
        <v>0</v>
      </c>
      <c r="J21" s="393">
        <f>'Calculations - HIDE'!$K21</f>
        <v>18200</v>
      </c>
      <c r="K21" s="393">
        <f>'Calculations - HIDE'!$Q21</f>
        <v>20800</v>
      </c>
      <c r="L21" s="393">
        <f>'Calculations - HIDE'!$W21</f>
        <v>24960</v>
      </c>
      <c r="M21" s="393">
        <f>'Calculations - HIDE'!$AC21</f>
        <v>25220</v>
      </c>
      <c r="N21" s="394">
        <f>'Calculations - HIDE'!$AI21</f>
        <v>26000</v>
      </c>
    </row>
    <row r="22" spans="1:14" s="166" customFormat="1" x14ac:dyDescent="0.2">
      <c r="A22" s="412"/>
      <c r="B22" s="423" t="s">
        <v>55</v>
      </c>
      <c r="C22" s="171"/>
      <c r="D22" s="171"/>
      <c r="E22" s="171"/>
      <c r="F22" s="424">
        <f>VLOOKUP('Start Here - Data Entry '!$E$5,'Calculations - HIDE'!A25:C29,3,FALSE)</f>
        <v>461</v>
      </c>
      <c r="G22" s="425" t="s">
        <v>93</v>
      </c>
      <c r="H22" s="171"/>
      <c r="I22" s="391">
        <v>0</v>
      </c>
      <c r="J22" s="391">
        <f>SUM('Calculations - HIDE'!$K25:$K29)</f>
        <v>131385</v>
      </c>
      <c r="K22" s="391">
        <f>SUM('Calculations - HIDE'!$Q25:$Q29)</f>
        <v>150286</v>
      </c>
      <c r="L22" s="391">
        <f>SUM('Calculations - HIDE'!$W25:$W29)</f>
        <v>172414</v>
      </c>
      <c r="M22" s="391">
        <f>SUM('Calculations - HIDE'!$AC25:$AC29)</f>
        <v>166421</v>
      </c>
      <c r="N22" s="392">
        <f>SUM('Calculations - HIDE'!$AI25:$AI29)</f>
        <v>172414</v>
      </c>
    </row>
    <row r="23" spans="1:14" s="166" customFormat="1" x14ac:dyDescent="0.2">
      <c r="A23" s="412"/>
      <c r="B23" s="423" t="s">
        <v>56</v>
      </c>
      <c r="C23" s="171"/>
      <c r="D23" s="171"/>
      <c r="E23" s="171"/>
      <c r="F23" s="435">
        <f>SUM('Calculations - HIDE'!C31:C32)</f>
        <v>100000</v>
      </c>
      <c r="G23" s="425" t="s">
        <v>116</v>
      </c>
      <c r="H23" s="171"/>
      <c r="I23" s="391">
        <v>0</v>
      </c>
      <c r="J23" s="391">
        <f>'Calculations - HIDE'!$K30</f>
        <v>0</v>
      </c>
      <c r="K23" s="391">
        <f>'Calculations - HIDE'!$Q30</f>
        <v>0</v>
      </c>
      <c r="L23" s="391">
        <f>'Calculations - HIDE'!$W30</f>
        <v>0</v>
      </c>
      <c r="M23" s="391">
        <f>'Calculations - HIDE'!$AC30</f>
        <v>0</v>
      </c>
      <c r="N23" s="392">
        <f>'Calculations - HIDE'!$AI30</f>
        <v>0</v>
      </c>
    </row>
    <row r="24" spans="1:14" s="166" customFormat="1" x14ac:dyDescent="0.2">
      <c r="A24" s="412"/>
      <c r="B24" s="423" t="s">
        <v>1013</v>
      </c>
      <c r="C24" s="171"/>
      <c r="D24" s="171"/>
      <c r="E24" s="171"/>
      <c r="F24" s="424">
        <v>2791</v>
      </c>
      <c r="G24" s="425" t="s">
        <v>93</v>
      </c>
      <c r="H24" s="171"/>
      <c r="I24" s="391">
        <v>0</v>
      </c>
      <c r="J24" s="391">
        <f>IF('Start Here - Data Entry '!$E$8="no",0,'Calculations - HIDE'!K225)</f>
        <v>0</v>
      </c>
      <c r="K24" s="391">
        <f>IF('Start Here - Data Entry '!$E$8="no",0,'Calculations - HIDE'!Q225)</f>
        <v>0</v>
      </c>
      <c r="L24" s="391">
        <f>IF('Start Here - Data Entry '!$E$8="no",0,'Calculations - HIDE'!W225)</f>
        <v>0</v>
      </c>
      <c r="M24" s="391">
        <f>IF('Start Here - Data Entry '!$E$8="no",0,'Calculations - HIDE'!AC225)</f>
        <v>0</v>
      </c>
      <c r="N24" s="392">
        <f>IF('Start Here - Data Entry '!$E$8="no",0,'Calculations - HIDE'!AI225)</f>
        <v>0</v>
      </c>
    </row>
    <row r="25" spans="1:14" s="166" customFormat="1" x14ac:dyDescent="0.2">
      <c r="A25" s="412"/>
      <c r="B25" s="423" t="s">
        <v>57</v>
      </c>
      <c r="C25" s="171"/>
      <c r="D25" s="171"/>
      <c r="E25" s="171"/>
      <c r="F25" s="424">
        <f>VLOOKUP('Start Here - Data Entry '!$F$20,'Calculations - HIDE'!A36:C41,3,FALSE)</f>
        <v>105</v>
      </c>
      <c r="G25" s="425" t="s">
        <v>93</v>
      </c>
      <c r="H25" s="171"/>
      <c r="I25" s="391">
        <v>0</v>
      </c>
      <c r="J25" s="391">
        <v>0</v>
      </c>
      <c r="K25" s="391">
        <v>0</v>
      </c>
      <c r="L25" s="391">
        <v>0</v>
      </c>
      <c r="M25" s="391">
        <v>0</v>
      </c>
      <c r="N25" s="392">
        <v>0</v>
      </c>
    </row>
    <row r="26" spans="1:14" s="166" customFormat="1" x14ac:dyDescent="0.2">
      <c r="A26" s="412"/>
      <c r="B26" s="423" t="s">
        <v>58</v>
      </c>
      <c r="C26" s="171"/>
      <c r="D26" s="171"/>
      <c r="E26" s="171"/>
      <c r="F26" s="424" t="str">
        <f>".25 FTE &amp; $"&amp;'Calculations - HIDE'!C44&amp;" per"</f>
        <v>.25 FTE &amp; $120 per</v>
      </c>
      <c r="G26" s="425" t="s">
        <v>94</v>
      </c>
      <c r="H26" s="171"/>
      <c r="I26" s="391">
        <v>0</v>
      </c>
      <c r="J26" s="391">
        <f>SUM('Calculations - HIDE'!$K44:$K45)</f>
        <v>19571.904999999999</v>
      </c>
      <c r="K26" s="391">
        <f>SUM('Calculations - HIDE'!$Q44:$Q45)</f>
        <v>20503.343099999998</v>
      </c>
      <c r="L26" s="391">
        <f>SUM('Calculations - HIDE'!$W44:$W45)</f>
        <v>20996.893246499996</v>
      </c>
      <c r="M26" s="391">
        <f>SUM('Calculations - HIDE'!$AC44:$AC45)</f>
        <v>21408.462178964997</v>
      </c>
      <c r="N26" s="392">
        <f>SUM('Calculations - HIDE'!$AI44:$AI45)</f>
        <v>21701.746800754649</v>
      </c>
    </row>
    <row r="27" spans="1:14" s="166" customFormat="1" x14ac:dyDescent="0.2">
      <c r="A27" s="412"/>
      <c r="B27" s="423" t="s">
        <v>74</v>
      </c>
      <c r="C27" s="171"/>
      <c r="D27" s="171"/>
      <c r="E27" s="171"/>
      <c r="F27" s="424"/>
      <c r="G27" s="425" t="s">
        <v>116</v>
      </c>
      <c r="H27" s="171"/>
      <c r="I27" s="391">
        <v>0</v>
      </c>
      <c r="J27" s="391">
        <f>SUM('Calculations - HIDE'!$K50:$K55)</f>
        <v>48233</v>
      </c>
      <c r="K27" s="391">
        <f>SUM('Calculations - HIDE'!$Q50:$Q55)</f>
        <v>57002</v>
      </c>
      <c r="L27" s="391">
        <f>SUM('Calculations - HIDE'!$W50:$W55)</f>
        <v>61387</v>
      </c>
      <c r="M27" s="391">
        <f>SUM('Calculations - HIDE'!$AC50:$AC55)</f>
        <v>61387</v>
      </c>
      <c r="N27" s="392">
        <f>SUM('Calculations - HIDE'!$AI50:$AI55)</f>
        <v>61387</v>
      </c>
    </row>
    <row r="28" spans="1:14" s="166" customFormat="1" x14ac:dyDescent="0.2">
      <c r="A28" s="412"/>
      <c r="B28" s="423" t="s">
        <v>1007</v>
      </c>
      <c r="C28" s="171"/>
      <c r="D28" s="171"/>
      <c r="E28" s="171"/>
      <c r="F28" s="424">
        <f>'Calculations - HIDE'!C224</f>
        <v>400</v>
      </c>
      <c r="G28" s="425" t="s">
        <v>1012</v>
      </c>
      <c r="H28" s="171"/>
      <c r="I28" s="391">
        <v>0</v>
      </c>
      <c r="J28" s="391">
        <f>'Calculations - HIDE'!K224</f>
        <v>64800</v>
      </c>
      <c r="K28" s="391">
        <f>'Calculations - HIDE'!Q224</f>
        <v>76000</v>
      </c>
      <c r="L28" s="391">
        <f>'Calculations - HIDE'!W224</f>
        <v>82000</v>
      </c>
      <c r="M28" s="391">
        <f>'Calculations - HIDE'!AC224</f>
        <v>84000</v>
      </c>
      <c r="N28" s="392">
        <f>'Calculations - HIDE'!AI224</f>
        <v>84000</v>
      </c>
    </row>
    <row r="29" spans="1:14" s="166" customFormat="1" x14ac:dyDescent="0.2">
      <c r="A29" s="412"/>
      <c r="B29" s="427" t="s">
        <v>51</v>
      </c>
      <c r="C29" s="428"/>
      <c r="D29" s="428"/>
      <c r="E29" s="428"/>
      <c r="F29" s="436"/>
      <c r="G29" s="428"/>
      <c r="H29" s="428"/>
      <c r="I29" s="544">
        <f>SUM(I19:I28)</f>
        <v>0</v>
      </c>
      <c r="J29" s="395">
        <f t="shared" ref="J29:N29" si="6">SUM(J19:J28)</f>
        <v>1353589.905</v>
      </c>
      <c r="K29" s="395">
        <f t="shared" si="6"/>
        <v>1590791.3430999999</v>
      </c>
      <c r="L29" s="395">
        <f t="shared" si="6"/>
        <v>1853925.8932465001</v>
      </c>
      <c r="M29" s="395">
        <f t="shared" si="6"/>
        <v>1870084.4621789651</v>
      </c>
      <c r="N29" s="396">
        <f t="shared" si="6"/>
        <v>1935590.7468007547</v>
      </c>
    </row>
    <row r="30" spans="1:14" s="166" customFormat="1" x14ac:dyDescent="0.2">
      <c r="A30" s="412"/>
      <c r="B30" s="429"/>
      <c r="C30" s="180"/>
      <c r="D30" s="180"/>
      <c r="E30" s="180"/>
      <c r="F30" s="180"/>
      <c r="G30" s="180"/>
      <c r="H30" s="180"/>
      <c r="I30" s="169"/>
      <c r="J30" s="169"/>
      <c r="K30" s="169"/>
      <c r="L30" s="169"/>
      <c r="M30" s="169"/>
      <c r="N30" s="376"/>
    </row>
    <row r="31" spans="1:14" s="166" customFormat="1" x14ac:dyDescent="0.2">
      <c r="A31" s="412"/>
      <c r="B31" s="170" t="s">
        <v>59</v>
      </c>
      <c r="C31" s="417"/>
      <c r="D31" s="417"/>
      <c r="E31" s="417"/>
      <c r="F31" s="417"/>
      <c r="G31" s="417"/>
      <c r="H31" s="417"/>
      <c r="I31" s="170"/>
      <c r="J31" s="170"/>
      <c r="K31" s="170"/>
      <c r="L31" s="170"/>
      <c r="M31" s="170"/>
      <c r="N31" s="377"/>
    </row>
    <row r="32" spans="1:14" s="166" customFormat="1" x14ac:dyDescent="0.2">
      <c r="A32" s="412"/>
      <c r="B32" s="423" t="s">
        <v>60</v>
      </c>
      <c r="C32" s="171"/>
      <c r="D32" s="171"/>
      <c r="E32" s="171"/>
      <c r="F32" s="424">
        <f>'Calculations - HIDE'!C97</f>
        <v>69</v>
      </c>
      <c r="G32" s="425" t="s">
        <v>95</v>
      </c>
      <c r="H32" s="171"/>
      <c r="I32" s="391">
        <v>0</v>
      </c>
      <c r="J32" s="391">
        <f>'Calculations - HIDE'!$K97</f>
        <v>18975</v>
      </c>
      <c r="K32" s="391">
        <f>'Calculations - HIDE'!$Q97</f>
        <v>22425</v>
      </c>
      <c r="L32" s="391">
        <f>'Calculations - HIDE'!$W97</f>
        <v>26427</v>
      </c>
      <c r="M32" s="391">
        <f>'Calculations - HIDE'!$AC97</f>
        <v>26772</v>
      </c>
      <c r="N32" s="392">
        <f>'Calculations - HIDE'!$AI97</f>
        <v>27807</v>
      </c>
    </row>
    <row r="33" spans="1:14" s="166" customFormat="1" x14ac:dyDescent="0.2">
      <c r="A33" s="412"/>
      <c r="B33" s="423" t="s">
        <v>61</v>
      </c>
      <c r="C33" s="171"/>
      <c r="D33" s="171"/>
      <c r="E33" s="171"/>
      <c r="F33" s="424">
        <f>'Calculations - HIDE'!C98</f>
        <v>22</v>
      </c>
      <c r="G33" s="425" t="s">
        <v>96</v>
      </c>
      <c r="H33" s="171"/>
      <c r="I33" s="391">
        <v>0</v>
      </c>
      <c r="J33" s="391">
        <f>'Calculations - HIDE'!$K98</f>
        <v>7700</v>
      </c>
      <c r="K33" s="391">
        <f>'Calculations - HIDE'!$Q98</f>
        <v>8800</v>
      </c>
      <c r="L33" s="391">
        <f>'Calculations - HIDE'!$W98</f>
        <v>10560</v>
      </c>
      <c r="M33" s="391">
        <f>'Calculations - HIDE'!$AC98</f>
        <v>10670</v>
      </c>
      <c r="N33" s="392">
        <f>'Calculations - HIDE'!$AI98</f>
        <v>11000</v>
      </c>
    </row>
    <row r="34" spans="1:14" s="166" customFormat="1" x14ac:dyDescent="0.2">
      <c r="A34" s="412"/>
      <c r="B34" s="423" t="s">
        <v>62</v>
      </c>
      <c r="C34" s="171"/>
      <c r="D34" s="171"/>
      <c r="E34" s="171"/>
      <c r="F34" s="424" t="str">
        <f>"FTE (see table) + $7 per"</f>
        <v>FTE (see table) + $7 per</v>
      </c>
      <c r="G34" s="425" t="s">
        <v>117</v>
      </c>
      <c r="H34" s="171"/>
      <c r="I34" s="391">
        <v>0</v>
      </c>
      <c r="J34" s="391">
        <f>'Calculations - HIDE'!$K99+'Calculations - HIDE'!$K106</f>
        <v>68212.62</v>
      </c>
      <c r="K34" s="391">
        <f>'Calculations - HIDE'!$Q99+'Calculations - HIDE'!$Q106</f>
        <v>69888.372399999993</v>
      </c>
      <c r="L34" s="391">
        <f>'Calculations - HIDE'!$W99+'Calculations - HIDE'!$W106</f>
        <v>71308.572985999985</v>
      </c>
      <c r="M34" s="391">
        <f>'Calculations - HIDE'!$AC99+'Calculations - HIDE'!$AC106</f>
        <v>72029.848715859989</v>
      </c>
      <c r="N34" s="392">
        <f>'Calculations - HIDE'!$AI99+'Calculations - HIDE'!$AI106</f>
        <v>72827.987203018594</v>
      </c>
    </row>
    <row r="35" spans="1:14" s="166" customFormat="1" x14ac:dyDescent="0.2">
      <c r="A35" s="412"/>
      <c r="B35" s="423" t="s">
        <v>63</v>
      </c>
      <c r="C35" s="171"/>
      <c r="D35" s="171"/>
      <c r="E35" s="171"/>
      <c r="F35" s="424">
        <f>'Calculations - HIDE'!C107</f>
        <v>10</v>
      </c>
      <c r="G35" s="425" t="s">
        <v>118</v>
      </c>
      <c r="H35" s="171"/>
      <c r="I35" s="391">
        <v>0</v>
      </c>
      <c r="J35" s="391">
        <f>'Calculations - HIDE'!$K107</f>
        <v>3000</v>
      </c>
      <c r="K35" s="391">
        <f>'Calculations - HIDE'!$Q107</f>
        <v>3500</v>
      </c>
      <c r="L35" s="391">
        <f>'Calculations - HIDE'!$W107</f>
        <v>4200</v>
      </c>
      <c r="M35" s="391">
        <f>'Calculations - HIDE'!$AC107</f>
        <v>4250</v>
      </c>
      <c r="N35" s="392">
        <f>'Calculations - HIDE'!$AI107</f>
        <v>4400</v>
      </c>
    </row>
    <row r="36" spans="1:14" s="166" customFormat="1" x14ac:dyDescent="0.2">
      <c r="A36" s="412"/>
      <c r="B36" s="423" t="s">
        <v>64</v>
      </c>
      <c r="C36" s="171"/>
      <c r="D36" s="171"/>
      <c r="E36" s="171"/>
      <c r="F36" s="424">
        <f>'Calculations - HIDE'!C108</f>
        <v>6</v>
      </c>
      <c r="G36" s="425" t="s">
        <v>970</v>
      </c>
      <c r="H36" s="171"/>
      <c r="I36" s="391">
        <v>0</v>
      </c>
      <c r="J36" s="391">
        <f>'Calculations - HIDE'!$K108</f>
        <v>2100</v>
      </c>
      <c r="K36" s="391">
        <f>'Calculations - HIDE'!$Q108</f>
        <v>2400</v>
      </c>
      <c r="L36" s="391">
        <f>'Calculations - HIDE'!$W108</f>
        <v>2880</v>
      </c>
      <c r="M36" s="391">
        <f>'Calculations - HIDE'!$AC108</f>
        <v>2910</v>
      </c>
      <c r="N36" s="392">
        <f>'Calculations - HIDE'!$AI108</f>
        <v>3000</v>
      </c>
    </row>
    <row r="37" spans="1:14" s="166" customFormat="1" x14ac:dyDescent="0.2">
      <c r="A37" s="412"/>
      <c r="B37" s="427" t="s">
        <v>65</v>
      </c>
      <c r="C37" s="428"/>
      <c r="D37" s="428"/>
      <c r="E37" s="428"/>
      <c r="F37" s="436"/>
      <c r="G37" s="428"/>
      <c r="H37" s="428"/>
      <c r="I37" s="395">
        <v>0</v>
      </c>
      <c r="J37" s="395">
        <f t="shared" ref="J37:N37" si="7">SUM(J32:J36)</f>
        <v>99987.62</v>
      </c>
      <c r="K37" s="395">
        <f t="shared" si="7"/>
        <v>107013.37239999999</v>
      </c>
      <c r="L37" s="395">
        <f t="shared" si="7"/>
        <v>115375.57298599998</v>
      </c>
      <c r="M37" s="395">
        <f t="shared" si="7"/>
        <v>116631.84871585999</v>
      </c>
      <c r="N37" s="396">
        <f t="shared" si="7"/>
        <v>119034.98720301859</v>
      </c>
    </row>
    <row r="38" spans="1:14" s="166" customFormat="1" x14ac:dyDescent="0.2">
      <c r="A38" s="412"/>
      <c r="B38" s="429"/>
      <c r="C38" s="180"/>
      <c r="D38" s="180"/>
      <c r="E38" s="180"/>
      <c r="F38" s="180"/>
      <c r="G38" s="180"/>
      <c r="H38" s="180"/>
      <c r="I38" s="169"/>
      <c r="J38" s="169"/>
      <c r="K38" s="169"/>
      <c r="L38" s="169"/>
      <c r="M38" s="169"/>
      <c r="N38" s="376"/>
    </row>
    <row r="39" spans="1:14" s="166" customFormat="1" x14ac:dyDescent="0.2">
      <c r="A39" s="412"/>
      <c r="B39" s="170" t="s">
        <v>66</v>
      </c>
      <c r="C39" s="417"/>
      <c r="D39" s="417"/>
      <c r="E39" s="417"/>
      <c r="F39" s="417"/>
      <c r="G39" s="417"/>
      <c r="H39" s="417"/>
      <c r="I39" s="170"/>
      <c r="J39" s="170"/>
      <c r="K39" s="170"/>
      <c r="L39" s="170"/>
      <c r="M39" s="170"/>
      <c r="N39" s="377"/>
    </row>
    <row r="40" spans="1:14" s="166" customFormat="1" x14ac:dyDescent="0.2">
      <c r="A40" s="412"/>
      <c r="B40" s="423" t="s">
        <v>67</v>
      </c>
      <c r="C40" s="171"/>
      <c r="D40" s="171"/>
      <c r="E40" s="171"/>
      <c r="F40" s="545" t="s">
        <v>1014</v>
      </c>
      <c r="G40" s="425" t="s">
        <v>98</v>
      </c>
      <c r="H40" s="171"/>
      <c r="I40" s="391">
        <v>0</v>
      </c>
      <c r="J40" s="391">
        <f>SUM('Calculations - HIDE'!$K113:$K118)</f>
        <v>128250</v>
      </c>
      <c r="K40" s="391">
        <f>SUM('Calculations - HIDE'!$Q113:$Q118)</f>
        <v>146250</v>
      </c>
      <c r="L40" s="391">
        <f>SUM('Calculations - HIDE'!$W113:$W118)</f>
        <v>149200</v>
      </c>
      <c r="M40" s="391">
        <f>SUM('Calculations - HIDE'!$AC113:$AC118)</f>
        <v>144400</v>
      </c>
      <c r="N40" s="392">
        <f>SUM('Calculations - HIDE'!$AI113:$AI118)</f>
        <v>149600</v>
      </c>
    </row>
    <row r="41" spans="1:14" s="166" customFormat="1" x14ac:dyDescent="0.2">
      <c r="A41" s="412"/>
      <c r="B41" s="423" t="s">
        <v>68</v>
      </c>
      <c r="C41" s="171"/>
      <c r="D41" s="171"/>
      <c r="E41" s="171"/>
      <c r="F41" s="426">
        <f>'Calculations - HIDE'!C134</f>
        <v>7.96</v>
      </c>
      <c r="G41" s="425" t="s">
        <v>99</v>
      </c>
      <c r="H41" s="171"/>
      <c r="I41" s="391">
        <v>0</v>
      </c>
      <c r="J41" s="391">
        <f>'Calculations - HIDE'!$K134</f>
        <v>2268.6</v>
      </c>
      <c r="K41" s="391">
        <f>'Calculations - HIDE'!$Q134</f>
        <v>2594.96</v>
      </c>
      <c r="L41" s="391">
        <f>'Calculations - HIDE'!$W134</f>
        <v>2977.04</v>
      </c>
      <c r="M41" s="391">
        <f>'Calculations - HIDE'!$AC134</f>
        <v>2873.56</v>
      </c>
      <c r="N41" s="392">
        <f>'Calculations - HIDE'!$AI134</f>
        <v>2977.04</v>
      </c>
    </row>
    <row r="42" spans="1:14" s="166" customFormat="1" x14ac:dyDescent="0.2">
      <c r="A42" s="412"/>
      <c r="B42" s="423" t="s">
        <v>69</v>
      </c>
      <c r="C42" s="171"/>
      <c r="D42" s="171"/>
      <c r="E42" s="171"/>
      <c r="F42" s="424">
        <f>'Calculations - HIDE'!C135</f>
        <v>38</v>
      </c>
      <c r="G42" s="425" t="s">
        <v>100</v>
      </c>
      <c r="H42" s="171"/>
      <c r="I42" s="391">
        <v>0</v>
      </c>
      <c r="J42" s="391">
        <f>'Calculations - HIDE'!$K135</f>
        <v>10450</v>
      </c>
      <c r="K42" s="391">
        <f>'Calculations - HIDE'!$Q135</f>
        <v>12350</v>
      </c>
      <c r="L42" s="391">
        <f>'Calculations - HIDE'!$W135</f>
        <v>14554</v>
      </c>
      <c r="M42" s="391">
        <f>'Calculations - HIDE'!$AC135</f>
        <v>14744</v>
      </c>
      <c r="N42" s="392">
        <f>'Calculations - HIDE'!$AI135</f>
        <v>15314</v>
      </c>
    </row>
    <row r="43" spans="1:14" s="166" customFormat="1" x14ac:dyDescent="0.2">
      <c r="A43" s="412"/>
      <c r="B43" s="427" t="s">
        <v>66</v>
      </c>
      <c r="C43" s="428"/>
      <c r="D43" s="428"/>
      <c r="E43" s="428"/>
      <c r="F43" s="428"/>
      <c r="G43" s="428"/>
      <c r="H43" s="428"/>
      <c r="I43" s="395">
        <v>0</v>
      </c>
      <c r="J43" s="395">
        <f t="shared" ref="J43:N43" si="8">SUM(J40:J42)</f>
        <v>140968.6</v>
      </c>
      <c r="K43" s="395">
        <f t="shared" si="8"/>
        <v>161194.96</v>
      </c>
      <c r="L43" s="395">
        <f t="shared" si="8"/>
        <v>166731.04</v>
      </c>
      <c r="M43" s="395">
        <f t="shared" si="8"/>
        <v>162017.56</v>
      </c>
      <c r="N43" s="396">
        <f t="shared" si="8"/>
        <v>167891.04</v>
      </c>
    </row>
    <row r="44" spans="1:14" s="166" customFormat="1" x14ac:dyDescent="0.2">
      <c r="A44" s="412"/>
      <c r="B44" s="429"/>
      <c r="C44" s="180"/>
      <c r="D44" s="180"/>
      <c r="E44" s="180"/>
      <c r="F44" s="180"/>
      <c r="G44" s="180"/>
      <c r="H44" s="180"/>
      <c r="I44" s="169"/>
      <c r="J44" s="169"/>
      <c r="K44" s="169"/>
      <c r="L44" s="169"/>
      <c r="M44" s="169"/>
      <c r="N44" s="376"/>
    </row>
    <row r="45" spans="1:14" s="166" customFormat="1" x14ac:dyDescent="0.2">
      <c r="A45" s="412"/>
      <c r="B45" s="170" t="s">
        <v>346</v>
      </c>
      <c r="C45" s="417"/>
      <c r="D45" s="417"/>
      <c r="E45" s="417"/>
      <c r="F45" s="417"/>
      <c r="G45" s="417"/>
      <c r="H45" s="417"/>
      <c r="I45" s="170"/>
      <c r="J45" s="170"/>
      <c r="K45" s="170"/>
      <c r="L45" s="170"/>
      <c r="M45" s="170"/>
      <c r="N45" s="377"/>
    </row>
    <row r="46" spans="1:14" s="166" customFormat="1" x14ac:dyDescent="0.2">
      <c r="A46" s="412"/>
      <c r="B46" s="423" t="s">
        <v>343</v>
      </c>
      <c r="C46" s="171"/>
      <c r="D46" s="171"/>
      <c r="E46" s="171"/>
      <c r="F46" s="171"/>
      <c r="G46" s="425" t="s">
        <v>347</v>
      </c>
      <c r="H46" s="171"/>
      <c r="I46" s="397">
        <v>0</v>
      </c>
      <c r="J46" s="397">
        <f>'Start Here - Data Entry '!G45*'Calculations - HIDE'!K7</f>
        <v>121800</v>
      </c>
      <c r="K46" s="397">
        <f>'Start Here - Data Entry '!H45*'Calculations - HIDE'!Q7</f>
        <v>124236</v>
      </c>
      <c r="L46" s="397">
        <f>'Start Here - Data Entry '!I45*'Calculations - HIDE'!W7</f>
        <v>126099</v>
      </c>
      <c r="M46" s="397">
        <f>'Start Here - Data Entry '!J45*'Calculations - HIDE'!AC7</f>
        <v>127359</v>
      </c>
      <c r="N46" s="398">
        <f>'Start Here - Data Entry '!K45*'Calculations - HIDE'!AI7</f>
        <v>128634</v>
      </c>
    </row>
    <row r="47" spans="1:14" s="166" customFormat="1" x14ac:dyDescent="0.2">
      <c r="A47" s="412"/>
      <c r="B47" s="423" t="s">
        <v>344</v>
      </c>
      <c r="C47" s="171"/>
      <c r="D47" s="171"/>
      <c r="E47" s="171"/>
      <c r="F47" s="171"/>
      <c r="G47" s="425" t="s">
        <v>348</v>
      </c>
      <c r="H47" s="171"/>
      <c r="I47" s="399">
        <v>0</v>
      </c>
      <c r="J47" s="399">
        <f>'Start Here - Data Entry '!G44*'Calculations - HIDE'!K8</f>
        <v>274050</v>
      </c>
      <c r="K47" s="399">
        <f>'Start Here - Data Entry '!H44*'Calculations - HIDE'!Q8</f>
        <v>279531</v>
      </c>
      <c r="L47" s="399">
        <f>'Start Here - Data Entry '!I44*'Calculations - HIDE'!W8</f>
        <v>283725</v>
      </c>
      <c r="M47" s="399">
        <f>'Start Here - Data Entry '!J44*'Calculations - HIDE'!AC8</f>
        <v>286563</v>
      </c>
      <c r="N47" s="400">
        <f>'Start Here - Data Entry '!K44*'Calculations - HIDE'!AI8</f>
        <v>289428</v>
      </c>
    </row>
    <row r="48" spans="1:14" s="166" customFormat="1" ht="4.5" customHeight="1" x14ac:dyDescent="0.2">
      <c r="A48" s="412"/>
      <c r="B48" s="423"/>
      <c r="C48" s="171"/>
      <c r="D48" s="171"/>
      <c r="E48" s="171"/>
      <c r="F48" s="437"/>
      <c r="G48" s="171"/>
      <c r="H48" s="171"/>
      <c r="I48" s="172"/>
      <c r="J48" s="172"/>
      <c r="K48" s="172"/>
      <c r="L48" s="172"/>
      <c r="M48" s="172"/>
      <c r="N48" s="378"/>
    </row>
    <row r="49" spans="1:14" s="166" customFormat="1" x14ac:dyDescent="0.2">
      <c r="A49" s="412"/>
      <c r="B49" s="423"/>
      <c r="C49" s="171"/>
      <c r="D49" s="171"/>
      <c r="E49" s="171"/>
      <c r="F49" s="171" t="s">
        <v>345</v>
      </c>
      <c r="G49" s="171"/>
      <c r="H49" s="171"/>
      <c r="I49" s="172"/>
      <c r="J49" s="172"/>
      <c r="K49" s="172"/>
      <c r="L49" s="172"/>
      <c r="M49" s="172"/>
      <c r="N49" s="378"/>
    </row>
    <row r="50" spans="1:14" s="166" customFormat="1" ht="3.75" customHeight="1" x14ac:dyDescent="0.2">
      <c r="A50" s="412"/>
      <c r="B50" s="423"/>
      <c r="C50" s="171"/>
      <c r="D50" s="171"/>
      <c r="E50" s="171"/>
      <c r="F50" s="171"/>
      <c r="G50" s="171"/>
      <c r="H50" s="171"/>
      <c r="I50" s="172"/>
      <c r="J50" s="172"/>
      <c r="K50" s="172"/>
      <c r="L50" s="172"/>
      <c r="M50" s="172"/>
      <c r="N50" s="378"/>
    </row>
    <row r="51" spans="1:14" s="166" customFormat="1" x14ac:dyDescent="0.2">
      <c r="A51" s="412"/>
      <c r="B51" s="427" t="s">
        <v>346</v>
      </c>
      <c r="C51" s="168"/>
      <c r="D51" s="168"/>
      <c r="E51" s="168"/>
      <c r="F51" s="168"/>
      <c r="G51" s="168"/>
      <c r="H51" s="168"/>
      <c r="I51" s="395">
        <f t="shared" ref="I51:N51" si="9">SUM(I46:I47)</f>
        <v>0</v>
      </c>
      <c r="J51" s="395">
        <f t="shared" si="9"/>
        <v>395850</v>
      </c>
      <c r="K51" s="395">
        <f t="shared" si="9"/>
        <v>403767</v>
      </c>
      <c r="L51" s="395">
        <f t="shared" si="9"/>
        <v>409824</v>
      </c>
      <c r="M51" s="395">
        <f t="shared" si="9"/>
        <v>413922</v>
      </c>
      <c r="N51" s="396">
        <f t="shared" si="9"/>
        <v>418062</v>
      </c>
    </row>
    <row r="52" spans="1:14" s="166" customFormat="1" x14ac:dyDescent="0.2">
      <c r="A52" s="412"/>
      <c r="B52" s="438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379"/>
    </row>
    <row r="53" spans="1:14" s="166" customFormat="1" x14ac:dyDescent="0.2">
      <c r="A53" s="412"/>
      <c r="B53" s="170" t="s">
        <v>115</v>
      </c>
      <c r="C53" s="417"/>
      <c r="D53" s="417"/>
      <c r="E53" s="417"/>
      <c r="F53" s="417"/>
      <c r="G53" s="417"/>
      <c r="H53" s="417"/>
      <c r="I53" s="170"/>
      <c r="J53" s="170"/>
      <c r="K53" s="170"/>
      <c r="L53" s="170"/>
      <c r="M53" s="170"/>
      <c r="N53" s="377"/>
    </row>
    <row r="54" spans="1:14" s="166" customFormat="1" x14ac:dyDescent="0.2">
      <c r="A54" s="412"/>
      <c r="B54" s="423" t="s">
        <v>980</v>
      </c>
      <c r="C54" s="171"/>
      <c r="D54" s="171"/>
      <c r="E54" s="171"/>
      <c r="F54" s="171"/>
      <c r="G54" s="171"/>
      <c r="H54" s="171"/>
      <c r="I54" s="174">
        <v>0</v>
      </c>
      <c r="J54" s="174">
        <f>'Calculations - HIDE'!$K150</f>
        <v>0.5</v>
      </c>
      <c r="K54" s="174">
        <f>'Calculations - HIDE'!$Q150</f>
        <v>0.5</v>
      </c>
      <c r="L54" s="174">
        <f>'Calculations - HIDE'!$W150</f>
        <v>0.5</v>
      </c>
      <c r="M54" s="174">
        <f>'Calculations - HIDE'!$AC150</f>
        <v>0.5</v>
      </c>
      <c r="N54" s="380">
        <f>'Calculations - HIDE'!$AI150</f>
        <v>1</v>
      </c>
    </row>
    <row r="55" spans="1:14" s="166" customFormat="1" x14ac:dyDescent="0.2">
      <c r="A55" s="412"/>
      <c r="B55" s="423" t="s">
        <v>981</v>
      </c>
      <c r="C55" s="171"/>
      <c r="D55" s="171"/>
      <c r="E55" s="171"/>
      <c r="F55" s="171"/>
      <c r="G55" s="171"/>
      <c r="H55" s="171"/>
      <c r="I55" s="174">
        <v>0</v>
      </c>
      <c r="J55" s="174">
        <f>'Calculations - HIDE'!$K100</f>
        <v>1</v>
      </c>
      <c r="K55" s="174">
        <f>'Calculations - HIDE'!$Q100</f>
        <v>1</v>
      </c>
      <c r="L55" s="174">
        <f>'Calculations - HIDE'!$W100</f>
        <v>1</v>
      </c>
      <c r="M55" s="174">
        <f>'Calculations - HIDE'!$AC100</f>
        <v>1</v>
      </c>
      <c r="N55" s="380">
        <f>'Calculations - HIDE'!$AI100</f>
        <v>1</v>
      </c>
    </row>
    <row r="56" spans="1:14" s="166" customFormat="1" x14ac:dyDescent="0.2">
      <c r="A56" s="412"/>
      <c r="B56" s="423" t="s">
        <v>982</v>
      </c>
      <c r="C56" s="171"/>
      <c r="D56" s="171"/>
      <c r="E56" s="171"/>
      <c r="F56" s="171"/>
      <c r="G56" s="171"/>
      <c r="H56" s="171"/>
      <c r="I56" s="174">
        <v>0</v>
      </c>
      <c r="J56" s="174">
        <f>'Calculations - HIDE'!$K174</f>
        <v>2</v>
      </c>
      <c r="K56" s="174">
        <f>'Calculations - HIDE'!$Q174</f>
        <v>2.5</v>
      </c>
      <c r="L56" s="174">
        <f>'Calculations - HIDE'!$W174</f>
        <v>3</v>
      </c>
      <c r="M56" s="174">
        <f>'Calculations - HIDE'!$AC174</f>
        <v>3</v>
      </c>
      <c r="N56" s="380">
        <f>'Calculations - HIDE'!$AI174</f>
        <v>3</v>
      </c>
    </row>
    <row r="57" spans="1:14" s="166" customFormat="1" x14ac:dyDescent="0.2">
      <c r="A57" s="412"/>
      <c r="B57" s="423" t="s">
        <v>983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HIDE'!$K196</f>
        <v>0.2</v>
      </c>
      <c r="K57" s="174">
        <f>'Calculations - HIDE'!$Q196</f>
        <v>0.2</v>
      </c>
      <c r="L57" s="174">
        <f>'Calculations - HIDE'!$W196</f>
        <v>0.2</v>
      </c>
      <c r="M57" s="174">
        <f>'Calculations - HIDE'!$AC196</f>
        <v>0.2</v>
      </c>
      <c r="N57" s="380">
        <f>'Calculations - HIDE'!$AI196</f>
        <v>0.4</v>
      </c>
    </row>
    <row r="58" spans="1:14" s="166" customFormat="1" x14ac:dyDescent="0.2">
      <c r="A58" s="412"/>
      <c r="B58" s="423" t="s">
        <v>984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HIDE'!$K221</f>
        <v>0.4</v>
      </c>
      <c r="K58" s="174">
        <f>'Calculations - HIDE'!$Q221</f>
        <v>0.4</v>
      </c>
      <c r="L58" s="174">
        <f>'Calculations - HIDE'!$W221</f>
        <v>0.4</v>
      </c>
      <c r="M58" s="174">
        <f>'Calculations - HIDE'!$AC221</f>
        <v>0.4</v>
      </c>
      <c r="N58" s="380">
        <f>'Calculations - HIDE'!$AI221</f>
        <v>0.4</v>
      </c>
    </row>
    <row r="59" spans="1:14" s="166" customFormat="1" x14ac:dyDescent="0.2">
      <c r="A59" s="412"/>
      <c r="B59" s="427" t="s">
        <v>979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75"/>
    </row>
    <row r="60" spans="1:14" s="166" customFormat="1" x14ac:dyDescent="0.2">
      <c r="A60" s="412"/>
      <c r="B60" s="438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379"/>
    </row>
    <row r="61" spans="1:14" s="166" customFormat="1" x14ac:dyDescent="0.2">
      <c r="A61" s="412"/>
      <c r="B61" s="427" t="s">
        <v>334</v>
      </c>
      <c r="C61" s="168"/>
      <c r="D61" s="168"/>
      <c r="E61" s="168"/>
      <c r="F61" s="168"/>
      <c r="G61" s="168"/>
      <c r="H61" s="168"/>
      <c r="I61" s="395">
        <f t="shared" ref="I61:N61" si="10">I29+I37+I43+I51</f>
        <v>0</v>
      </c>
      <c r="J61" s="395">
        <f t="shared" si="10"/>
        <v>1990396.125</v>
      </c>
      <c r="K61" s="395">
        <f t="shared" si="10"/>
        <v>2262766.6754999999</v>
      </c>
      <c r="L61" s="395">
        <f t="shared" si="10"/>
        <v>2545856.5062325001</v>
      </c>
      <c r="M61" s="395">
        <f t="shared" si="10"/>
        <v>2562655.8708948251</v>
      </c>
      <c r="N61" s="396">
        <f t="shared" si="10"/>
        <v>2640578.774003773</v>
      </c>
    </row>
    <row r="62" spans="1:14" s="166" customFormat="1" x14ac:dyDescent="0.2">
      <c r="A62" s="412"/>
      <c r="B62" s="438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379"/>
    </row>
    <row r="63" spans="1:14" s="182" customFormat="1" ht="23.25" customHeight="1" x14ac:dyDescent="0.25">
      <c r="A63" s="439"/>
      <c r="B63" s="440" t="s">
        <v>335</v>
      </c>
      <c r="C63" s="374"/>
      <c r="D63" s="374"/>
      <c r="E63" s="374"/>
      <c r="F63" s="374"/>
      <c r="G63" s="374"/>
      <c r="H63" s="374"/>
      <c r="I63" s="401">
        <f t="shared" ref="I63:N63" si="11">I61+I14</f>
        <v>20000</v>
      </c>
      <c r="J63" s="401">
        <f t="shared" si="11"/>
        <v>2016892.125</v>
      </c>
      <c r="K63" s="401">
        <f t="shared" si="11"/>
        <v>2289262.6754999999</v>
      </c>
      <c r="L63" s="401">
        <f t="shared" si="11"/>
        <v>2572352.5062325001</v>
      </c>
      <c r="M63" s="401">
        <f t="shared" si="11"/>
        <v>2589151.8708948251</v>
      </c>
      <c r="N63" s="402">
        <f t="shared" si="11"/>
        <v>2640578.774003773</v>
      </c>
    </row>
    <row r="64" spans="1:14" s="166" customFormat="1" ht="9.75" customHeight="1" x14ac:dyDescent="0.2"/>
  </sheetData>
  <sheetProtection password="DBAD" sheet="1" objects="1" scenarios="1"/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2:AF329"/>
  <sheetViews>
    <sheetView showGridLines="0" topLeftCell="C42" zoomScale="125" zoomScaleNormal="125" zoomScalePageLayoutView="125" workbookViewId="0">
      <selection activeCell="X34" sqref="X34"/>
    </sheetView>
  </sheetViews>
  <sheetFormatPr defaultColWidth="8.85546875" defaultRowHeight="12.75" outlineLevelRow="1" outlineLevelCol="1" x14ac:dyDescent="0.2"/>
  <cols>
    <col min="1" max="1" width="12.42578125" style="184" hidden="1" customWidth="1" outlineLevel="1"/>
    <col min="2" max="2" width="1.7109375" style="185" hidden="1" customWidth="1" outlineLevel="1"/>
    <col min="3" max="3" width="43.42578125" style="186" bestFit="1" customWidth="1" collapsed="1"/>
    <col min="4" max="4" width="15.140625" style="185" hidden="1" customWidth="1"/>
    <col min="5" max="5" width="17.85546875" style="185" hidden="1" customWidth="1"/>
    <col min="6" max="6" width="16.42578125" style="185" hidden="1" customWidth="1"/>
    <col min="7" max="7" width="19.140625" style="187" bestFit="1" customWidth="1"/>
    <col min="8" max="12" width="11.7109375" style="188" hidden="1" customWidth="1" outlineLevel="1"/>
    <col min="13" max="13" width="1.42578125" style="185" customWidth="1" collapsed="1"/>
    <col min="14" max="14" width="14.85546875" style="189" customWidth="1"/>
    <col min="15" max="15" width="13.140625" style="403" customWidth="1"/>
    <col min="16" max="16" width="2.140625" style="185" customWidth="1"/>
    <col min="17" max="17" width="14.85546875" style="189" customWidth="1"/>
    <col min="18" max="18" width="13.140625" style="403" customWidth="1"/>
    <col min="19" max="19" width="1.42578125" style="185" customWidth="1"/>
    <col min="20" max="20" width="14.85546875" style="189" customWidth="1"/>
    <col min="21" max="21" width="13.140625" style="403" customWidth="1"/>
    <col min="22" max="22" width="1.42578125" style="185" customWidth="1"/>
    <col min="23" max="23" width="14.85546875" style="189" customWidth="1"/>
    <col min="24" max="24" width="13.140625" style="403" customWidth="1"/>
    <col min="25" max="25" width="1.42578125" style="185" customWidth="1"/>
    <col min="26" max="26" width="14.85546875" style="189" customWidth="1"/>
    <col min="27" max="27" width="13.140625" style="403" customWidth="1"/>
    <col min="28" max="28" width="1.42578125" style="185" customWidth="1"/>
    <col min="29" max="29" width="14.85546875" style="189" customWidth="1"/>
    <col min="30" max="30" width="13.140625" style="403" customWidth="1"/>
    <col min="31" max="16384" width="8.85546875" style="186"/>
  </cols>
  <sheetData>
    <row r="2" spans="1:30" s="1" customFormat="1" ht="21" x14ac:dyDescent="0.35">
      <c r="F2" s="443"/>
      <c r="I2" s="443"/>
      <c r="N2" s="443"/>
      <c r="R2" s="537" t="s">
        <v>978</v>
      </c>
      <c r="Y2" s="443" t="s">
        <v>962</v>
      </c>
    </row>
    <row r="3" spans="1:30" s="1" customFormat="1" ht="15" x14ac:dyDescent="0.25">
      <c r="F3" s="13"/>
      <c r="I3" s="13"/>
      <c r="N3" s="13"/>
      <c r="Y3" s="13" t="s">
        <v>963</v>
      </c>
    </row>
    <row r="4" spans="1:30" s="1" customFormat="1" x14ac:dyDescent="0.2">
      <c r="F4" s="445"/>
      <c r="I4" s="445"/>
      <c r="N4" s="445"/>
      <c r="X4" s="412"/>
      <c r="Y4" s="412" t="s">
        <v>965</v>
      </c>
    </row>
    <row r="5" spans="1:30" s="166" customFormat="1" x14ac:dyDescent="0.2">
      <c r="A5" s="412"/>
      <c r="C5" s="1"/>
      <c r="D5" s="1"/>
      <c r="E5" s="1"/>
      <c r="F5" s="445"/>
      <c r="G5" s="1"/>
      <c r="H5" s="444"/>
      <c r="I5" s="444"/>
      <c r="J5" s="444"/>
      <c r="K5" s="444"/>
      <c r="L5" s="444"/>
      <c r="M5" s="1"/>
      <c r="N5" s="444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444" t="s">
        <v>966</v>
      </c>
      <c r="AA5" s="511"/>
      <c r="AB5" s="511"/>
      <c r="AC5" s="511"/>
      <c r="AD5" s="511"/>
    </row>
    <row r="6" spans="1:30" s="167" customFormat="1" ht="18.75" x14ac:dyDescent="0.3">
      <c r="A6" s="413"/>
      <c r="C6" s="414" t="str">
        <f>'Start Here - Data Entry '!D3&amp;" - REVENUE"</f>
        <v>DCIS at Fairmont - REVENUE</v>
      </c>
      <c r="D6" s="1"/>
      <c r="E6" s="1"/>
      <c r="F6" s="445"/>
      <c r="G6" s="513"/>
      <c r="H6" s="415"/>
      <c r="I6" s="510"/>
      <c r="J6" s="415"/>
      <c r="K6" s="415"/>
      <c r="L6" s="415"/>
      <c r="M6" s="415"/>
      <c r="N6" s="510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0" t="s">
        <v>964</v>
      </c>
      <c r="Z6" s="512"/>
      <c r="AA6" s="512"/>
      <c r="AB6" s="512"/>
      <c r="AC6" s="512"/>
      <c r="AD6" s="512"/>
    </row>
    <row r="7" spans="1:30" ht="13.5" thickBot="1" x14ac:dyDescent="0.25">
      <c r="C7" s="1"/>
      <c r="D7" s="1"/>
      <c r="E7" s="1"/>
      <c r="F7" s="445"/>
      <c r="G7" s="1"/>
    </row>
    <row r="8" spans="1:30" ht="21.75" hidden="1" customHeight="1" outlineLevel="1" x14ac:dyDescent="0.2">
      <c r="C8" s="570" t="s">
        <v>178</v>
      </c>
      <c r="D8" s="571"/>
      <c r="E8" s="571"/>
      <c r="F8" s="571"/>
      <c r="G8" s="572"/>
    </row>
    <row r="9" spans="1:30" ht="15" hidden="1" outlineLevel="1" x14ac:dyDescent="0.25">
      <c r="C9" s="190" t="s">
        <v>179</v>
      </c>
      <c r="D9" s="191"/>
      <c r="E9" s="192"/>
      <c r="F9" s="192"/>
      <c r="G9" s="193"/>
      <c r="H9" s="194"/>
      <c r="I9" s="194"/>
      <c r="J9" s="194"/>
      <c r="K9" s="194"/>
      <c r="L9" s="194"/>
      <c r="M9" s="195"/>
      <c r="N9" s="531">
        <v>0</v>
      </c>
      <c r="O9" s="532"/>
      <c r="P9" s="533"/>
      <c r="Q9" s="534">
        <f>VALUE('Calculations - HIDE'!$K$196)</f>
        <v>0.2</v>
      </c>
      <c r="R9" s="532"/>
      <c r="S9" s="533"/>
      <c r="T9" s="531">
        <f>'Calculations - HIDE'!$Q$196</f>
        <v>0.2</v>
      </c>
      <c r="U9" s="532"/>
      <c r="V9" s="533"/>
      <c r="W9" s="531">
        <f>'Calculations - HIDE'!$W$196</f>
        <v>0.2</v>
      </c>
      <c r="X9" s="532"/>
      <c r="Y9" s="533"/>
      <c r="Z9" s="531">
        <f>'Calculations - HIDE'!$AC$196</f>
        <v>0.2</v>
      </c>
      <c r="AA9" s="532"/>
      <c r="AB9" s="533"/>
      <c r="AC9" s="531">
        <f>'Calculations - HIDE'!$AI$196</f>
        <v>0.4</v>
      </c>
      <c r="AD9" s="532"/>
    </row>
    <row r="10" spans="1:30" ht="15" hidden="1" outlineLevel="1" x14ac:dyDescent="0.25">
      <c r="C10" s="190" t="s">
        <v>180</v>
      </c>
      <c r="D10" s="191"/>
      <c r="E10" s="192"/>
      <c r="F10" s="192"/>
      <c r="G10" s="193"/>
      <c r="H10" s="194"/>
      <c r="I10" s="194"/>
      <c r="J10" s="194"/>
      <c r="K10" s="194"/>
      <c r="L10" s="194"/>
      <c r="M10" s="195"/>
      <c r="N10" s="531">
        <v>0</v>
      </c>
      <c r="O10" s="532"/>
      <c r="P10" s="533"/>
      <c r="Q10" s="534">
        <f>'Calculations - HIDE'!$K$221</f>
        <v>0.4</v>
      </c>
      <c r="R10" s="532"/>
      <c r="S10" s="533"/>
      <c r="T10" s="531">
        <f>'Calculations - HIDE'!$Q$221</f>
        <v>0.4</v>
      </c>
      <c r="U10" s="532"/>
      <c r="V10" s="533"/>
      <c r="W10" s="531">
        <f>'Calculations - HIDE'!$W$221</f>
        <v>0.4</v>
      </c>
      <c r="X10" s="532"/>
      <c r="Y10" s="533"/>
      <c r="Z10" s="531">
        <f>'Calculations - HIDE'!$AC$221</f>
        <v>0.4</v>
      </c>
      <c r="AA10" s="532"/>
      <c r="AB10" s="533"/>
      <c r="AC10" s="531">
        <f>'Calculations - HIDE'!$AI$221</f>
        <v>0.4</v>
      </c>
      <c r="AD10" s="532"/>
    </row>
    <row r="11" spans="1:30" ht="15" hidden="1" outlineLevel="1" x14ac:dyDescent="0.25">
      <c r="C11" s="190" t="s">
        <v>181</v>
      </c>
      <c r="D11" s="191"/>
      <c r="E11" s="192"/>
      <c r="F11" s="192"/>
      <c r="G11" s="193"/>
      <c r="H11" s="194"/>
      <c r="I11" s="194"/>
      <c r="J11" s="194"/>
      <c r="K11" s="194"/>
      <c r="L11" s="194"/>
      <c r="M11" s="195"/>
      <c r="N11" s="531">
        <v>0</v>
      </c>
      <c r="O11" s="532"/>
      <c r="P11" s="533"/>
      <c r="Q11" s="535">
        <f>'Calculations - HIDE'!$K$174</f>
        <v>2</v>
      </c>
      <c r="R11" s="532"/>
      <c r="S11" s="533"/>
      <c r="T11" s="531">
        <f>'Calculations - HIDE'!$Q$174</f>
        <v>2.5</v>
      </c>
      <c r="U11" s="532"/>
      <c r="V11" s="533"/>
      <c r="W11" s="531">
        <f>'Calculations - HIDE'!$W$174</f>
        <v>3</v>
      </c>
      <c r="X11" s="532"/>
      <c r="Y11" s="533"/>
      <c r="Z11" s="531">
        <f>'Calculations - HIDE'!$AC$174</f>
        <v>3</v>
      </c>
      <c r="AA11" s="532"/>
      <c r="AB11" s="533"/>
      <c r="AC11" s="531">
        <f>'Calculations - HIDE'!$AI$174</f>
        <v>3</v>
      </c>
      <c r="AD11" s="532"/>
    </row>
    <row r="12" spans="1:30" ht="15" hidden="1" outlineLevel="1" x14ac:dyDescent="0.25">
      <c r="C12" s="196" t="s">
        <v>182</v>
      </c>
      <c r="D12" s="191"/>
      <c r="E12" s="192"/>
      <c r="F12" s="192"/>
      <c r="G12" s="193"/>
      <c r="H12" s="194"/>
      <c r="I12" s="194"/>
      <c r="J12" s="194"/>
      <c r="K12" s="194"/>
      <c r="L12" s="194"/>
      <c r="M12" s="195"/>
      <c r="N12" s="531">
        <v>0</v>
      </c>
      <c r="O12" s="532"/>
      <c r="P12" s="533"/>
      <c r="Q12" s="531">
        <f>VALUE(Q13+Q14)</f>
        <v>1.5</v>
      </c>
      <c r="R12" s="532"/>
      <c r="S12" s="533"/>
      <c r="T12" s="531">
        <f>T13+T14</f>
        <v>1.5</v>
      </c>
      <c r="U12" s="532"/>
      <c r="V12" s="533"/>
      <c r="W12" s="531">
        <f>W13+W14</f>
        <v>1.5</v>
      </c>
      <c r="X12" s="532"/>
      <c r="Y12" s="533"/>
      <c r="Z12" s="531">
        <f>Z13+Z14</f>
        <v>1.5</v>
      </c>
      <c r="AA12" s="532"/>
      <c r="AB12" s="533"/>
      <c r="AC12" s="531">
        <f>AC13+AC14</f>
        <v>2</v>
      </c>
      <c r="AD12" s="532"/>
    </row>
    <row r="13" spans="1:30" ht="22.5" hidden="1" customHeight="1" outlineLevel="1" x14ac:dyDescent="0.25">
      <c r="C13" s="197" t="s">
        <v>183</v>
      </c>
      <c r="D13" s="191"/>
      <c r="E13" s="192"/>
      <c r="F13" s="192"/>
      <c r="G13" s="198"/>
      <c r="H13" s="194"/>
      <c r="I13" s="194"/>
      <c r="J13" s="194"/>
      <c r="K13" s="194"/>
      <c r="L13" s="194"/>
      <c r="M13" s="195"/>
      <c r="N13" s="531">
        <v>0</v>
      </c>
      <c r="O13" s="532"/>
      <c r="P13" s="533"/>
      <c r="Q13" s="536">
        <f>VALUE('Calculations - HIDE'!$K$150)</f>
        <v>0.5</v>
      </c>
      <c r="R13" s="532"/>
      <c r="S13" s="533"/>
      <c r="T13" s="531">
        <f>'Calculations - HIDE'!$Q$150</f>
        <v>0.5</v>
      </c>
      <c r="U13" s="532"/>
      <c r="V13" s="533"/>
      <c r="W13" s="531">
        <f>'Calculations - HIDE'!$W$150</f>
        <v>0.5</v>
      </c>
      <c r="X13" s="532"/>
      <c r="Y13" s="533"/>
      <c r="Z13" s="531">
        <f>'Calculations - HIDE'!$AC$150</f>
        <v>0.5</v>
      </c>
      <c r="AA13" s="532"/>
      <c r="AB13" s="533"/>
      <c r="AC13" s="531">
        <f>'Calculations - HIDE'!$AI$150</f>
        <v>1</v>
      </c>
      <c r="AD13" s="532"/>
    </row>
    <row r="14" spans="1:30" ht="15.75" hidden="1" customHeight="1" outlineLevel="1" thickBot="1" x14ac:dyDescent="0.3">
      <c r="C14" s="199" t="s">
        <v>184</v>
      </c>
      <c r="D14" s="200"/>
      <c r="E14" s="201"/>
      <c r="F14" s="201"/>
      <c r="G14" s="202"/>
      <c r="H14" s="194"/>
      <c r="I14" s="194"/>
      <c r="J14" s="194"/>
      <c r="K14" s="194"/>
      <c r="L14" s="194"/>
      <c r="M14" s="195"/>
      <c r="N14" s="531">
        <v>0</v>
      </c>
      <c r="O14" s="532"/>
      <c r="P14" s="533"/>
      <c r="Q14" s="534">
        <f>VALUE('Calculations - HIDE'!$K$100)</f>
        <v>1</v>
      </c>
      <c r="R14" s="532"/>
      <c r="S14" s="533"/>
      <c r="T14" s="531">
        <f>'Calculations - HIDE'!$Q$100</f>
        <v>1</v>
      </c>
      <c r="U14" s="532"/>
      <c r="V14" s="533"/>
      <c r="W14" s="531">
        <f>'Calculations - HIDE'!$W$100</f>
        <v>1</v>
      </c>
      <c r="X14" s="532"/>
      <c r="Y14" s="533"/>
      <c r="Z14" s="531">
        <f>'Calculations - HIDE'!$AC$100</f>
        <v>1</v>
      </c>
      <c r="AA14" s="532"/>
      <c r="AB14" s="533"/>
      <c r="AC14" s="531">
        <f>'Calculations - HIDE'!$AI$100</f>
        <v>1</v>
      </c>
      <c r="AD14" s="532"/>
    </row>
    <row r="15" spans="1:30" collapsed="1" x14ac:dyDescent="0.2">
      <c r="D15" s="573" t="s">
        <v>163</v>
      </c>
      <c r="E15" s="573"/>
      <c r="F15" s="573"/>
    </row>
    <row r="16" spans="1:30" s="210" customFormat="1" ht="78.75" customHeight="1" x14ac:dyDescent="0.2">
      <c r="A16" s="203" t="s">
        <v>185</v>
      </c>
      <c r="B16" s="204"/>
      <c r="C16" s="205" t="s">
        <v>186</v>
      </c>
      <c r="D16" s="386" t="s">
        <v>187</v>
      </c>
      <c r="E16" s="386" t="s">
        <v>188</v>
      </c>
      <c r="F16" s="386" t="s">
        <v>189</v>
      </c>
      <c r="G16" s="206" t="s">
        <v>190</v>
      </c>
      <c r="H16" s="207" t="s">
        <v>191</v>
      </c>
      <c r="I16" s="207" t="s">
        <v>192</v>
      </c>
      <c r="J16" s="207" t="s">
        <v>193</v>
      </c>
      <c r="K16" s="207" t="s">
        <v>194</v>
      </c>
      <c r="L16" s="207" t="s">
        <v>195</v>
      </c>
      <c r="M16" s="204"/>
      <c r="N16" s="208" t="s">
        <v>196</v>
      </c>
      <c r="O16" s="404" t="s">
        <v>197</v>
      </c>
      <c r="P16" s="209"/>
      <c r="Q16" s="208" t="s">
        <v>198</v>
      </c>
      <c r="R16" s="404" t="s">
        <v>199</v>
      </c>
      <c r="S16" s="209"/>
      <c r="T16" s="208" t="s">
        <v>200</v>
      </c>
      <c r="U16" s="404" t="s">
        <v>201</v>
      </c>
      <c r="V16" s="209"/>
      <c r="W16" s="208" t="s">
        <v>202</v>
      </c>
      <c r="X16" s="404" t="s">
        <v>203</v>
      </c>
      <c r="Y16" s="209"/>
      <c r="Z16" s="208" t="s">
        <v>204</v>
      </c>
      <c r="AA16" s="404" t="s">
        <v>205</v>
      </c>
      <c r="AB16" s="209"/>
      <c r="AC16" s="208" t="s">
        <v>206</v>
      </c>
      <c r="AD16" s="404" t="s">
        <v>207</v>
      </c>
    </row>
    <row r="17" spans="1:30" s="217" customFormat="1" x14ac:dyDescent="0.2">
      <c r="A17" s="184"/>
      <c r="B17" s="211"/>
      <c r="C17" s="212"/>
      <c r="D17" s="213"/>
      <c r="E17" s="211"/>
      <c r="F17" s="211"/>
      <c r="G17" s="214"/>
      <c r="H17" s="215"/>
      <c r="I17" s="215"/>
      <c r="J17" s="215"/>
      <c r="K17" s="215"/>
      <c r="L17" s="215"/>
      <c r="M17" s="212"/>
      <c r="N17" s="216"/>
      <c r="O17" s="405"/>
      <c r="P17" s="212"/>
      <c r="Q17" s="216"/>
      <c r="R17" s="405"/>
      <c r="S17" s="212"/>
      <c r="T17" s="216"/>
      <c r="U17" s="405"/>
      <c r="V17" s="212"/>
      <c r="W17" s="216"/>
      <c r="X17" s="405"/>
      <c r="Y17" s="212"/>
      <c r="Z17" s="216"/>
      <c r="AA17" s="405"/>
      <c r="AB17" s="212"/>
      <c r="AC17" s="216"/>
      <c r="AD17" s="405"/>
    </row>
    <row r="18" spans="1:30" s="217" customFormat="1" x14ac:dyDescent="0.2">
      <c r="A18" s="184"/>
      <c r="B18" s="211"/>
      <c r="C18" s="218" t="s">
        <v>208</v>
      </c>
      <c r="D18" s="219"/>
      <c r="E18" s="219"/>
      <c r="F18" s="219"/>
      <c r="G18" s="220"/>
      <c r="H18" s="221"/>
      <c r="I18" s="221"/>
      <c r="J18" s="221"/>
      <c r="K18" s="221"/>
      <c r="L18" s="221"/>
      <c r="M18" s="211"/>
      <c r="N18" s="390"/>
      <c r="O18" s="406"/>
      <c r="P18" s="211"/>
      <c r="Q18" s="568" t="s">
        <v>1016</v>
      </c>
      <c r="R18" s="569"/>
      <c r="S18" s="211"/>
      <c r="T18" s="568" t="s">
        <v>1016</v>
      </c>
      <c r="U18" s="569"/>
      <c r="V18" s="211"/>
      <c r="W18" s="568" t="s">
        <v>1016</v>
      </c>
      <c r="X18" s="569"/>
      <c r="Y18" s="211"/>
      <c r="Z18" s="568" t="s">
        <v>1016</v>
      </c>
      <c r="AA18" s="569"/>
      <c r="AB18" s="211"/>
      <c r="AC18" s="568" t="s">
        <v>1016</v>
      </c>
      <c r="AD18" s="569"/>
    </row>
    <row r="19" spans="1:30" s="217" customFormat="1" ht="14.25" x14ac:dyDescent="0.2">
      <c r="A19" s="184"/>
      <c r="B19" s="211"/>
      <c r="C19" s="222" t="s">
        <v>209</v>
      </c>
      <c r="D19" s="223">
        <v>13.25</v>
      </c>
      <c r="E19" s="224">
        <f>ROUND(D19*0.21,2)</f>
        <v>2.78</v>
      </c>
      <c r="F19" s="224">
        <f>ROUND(D19*0.21,2)</f>
        <v>2.78</v>
      </c>
      <c r="G19" s="224">
        <f>D19+E19</f>
        <v>16.03</v>
      </c>
      <c r="H19" s="225">
        <f>G19*(1+'Start Here - Data Entry '!$G$13)</f>
        <v>16.27045</v>
      </c>
      <c r="I19" s="225">
        <f>H19*(1+'Start Here - Data Entry '!$H$13)</f>
        <v>16.595859000000001</v>
      </c>
      <c r="J19" s="225">
        <f>I19*(1+'Start Here - Data Entry '!$I$13)</f>
        <v>16.844796885000001</v>
      </c>
      <c r="K19" s="225">
        <f>J19*(1+'Start Here - Data Entry '!$J$13)</f>
        <v>17.013244853850001</v>
      </c>
      <c r="L19" s="225">
        <f>K19*(1+'Start Here - Data Entry '!$K$13)</f>
        <v>17.1833773023885</v>
      </c>
      <c r="M19" s="211"/>
      <c r="N19" s="226"/>
      <c r="O19" s="407">
        <f>ROUND(N19*$G19,0)</f>
        <v>0</v>
      </c>
      <c r="P19" s="227"/>
      <c r="Q19" s="226">
        <v>7590</v>
      </c>
      <c r="R19" s="407">
        <f>ROUND(Q19*$H19,0)</f>
        <v>123493</v>
      </c>
      <c r="S19" s="227"/>
      <c r="T19" s="226">
        <v>7590</v>
      </c>
      <c r="U19" s="407">
        <f>ROUND(T19*$I19,0)</f>
        <v>125963</v>
      </c>
      <c r="V19" s="227"/>
      <c r="W19" s="226">
        <v>7590</v>
      </c>
      <c r="X19" s="407">
        <f>ROUND(W19*$J19,0)</f>
        <v>127852</v>
      </c>
      <c r="Y19" s="227"/>
      <c r="Z19" s="226">
        <v>7590</v>
      </c>
      <c r="AA19" s="407">
        <f>ROUND(Z19*$K19,0)</f>
        <v>129131</v>
      </c>
      <c r="AB19" s="227"/>
      <c r="AC19" s="226">
        <v>7590</v>
      </c>
      <c r="AD19" s="407">
        <f>ROUND(AC19*$L19,0)</f>
        <v>130422</v>
      </c>
    </row>
    <row r="20" spans="1:30" s="217" customFormat="1" ht="14.25" x14ac:dyDescent="0.2">
      <c r="A20" s="184"/>
      <c r="B20" s="211"/>
      <c r="C20" s="222" t="s">
        <v>209</v>
      </c>
      <c r="D20" s="223">
        <v>13.25</v>
      </c>
      <c r="E20" s="224">
        <f t="shared" ref="E20:E22" si="0">ROUND(D20*0.21,2)</f>
        <v>2.78</v>
      </c>
      <c r="F20" s="224">
        <f t="shared" ref="F20:F22" si="1">ROUND(D20*0.21,2)</f>
        <v>2.78</v>
      </c>
      <c r="G20" s="224">
        <f t="shared" ref="G20:G22" si="2">D20+E20</f>
        <v>16.03</v>
      </c>
      <c r="H20" s="225">
        <f>G20*(1+'Start Here - Data Entry '!$G$13)</f>
        <v>16.27045</v>
      </c>
      <c r="I20" s="225">
        <f>H20*(1+'Start Here - Data Entry '!$H$13)</f>
        <v>16.595859000000001</v>
      </c>
      <c r="J20" s="225">
        <f>I20*(1+'Start Here - Data Entry '!$I$13)</f>
        <v>16.844796885000001</v>
      </c>
      <c r="K20" s="225">
        <f>J20*(1+'Start Here - Data Entry '!$J$13)</f>
        <v>17.013244853850001</v>
      </c>
      <c r="L20" s="225">
        <f>K20*(1+'Start Here - Data Entry '!$K$13)</f>
        <v>17.1833773023885</v>
      </c>
      <c r="M20" s="211"/>
      <c r="N20" s="226">
        <v>0</v>
      </c>
      <c r="O20" s="407">
        <f t="shared" ref="O20:O22" si="3">ROUND(N20*$G20,0)</f>
        <v>0</v>
      </c>
      <c r="P20" s="227"/>
      <c r="Q20" s="226"/>
      <c r="R20" s="407">
        <f t="shared" ref="R20:R22" si="4">ROUND(Q20*$H20,0)</f>
        <v>0</v>
      </c>
      <c r="S20" s="227"/>
      <c r="T20" s="226"/>
      <c r="U20" s="407">
        <f t="shared" ref="U20:U22" si="5">ROUND(T20*$I20,0)</f>
        <v>0</v>
      </c>
      <c r="V20" s="227"/>
      <c r="W20" s="226"/>
      <c r="X20" s="407">
        <f t="shared" ref="X20:X22" si="6">ROUND(W20*$J20,0)</f>
        <v>0</v>
      </c>
      <c r="Y20" s="227"/>
      <c r="Z20" s="226"/>
      <c r="AA20" s="407">
        <f t="shared" ref="AA20:AA22" si="7">ROUND(Z20*$K20,0)</f>
        <v>0</v>
      </c>
      <c r="AB20" s="227"/>
      <c r="AC20" s="226"/>
      <c r="AD20" s="407">
        <f t="shared" ref="AD20:AD22" si="8">ROUND(AC20*$L20,0)</f>
        <v>0</v>
      </c>
    </row>
    <row r="21" spans="1:30" s="217" customFormat="1" ht="14.25" x14ac:dyDescent="0.2">
      <c r="A21" s="184"/>
      <c r="B21" s="211"/>
      <c r="C21" s="228" t="s">
        <v>209</v>
      </c>
      <c r="D21" s="229">
        <v>13.25</v>
      </c>
      <c r="E21" s="230">
        <f t="shared" si="0"/>
        <v>2.78</v>
      </c>
      <c r="F21" s="230">
        <f t="shared" si="1"/>
        <v>2.78</v>
      </c>
      <c r="G21" s="230">
        <f t="shared" si="2"/>
        <v>16.03</v>
      </c>
      <c r="H21" s="225">
        <f>G21*(1+'Start Here - Data Entry '!$G$13)</f>
        <v>16.27045</v>
      </c>
      <c r="I21" s="225">
        <f>H21*(1+'Start Here - Data Entry '!$H$13)</f>
        <v>16.595859000000001</v>
      </c>
      <c r="J21" s="225">
        <f>I21*(1+'Start Here - Data Entry '!$I$13)</f>
        <v>16.844796885000001</v>
      </c>
      <c r="K21" s="225">
        <f>J21*(1+'Start Here - Data Entry '!$J$13)</f>
        <v>17.013244853850001</v>
      </c>
      <c r="L21" s="225">
        <f>K21*(1+'Start Here - Data Entry '!$K$13)</f>
        <v>17.1833773023885</v>
      </c>
      <c r="M21" s="211"/>
      <c r="N21" s="226">
        <v>0</v>
      </c>
      <c r="O21" s="407">
        <f t="shared" si="3"/>
        <v>0</v>
      </c>
      <c r="P21" s="227"/>
      <c r="Q21" s="226"/>
      <c r="R21" s="407">
        <f t="shared" si="4"/>
        <v>0</v>
      </c>
      <c r="S21" s="227"/>
      <c r="T21" s="226">
        <v>0</v>
      </c>
      <c r="U21" s="407">
        <f t="shared" si="5"/>
        <v>0</v>
      </c>
      <c r="V21" s="227"/>
      <c r="W21" s="226">
        <v>0</v>
      </c>
      <c r="X21" s="407">
        <f t="shared" si="6"/>
        <v>0</v>
      </c>
      <c r="Y21" s="227"/>
      <c r="Z21" s="226">
        <v>0</v>
      </c>
      <c r="AA21" s="407">
        <f t="shared" si="7"/>
        <v>0</v>
      </c>
      <c r="AB21" s="227"/>
      <c r="AC21" s="226">
        <v>0</v>
      </c>
      <c r="AD21" s="407">
        <f t="shared" si="8"/>
        <v>0</v>
      </c>
    </row>
    <row r="22" spans="1:30" s="217" customFormat="1" ht="15" thickBot="1" x14ac:dyDescent="0.25">
      <c r="A22" s="184"/>
      <c r="B22" s="211"/>
      <c r="C22" s="231" t="s">
        <v>209</v>
      </c>
      <c r="D22" s="229">
        <v>13.25</v>
      </c>
      <c r="E22" s="232">
        <f t="shared" si="0"/>
        <v>2.78</v>
      </c>
      <c r="F22" s="232">
        <f t="shared" si="1"/>
        <v>2.78</v>
      </c>
      <c r="G22" s="232">
        <f t="shared" si="2"/>
        <v>16.03</v>
      </c>
      <c r="H22" s="225">
        <f>G22*(1+'Start Here - Data Entry '!$G$13)</f>
        <v>16.27045</v>
      </c>
      <c r="I22" s="225">
        <f>H22*(1+'Start Here - Data Entry '!$H$13)</f>
        <v>16.595859000000001</v>
      </c>
      <c r="J22" s="225">
        <f>I22*(1+'Start Here - Data Entry '!$I$13)</f>
        <v>16.844796885000001</v>
      </c>
      <c r="K22" s="225">
        <f>J22*(1+'Start Here - Data Entry '!$J$13)</f>
        <v>17.013244853850001</v>
      </c>
      <c r="L22" s="225">
        <f>K22*(1+'Start Here - Data Entry '!$K$13)</f>
        <v>17.1833773023885</v>
      </c>
      <c r="M22" s="211"/>
      <c r="N22" s="233">
        <v>0</v>
      </c>
      <c r="O22" s="408">
        <f t="shared" si="3"/>
        <v>0</v>
      </c>
      <c r="P22" s="227"/>
      <c r="Q22" s="233">
        <v>0</v>
      </c>
      <c r="R22" s="408">
        <f t="shared" si="4"/>
        <v>0</v>
      </c>
      <c r="S22" s="227"/>
      <c r="T22" s="233">
        <v>0</v>
      </c>
      <c r="U22" s="408">
        <f t="shared" si="5"/>
        <v>0</v>
      </c>
      <c r="V22" s="227"/>
      <c r="W22" s="233">
        <v>0</v>
      </c>
      <c r="X22" s="408">
        <f t="shared" si="6"/>
        <v>0</v>
      </c>
      <c r="Y22" s="227"/>
      <c r="Z22" s="233">
        <v>0</v>
      </c>
      <c r="AA22" s="408">
        <f t="shared" si="7"/>
        <v>0</v>
      </c>
      <c r="AB22" s="227"/>
      <c r="AC22" s="233">
        <v>0</v>
      </c>
      <c r="AD22" s="408">
        <f t="shared" si="8"/>
        <v>0</v>
      </c>
    </row>
    <row r="23" spans="1:30" s="217" customFormat="1" ht="13.5" thickBot="1" x14ac:dyDescent="0.25">
      <c r="A23" s="184"/>
      <c r="B23" s="211"/>
      <c r="C23" s="234" t="s">
        <v>210</v>
      </c>
      <c r="D23" s="387">
        <f>SUM(D8:D22)</f>
        <v>53</v>
      </c>
      <c r="E23" s="388">
        <f>SUM(E8:E22)</f>
        <v>11.12</v>
      </c>
      <c r="F23" s="389">
        <f>SUM(F8:F22)</f>
        <v>11.12</v>
      </c>
      <c r="G23" s="235"/>
      <c r="H23" s="236"/>
      <c r="I23" s="236"/>
      <c r="J23" s="236"/>
      <c r="K23" s="236"/>
      <c r="L23" s="236"/>
      <c r="M23" s="211"/>
      <c r="N23" s="385">
        <f>SUM(N19:N22)</f>
        <v>0</v>
      </c>
      <c r="O23" s="409">
        <f>SUM(O19:O22)</f>
        <v>0</v>
      </c>
      <c r="P23" s="227"/>
      <c r="Q23" s="385">
        <f>SUM(Q19:Q22)</f>
        <v>7590</v>
      </c>
      <c r="R23" s="409">
        <f t="shared" ref="R23" si="9">SUM(R19:R22)</f>
        <v>123493</v>
      </c>
      <c r="S23" s="227"/>
      <c r="T23" s="385">
        <f t="shared" ref="T23:U23" si="10">SUM(T19:T22)</f>
        <v>7590</v>
      </c>
      <c r="U23" s="409">
        <f t="shared" si="10"/>
        <v>125963</v>
      </c>
      <c r="V23" s="227"/>
      <c r="W23" s="385">
        <f t="shared" ref="W23:X23" si="11">SUM(W19:W22)</f>
        <v>7590</v>
      </c>
      <c r="X23" s="409">
        <f t="shared" si="11"/>
        <v>127852</v>
      </c>
      <c r="Y23" s="227"/>
      <c r="Z23" s="385">
        <f t="shared" ref="Z23:AA23" si="12">SUM(Z19:Z22)</f>
        <v>7590</v>
      </c>
      <c r="AA23" s="409">
        <f t="shared" si="12"/>
        <v>129131</v>
      </c>
      <c r="AB23" s="227"/>
      <c r="AC23" s="385">
        <f t="shared" ref="AC23:AD23" si="13">SUM(AC19:AC22)</f>
        <v>7590</v>
      </c>
      <c r="AD23" s="409">
        <f t="shared" si="13"/>
        <v>130422</v>
      </c>
    </row>
    <row r="24" spans="1:30" x14ac:dyDescent="0.2">
      <c r="A24" s="237"/>
      <c r="B24" s="238"/>
      <c r="C24" s="239"/>
      <c r="D24" s="238"/>
      <c r="E24" s="238"/>
      <c r="F24" s="238"/>
      <c r="M24" s="238"/>
      <c r="N24" s="240"/>
      <c r="O24" s="410"/>
      <c r="P24" s="238"/>
      <c r="Q24" s="240"/>
      <c r="R24" s="410"/>
      <c r="S24" s="238"/>
      <c r="T24" s="240"/>
      <c r="U24" s="410"/>
      <c r="V24" s="238"/>
      <c r="W24" s="240"/>
      <c r="X24" s="410"/>
      <c r="Y24" s="238"/>
      <c r="Z24" s="240"/>
      <c r="AA24" s="410"/>
      <c r="AB24" s="238"/>
      <c r="AC24" s="240"/>
      <c r="AD24" s="410"/>
    </row>
    <row r="25" spans="1:30" s="217" customFormat="1" x14ac:dyDescent="0.2">
      <c r="A25" s="184"/>
      <c r="B25" s="211"/>
      <c r="C25" s="241" t="s">
        <v>211</v>
      </c>
      <c r="D25" s="219"/>
      <c r="E25" s="219"/>
      <c r="F25" s="219"/>
      <c r="G25" s="242"/>
      <c r="H25" s="243"/>
      <c r="I25" s="243"/>
      <c r="J25" s="243"/>
      <c r="K25" s="243"/>
      <c r="L25" s="243"/>
      <c r="M25" s="211"/>
      <c r="N25" s="390"/>
      <c r="O25" s="406"/>
      <c r="P25" s="211"/>
      <c r="Q25" s="390"/>
      <c r="R25" s="406"/>
      <c r="S25" s="211"/>
      <c r="T25" s="390"/>
      <c r="U25" s="406"/>
      <c r="V25" s="211"/>
      <c r="W25" s="390"/>
      <c r="X25" s="406"/>
      <c r="Y25" s="211"/>
      <c r="Z25" s="390"/>
      <c r="AA25" s="406"/>
      <c r="AB25" s="211"/>
      <c r="AC25" s="390"/>
      <c r="AD25" s="406"/>
    </row>
    <row r="26" spans="1:30" s="217" customFormat="1" ht="14.25" x14ac:dyDescent="0.2">
      <c r="A26" s="244" t="s">
        <v>212</v>
      </c>
      <c r="B26" s="211"/>
      <c r="C26" s="245" t="s">
        <v>213</v>
      </c>
      <c r="D26" s="250">
        <v>50814</v>
      </c>
      <c r="E26" s="229">
        <v>14494</v>
      </c>
      <c r="F26" s="229">
        <v>19620</v>
      </c>
      <c r="G26" s="246">
        <f t="shared" ref="G26:G42" si="14">D26+E26</f>
        <v>65308</v>
      </c>
      <c r="H26" s="247">
        <f>G26*(1+'Start Here - Data Entry '!$G$13)</f>
        <v>66287.62</v>
      </c>
      <c r="I26" s="247">
        <f>H26*(1+'Start Here - Data Entry '!$H$13)</f>
        <v>67613.372399999993</v>
      </c>
      <c r="J26" s="247">
        <f>I26*(1+'Start Here - Data Entry '!$I$13)</f>
        <v>68627.572985999985</v>
      </c>
      <c r="K26" s="247">
        <f>J26*(1+'Start Here - Data Entry '!$J$13)</f>
        <v>69313.848715859989</v>
      </c>
      <c r="L26" s="247">
        <f>K26*(1+'Start Here - Data Entry '!$K$13)</f>
        <v>70006.987203018594</v>
      </c>
      <c r="M26" s="211"/>
      <c r="N26" s="226">
        <v>0</v>
      </c>
      <c r="O26" s="407">
        <f t="shared" ref="O26:O42" si="15">ROUND(N26*$G26,0)</f>
        <v>0</v>
      </c>
      <c r="P26" s="211"/>
      <c r="Q26" s="549">
        <v>0</v>
      </c>
      <c r="R26" s="407">
        <f t="shared" ref="R26:R42" si="16">ROUND(Q26*$H26,0)</f>
        <v>0</v>
      </c>
      <c r="S26" s="211"/>
      <c r="T26" s="549">
        <v>1.5</v>
      </c>
      <c r="U26" s="407">
        <f t="shared" ref="U26:U42" si="17">ROUND(T26*$I26,0)</f>
        <v>101420</v>
      </c>
      <c r="V26" s="211"/>
      <c r="W26" s="549">
        <v>1.5</v>
      </c>
      <c r="X26" s="407">
        <f t="shared" ref="X26:X42" si="18">ROUND(W26*$J26,0)</f>
        <v>102941</v>
      </c>
      <c r="Y26" s="211"/>
      <c r="Z26" s="549">
        <v>1.5</v>
      </c>
      <c r="AA26" s="407">
        <f t="shared" ref="AA26:AA42" si="19">ROUND(Z26*$K26,0)</f>
        <v>103971</v>
      </c>
      <c r="AB26" s="211"/>
      <c r="AC26" s="549">
        <v>1.5</v>
      </c>
      <c r="AD26" s="407">
        <f t="shared" ref="AD26:AD42" si="20">ROUND(AC26*$L26,0)</f>
        <v>105010</v>
      </c>
    </row>
    <row r="27" spans="1:30" s="217" customFormat="1" ht="14.25" x14ac:dyDescent="0.2">
      <c r="A27" s="244" t="s">
        <v>214</v>
      </c>
      <c r="B27" s="211"/>
      <c r="C27" s="245" t="s">
        <v>1027</v>
      </c>
      <c r="D27" s="250">
        <v>50814</v>
      </c>
      <c r="E27" s="229">
        <v>14494</v>
      </c>
      <c r="F27" s="229">
        <v>19620</v>
      </c>
      <c r="G27" s="246">
        <f t="shared" si="14"/>
        <v>65308</v>
      </c>
      <c r="H27" s="247">
        <f>G27*(1+'Start Here - Data Entry '!$G$13)</f>
        <v>66287.62</v>
      </c>
      <c r="I27" s="247">
        <f>H27*(1+'Start Here - Data Entry '!$H$13)</f>
        <v>67613.372399999993</v>
      </c>
      <c r="J27" s="247">
        <f>I27*(1+'Start Here - Data Entry '!$I$13)</f>
        <v>68627.572985999985</v>
      </c>
      <c r="K27" s="247">
        <f>J27*(1+'Start Here - Data Entry '!$J$13)</f>
        <v>69313.848715859989</v>
      </c>
      <c r="L27" s="247">
        <f>K27*(1+'Start Here - Data Entry '!$K$13)</f>
        <v>70006.987203018594</v>
      </c>
      <c r="M27" s="211"/>
      <c r="N27" s="226">
        <v>1</v>
      </c>
      <c r="O27" s="407">
        <f t="shared" si="15"/>
        <v>65308</v>
      </c>
      <c r="P27" s="211"/>
      <c r="Q27" s="549">
        <v>15</v>
      </c>
      <c r="R27" s="407">
        <f t="shared" si="16"/>
        <v>994314</v>
      </c>
      <c r="S27" s="211"/>
      <c r="T27" s="549">
        <v>15</v>
      </c>
      <c r="U27" s="407">
        <f t="shared" si="17"/>
        <v>1014201</v>
      </c>
      <c r="V27" s="211"/>
      <c r="W27" s="549">
        <v>17</v>
      </c>
      <c r="X27" s="407">
        <f t="shared" si="18"/>
        <v>1166669</v>
      </c>
      <c r="Y27" s="211"/>
      <c r="Z27" s="549">
        <v>17</v>
      </c>
      <c r="AA27" s="407">
        <f t="shared" si="19"/>
        <v>1178335</v>
      </c>
      <c r="AB27" s="211"/>
      <c r="AC27" s="549">
        <v>18</v>
      </c>
      <c r="AD27" s="407">
        <f t="shared" si="20"/>
        <v>1260126</v>
      </c>
    </row>
    <row r="28" spans="1:30" s="217" customFormat="1" ht="14.25" x14ac:dyDescent="0.2">
      <c r="A28" s="244" t="s">
        <v>214</v>
      </c>
      <c r="B28" s="211"/>
      <c r="C28" s="245" t="s">
        <v>215</v>
      </c>
      <c r="D28" s="250">
        <v>50814</v>
      </c>
      <c r="E28" s="229">
        <v>14494</v>
      </c>
      <c r="F28" s="229">
        <v>19620</v>
      </c>
      <c r="G28" s="246">
        <f t="shared" si="14"/>
        <v>65308</v>
      </c>
      <c r="H28" s="247">
        <f>G28*(1+'Start Here - Data Entry '!$G$13)</f>
        <v>66287.62</v>
      </c>
      <c r="I28" s="247">
        <f>H28*(1+'Start Here - Data Entry '!$H$13)</f>
        <v>67613.372399999993</v>
      </c>
      <c r="J28" s="247">
        <f>I28*(1+'Start Here - Data Entry '!$I$13)</f>
        <v>68627.572985999985</v>
      </c>
      <c r="K28" s="247">
        <f>J28*(1+'Start Here - Data Entry '!$J$13)</f>
        <v>69313.848715859989</v>
      </c>
      <c r="L28" s="247">
        <f>K28*(1+'Start Here - Data Entry '!$K$13)</f>
        <v>70006.987203018594</v>
      </c>
      <c r="M28" s="211"/>
      <c r="N28" s="226">
        <v>0</v>
      </c>
      <c r="O28" s="407">
        <f t="shared" si="15"/>
        <v>0</v>
      </c>
      <c r="P28" s="211"/>
      <c r="Q28" s="226">
        <v>0</v>
      </c>
      <c r="R28" s="407">
        <f t="shared" si="16"/>
        <v>0</v>
      </c>
      <c r="S28" s="211"/>
      <c r="T28" s="226">
        <v>0</v>
      </c>
      <c r="U28" s="407">
        <f t="shared" si="17"/>
        <v>0</v>
      </c>
      <c r="V28" s="211"/>
      <c r="W28" s="226">
        <v>0</v>
      </c>
      <c r="X28" s="407">
        <f t="shared" si="18"/>
        <v>0</v>
      </c>
      <c r="Y28" s="211"/>
      <c r="Z28" s="226">
        <v>0</v>
      </c>
      <c r="AA28" s="407">
        <f t="shared" si="19"/>
        <v>0</v>
      </c>
      <c r="AB28" s="211"/>
      <c r="AC28" s="226">
        <v>0</v>
      </c>
      <c r="AD28" s="407">
        <f t="shared" si="20"/>
        <v>0</v>
      </c>
    </row>
    <row r="29" spans="1:30" s="217" customFormat="1" ht="14.25" x14ac:dyDescent="0.2">
      <c r="A29" s="244" t="s">
        <v>216</v>
      </c>
      <c r="B29" s="211"/>
      <c r="C29" s="245" t="s">
        <v>217</v>
      </c>
      <c r="D29" s="250">
        <v>50814</v>
      </c>
      <c r="E29" s="229">
        <v>14494</v>
      </c>
      <c r="F29" s="229">
        <v>19620</v>
      </c>
      <c r="G29" s="246">
        <f t="shared" si="14"/>
        <v>65308</v>
      </c>
      <c r="H29" s="247">
        <f>G29*(1+'Start Here - Data Entry '!$G$13)</f>
        <v>66287.62</v>
      </c>
      <c r="I29" s="247">
        <f>H29*(1+'Start Here - Data Entry '!$H$13)</f>
        <v>67613.372399999993</v>
      </c>
      <c r="J29" s="247">
        <f>I29*(1+'Start Here - Data Entry '!$I$13)</f>
        <v>68627.572985999985</v>
      </c>
      <c r="K29" s="247">
        <f>J29*(1+'Start Here - Data Entry '!$J$13)</f>
        <v>69313.848715859989</v>
      </c>
      <c r="L29" s="247">
        <f>K29*(1+'Start Here - Data Entry '!$K$13)</f>
        <v>70006.987203018594</v>
      </c>
      <c r="M29" s="211"/>
      <c r="N29" s="226">
        <v>0</v>
      </c>
      <c r="O29" s="407">
        <f t="shared" si="15"/>
        <v>0</v>
      </c>
      <c r="P29" s="211"/>
      <c r="Q29" s="226">
        <v>0.25</v>
      </c>
      <c r="R29" s="407">
        <f t="shared" si="16"/>
        <v>16572</v>
      </c>
      <c r="S29" s="211"/>
      <c r="T29" s="226">
        <v>0.25</v>
      </c>
      <c r="U29" s="407">
        <f t="shared" si="17"/>
        <v>16903</v>
      </c>
      <c r="V29" s="211"/>
      <c r="W29" s="226">
        <v>0.25</v>
      </c>
      <c r="X29" s="407">
        <f t="shared" si="18"/>
        <v>17157</v>
      </c>
      <c r="Y29" s="211"/>
      <c r="Z29" s="226">
        <v>0.25</v>
      </c>
      <c r="AA29" s="407">
        <f t="shared" si="19"/>
        <v>17328</v>
      </c>
      <c r="AB29" s="211"/>
      <c r="AC29" s="226">
        <v>0.25</v>
      </c>
      <c r="AD29" s="407">
        <f t="shared" si="20"/>
        <v>17502</v>
      </c>
    </row>
    <row r="30" spans="1:30" s="217" customFormat="1" ht="14.25" x14ac:dyDescent="0.2">
      <c r="A30" s="244" t="s">
        <v>218</v>
      </c>
      <c r="B30" s="211"/>
      <c r="C30" s="245" t="s">
        <v>303</v>
      </c>
      <c r="D30" s="250">
        <v>50814</v>
      </c>
      <c r="E30" s="229">
        <v>14494</v>
      </c>
      <c r="F30" s="229">
        <v>19620</v>
      </c>
      <c r="G30" s="246">
        <f t="shared" si="14"/>
        <v>65308</v>
      </c>
      <c r="H30" s="247">
        <f>G30*(1+'Start Here - Data Entry '!$G$13)</f>
        <v>66287.62</v>
      </c>
      <c r="I30" s="247">
        <f>H30*(1+'Start Here - Data Entry '!$H$13)</f>
        <v>67613.372399999993</v>
      </c>
      <c r="J30" s="247">
        <f>I30*(1+'Start Here - Data Entry '!$I$13)</f>
        <v>68627.572985999985</v>
      </c>
      <c r="K30" s="247">
        <f>J30*(1+'Start Here - Data Entry '!$J$13)</f>
        <v>69313.848715859989</v>
      </c>
      <c r="L30" s="247">
        <f>K30*(1+'Start Here - Data Entry '!$K$13)</f>
        <v>70006.987203018594</v>
      </c>
      <c r="M30" s="211"/>
      <c r="N30" s="226">
        <v>0</v>
      </c>
      <c r="O30" s="407">
        <f t="shared" si="15"/>
        <v>0</v>
      </c>
      <c r="P30" s="211"/>
      <c r="Q30" s="539">
        <v>1</v>
      </c>
      <c r="R30" s="407">
        <f t="shared" si="16"/>
        <v>66288</v>
      </c>
      <c r="S30" s="211"/>
      <c r="T30" s="553">
        <v>2</v>
      </c>
      <c r="U30" s="407">
        <f t="shared" si="17"/>
        <v>135227</v>
      </c>
      <c r="V30" s="211"/>
      <c r="W30" s="553">
        <v>2</v>
      </c>
      <c r="X30" s="407">
        <f t="shared" si="18"/>
        <v>137255</v>
      </c>
      <c r="Y30" s="211"/>
      <c r="Z30" s="553">
        <v>2</v>
      </c>
      <c r="AA30" s="407">
        <f t="shared" si="19"/>
        <v>138628</v>
      </c>
      <c r="AB30" s="211"/>
      <c r="AC30" s="553">
        <v>2.5</v>
      </c>
      <c r="AD30" s="407">
        <f t="shared" si="20"/>
        <v>175017</v>
      </c>
    </row>
    <row r="31" spans="1:30" s="217" customFormat="1" ht="14.25" x14ac:dyDescent="0.2">
      <c r="A31" s="244" t="s">
        <v>214</v>
      </c>
      <c r="B31" s="211"/>
      <c r="C31" s="245" t="s">
        <v>219</v>
      </c>
      <c r="D31" s="250">
        <v>50814</v>
      </c>
      <c r="E31" s="229">
        <v>14494</v>
      </c>
      <c r="F31" s="229">
        <v>19620</v>
      </c>
      <c r="G31" s="246">
        <f t="shared" si="14"/>
        <v>65308</v>
      </c>
      <c r="H31" s="247">
        <f>G31*(1+'Start Here - Data Entry '!$G$13)</f>
        <v>66287.62</v>
      </c>
      <c r="I31" s="247">
        <f>H31*(1+'Start Here - Data Entry '!$H$13)</f>
        <v>67613.372399999993</v>
      </c>
      <c r="J31" s="247">
        <f>I31*(1+'Start Here - Data Entry '!$I$13)</f>
        <v>68627.572985999985</v>
      </c>
      <c r="K31" s="247">
        <f>J31*(1+'Start Here - Data Entry '!$J$13)</f>
        <v>69313.848715859989</v>
      </c>
      <c r="L31" s="247">
        <f>K31*(1+'Start Here - Data Entry '!$K$13)</f>
        <v>70006.987203018594</v>
      </c>
      <c r="M31" s="211"/>
      <c r="N31" s="226">
        <v>0</v>
      </c>
      <c r="O31" s="407">
        <f t="shared" si="15"/>
        <v>0</v>
      </c>
      <c r="P31" s="211"/>
      <c r="Q31" s="226">
        <v>0</v>
      </c>
      <c r="R31" s="407">
        <f t="shared" si="16"/>
        <v>0</v>
      </c>
      <c r="S31" s="211"/>
      <c r="T31" s="226">
        <v>0</v>
      </c>
      <c r="U31" s="407">
        <f t="shared" si="17"/>
        <v>0</v>
      </c>
      <c r="V31" s="211"/>
      <c r="W31" s="226">
        <v>0</v>
      </c>
      <c r="X31" s="407">
        <f t="shared" si="18"/>
        <v>0</v>
      </c>
      <c r="Y31" s="211"/>
      <c r="Z31" s="226">
        <v>0</v>
      </c>
      <c r="AA31" s="407">
        <f t="shared" si="19"/>
        <v>0</v>
      </c>
      <c r="AB31" s="211"/>
      <c r="AC31" s="226">
        <v>0</v>
      </c>
      <c r="AD31" s="407">
        <f t="shared" si="20"/>
        <v>0</v>
      </c>
    </row>
    <row r="32" spans="1:30" s="217" customFormat="1" ht="14.25" x14ac:dyDescent="0.2">
      <c r="A32" s="244" t="s">
        <v>214</v>
      </c>
      <c r="B32" s="211"/>
      <c r="C32" s="222" t="s">
        <v>220</v>
      </c>
      <c r="D32" s="250">
        <v>50814</v>
      </c>
      <c r="E32" s="229">
        <v>14494</v>
      </c>
      <c r="F32" s="229">
        <v>19620</v>
      </c>
      <c r="G32" s="246">
        <f t="shared" si="14"/>
        <v>65308</v>
      </c>
      <c r="H32" s="247">
        <f>G32*(1+'Start Here - Data Entry '!$G$13)</f>
        <v>66287.62</v>
      </c>
      <c r="I32" s="247">
        <f>H32*(1+'Start Here - Data Entry '!$H$13)</f>
        <v>67613.372399999993</v>
      </c>
      <c r="J32" s="247">
        <f>I32*(1+'Start Here - Data Entry '!$I$13)</f>
        <v>68627.572985999985</v>
      </c>
      <c r="K32" s="247">
        <f>J32*(1+'Start Here - Data Entry '!$J$13)</f>
        <v>69313.848715859989</v>
      </c>
      <c r="L32" s="247">
        <f>K32*(1+'Start Here - Data Entry '!$K$13)</f>
        <v>70006.987203018594</v>
      </c>
      <c r="M32" s="211"/>
      <c r="N32" s="530">
        <v>0</v>
      </c>
      <c r="O32" s="407">
        <f t="shared" si="15"/>
        <v>0</v>
      </c>
      <c r="P32" s="211"/>
      <c r="Q32" s="539">
        <v>2</v>
      </c>
      <c r="R32" s="407">
        <f t="shared" si="16"/>
        <v>132575</v>
      </c>
      <c r="S32" s="211"/>
      <c r="T32" s="539">
        <v>2</v>
      </c>
      <c r="U32" s="407">
        <f t="shared" si="17"/>
        <v>135227</v>
      </c>
      <c r="V32" s="211"/>
      <c r="W32" s="539">
        <v>2</v>
      </c>
      <c r="X32" s="407">
        <f t="shared" si="18"/>
        <v>137255</v>
      </c>
      <c r="Y32" s="211"/>
      <c r="Z32" s="539">
        <v>2</v>
      </c>
      <c r="AA32" s="407">
        <f t="shared" si="19"/>
        <v>138628</v>
      </c>
      <c r="AB32" s="211"/>
      <c r="AC32" s="539">
        <v>2</v>
      </c>
      <c r="AD32" s="407">
        <f t="shared" si="20"/>
        <v>140014</v>
      </c>
    </row>
    <row r="33" spans="1:30" s="217" customFormat="1" ht="14.25" x14ac:dyDescent="0.2">
      <c r="A33" s="244" t="s">
        <v>221</v>
      </c>
      <c r="B33" s="211"/>
      <c r="C33" s="222" t="s">
        <v>1024</v>
      </c>
      <c r="D33" s="250">
        <v>50814</v>
      </c>
      <c r="E33" s="229">
        <v>14494</v>
      </c>
      <c r="F33" s="229">
        <v>19620</v>
      </c>
      <c r="G33" s="246">
        <f t="shared" si="14"/>
        <v>65308</v>
      </c>
      <c r="H33" s="247">
        <f>G33*(1+'Start Here - Data Entry '!$G$13)</f>
        <v>66287.62</v>
      </c>
      <c r="I33" s="247">
        <f>H33*(1+'Start Here - Data Entry '!$H$13)</f>
        <v>67613.372399999993</v>
      </c>
      <c r="J33" s="247">
        <f>I33*(1+'Start Here - Data Entry '!$I$13)</f>
        <v>68627.572985999985</v>
      </c>
      <c r="K33" s="247">
        <f>J33*(1+'Start Here - Data Entry '!$J$13)</f>
        <v>69313.848715859989</v>
      </c>
      <c r="L33" s="247">
        <f>K33*(1+'Start Here - Data Entry '!$K$13)</f>
        <v>70006.987203018594</v>
      </c>
      <c r="M33" s="211"/>
      <c r="N33" s="226">
        <v>0</v>
      </c>
      <c r="O33" s="407">
        <f t="shared" si="15"/>
        <v>0</v>
      </c>
      <c r="P33" s="211"/>
      <c r="Q33" s="549">
        <v>1</v>
      </c>
      <c r="R33" s="407">
        <f t="shared" si="16"/>
        <v>66288</v>
      </c>
      <c r="S33" s="211"/>
      <c r="T33" s="549">
        <v>1</v>
      </c>
      <c r="U33" s="407">
        <f t="shared" si="17"/>
        <v>67613</v>
      </c>
      <c r="V33" s="211"/>
      <c r="W33" s="549">
        <v>1</v>
      </c>
      <c r="X33" s="407">
        <f t="shared" si="18"/>
        <v>68628</v>
      </c>
      <c r="Y33" s="211"/>
      <c r="Z33" s="549">
        <v>1</v>
      </c>
      <c r="AA33" s="407">
        <f t="shared" si="19"/>
        <v>69314</v>
      </c>
      <c r="AB33" s="211"/>
      <c r="AC33" s="549">
        <v>1</v>
      </c>
      <c r="AD33" s="407">
        <f t="shared" si="20"/>
        <v>70007</v>
      </c>
    </row>
    <row r="34" spans="1:30" s="217" customFormat="1" ht="14.25" x14ac:dyDescent="0.2">
      <c r="A34" s="244" t="s">
        <v>222</v>
      </c>
      <c r="B34" s="211"/>
      <c r="C34" s="222" t="s">
        <v>1023</v>
      </c>
      <c r="D34" s="250">
        <v>38704</v>
      </c>
      <c r="E34" s="229">
        <v>11121</v>
      </c>
      <c r="F34" s="229">
        <v>19620</v>
      </c>
      <c r="G34" s="246">
        <f t="shared" si="14"/>
        <v>49825</v>
      </c>
      <c r="H34" s="247">
        <f>G34*(1+'Start Here - Data Entry '!$G$13)</f>
        <v>50572.374999999993</v>
      </c>
      <c r="I34" s="247">
        <f>H34*(1+'Start Here - Data Entry '!$H$13)</f>
        <v>51583.822499999995</v>
      </c>
      <c r="J34" s="247">
        <f>I34*(1+'Start Here - Data Entry '!$I$13)</f>
        <v>52357.579837499987</v>
      </c>
      <c r="K34" s="247">
        <f>J34*(1+'Start Here - Data Entry '!$J$13)</f>
        <v>52881.155635874988</v>
      </c>
      <c r="L34" s="247">
        <f>K34*(1+'Start Here - Data Entry '!$K$13)</f>
        <v>53409.967192233737</v>
      </c>
      <c r="M34" s="211"/>
      <c r="N34" s="226">
        <v>0</v>
      </c>
      <c r="O34" s="407">
        <f t="shared" si="15"/>
        <v>0</v>
      </c>
      <c r="P34" s="211"/>
      <c r="Q34" s="226"/>
      <c r="R34" s="407">
        <f t="shared" si="16"/>
        <v>0</v>
      </c>
      <c r="S34" s="211"/>
      <c r="T34" s="226"/>
      <c r="U34" s="407">
        <f t="shared" si="17"/>
        <v>0</v>
      </c>
      <c r="V34" s="211"/>
      <c r="W34" s="226"/>
      <c r="X34" s="407">
        <f t="shared" si="18"/>
        <v>0</v>
      </c>
      <c r="Y34" s="211"/>
      <c r="Z34" s="226"/>
      <c r="AA34" s="407">
        <f t="shared" si="19"/>
        <v>0</v>
      </c>
      <c r="AB34" s="211"/>
      <c r="AC34" s="226"/>
      <c r="AD34" s="407">
        <f t="shared" si="20"/>
        <v>0</v>
      </c>
    </row>
    <row r="35" spans="1:30" s="217" customFormat="1" ht="14.25" x14ac:dyDescent="0.2">
      <c r="A35" s="244" t="s">
        <v>223</v>
      </c>
      <c r="B35" s="211"/>
      <c r="C35" s="245" t="s">
        <v>224</v>
      </c>
      <c r="D35" s="250">
        <v>50814</v>
      </c>
      <c r="E35" s="229">
        <v>14494</v>
      </c>
      <c r="F35" s="229">
        <v>19620</v>
      </c>
      <c r="G35" s="246">
        <f t="shared" si="14"/>
        <v>65308</v>
      </c>
      <c r="H35" s="247">
        <f>G35*(1+'Start Here - Data Entry '!$G$13)</f>
        <v>66287.62</v>
      </c>
      <c r="I35" s="247">
        <f>H35*(1+'Start Here - Data Entry '!$H$13)</f>
        <v>67613.372399999993</v>
      </c>
      <c r="J35" s="247">
        <f>I35*(1+'Start Here - Data Entry '!$I$13)</f>
        <v>68627.572985999985</v>
      </c>
      <c r="K35" s="247">
        <f>J35*(1+'Start Here - Data Entry '!$J$13)</f>
        <v>69313.848715859989</v>
      </c>
      <c r="L35" s="247">
        <f>K35*(1+'Start Here - Data Entry '!$K$13)</f>
        <v>70006.987203018594</v>
      </c>
      <c r="M35" s="211"/>
      <c r="N35" s="226">
        <v>0</v>
      </c>
      <c r="O35" s="407">
        <f t="shared" si="15"/>
        <v>0</v>
      </c>
      <c r="P35" s="211"/>
      <c r="Q35" s="549"/>
      <c r="R35" s="407">
        <f t="shared" si="16"/>
        <v>0</v>
      </c>
      <c r="S35" s="211"/>
      <c r="T35" s="226">
        <v>0</v>
      </c>
      <c r="U35" s="407">
        <f t="shared" si="17"/>
        <v>0</v>
      </c>
      <c r="V35" s="211"/>
      <c r="W35" s="226">
        <v>0</v>
      </c>
      <c r="X35" s="407">
        <f t="shared" si="18"/>
        <v>0</v>
      </c>
      <c r="Y35" s="211"/>
      <c r="Z35" s="226">
        <v>0</v>
      </c>
      <c r="AA35" s="407">
        <f t="shared" si="19"/>
        <v>0</v>
      </c>
      <c r="AB35" s="211"/>
      <c r="AC35" s="226">
        <v>0</v>
      </c>
      <c r="AD35" s="407">
        <f t="shared" si="20"/>
        <v>0</v>
      </c>
    </row>
    <row r="36" spans="1:30" s="217" customFormat="1" ht="14.25" x14ac:dyDescent="0.2">
      <c r="A36" s="244" t="s">
        <v>225</v>
      </c>
      <c r="B36" s="211"/>
      <c r="C36" s="245" t="s">
        <v>226</v>
      </c>
      <c r="D36" s="250">
        <v>50814</v>
      </c>
      <c r="E36" s="229">
        <v>14494</v>
      </c>
      <c r="F36" s="229">
        <v>19620</v>
      </c>
      <c r="G36" s="246">
        <f t="shared" si="14"/>
        <v>65308</v>
      </c>
      <c r="H36" s="247">
        <f>G36*(1+'Start Here - Data Entry '!$G$13)</f>
        <v>66287.62</v>
      </c>
      <c r="I36" s="247">
        <f>H36*(1+'Start Here - Data Entry '!$H$13)</f>
        <v>67613.372399999993</v>
      </c>
      <c r="J36" s="247">
        <f>I36*(1+'Start Here - Data Entry '!$I$13)</f>
        <v>68627.572985999985</v>
      </c>
      <c r="K36" s="247">
        <f>J36*(1+'Start Here - Data Entry '!$J$13)</f>
        <v>69313.848715859989</v>
      </c>
      <c r="L36" s="247">
        <f>K36*(1+'Start Here - Data Entry '!$K$13)</f>
        <v>70006.987203018594</v>
      </c>
      <c r="M36" s="211"/>
      <c r="N36" s="226">
        <v>0</v>
      </c>
      <c r="O36" s="407">
        <f t="shared" si="15"/>
        <v>0</v>
      </c>
      <c r="P36" s="211"/>
      <c r="Q36" s="226">
        <v>0</v>
      </c>
      <c r="R36" s="407">
        <f t="shared" si="16"/>
        <v>0</v>
      </c>
      <c r="S36" s="211"/>
      <c r="T36" s="226">
        <v>0</v>
      </c>
      <c r="U36" s="407">
        <f t="shared" si="17"/>
        <v>0</v>
      </c>
      <c r="V36" s="211"/>
      <c r="W36" s="226">
        <v>0</v>
      </c>
      <c r="X36" s="407">
        <f t="shared" si="18"/>
        <v>0</v>
      </c>
      <c r="Y36" s="211"/>
      <c r="Z36" s="226">
        <v>0</v>
      </c>
      <c r="AA36" s="407">
        <f t="shared" si="19"/>
        <v>0</v>
      </c>
      <c r="AB36" s="211"/>
      <c r="AC36" s="226">
        <v>0</v>
      </c>
      <c r="AD36" s="407">
        <f t="shared" si="20"/>
        <v>0</v>
      </c>
    </row>
    <row r="37" spans="1:30" s="217" customFormat="1" ht="14.25" x14ac:dyDescent="0.2">
      <c r="A37" s="244" t="s">
        <v>227</v>
      </c>
      <c r="B37" s="211"/>
      <c r="C37" s="222" t="s">
        <v>228</v>
      </c>
      <c r="D37" s="250">
        <v>58726</v>
      </c>
      <c r="E37" s="229">
        <v>15974</v>
      </c>
      <c r="F37" s="229">
        <v>19620</v>
      </c>
      <c r="G37" s="246">
        <f t="shared" si="14"/>
        <v>74700</v>
      </c>
      <c r="H37" s="247">
        <f>G37*(1+'Start Here - Data Entry '!$G$13)</f>
        <v>75820.499999999985</v>
      </c>
      <c r="I37" s="247">
        <f>H37*(1+'Start Here - Data Entry '!$H$13)</f>
        <v>77336.909999999989</v>
      </c>
      <c r="J37" s="247">
        <f>I37*(1+'Start Here - Data Entry '!$I$13)</f>
        <v>78496.963649999976</v>
      </c>
      <c r="K37" s="247">
        <f>J37*(1+'Start Here - Data Entry '!$J$13)</f>
        <v>79281.933286499974</v>
      </c>
      <c r="L37" s="247">
        <f>K37*(1+'Start Here - Data Entry '!$K$13)</f>
        <v>80074.752619364968</v>
      </c>
      <c r="M37" s="211"/>
      <c r="N37" s="226">
        <v>0</v>
      </c>
      <c r="O37" s="407">
        <f t="shared" si="15"/>
        <v>0</v>
      </c>
      <c r="P37" s="211"/>
      <c r="Q37" s="539">
        <v>0.8</v>
      </c>
      <c r="R37" s="407">
        <f t="shared" si="16"/>
        <v>60656</v>
      </c>
      <c r="S37" s="211"/>
      <c r="T37" s="539">
        <v>0.8</v>
      </c>
      <c r="U37" s="407">
        <f t="shared" si="17"/>
        <v>61870</v>
      </c>
      <c r="V37" s="211"/>
      <c r="W37" s="539">
        <v>0.8</v>
      </c>
      <c r="X37" s="407">
        <f t="shared" si="18"/>
        <v>62798</v>
      </c>
      <c r="Y37" s="211"/>
      <c r="Z37" s="539">
        <v>0.8</v>
      </c>
      <c r="AA37" s="407">
        <f t="shared" si="19"/>
        <v>63426</v>
      </c>
      <c r="AB37" s="211"/>
      <c r="AC37" s="539">
        <v>0.8</v>
      </c>
      <c r="AD37" s="407">
        <f t="shared" si="20"/>
        <v>64060</v>
      </c>
    </row>
    <row r="38" spans="1:30" s="217" customFormat="1" ht="14.25" x14ac:dyDescent="0.2">
      <c r="A38" s="244" t="s">
        <v>229</v>
      </c>
      <c r="B38" s="211"/>
      <c r="C38" s="222" t="s">
        <v>230</v>
      </c>
      <c r="D38" s="250">
        <v>52914</v>
      </c>
      <c r="E38" s="229">
        <v>14886</v>
      </c>
      <c r="F38" s="229">
        <v>19620</v>
      </c>
      <c r="G38" s="246">
        <f t="shared" si="14"/>
        <v>67800</v>
      </c>
      <c r="H38" s="247">
        <f>G38*(1+'Start Here - Data Entry '!$G$13)</f>
        <v>68817</v>
      </c>
      <c r="I38" s="247">
        <f>H38*(1+'Start Here - Data Entry '!$H$13)</f>
        <v>70193.34</v>
      </c>
      <c r="J38" s="247">
        <f>I38*(1+'Start Here - Data Entry '!$I$13)</f>
        <v>71246.240099999995</v>
      </c>
      <c r="K38" s="247">
        <f>J38*(1+'Start Here - Data Entry '!$J$13)</f>
        <v>71958.702500999992</v>
      </c>
      <c r="L38" s="247">
        <f>K38*(1+'Start Here - Data Entry '!$K$13)</f>
        <v>72678.28952600999</v>
      </c>
      <c r="M38" s="211"/>
      <c r="N38" s="226">
        <v>0</v>
      </c>
      <c r="O38" s="407">
        <f t="shared" si="15"/>
        <v>0</v>
      </c>
      <c r="P38" s="211"/>
      <c r="Q38" s="539">
        <f>'Calculations - HIDE'!$K$196</f>
        <v>0.2</v>
      </c>
      <c r="R38" s="407">
        <f t="shared" si="16"/>
        <v>13763</v>
      </c>
      <c r="S38" s="211"/>
      <c r="T38" s="539">
        <f>'Calculations - HIDE'!$Q$196</f>
        <v>0.2</v>
      </c>
      <c r="U38" s="407">
        <f t="shared" si="17"/>
        <v>14039</v>
      </c>
      <c r="V38" s="211"/>
      <c r="W38" s="539">
        <f>'Calculations - HIDE'!$W$196</f>
        <v>0.2</v>
      </c>
      <c r="X38" s="407">
        <f t="shared" si="18"/>
        <v>14249</v>
      </c>
      <c r="Y38" s="211"/>
      <c r="Z38" s="539">
        <f>'Calculations - HIDE'!$AC$196</f>
        <v>0.2</v>
      </c>
      <c r="AA38" s="407">
        <f t="shared" si="19"/>
        <v>14392</v>
      </c>
      <c r="AB38" s="211"/>
      <c r="AC38" s="539">
        <f>'Calculations - HIDE'!$AI$196</f>
        <v>0.4</v>
      </c>
      <c r="AD38" s="407">
        <f t="shared" si="20"/>
        <v>29071</v>
      </c>
    </row>
    <row r="39" spans="1:30" s="217" customFormat="1" ht="14.25" x14ac:dyDescent="0.2">
      <c r="A39" s="244" t="s">
        <v>231</v>
      </c>
      <c r="B39" s="211"/>
      <c r="C39" s="222" t="s">
        <v>232</v>
      </c>
      <c r="D39" s="250">
        <v>50814</v>
      </c>
      <c r="E39" s="229">
        <v>14494</v>
      </c>
      <c r="F39" s="229">
        <v>19620</v>
      </c>
      <c r="G39" s="246">
        <f t="shared" si="14"/>
        <v>65308</v>
      </c>
      <c r="H39" s="247">
        <f>G39*(1+'Start Here - Data Entry '!$G$13)</f>
        <v>66287.62</v>
      </c>
      <c r="I39" s="247">
        <f>H39*(1+'Start Here - Data Entry '!$H$13)</f>
        <v>67613.372399999993</v>
      </c>
      <c r="J39" s="247">
        <f>I39*(1+'Start Here - Data Entry '!$I$13)</f>
        <v>68627.572985999985</v>
      </c>
      <c r="K39" s="247">
        <f>J39*(1+'Start Here - Data Entry '!$J$13)</f>
        <v>69313.848715859989</v>
      </c>
      <c r="L39" s="247">
        <f>K39*(1+'Start Here - Data Entry '!$K$13)</f>
        <v>70006.987203018594</v>
      </c>
      <c r="M39" s="211"/>
      <c r="N39" s="226">
        <v>0</v>
      </c>
      <c r="O39" s="407">
        <f t="shared" si="15"/>
        <v>0</v>
      </c>
      <c r="P39" s="211"/>
      <c r="Q39" s="226">
        <v>0</v>
      </c>
      <c r="R39" s="407">
        <f t="shared" si="16"/>
        <v>0</v>
      </c>
      <c r="S39" s="211"/>
      <c r="T39" s="226">
        <v>0</v>
      </c>
      <c r="U39" s="407">
        <f t="shared" si="17"/>
        <v>0</v>
      </c>
      <c r="V39" s="211"/>
      <c r="W39" s="226">
        <v>0</v>
      </c>
      <c r="X39" s="407">
        <f t="shared" si="18"/>
        <v>0</v>
      </c>
      <c r="Y39" s="211"/>
      <c r="Z39" s="226">
        <v>0</v>
      </c>
      <c r="AA39" s="407">
        <f t="shared" si="19"/>
        <v>0</v>
      </c>
      <c r="AB39" s="211"/>
      <c r="AC39" s="226">
        <v>0</v>
      </c>
      <c r="AD39" s="407">
        <f t="shared" si="20"/>
        <v>0</v>
      </c>
    </row>
    <row r="40" spans="1:30" s="217" customFormat="1" ht="14.25" x14ac:dyDescent="0.2">
      <c r="A40" s="244" t="s">
        <v>231</v>
      </c>
      <c r="B40" s="211"/>
      <c r="C40" s="245" t="s">
        <v>233</v>
      </c>
      <c r="D40" s="250">
        <v>50814</v>
      </c>
      <c r="E40" s="229">
        <v>14494</v>
      </c>
      <c r="F40" s="229">
        <v>19620</v>
      </c>
      <c r="G40" s="246">
        <f t="shared" si="14"/>
        <v>65308</v>
      </c>
      <c r="H40" s="247">
        <f>G40*(1+'Start Here - Data Entry '!$G$13)</f>
        <v>66287.62</v>
      </c>
      <c r="I40" s="247">
        <f>H40*(1+'Start Here - Data Entry '!$H$13)</f>
        <v>67613.372399999993</v>
      </c>
      <c r="J40" s="247">
        <f>I40*(1+'Start Here - Data Entry '!$I$13)</f>
        <v>68627.572985999985</v>
      </c>
      <c r="K40" s="247">
        <f>J40*(1+'Start Here - Data Entry '!$J$13)</f>
        <v>69313.848715859989</v>
      </c>
      <c r="L40" s="247">
        <f>K40*(1+'Start Here - Data Entry '!$K$13)</f>
        <v>70006.987203018594</v>
      </c>
      <c r="M40" s="211"/>
      <c r="N40" s="226">
        <v>0</v>
      </c>
      <c r="O40" s="407">
        <f t="shared" si="15"/>
        <v>0</v>
      </c>
      <c r="P40" s="211"/>
      <c r="Q40" s="226">
        <v>0</v>
      </c>
      <c r="R40" s="407">
        <f t="shared" si="16"/>
        <v>0</v>
      </c>
      <c r="S40" s="211"/>
      <c r="T40" s="226">
        <v>0</v>
      </c>
      <c r="U40" s="407">
        <f t="shared" si="17"/>
        <v>0</v>
      </c>
      <c r="V40" s="211"/>
      <c r="W40" s="226">
        <v>0</v>
      </c>
      <c r="X40" s="407">
        <f t="shared" si="18"/>
        <v>0</v>
      </c>
      <c r="Y40" s="211"/>
      <c r="Z40" s="226">
        <v>0</v>
      </c>
      <c r="AA40" s="407">
        <f t="shared" si="19"/>
        <v>0</v>
      </c>
      <c r="AB40" s="211"/>
      <c r="AC40" s="226">
        <v>0</v>
      </c>
      <c r="AD40" s="407">
        <f t="shared" si="20"/>
        <v>0</v>
      </c>
    </row>
    <row r="41" spans="1:30" s="217" customFormat="1" ht="14.25" x14ac:dyDescent="0.2">
      <c r="A41" s="244" t="s">
        <v>234</v>
      </c>
      <c r="B41" s="211"/>
      <c r="C41" s="245" t="s">
        <v>235</v>
      </c>
      <c r="D41" s="250">
        <v>58622</v>
      </c>
      <c r="E41" s="229">
        <v>15955</v>
      </c>
      <c r="F41" s="229">
        <v>19620</v>
      </c>
      <c r="G41" s="246">
        <f t="shared" si="14"/>
        <v>74577</v>
      </c>
      <c r="H41" s="247">
        <f>G41*(1+'Start Here - Data Entry '!$G$13)</f>
        <v>75695.654999999999</v>
      </c>
      <c r="I41" s="247">
        <f>H41*(1+'Start Here - Data Entry '!$H$13)</f>
        <v>77209.568100000004</v>
      </c>
      <c r="J41" s="247">
        <f>I41*(1+'Start Here - Data Entry '!$I$13)</f>
        <v>78367.711621499999</v>
      </c>
      <c r="K41" s="247">
        <f>J41*(1+'Start Here - Data Entry '!$J$13)</f>
        <v>79151.388737714995</v>
      </c>
      <c r="L41" s="247">
        <f>K41*(1+'Start Here - Data Entry '!$K$13)</f>
        <v>79942.902625092145</v>
      </c>
      <c r="M41" s="211"/>
      <c r="N41" s="226">
        <v>0</v>
      </c>
      <c r="O41" s="407">
        <f t="shared" si="15"/>
        <v>0</v>
      </c>
      <c r="P41" s="211"/>
      <c r="Q41" s="226">
        <v>0</v>
      </c>
      <c r="R41" s="407">
        <f t="shared" si="16"/>
        <v>0</v>
      </c>
      <c r="S41" s="211"/>
      <c r="T41" s="226">
        <v>0</v>
      </c>
      <c r="U41" s="407">
        <f t="shared" si="17"/>
        <v>0</v>
      </c>
      <c r="V41" s="211"/>
      <c r="W41" s="226">
        <v>0</v>
      </c>
      <c r="X41" s="407">
        <f t="shared" si="18"/>
        <v>0</v>
      </c>
      <c r="Y41" s="211"/>
      <c r="Z41" s="226">
        <v>0</v>
      </c>
      <c r="AA41" s="407">
        <f t="shared" si="19"/>
        <v>0</v>
      </c>
      <c r="AB41" s="211"/>
      <c r="AC41" s="226">
        <v>0</v>
      </c>
      <c r="AD41" s="407">
        <f t="shared" si="20"/>
        <v>0</v>
      </c>
    </row>
    <row r="42" spans="1:30" s="217" customFormat="1" ht="15" thickBot="1" x14ac:dyDescent="0.25">
      <c r="A42" s="244" t="s">
        <v>236</v>
      </c>
      <c r="B42" s="211"/>
      <c r="C42" s="249" t="s">
        <v>1028</v>
      </c>
      <c r="D42" s="250">
        <v>65137</v>
      </c>
      <c r="E42" s="229">
        <v>17175</v>
      </c>
      <c r="F42" s="229">
        <v>19620</v>
      </c>
      <c r="G42" s="246">
        <f t="shared" si="14"/>
        <v>82312</v>
      </c>
      <c r="H42" s="252">
        <f>G42*(1+'Start Here - Data Entry '!$G$13)</f>
        <v>83546.679999999993</v>
      </c>
      <c r="I42" s="252">
        <f>H42*(1+'Start Here - Data Entry '!$H$13)</f>
        <v>85217.613599999997</v>
      </c>
      <c r="J42" s="252">
        <f>I42*(1+'Start Here - Data Entry '!$I$13)</f>
        <v>86495.877803999989</v>
      </c>
      <c r="K42" s="252">
        <f>J42*(1+'Start Here - Data Entry '!$J$13)</f>
        <v>87360.836582039992</v>
      </c>
      <c r="L42" s="252">
        <f>K42*(1+'Start Here - Data Entry '!$K$13)</f>
        <v>88234.444947860393</v>
      </c>
      <c r="M42" s="211"/>
      <c r="N42" s="226">
        <v>1</v>
      </c>
      <c r="O42" s="407">
        <f t="shared" si="15"/>
        <v>82312</v>
      </c>
      <c r="P42" s="211"/>
      <c r="Q42" s="226">
        <v>1</v>
      </c>
      <c r="R42" s="407">
        <f t="shared" si="16"/>
        <v>83547</v>
      </c>
      <c r="S42" s="211"/>
      <c r="T42" s="226">
        <v>1</v>
      </c>
      <c r="U42" s="407">
        <f t="shared" si="17"/>
        <v>85218</v>
      </c>
      <c r="V42" s="211"/>
      <c r="W42" s="226">
        <v>1</v>
      </c>
      <c r="X42" s="407">
        <f t="shared" si="18"/>
        <v>86496</v>
      </c>
      <c r="Y42" s="211"/>
      <c r="Z42" s="226">
        <v>1</v>
      </c>
      <c r="AA42" s="407">
        <f t="shared" si="19"/>
        <v>87361</v>
      </c>
      <c r="AB42" s="211"/>
      <c r="AC42" s="226">
        <v>1</v>
      </c>
      <c r="AD42" s="407">
        <f t="shared" si="20"/>
        <v>88234</v>
      </c>
    </row>
    <row r="43" spans="1:30" s="217" customFormat="1" ht="13.5" thickBot="1" x14ac:dyDescent="0.25">
      <c r="A43" s="237"/>
      <c r="B43" s="211"/>
      <c r="C43" s="253" t="s">
        <v>237</v>
      </c>
      <c r="D43" s="254">
        <f>SUM(D26:D42)</f>
        <v>883871</v>
      </c>
      <c r="E43" s="255">
        <f>SUM(E26:E42)</f>
        <v>249039</v>
      </c>
      <c r="F43" s="256">
        <f>SUM(F26:F42)</f>
        <v>333540</v>
      </c>
      <c r="G43" s="254"/>
      <c r="H43" s="236"/>
      <c r="I43" s="236"/>
      <c r="J43" s="236"/>
      <c r="K43" s="236"/>
      <c r="L43" s="236"/>
      <c r="M43" s="211"/>
      <c r="N43" s="385">
        <f>SUM(N26:N42)</f>
        <v>2</v>
      </c>
      <c r="O43" s="409">
        <f>SUM(O26:O42)</f>
        <v>147620</v>
      </c>
      <c r="P43" s="211"/>
      <c r="Q43" s="385">
        <f>SUM(Q26:Q42)</f>
        <v>21.25</v>
      </c>
      <c r="R43" s="409">
        <f>SUM(R26:R42)</f>
        <v>1434003</v>
      </c>
      <c r="S43" s="211"/>
      <c r="T43" s="385">
        <f>SUM(T26:T42)</f>
        <v>23.75</v>
      </c>
      <c r="U43" s="409">
        <f>SUM(U26:U42)</f>
        <v>1631718</v>
      </c>
      <c r="V43" s="211"/>
      <c r="W43" s="385">
        <f>SUM(W26:W42)</f>
        <v>25.75</v>
      </c>
      <c r="X43" s="409">
        <f>SUM(X26:X42)</f>
        <v>1793448</v>
      </c>
      <c r="Y43" s="211"/>
      <c r="Z43" s="385">
        <f>SUM(Z26:Z42)</f>
        <v>25.75</v>
      </c>
      <c r="AA43" s="409">
        <f>SUM(AA26:AA42)</f>
        <v>1811383</v>
      </c>
      <c r="AB43" s="211"/>
      <c r="AC43" s="385">
        <f>SUM(AC26:AC42)</f>
        <v>27.45</v>
      </c>
      <c r="AD43" s="409">
        <f>SUM(AD26:AD42)</f>
        <v>1949041</v>
      </c>
    </row>
    <row r="44" spans="1:30" s="217" customFormat="1" x14ac:dyDescent="0.2">
      <c r="A44" s="237"/>
      <c r="B44" s="211"/>
      <c r="C44" s="212"/>
      <c r="D44" s="211"/>
      <c r="E44" s="211"/>
      <c r="F44" s="211"/>
      <c r="G44" s="214"/>
      <c r="H44" s="215"/>
      <c r="I44" s="215"/>
      <c r="J44" s="215"/>
      <c r="K44" s="215"/>
      <c r="L44" s="215"/>
      <c r="M44" s="211"/>
      <c r="N44" s="257"/>
      <c r="O44" s="405"/>
      <c r="P44" s="211"/>
      <c r="Q44" s="257"/>
      <c r="R44" s="405"/>
      <c r="S44" s="211"/>
      <c r="T44" s="257"/>
      <c r="U44" s="405"/>
      <c r="V44" s="211"/>
      <c r="W44" s="257"/>
      <c r="X44" s="405"/>
      <c r="Y44" s="211"/>
      <c r="Z44" s="257"/>
      <c r="AA44" s="405"/>
      <c r="AB44" s="211"/>
      <c r="AC44" s="257"/>
      <c r="AD44" s="405"/>
    </row>
    <row r="45" spans="1:30" s="217" customFormat="1" x14ac:dyDescent="0.2">
      <c r="A45" s="237"/>
      <c r="B45" s="211"/>
      <c r="C45" s="241" t="s">
        <v>238</v>
      </c>
      <c r="D45" s="219"/>
      <c r="E45" s="219"/>
      <c r="F45" s="219"/>
      <c r="G45" s="220"/>
      <c r="H45" s="221"/>
      <c r="I45" s="221"/>
      <c r="J45" s="221"/>
      <c r="K45" s="221"/>
      <c r="L45" s="221"/>
      <c r="M45" s="211"/>
      <c r="N45" s="390"/>
      <c r="O45" s="406"/>
      <c r="P45" s="211"/>
      <c r="Q45" s="390"/>
      <c r="R45" s="406"/>
      <c r="S45" s="211"/>
      <c r="T45" s="390"/>
      <c r="U45" s="406"/>
      <c r="V45" s="211"/>
      <c r="W45" s="390"/>
      <c r="X45" s="406"/>
      <c r="Y45" s="211"/>
      <c r="Z45" s="390"/>
      <c r="AA45" s="406"/>
      <c r="AB45" s="211"/>
      <c r="AC45" s="390"/>
      <c r="AD45" s="406"/>
    </row>
    <row r="46" spans="1:30" s="217" customFormat="1" ht="14.25" x14ac:dyDescent="0.2">
      <c r="A46" s="244" t="s">
        <v>239</v>
      </c>
      <c r="B46" s="211"/>
      <c r="C46" s="258" t="s">
        <v>240</v>
      </c>
      <c r="D46" s="248">
        <v>26457</v>
      </c>
      <c r="E46" s="223">
        <v>8789</v>
      </c>
      <c r="F46" s="223">
        <v>10403</v>
      </c>
      <c r="G46" s="246">
        <v>41516</v>
      </c>
      <c r="H46" s="247">
        <f>G46*(1+'Start Here - Data Entry '!$G$13)</f>
        <v>42138.74</v>
      </c>
      <c r="I46" s="247">
        <f>H46*(1+'Start Here - Data Entry '!$H$13)</f>
        <v>42981.514799999997</v>
      </c>
      <c r="J46" s="247">
        <f>I46*(1+'Start Here - Data Entry '!$I$13)</f>
        <v>43626.237521999996</v>
      </c>
      <c r="K46" s="247">
        <f>J46*(1+'Start Here - Data Entry '!$J$13)</f>
        <v>44062.499897219997</v>
      </c>
      <c r="L46" s="247">
        <f>K46*(1+'Start Here - Data Entry '!$K$13)</f>
        <v>44503.124896192196</v>
      </c>
      <c r="M46" s="211"/>
      <c r="N46" s="226">
        <v>0</v>
      </c>
      <c r="O46" s="407">
        <f t="shared" ref="O46:O56" si="21">ROUND(N46*$G46,0)</f>
        <v>0</v>
      </c>
      <c r="P46" s="211"/>
      <c r="Q46" s="226">
        <v>0</v>
      </c>
      <c r="R46" s="407">
        <f t="shared" ref="R46:R56" si="22">ROUND(Q46*$H46,0)</f>
        <v>0</v>
      </c>
      <c r="S46" s="211"/>
      <c r="T46" s="226">
        <v>0</v>
      </c>
      <c r="U46" s="407">
        <f t="shared" ref="U46:U56" si="23">ROUND(T46*$I46,0)</f>
        <v>0</v>
      </c>
      <c r="V46" s="211"/>
      <c r="W46" s="226">
        <v>0</v>
      </c>
      <c r="X46" s="407">
        <f t="shared" ref="X46:X56" si="24">ROUND(W46*$J46,0)</f>
        <v>0</v>
      </c>
      <c r="Y46" s="211"/>
      <c r="Z46" s="226">
        <v>0</v>
      </c>
      <c r="AA46" s="407">
        <f t="shared" ref="AA46:AA56" si="25">ROUND(Z46*$K46,0)</f>
        <v>0</v>
      </c>
      <c r="AB46" s="211"/>
      <c r="AC46" s="226">
        <v>0</v>
      </c>
      <c r="AD46" s="407">
        <f t="shared" ref="AD46:AD56" si="26">ROUND(AC46*$L46,0)</f>
        <v>0</v>
      </c>
    </row>
    <row r="47" spans="1:30" s="217" customFormat="1" ht="14.25" x14ac:dyDescent="0.2">
      <c r="A47" s="244" t="s">
        <v>241</v>
      </c>
      <c r="B47" s="211"/>
      <c r="C47" s="258" t="s">
        <v>242</v>
      </c>
      <c r="D47" s="248">
        <v>34117</v>
      </c>
      <c r="E47" s="223">
        <v>10223</v>
      </c>
      <c r="F47" s="223">
        <v>11437</v>
      </c>
      <c r="G47" s="246">
        <v>46742</v>
      </c>
      <c r="H47" s="247">
        <f>G47*(1+'Start Here - Data Entry '!$G$13)</f>
        <v>47443.13</v>
      </c>
      <c r="I47" s="247">
        <f>H47*(1+'Start Here - Data Entry '!$H$13)</f>
        <v>48391.992599999998</v>
      </c>
      <c r="J47" s="247">
        <f>I47*(1+'Start Here - Data Entry '!$I$13)</f>
        <v>49117.872488999994</v>
      </c>
      <c r="K47" s="247">
        <f>J47*(1+'Start Here - Data Entry '!$J$13)</f>
        <v>49609.051213889994</v>
      </c>
      <c r="L47" s="247">
        <f>K47*(1+'Start Here - Data Entry '!$K$13)</f>
        <v>50105.141726028894</v>
      </c>
      <c r="M47" s="211"/>
      <c r="N47" s="226">
        <v>0</v>
      </c>
      <c r="O47" s="407">
        <f t="shared" si="21"/>
        <v>0</v>
      </c>
      <c r="P47" s="211"/>
      <c r="Q47" s="226">
        <v>0</v>
      </c>
      <c r="R47" s="407">
        <f t="shared" si="22"/>
        <v>0</v>
      </c>
      <c r="S47" s="211"/>
      <c r="T47" s="226">
        <v>0</v>
      </c>
      <c r="U47" s="407">
        <f t="shared" si="23"/>
        <v>0</v>
      </c>
      <c r="V47" s="211"/>
      <c r="W47" s="226">
        <v>0</v>
      </c>
      <c r="X47" s="407">
        <f t="shared" si="24"/>
        <v>0</v>
      </c>
      <c r="Y47" s="211"/>
      <c r="Z47" s="226">
        <v>0</v>
      </c>
      <c r="AA47" s="407">
        <f t="shared" si="25"/>
        <v>0</v>
      </c>
      <c r="AB47" s="211"/>
      <c r="AC47" s="226">
        <v>0</v>
      </c>
      <c r="AD47" s="407">
        <f t="shared" si="26"/>
        <v>0</v>
      </c>
    </row>
    <row r="48" spans="1:30" s="217" customFormat="1" ht="14.25" x14ac:dyDescent="0.2">
      <c r="A48" s="244" t="s">
        <v>243</v>
      </c>
      <c r="B48" s="211"/>
      <c r="C48" s="258" t="s">
        <v>244</v>
      </c>
      <c r="D48" s="248">
        <v>40001</v>
      </c>
      <c r="E48" s="223">
        <v>11324</v>
      </c>
      <c r="F48" s="223">
        <v>10875</v>
      </c>
      <c r="G48" s="246">
        <v>44636</v>
      </c>
      <c r="H48" s="247">
        <f>G48*(1+'Start Here - Data Entry '!$G$13)</f>
        <v>45305.539999999994</v>
      </c>
      <c r="I48" s="247">
        <f>H48*(1+'Start Here - Data Entry '!$H$13)</f>
        <v>46211.650799999996</v>
      </c>
      <c r="J48" s="247">
        <f>I48*(1+'Start Here - Data Entry '!$I$13)</f>
        <v>46904.825561999991</v>
      </c>
      <c r="K48" s="247">
        <f>J48*(1+'Start Here - Data Entry '!$J$13)</f>
        <v>47373.873817619991</v>
      </c>
      <c r="L48" s="247">
        <f>K48*(1+'Start Here - Data Entry '!$K$13)</f>
        <v>47847.612555796193</v>
      </c>
      <c r="M48" s="211"/>
      <c r="N48" s="226">
        <v>0</v>
      </c>
      <c r="O48" s="407">
        <f t="shared" si="21"/>
        <v>0</v>
      </c>
      <c r="P48" s="211"/>
      <c r="Q48" s="226">
        <v>0</v>
      </c>
      <c r="R48" s="407">
        <f t="shared" si="22"/>
        <v>0</v>
      </c>
      <c r="S48" s="211"/>
      <c r="T48" s="226">
        <v>0</v>
      </c>
      <c r="U48" s="407">
        <f t="shared" si="23"/>
        <v>0</v>
      </c>
      <c r="V48" s="211"/>
      <c r="W48" s="226">
        <v>0</v>
      </c>
      <c r="X48" s="407">
        <f t="shared" si="24"/>
        <v>0</v>
      </c>
      <c r="Y48" s="211"/>
      <c r="Z48" s="226">
        <v>0</v>
      </c>
      <c r="AA48" s="407">
        <f t="shared" si="25"/>
        <v>0</v>
      </c>
      <c r="AB48" s="211"/>
      <c r="AC48" s="226">
        <v>0</v>
      </c>
      <c r="AD48" s="407">
        <f t="shared" si="26"/>
        <v>0</v>
      </c>
    </row>
    <row r="49" spans="1:30" s="217" customFormat="1" ht="14.25" x14ac:dyDescent="0.2">
      <c r="A49" s="244" t="s">
        <v>245</v>
      </c>
      <c r="B49" s="211"/>
      <c r="C49" s="258" t="s">
        <v>1025</v>
      </c>
      <c r="D49" s="248">
        <v>45010</v>
      </c>
      <c r="E49" s="223">
        <v>12262</v>
      </c>
      <c r="F49" s="223">
        <v>12009</v>
      </c>
      <c r="G49" s="246">
        <v>48886</v>
      </c>
      <c r="H49" s="247">
        <f>G49*(1+'Start Here - Data Entry '!$G$13)</f>
        <v>49619.289999999994</v>
      </c>
      <c r="I49" s="247">
        <f>H49*(1+'Start Here - Data Entry '!$H$13)</f>
        <v>50611.675799999997</v>
      </c>
      <c r="J49" s="247">
        <f>I49*(1+'Start Here - Data Entry '!$I$13)</f>
        <v>51370.850936999996</v>
      </c>
      <c r="K49" s="247">
        <f>J49*(1+'Start Here - Data Entry '!$J$13)</f>
        <v>51884.559446369996</v>
      </c>
      <c r="L49" s="247">
        <f>K49*(1+'Start Here - Data Entry '!$K$13)</f>
        <v>52403.405040833699</v>
      </c>
      <c r="M49" s="211"/>
      <c r="N49" s="226">
        <v>0</v>
      </c>
      <c r="O49" s="407">
        <f t="shared" si="21"/>
        <v>0</v>
      </c>
      <c r="P49" s="211"/>
      <c r="Q49" s="226">
        <v>1</v>
      </c>
      <c r="R49" s="407">
        <f t="shared" si="22"/>
        <v>49619</v>
      </c>
      <c r="S49" s="211"/>
      <c r="T49" s="226">
        <v>1</v>
      </c>
      <c r="U49" s="407">
        <f t="shared" si="23"/>
        <v>50612</v>
      </c>
      <c r="V49" s="211"/>
      <c r="W49" s="226">
        <v>1</v>
      </c>
      <c r="X49" s="407">
        <f t="shared" si="24"/>
        <v>51371</v>
      </c>
      <c r="Y49" s="211"/>
      <c r="Z49" s="226">
        <v>1</v>
      </c>
      <c r="AA49" s="407">
        <f t="shared" si="25"/>
        <v>51885</v>
      </c>
      <c r="AB49" s="211"/>
      <c r="AC49" s="226">
        <v>1</v>
      </c>
      <c r="AD49" s="407">
        <f t="shared" si="26"/>
        <v>52403</v>
      </c>
    </row>
    <row r="50" spans="1:30" s="217" customFormat="1" ht="14.25" x14ac:dyDescent="0.2">
      <c r="A50" s="244" t="s">
        <v>246</v>
      </c>
      <c r="B50" s="211"/>
      <c r="C50" s="258" t="s">
        <v>247</v>
      </c>
      <c r="D50" s="248">
        <v>33536</v>
      </c>
      <c r="E50" s="223">
        <v>10114</v>
      </c>
      <c r="F50" s="223">
        <v>10280</v>
      </c>
      <c r="G50" s="246">
        <v>42400</v>
      </c>
      <c r="H50" s="247">
        <f>G50*(1+'Start Here - Data Entry '!$G$13)</f>
        <v>43035.999999999993</v>
      </c>
      <c r="I50" s="247">
        <f>H50*(1+'Start Here - Data Entry '!$H$13)</f>
        <v>43896.719999999994</v>
      </c>
      <c r="J50" s="247">
        <f>I50*(1+'Start Here - Data Entry '!$I$13)</f>
        <v>44555.170799999993</v>
      </c>
      <c r="K50" s="247">
        <f>J50*(1+'Start Here - Data Entry '!$J$13)</f>
        <v>45000.722507999992</v>
      </c>
      <c r="L50" s="247">
        <f>K50*(1+'Start Here - Data Entry '!$K$13)</f>
        <v>45450.729733079992</v>
      </c>
      <c r="M50" s="211"/>
      <c r="N50" s="226">
        <v>0</v>
      </c>
      <c r="O50" s="407">
        <f t="shared" si="21"/>
        <v>0</v>
      </c>
      <c r="P50" s="211"/>
      <c r="Q50" s="226">
        <v>0</v>
      </c>
      <c r="R50" s="407">
        <f t="shared" si="22"/>
        <v>0</v>
      </c>
      <c r="S50" s="211"/>
      <c r="T50" s="226">
        <v>0</v>
      </c>
      <c r="U50" s="407">
        <f t="shared" si="23"/>
        <v>0</v>
      </c>
      <c r="V50" s="211"/>
      <c r="W50" s="226">
        <v>0</v>
      </c>
      <c r="X50" s="407">
        <f t="shared" si="24"/>
        <v>0</v>
      </c>
      <c r="Y50" s="211"/>
      <c r="Z50" s="226">
        <v>0</v>
      </c>
      <c r="AA50" s="407">
        <f t="shared" si="25"/>
        <v>0</v>
      </c>
      <c r="AB50" s="211"/>
      <c r="AC50" s="226">
        <v>0</v>
      </c>
      <c r="AD50" s="407">
        <f t="shared" si="26"/>
        <v>0</v>
      </c>
    </row>
    <row r="51" spans="1:30" s="217" customFormat="1" ht="14.25" x14ac:dyDescent="0.2">
      <c r="A51" s="244" t="s">
        <v>248</v>
      </c>
      <c r="B51" s="211"/>
      <c r="C51" s="258" t="s">
        <v>249</v>
      </c>
      <c r="D51" s="248">
        <f>VLOOKUP(A51,'AVERAGE SALARY LOOKUP'!$A$3:$F$642,4,FALSE)</f>
        <v>54873</v>
      </c>
      <c r="E51" s="223" t="e">
        <f>VLOOKUP(A51,'AVERAGE SALARY LOOKUP'!$A$3:$F$642,6,FALSE)</f>
        <v>#REF!</v>
      </c>
      <c r="F51" s="223">
        <v>17054</v>
      </c>
      <c r="G51" s="246">
        <v>67816</v>
      </c>
      <c r="H51" s="247">
        <f>G51*(1+'Start Here - Data Entry '!$G$13)</f>
        <v>68833.239999999991</v>
      </c>
      <c r="I51" s="247">
        <f>H51*(1+'Start Here - Data Entry '!$H$13)</f>
        <v>70209.904799999989</v>
      </c>
      <c r="J51" s="247">
        <f>I51*(1+'Start Here - Data Entry '!$I$13)</f>
        <v>71263.05337199998</v>
      </c>
      <c r="K51" s="247">
        <f>J51*(1+'Start Here - Data Entry '!$J$13)</f>
        <v>71975.683905719983</v>
      </c>
      <c r="L51" s="247">
        <f>K51*(1+'Start Here - Data Entry '!$K$13)</f>
        <v>72695.440744777181</v>
      </c>
      <c r="M51" s="211"/>
      <c r="N51" s="226">
        <v>0</v>
      </c>
      <c r="O51" s="407">
        <f t="shared" si="21"/>
        <v>0</v>
      </c>
      <c r="P51" s="211"/>
      <c r="Q51" s="226">
        <v>0</v>
      </c>
      <c r="R51" s="407">
        <f t="shared" si="22"/>
        <v>0</v>
      </c>
      <c r="S51" s="211"/>
      <c r="T51" s="226">
        <v>0</v>
      </c>
      <c r="U51" s="407">
        <f t="shared" si="23"/>
        <v>0</v>
      </c>
      <c r="V51" s="211"/>
      <c r="W51" s="226">
        <v>0</v>
      </c>
      <c r="X51" s="407">
        <f t="shared" si="24"/>
        <v>0</v>
      </c>
      <c r="Y51" s="211"/>
      <c r="Z51" s="226">
        <v>0</v>
      </c>
      <c r="AA51" s="407">
        <f t="shared" si="25"/>
        <v>0</v>
      </c>
      <c r="AB51" s="211"/>
      <c r="AC51" s="226">
        <v>0</v>
      </c>
      <c r="AD51" s="407">
        <f t="shared" si="26"/>
        <v>0</v>
      </c>
    </row>
    <row r="52" spans="1:30" s="217" customFormat="1" ht="14.25" x14ac:dyDescent="0.2">
      <c r="A52" s="244" t="s">
        <v>250</v>
      </c>
      <c r="B52" s="211"/>
      <c r="C52" s="258" t="s">
        <v>251</v>
      </c>
      <c r="D52" s="248">
        <f>VLOOKUP(A52,'AVERAGE SALARY LOOKUP'!$A$3:$F$642,4,FALSE)</f>
        <v>31172</v>
      </c>
      <c r="E52" s="223" t="e">
        <f>VLOOKUP(A52,'AVERAGE SALARY LOOKUP'!$A$3:$F$642,6,FALSE)</f>
        <v>#REF!</v>
      </c>
      <c r="F52" s="223">
        <v>9378</v>
      </c>
      <c r="G52" s="246">
        <v>39018</v>
      </c>
      <c r="H52" s="247">
        <f>G52*(1+'Start Here - Data Entry '!$G$13)</f>
        <v>39603.269999999997</v>
      </c>
      <c r="I52" s="247">
        <f>H52*(1+'Start Here - Data Entry '!$H$13)</f>
        <v>40395.335399999996</v>
      </c>
      <c r="J52" s="247">
        <f>I52*(1+'Start Here - Data Entry '!$I$13)</f>
        <v>41001.265430999993</v>
      </c>
      <c r="K52" s="247">
        <f>J52*(1+'Start Here - Data Entry '!$J$13)</f>
        <v>41411.27808530999</v>
      </c>
      <c r="L52" s="247">
        <f>K52*(1+'Start Here - Data Entry '!$K$13)</f>
        <v>41825.390866163092</v>
      </c>
      <c r="M52" s="211"/>
      <c r="N52" s="226">
        <v>0</v>
      </c>
      <c r="O52" s="407">
        <f t="shared" si="21"/>
        <v>0</v>
      </c>
      <c r="P52" s="211"/>
      <c r="Q52" s="226">
        <v>0</v>
      </c>
      <c r="R52" s="407">
        <f t="shared" si="22"/>
        <v>0</v>
      </c>
      <c r="S52" s="211"/>
      <c r="T52" s="226">
        <v>0</v>
      </c>
      <c r="U52" s="407">
        <f t="shared" si="23"/>
        <v>0</v>
      </c>
      <c r="V52" s="211"/>
      <c r="W52" s="226">
        <v>0</v>
      </c>
      <c r="X52" s="407">
        <f t="shared" si="24"/>
        <v>0</v>
      </c>
      <c r="Y52" s="211"/>
      <c r="Z52" s="226">
        <v>0</v>
      </c>
      <c r="AA52" s="407">
        <f t="shared" si="25"/>
        <v>0</v>
      </c>
      <c r="AB52" s="211"/>
      <c r="AC52" s="226">
        <v>0</v>
      </c>
      <c r="AD52" s="407">
        <f t="shared" si="26"/>
        <v>0</v>
      </c>
    </row>
    <row r="53" spans="1:30" s="217" customFormat="1" ht="14.25" x14ac:dyDescent="0.2">
      <c r="A53" s="244" t="s">
        <v>252</v>
      </c>
      <c r="B53" s="211"/>
      <c r="C53" s="258" t="s">
        <v>253</v>
      </c>
      <c r="D53" s="248">
        <f>VLOOKUP(A53,'AVERAGE SALARY LOOKUP'!$A$3:$F$642,4,FALSE)</f>
        <v>37244</v>
      </c>
      <c r="E53" s="223" t="e">
        <f>VLOOKUP(A53,'AVERAGE SALARY LOOKUP'!$A$3:$F$642,6,FALSE)</f>
        <v>#REF!</v>
      </c>
      <c r="F53" s="223">
        <v>12095</v>
      </c>
      <c r="G53" s="246">
        <v>49209</v>
      </c>
      <c r="H53" s="247">
        <f>G53*(1+'Start Here - Data Entry '!$G$13)</f>
        <v>49947.134999999995</v>
      </c>
      <c r="I53" s="247">
        <f>H53*(1+'Start Here - Data Entry '!$H$13)</f>
        <v>50946.077699999994</v>
      </c>
      <c r="J53" s="247">
        <f>I53*(1+'Start Here - Data Entry '!$I$13)</f>
        <v>51710.268865499987</v>
      </c>
      <c r="K53" s="247">
        <f>J53*(1+'Start Here - Data Entry '!$J$13)</f>
        <v>52227.37155415499</v>
      </c>
      <c r="L53" s="247">
        <f>K53*(1+'Start Here - Data Entry '!$K$13)</f>
        <v>52749.645269696543</v>
      </c>
      <c r="M53" s="211"/>
      <c r="N53" s="226">
        <v>0</v>
      </c>
      <c r="O53" s="407">
        <f t="shared" si="21"/>
        <v>0</v>
      </c>
      <c r="P53" s="211"/>
      <c r="Q53" s="226">
        <v>0</v>
      </c>
      <c r="R53" s="407">
        <f t="shared" si="22"/>
        <v>0</v>
      </c>
      <c r="S53" s="211"/>
      <c r="T53" s="226">
        <v>0</v>
      </c>
      <c r="U53" s="407">
        <f t="shared" si="23"/>
        <v>0</v>
      </c>
      <c r="V53" s="211"/>
      <c r="W53" s="226">
        <v>0</v>
      </c>
      <c r="X53" s="407">
        <f t="shared" si="24"/>
        <v>0</v>
      </c>
      <c r="Y53" s="211"/>
      <c r="Z53" s="226">
        <v>0</v>
      </c>
      <c r="AA53" s="407">
        <f t="shared" si="25"/>
        <v>0</v>
      </c>
      <c r="AB53" s="211"/>
      <c r="AC53" s="226">
        <v>0</v>
      </c>
      <c r="AD53" s="407">
        <f t="shared" si="26"/>
        <v>0</v>
      </c>
    </row>
    <row r="54" spans="1:30" s="217" customFormat="1" ht="14.25" x14ac:dyDescent="0.2">
      <c r="A54" s="244" t="s">
        <v>254</v>
      </c>
      <c r="B54" s="211"/>
      <c r="C54" s="258" t="s">
        <v>255</v>
      </c>
      <c r="D54" s="248">
        <f>VLOOKUP(A54,'AVERAGE SALARY LOOKUP'!$A$3:$F$642,4,FALSE)</f>
        <v>45580</v>
      </c>
      <c r="E54" s="223" t="e">
        <f>VLOOKUP(A54,'AVERAGE SALARY LOOKUP'!$A$3:$F$642,6,FALSE)</f>
        <v>#REF!</v>
      </c>
      <c r="F54" s="223">
        <v>14811</v>
      </c>
      <c r="G54" s="246">
        <v>59400</v>
      </c>
      <c r="H54" s="247">
        <f>G54*(1+'Start Here - Data Entry '!$G$13)</f>
        <v>60290.999999999993</v>
      </c>
      <c r="I54" s="247">
        <f>H54*(1+'Start Here - Data Entry '!$H$13)</f>
        <v>61496.819999999992</v>
      </c>
      <c r="J54" s="247">
        <f>I54*(1+'Start Here - Data Entry '!$I$13)</f>
        <v>62419.27229999999</v>
      </c>
      <c r="K54" s="247">
        <f>J54*(1+'Start Here - Data Entry '!$J$13)</f>
        <v>63043.46502299999</v>
      </c>
      <c r="L54" s="247">
        <f>K54*(1+'Start Here - Data Entry '!$K$13)</f>
        <v>63673.899673229993</v>
      </c>
      <c r="M54" s="211"/>
      <c r="N54" s="226">
        <v>0</v>
      </c>
      <c r="O54" s="407">
        <f t="shared" si="21"/>
        <v>0</v>
      </c>
      <c r="P54" s="211"/>
      <c r="Q54" s="226">
        <v>0</v>
      </c>
      <c r="R54" s="407">
        <f t="shared" si="22"/>
        <v>0</v>
      </c>
      <c r="S54" s="211"/>
      <c r="T54" s="226">
        <v>0</v>
      </c>
      <c r="U54" s="407">
        <f t="shared" si="23"/>
        <v>0</v>
      </c>
      <c r="V54" s="211"/>
      <c r="W54" s="226">
        <v>0</v>
      </c>
      <c r="X54" s="407">
        <f t="shared" si="24"/>
        <v>0</v>
      </c>
      <c r="Y54" s="211"/>
      <c r="Z54" s="226">
        <v>0</v>
      </c>
      <c r="AA54" s="407">
        <f t="shared" si="25"/>
        <v>0</v>
      </c>
      <c r="AB54" s="211"/>
      <c r="AC54" s="226">
        <v>0</v>
      </c>
      <c r="AD54" s="407">
        <f t="shared" si="26"/>
        <v>0</v>
      </c>
    </row>
    <row r="55" spans="1:30" s="217" customFormat="1" ht="14.25" x14ac:dyDescent="0.2">
      <c r="A55" s="244" t="s">
        <v>256</v>
      </c>
      <c r="B55" s="211"/>
      <c r="C55" s="258" t="s">
        <v>257</v>
      </c>
      <c r="D55" s="248">
        <f>VLOOKUP(A55,'AVERAGE SALARY LOOKUP'!$A$3:$F$642,4,FALSE)</f>
        <v>61489</v>
      </c>
      <c r="E55" s="223" t="e">
        <f>VLOOKUP(A55,'AVERAGE SALARY LOOKUP'!$A$3:$F$642,6,FALSE)</f>
        <v>#REF!</v>
      </c>
      <c r="F55" s="223">
        <v>16816</v>
      </c>
      <c r="G55" s="246">
        <v>66922</v>
      </c>
      <c r="H55" s="247">
        <f>G55*(1+'Start Here - Data Entry '!$G$13)</f>
        <v>67925.829999999987</v>
      </c>
      <c r="I55" s="247">
        <f>H55*(1+'Start Here - Data Entry '!$H$13)</f>
        <v>69284.34659999999</v>
      </c>
      <c r="J55" s="247">
        <f>I55*(1+'Start Here - Data Entry '!$I$13)</f>
        <v>70323.611798999977</v>
      </c>
      <c r="K55" s="247">
        <f>J55*(1+'Start Here - Data Entry '!$J$13)</f>
        <v>71026.84791698998</v>
      </c>
      <c r="L55" s="247">
        <f>K55*(1+'Start Here - Data Entry '!$K$13)</f>
        <v>71737.11639615988</v>
      </c>
      <c r="M55" s="211"/>
      <c r="N55" s="226">
        <v>0</v>
      </c>
      <c r="O55" s="407">
        <f t="shared" si="21"/>
        <v>0</v>
      </c>
      <c r="P55" s="211"/>
      <c r="Q55" s="226">
        <v>0</v>
      </c>
      <c r="R55" s="407">
        <f t="shared" si="22"/>
        <v>0</v>
      </c>
      <c r="S55" s="211"/>
      <c r="T55" s="226">
        <v>0</v>
      </c>
      <c r="U55" s="407">
        <f t="shared" si="23"/>
        <v>0</v>
      </c>
      <c r="V55" s="211"/>
      <c r="W55" s="226">
        <v>0</v>
      </c>
      <c r="X55" s="407">
        <f t="shared" si="24"/>
        <v>0</v>
      </c>
      <c r="Y55" s="211"/>
      <c r="Z55" s="226">
        <v>0</v>
      </c>
      <c r="AA55" s="407">
        <f t="shared" si="25"/>
        <v>0</v>
      </c>
      <c r="AB55" s="211"/>
      <c r="AC55" s="226">
        <v>0</v>
      </c>
      <c r="AD55" s="407">
        <f t="shared" si="26"/>
        <v>0</v>
      </c>
    </row>
    <row r="56" spans="1:30" s="217" customFormat="1" ht="15" thickBot="1" x14ac:dyDescent="0.25">
      <c r="A56" s="244" t="s">
        <v>258</v>
      </c>
      <c r="B56" s="211"/>
      <c r="C56" s="259" t="s">
        <v>259</v>
      </c>
      <c r="D56" s="250">
        <f>VLOOKUP(A56,'AVERAGE SALARY LOOKUP'!$A$3:$F$642,4,FALSE)</f>
        <v>60604</v>
      </c>
      <c r="E56" s="229" t="e">
        <f>VLOOKUP(A56,'AVERAGE SALARY LOOKUP'!$A$3:$F$642,6,FALSE)</f>
        <v>#REF!</v>
      </c>
      <c r="F56" s="229">
        <v>19620</v>
      </c>
      <c r="G56" s="251">
        <v>77442</v>
      </c>
      <c r="H56" s="247">
        <f>G56*(1+'Start Here - Data Entry '!$G$13)</f>
        <v>78603.62999999999</v>
      </c>
      <c r="I56" s="247">
        <f>H56*(1+'Start Here - Data Entry '!$H$13)</f>
        <v>80175.70259999999</v>
      </c>
      <c r="J56" s="247">
        <f>I56*(1+'Start Here - Data Entry '!$I$13)</f>
        <v>81378.338138999985</v>
      </c>
      <c r="K56" s="247">
        <f>J56*(1+'Start Here - Data Entry '!$J$13)</f>
        <v>82192.121520389992</v>
      </c>
      <c r="L56" s="247">
        <f>K56*(1+'Start Here - Data Entry '!$K$13)</f>
        <v>83014.042735593888</v>
      </c>
      <c r="M56" s="211"/>
      <c r="N56" s="233">
        <v>0</v>
      </c>
      <c r="O56" s="408">
        <f t="shared" si="21"/>
        <v>0</v>
      </c>
      <c r="P56" s="211"/>
      <c r="Q56" s="233">
        <v>0</v>
      </c>
      <c r="R56" s="408">
        <f t="shared" si="22"/>
        <v>0</v>
      </c>
      <c r="S56" s="211"/>
      <c r="T56" s="233">
        <v>0</v>
      </c>
      <c r="U56" s="408">
        <f t="shared" si="23"/>
        <v>0</v>
      </c>
      <c r="V56" s="211"/>
      <c r="W56" s="233">
        <v>0</v>
      </c>
      <c r="X56" s="408">
        <f t="shared" si="24"/>
        <v>0</v>
      </c>
      <c r="Y56" s="211"/>
      <c r="Z56" s="233">
        <v>0</v>
      </c>
      <c r="AA56" s="408">
        <f t="shared" si="25"/>
        <v>0</v>
      </c>
      <c r="AB56" s="211"/>
      <c r="AC56" s="233">
        <v>0</v>
      </c>
      <c r="AD56" s="408">
        <f t="shared" si="26"/>
        <v>0</v>
      </c>
    </row>
    <row r="57" spans="1:30" s="217" customFormat="1" ht="13.5" thickBot="1" x14ac:dyDescent="0.25">
      <c r="A57" s="237"/>
      <c r="B57" s="211"/>
      <c r="C57" s="253" t="s">
        <v>260</v>
      </c>
      <c r="D57" s="254">
        <f>SUM(D46:D56)</f>
        <v>470083</v>
      </c>
      <c r="E57" s="255" t="e">
        <f>SUM(E46:E56)</f>
        <v>#REF!</v>
      </c>
      <c r="F57" s="256">
        <f>SUM(F46:F56)</f>
        <v>144778</v>
      </c>
      <c r="G57" s="254"/>
      <c r="H57" s="260"/>
      <c r="I57" s="260"/>
      <c r="J57" s="260"/>
      <c r="K57" s="260"/>
      <c r="L57" s="260"/>
      <c r="M57" s="211"/>
      <c r="N57" s="385">
        <f>SUM(N46:N56)</f>
        <v>0</v>
      </c>
      <c r="O57" s="409">
        <f>SUM(O46:O56)</f>
        <v>0</v>
      </c>
      <c r="P57" s="211"/>
      <c r="Q57" s="385">
        <f>SUM(Q46:Q56)</f>
        <v>1</v>
      </c>
      <c r="R57" s="409">
        <f>SUM(R46:R56)</f>
        <v>49619</v>
      </c>
      <c r="S57" s="211"/>
      <c r="T57" s="385">
        <f>SUM(T46:T56)</f>
        <v>1</v>
      </c>
      <c r="U57" s="409">
        <f>SUM(U46:U56)</f>
        <v>50612</v>
      </c>
      <c r="V57" s="211"/>
      <c r="W57" s="385">
        <f>SUM(W46:W56)</f>
        <v>1</v>
      </c>
      <c r="X57" s="409">
        <f>SUM(X46:X56)</f>
        <v>51371</v>
      </c>
      <c r="Y57" s="211"/>
      <c r="Z57" s="385">
        <f>SUM(Z46:Z56)</f>
        <v>1</v>
      </c>
      <c r="AA57" s="409">
        <f>SUM(AA46:AA56)</f>
        <v>51885</v>
      </c>
      <c r="AB57" s="211"/>
      <c r="AC57" s="385">
        <f>SUM(AC46:AC56)</f>
        <v>1</v>
      </c>
      <c r="AD57" s="409">
        <f>SUM(AD46:AD56)</f>
        <v>52403</v>
      </c>
    </row>
    <row r="58" spans="1:30" s="217" customFormat="1" x14ac:dyDescent="0.2">
      <c r="A58" s="237"/>
      <c r="B58" s="211"/>
      <c r="C58" s="212"/>
      <c r="D58" s="211"/>
      <c r="E58" s="211"/>
      <c r="F58" s="211"/>
      <c r="G58" s="212"/>
      <c r="H58" s="211"/>
      <c r="I58" s="211"/>
      <c r="J58" s="211"/>
      <c r="K58" s="211"/>
      <c r="L58" s="211"/>
      <c r="M58" s="211"/>
      <c r="N58" s="257"/>
      <c r="O58" s="405"/>
      <c r="P58" s="211"/>
      <c r="Q58" s="257"/>
      <c r="R58" s="405"/>
      <c r="S58" s="211"/>
      <c r="T58" s="257"/>
      <c r="U58" s="405"/>
      <c r="V58" s="211"/>
      <c r="W58" s="257"/>
      <c r="X58" s="405"/>
      <c r="Y58" s="211"/>
      <c r="Z58" s="257"/>
      <c r="AA58" s="405"/>
      <c r="AB58" s="211"/>
      <c r="AC58" s="257"/>
      <c r="AD58" s="405"/>
    </row>
    <row r="59" spans="1:30" s="217" customFormat="1" x14ac:dyDescent="0.2">
      <c r="A59" s="237"/>
      <c r="B59" s="211"/>
      <c r="C59" s="241" t="s">
        <v>261</v>
      </c>
      <c r="D59" s="219"/>
      <c r="E59" s="219"/>
      <c r="F59" s="219"/>
      <c r="G59" s="242"/>
      <c r="H59" s="243"/>
      <c r="I59" s="243"/>
      <c r="J59" s="243"/>
      <c r="K59" s="243"/>
      <c r="L59" s="243"/>
      <c r="M59" s="211"/>
      <c r="N59" s="390"/>
      <c r="O59" s="406"/>
      <c r="P59" s="211"/>
      <c r="Q59" s="390"/>
      <c r="R59" s="406"/>
      <c r="S59" s="211"/>
      <c r="T59" s="390"/>
      <c r="U59" s="406"/>
      <c r="V59" s="211"/>
      <c r="W59" s="390"/>
      <c r="X59" s="406"/>
      <c r="Y59" s="211"/>
      <c r="Z59" s="390"/>
      <c r="AA59" s="406"/>
      <c r="AB59" s="211"/>
      <c r="AC59" s="390"/>
      <c r="AD59" s="406"/>
    </row>
    <row r="60" spans="1:30" s="217" customFormat="1" ht="14.25" x14ac:dyDescent="0.2">
      <c r="A60" s="244" t="str">
        <f>VLOOKUP('Start Here - Data Entry '!$E$5,'Step 3 - Staffing Tool'!$B$91:$QN$95,3,FALSE)</f>
        <v>7500-207</v>
      </c>
      <c r="B60" s="211"/>
      <c r="C60" s="245" t="s">
        <v>262</v>
      </c>
      <c r="D60" s="250">
        <f>VLOOKUP(A60,$D$91:$F$95,2,FALSE)</f>
        <v>91154</v>
      </c>
      <c r="E60" s="229">
        <f>VLOOKUP(A60,$D$91:$F$95,3,FALSE)</f>
        <v>20854</v>
      </c>
      <c r="F60" s="229">
        <v>19620</v>
      </c>
      <c r="G60" s="246">
        <f>D60+E60</f>
        <v>112008</v>
      </c>
      <c r="H60" s="247">
        <f>G60*(1+'Start Here - Data Entry '!$G$13)</f>
        <v>113688.12</v>
      </c>
      <c r="I60" s="247">
        <f>H60*(1+'Start Here - Data Entry '!$H$13)</f>
        <v>115961.8824</v>
      </c>
      <c r="J60" s="247">
        <f>I60*(1+'Start Here - Data Entry '!$I$13)</f>
        <v>117701.31063599999</v>
      </c>
      <c r="K60" s="247">
        <f>J60*(1+'Start Here - Data Entry '!$J$13)</f>
        <v>118878.32374235999</v>
      </c>
      <c r="L60" s="247">
        <f>K60*(1+'Start Here - Data Entry '!$K$13)</f>
        <v>120067.1069797836</v>
      </c>
      <c r="M60" s="211"/>
      <c r="N60" s="226">
        <v>0</v>
      </c>
      <c r="O60" s="407">
        <f t="shared" ref="O60:O63" si="27">ROUND(N60*$G60,0)</f>
        <v>0</v>
      </c>
      <c r="P60" s="211"/>
      <c r="Q60" s="226">
        <v>1</v>
      </c>
      <c r="R60" s="407">
        <f t="shared" ref="R60:R63" si="28">ROUND(Q60*$H60,0)</f>
        <v>113688</v>
      </c>
      <c r="S60" s="211"/>
      <c r="T60" s="226">
        <v>1</v>
      </c>
      <c r="U60" s="407">
        <f t="shared" ref="U60:U63" si="29">ROUND(T60*$I60,0)</f>
        <v>115962</v>
      </c>
      <c r="V60" s="211"/>
      <c r="W60" s="226">
        <v>1</v>
      </c>
      <c r="X60" s="407">
        <f t="shared" ref="X60:X63" si="30">ROUND(W60*$J60,0)</f>
        <v>117701</v>
      </c>
      <c r="Y60" s="211"/>
      <c r="Z60" s="226">
        <v>1</v>
      </c>
      <c r="AA60" s="407">
        <f t="shared" ref="AA60:AA63" si="31">ROUND(Z60*$K60,0)</f>
        <v>118878</v>
      </c>
      <c r="AB60" s="211"/>
      <c r="AC60" s="226">
        <v>1</v>
      </c>
      <c r="AD60" s="407">
        <f t="shared" ref="AD60:AD63" si="32">ROUND(AC60*$L60,0)</f>
        <v>120067</v>
      </c>
    </row>
    <row r="61" spans="1:30" s="217" customFormat="1" ht="14.25" x14ac:dyDescent="0.2">
      <c r="A61" s="244" t="str">
        <f>VLOOKUP('Start Here - Data Entry '!$E$5,'Step 3 - Staffing Tool'!$B$91:$QN$95,6,FALSE)</f>
        <v>7318-207</v>
      </c>
      <c r="B61" s="211"/>
      <c r="C61" s="245" t="s">
        <v>263</v>
      </c>
      <c r="D61" s="250">
        <f>VLOOKUP(A61,$G$91:$Z$95,2,FALSE)</f>
        <v>72257</v>
      </c>
      <c r="E61" s="250">
        <f>VLOOKUP(A61,$G$91:$Z$95,3,FALSE)</f>
        <v>17317</v>
      </c>
      <c r="F61" s="229">
        <v>19620</v>
      </c>
      <c r="G61" s="246">
        <f>D61+E61</f>
        <v>89574</v>
      </c>
      <c r="H61" s="247">
        <f>G61*(1+'Start Here - Data Entry '!$G$13)</f>
        <v>90917.609999999986</v>
      </c>
      <c r="I61" s="247">
        <f>H61*(1+'Start Here - Data Entry '!$H$13)</f>
        <v>92735.962199999994</v>
      </c>
      <c r="J61" s="247">
        <f>I61*(1+'Start Here - Data Entry '!$I$13)</f>
        <v>94127.001632999993</v>
      </c>
      <c r="K61" s="247">
        <f>J61*(1+'Start Here - Data Entry '!$J$13)</f>
        <v>95068.271649329996</v>
      </c>
      <c r="L61" s="247">
        <f>K61*(1+'Start Here - Data Entry '!$K$13)</f>
        <v>96018.954365823301</v>
      </c>
      <c r="M61" s="211"/>
      <c r="N61" s="226">
        <v>0</v>
      </c>
      <c r="O61" s="407">
        <f t="shared" si="27"/>
        <v>0</v>
      </c>
      <c r="P61" s="211"/>
      <c r="Q61" s="549">
        <v>1</v>
      </c>
      <c r="R61" s="407">
        <f t="shared" si="28"/>
        <v>90918</v>
      </c>
      <c r="S61" s="211"/>
      <c r="T61" s="549">
        <v>1</v>
      </c>
      <c r="U61" s="407">
        <f t="shared" si="29"/>
        <v>92736</v>
      </c>
      <c r="V61" s="211"/>
      <c r="W61" s="549">
        <v>1</v>
      </c>
      <c r="X61" s="407">
        <f t="shared" si="30"/>
        <v>94127</v>
      </c>
      <c r="Y61" s="211"/>
      <c r="Z61" s="549">
        <v>1</v>
      </c>
      <c r="AA61" s="407">
        <f t="shared" si="31"/>
        <v>95068</v>
      </c>
      <c r="AB61" s="211"/>
      <c r="AC61" s="549">
        <v>1</v>
      </c>
      <c r="AD61" s="407">
        <f t="shared" si="32"/>
        <v>96019</v>
      </c>
    </row>
    <row r="62" spans="1:30" s="217" customFormat="1" ht="14.25" x14ac:dyDescent="0.2">
      <c r="A62" s="244" t="str">
        <f>VLOOKUP('Start Here - Data Entry '!$E$5,'Step 3 - Staffing Tool'!$B$91:$QN$95,9,FALSE)</f>
        <v>7458-207</v>
      </c>
      <c r="B62" s="211"/>
      <c r="C62" s="245" t="s">
        <v>264</v>
      </c>
      <c r="D62" s="250">
        <f>VLOOKUP(A62,$J$91:$Z$95,2,FALSE)</f>
        <v>63557</v>
      </c>
      <c r="E62" s="250">
        <f>VLOOKUP(A62,$J$91:$Z$95,3,FALSE)</f>
        <v>15688</v>
      </c>
      <c r="F62" s="229">
        <v>19620</v>
      </c>
      <c r="G62" s="246">
        <f>D62+E62</f>
        <v>79245</v>
      </c>
      <c r="H62" s="247">
        <f>G62*(1+'Start Here - Data Entry '!$G$13)</f>
        <v>80433.674999999988</v>
      </c>
      <c r="I62" s="247">
        <f>H62*(1+'Start Here - Data Entry '!$H$13)</f>
        <v>82042.348499999993</v>
      </c>
      <c r="J62" s="247">
        <f>I62*(1+'Start Here - Data Entry '!$I$13)</f>
        <v>83272.983727499988</v>
      </c>
      <c r="K62" s="247">
        <f>J62*(1+'Start Here - Data Entry '!$J$13)</f>
        <v>84105.713564774982</v>
      </c>
      <c r="L62" s="247">
        <f>K62*(1+'Start Here - Data Entry '!$K$13)</f>
        <v>84946.770700422727</v>
      </c>
      <c r="M62" s="211"/>
      <c r="N62" s="226">
        <v>0</v>
      </c>
      <c r="O62" s="407">
        <f t="shared" si="27"/>
        <v>0</v>
      </c>
      <c r="P62" s="211"/>
      <c r="Q62" s="226">
        <v>0</v>
      </c>
      <c r="R62" s="407">
        <f t="shared" si="28"/>
        <v>0</v>
      </c>
      <c r="S62" s="211"/>
      <c r="T62" s="226">
        <v>0</v>
      </c>
      <c r="U62" s="407">
        <f t="shared" si="29"/>
        <v>0</v>
      </c>
      <c r="V62" s="211"/>
      <c r="W62" s="226"/>
      <c r="X62" s="407">
        <f t="shared" si="30"/>
        <v>0</v>
      </c>
      <c r="Y62" s="211"/>
      <c r="Z62" s="226"/>
      <c r="AA62" s="407">
        <f t="shared" si="31"/>
        <v>0</v>
      </c>
      <c r="AB62" s="211"/>
      <c r="AC62" s="226"/>
      <c r="AD62" s="407">
        <f t="shared" si="32"/>
        <v>0</v>
      </c>
    </row>
    <row r="63" spans="1:30" s="217" customFormat="1" ht="15" thickBot="1" x14ac:dyDescent="0.25">
      <c r="A63" s="244" t="str">
        <f>VLOOKUP('Start Here - Data Entry '!$E$5,'Step 3 - Staffing Tool'!$B$91:$QN$95,13,FALSE)</f>
        <v>7464-207</v>
      </c>
      <c r="B63" s="211"/>
      <c r="C63" s="249" t="s">
        <v>1026</v>
      </c>
      <c r="D63" s="250">
        <f>VLOOKUP(A63,$N$91:$Z$95,2,FALSE)</f>
        <v>43615</v>
      </c>
      <c r="E63" s="250">
        <f>VLOOKUP(A63,$N$91:$Z$95,3,FALSE)</f>
        <v>11955</v>
      </c>
      <c r="F63" s="229">
        <v>19620</v>
      </c>
      <c r="G63" s="251">
        <f>D63+E63</f>
        <v>55570</v>
      </c>
      <c r="H63" s="247">
        <f>G63*(1+'Start Here - Data Entry '!$G$13)</f>
        <v>56403.549999999996</v>
      </c>
      <c r="I63" s="247">
        <f>H63*(1+'Start Here - Data Entry '!$H$13)</f>
        <v>57531.620999999999</v>
      </c>
      <c r="J63" s="247">
        <f>I63*(1+'Start Here - Data Entry '!$I$13)</f>
        <v>58394.595314999991</v>
      </c>
      <c r="K63" s="247">
        <f>J63*(1+'Start Here - Data Entry '!$J$13)</f>
        <v>58978.541268149995</v>
      </c>
      <c r="L63" s="247">
        <f>K63*(1+'Start Here - Data Entry '!$K$13)</f>
        <v>59568.326680831495</v>
      </c>
      <c r="M63" s="211"/>
      <c r="N63" s="233">
        <v>0</v>
      </c>
      <c r="O63" s="408">
        <f t="shared" si="27"/>
        <v>0</v>
      </c>
      <c r="P63" s="211"/>
      <c r="Q63" s="550">
        <v>1</v>
      </c>
      <c r="R63" s="408">
        <f t="shared" si="28"/>
        <v>56404</v>
      </c>
      <c r="S63" s="211"/>
      <c r="T63" s="550">
        <v>1</v>
      </c>
      <c r="U63" s="408">
        <f t="shared" si="29"/>
        <v>57532</v>
      </c>
      <c r="V63" s="211"/>
      <c r="W63" s="550">
        <v>1</v>
      </c>
      <c r="X63" s="408">
        <f t="shared" si="30"/>
        <v>58395</v>
      </c>
      <c r="Y63" s="211"/>
      <c r="Z63" s="550">
        <v>1</v>
      </c>
      <c r="AA63" s="408">
        <f t="shared" si="31"/>
        <v>58979</v>
      </c>
      <c r="AB63" s="211"/>
      <c r="AC63" s="550">
        <v>1</v>
      </c>
      <c r="AD63" s="408">
        <f t="shared" si="32"/>
        <v>59568</v>
      </c>
    </row>
    <row r="64" spans="1:30" s="217" customFormat="1" ht="13.5" thickBot="1" x14ac:dyDescent="0.25">
      <c r="A64" s="237"/>
      <c r="B64" s="211"/>
      <c r="C64" s="253" t="s">
        <v>266</v>
      </c>
      <c r="D64" s="254">
        <f>SUM(D60:D63)</f>
        <v>270583</v>
      </c>
      <c r="E64" s="255">
        <f>SUM(E60:E63)</f>
        <v>65814</v>
      </c>
      <c r="F64" s="256">
        <f>SUM(F60:F63)</f>
        <v>78480</v>
      </c>
      <c r="G64" s="254"/>
      <c r="H64" s="260"/>
      <c r="I64" s="260"/>
      <c r="J64" s="260"/>
      <c r="K64" s="260"/>
      <c r="L64" s="260"/>
      <c r="M64" s="211"/>
      <c r="N64" s="385">
        <f>SUM(N60:N63)</f>
        <v>0</v>
      </c>
      <c r="O64" s="409">
        <f>SUM(O60:O63)</f>
        <v>0</v>
      </c>
      <c r="P64" s="211"/>
      <c r="Q64" s="385">
        <f>SUM(Q60:Q63)</f>
        <v>3</v>
      </c>
      <c r="R64" s="409">
        <f>SUM(R60:R63)</f>
        <v>261010</v>
      </c>
      <c r="S64" s="211"/>
      <c r="T64" s="385">
        <f>SUM(T60:T63)</f>
        <v>3</v>
      </c>
      <c r="U64" s="409">
        <f>SUM(U60:U63)</f>
        <v>266230</v>
      </c>
      <c r="V64" s="211"/>
      <c r="W64" s="385">
        <f>SUM(W60:W63)</f>
        <v>3</v>
      </c>
      <c r="X64" s="409">
        <f>SUM(X60:X63)</f>
        <v>270223</v>
      </c>
      <c r="Y64" s="211"/>
      <c r="Z64" s="385">
        <f>SUM(Z60:Z63)</f>
        <v>3</v>
      </c>
      <c r="AA64" s="409">
        <f>SUM(AA60:AA63)</f>
        <v>272925</v>
      </c>
      <c r="AB64" s="211"/>
      <c r="AC64" s="385">
        <f>SUM(AC60:AC63)</f>
        <v>3</v>
      </c>
      <c r="AD64" s="409">
        <f>SUM(AD60:AD63)</f>
        <v>275654</v>
      </c>
    </row>
    <row r="65" spans="1:30" s="217" customFormat="1" x14ac:dyDescent="0.2">
      <c r="A65" s="237"/>
      <c r="B65" s="211"/>
      <c r="C65" s="212"/>
      <c r="D65" s="211"/>
      <c r="E65" s="211"/>
      <c r="F65" s="211"/>
      <c r="G65" s="212"/>
      <c r="H65" s="211"/>
      <c r="I65" s="211"/>
      <c r="J65" s="211"/>
      <c r="K65" s="211"/>
      <c r="L65" s="211"/>
      <c r="M65" s="211"/>
      <c r="N65" s="257"/>
      <c r="O65" s="405"/>
      <c r="P65" s="211"/>
      <c r="Q65" s="257"/>
      <c r="R65" s="405"/>
      <c r="S65" s="211"/>
      <c r="T65" s="257"/>
      <c r="U65" s="405"/>
      <c r="V65" s="211"/>
      <c r="W65" s="257"/>
      <c r="X65" s="405"/>
      <c r="Y65" s="211"/>
      <c r="Z65" s="257"/>
      <c r="AA65" s="405"/>
      <c r="AB65" s="211"/>
      <c r="AC65" s="257"/>
      <c r="AD65" s="405"/>
    </row>
    <row r="66" spans="1:30" s="217" customFormat="1" x14ac:dyDescent="0.2">
      <c r="A66" s="237"/>
      <c r="B66" s="211"/>
      <c r="C66" s="241" t="s">
        <v>267</v>
      </c>
      <c r="D66" s="219"/>
      <c r="E66" s="219"/>
      <c r="F66" s="219"/>
      <c r="G66" s="242"/>
      <c r="H66" s="243"/>
      <c r="I66" s="243"/>
      <c r="J66" s="243"/>
      <c r="K66" s="243"/>
      <c r="L66" s="243"/>
      <c r="M66" s="211"/>
      <c r="N66" s="390"/>
      <c r="O66" s="406"/>
      <c r="P66" s="211"/>
      <c r="Q66" s="390"/>
      <c r="R66" s="406"/>
      <c r="S66" s="211"/>
      <c r="T66" s="390"/>
      <c r="U66" s="406"/>
      <c r="V66" s="211"/>
      <c r="W66" s="390"/>
      <c r="X66" s="406"/>
      <c r="Y66" s="211"/>
      <c r="Z66" s="390"/>
      <c r="AA66" s="406"/>
      <c r="AB66" s="211"/>
      <c r="AC66" s="390"/>
      <c r="AD66" s="406"/>
    </row>
    <row r="67" spans="1:30" s="217" customFormat="1" ht="14.25" x14ac:dyDescent="0.2">
      <c r="A67" s="244" t="s">
        <v>268</v>
      </c>
      <c r="B67" s="211"/>
      <c r="C67" s="222" t="s">
        <v>987</v>
      </c>
      <c r="D67" s="250">
        <v>29526</v>
      </c>
      <c r="E67" s="229">
        <v>9403</v>
      </c>
      <c r="F67" s="229">
        <v>19620</v>
      </c>
      <c r="G67" s="246">
        <f t="shared" ref="G67:G75" si="33">D67+E67</f>
        <v>38929</v>
      </c>
      <c r="H67" s="247">
        <f>G67*(1+'Start Here - Data Entry '!$G$13)</f>
        <v>39512.934999999998</v>
      </c>
      <c r="I67" s="247">
        <f>H67*(1+'Start Here - Data Entry '!$H$13)</f>
        <v>40303.193699999996</v>
      </c>
      <c r="J67" s="247">
        <f>I67*(1+'Start Here - Data Entry '!$I$13)</f>
        <v>40907.741605499992</v>
      </c>
      <c r="K67" s="247">
        <f>J67*(1+'Start Here - Data Entry '!$J$13)</f>
        <v>41316.819021554991</v>
      </c>
      <c r="L67" s="247">
        <f>K67*(1+'Start Here - Data Entry '!$K$13)</f>
        <v>41729.987211770538</v>
      </c>
      <c r="M67" s="211"/>
      <c r="N67" s="226">
        <v>0</v>
      </c>
      <c r="O67" s="407">
        <f t="shared" ref="O67:O75" si="34">ROUND(N67*$G67,0)</f>
        <v>0</v>
      </c>
      <c r="P67" s="211"/>
      <c r="Q67" s="226">
        <v>1</v>
      </c>
      <c r="R67" s="407">
        <f t="shared" ref="R67:R75" si="35">ROUND(Q67*$H67,0)</f>
        <v>39513</v>
      </c>
      <c r="S67" s="211"/>
      <c r="T67" s="226">
        <v>1</v>
      </c>
      <c r="U67" s="407">
        <f t="shared" ref="U67:U75" si="36">ROUND(T67*$I67,0)</f>
        <v>40303</v>
      </c>
      <c r="V67" s="211"/>
      <c r="W67" s="226">
        <v>1</v>
      </c>
      <c r="X67" s="407">
        <f t="shared" ref="X67:X75" si="37">ROUND(W67*$J67,0)</f>
        <v>40908</v>
      </c>
      <c r="Y67" s="211"/>
      <c r="Z67" s="226">
        <v>1</v>
      </c>
      <c r="AA67" s="407">
        <f t="shared" ref="AA67:AA75" si="38">ROUND(Z67*$K67,0)</f>
        <v>41317</v>
      </c>
      <c r="AB67" s="211"/>
      <c r="AC67" s="226">
        <v>1</v>
      </c>
      <c r="AD67" s="407">
        <f t="shared" ref="AD67:AD75" si="39">ROUND(AC67*$L67,0)</f>
        <v>41730</v>
      </c>
    </row>
    <row r="68" spans="1:30" s="217" customFormat="1" ht="14.25" x14ac:dyDescent="0.2">
      <c r="A68" s="244" t="s">
        <v>269</v>
      </c>
      <c r="B68" s="211"/>
      <c r="C68" s="222" t="s">
        <v>988</v>
      </c>
      <c r="D68" s="250">
        <v>32352</v>
      </c>
      <c r="E68" s="229">
        <v>9932</v>
      </c>
      <c r="F68" s="229">
        <v>19620</v>
      </c>
      <c r="G68" s="246">
        <f>D68+E68</f>
        <v>42284</v>
      </c>
      <c r="H68" s="247">
        <f>G68*(1+'Start Here - Data Entry '!$G$13)</f>
        <v>42918.259999999995</v>
      </c>
      <c r="I68" s="247">
        <f>H68*(1+'Start Here - Data Entry '!$H$13)</f>
        <v>43776.625199999995</v>
      </c>
      <c r="J68" s="247">
        <f>I68*(1+'Start Here - Data Entry '!$I$13)</f>
        <v>44433.27457799999</v>
      </c>
      <c r="K68" s="247">
        <f>J68*(1+'Start Here - Data Entry '!$J$13)</f>
        <v>44877.607323779986</v>
      </c>
      <c r="L68" s="247">
        <f>K68*(1+'Start Here - Data Entry '!$K$13)</f>
        <v>45326.383397017788</v>
      </c>
      <c r="M68" s="211"/>
      <c r="N68" s="226">
        <v>0</v>
      </c>
      <c r="O68" s="407">
        <f>ROUND(N68*$G68,0)</f>
        <v>0</v>
      </c>
      <c r="P68" s="211"/>
      <c r="Q68" s="226"/>
      <c r="R68" s="407">
        <f>ROUND(Q68*$H68,0)</f>
        <v>0</v>
      </c>
      <c r="S68" s="211"/>
      <c r="T68" s="226"/>
      <c r="U68" s="407">
        <f>ROUND(T68*$I68,0)</f>
        <v>0</v>
      </c>
      <c r="V68" s="211"/>
      <c r="W68" s="226"/>
      <c r="X68" s="407">
        <f>ROUND(W68*$J68,0)</f>
        <v>0</v>
      </c>
      <c r="Y68" s="211"/>
      <c r="Z68" s="226"/>
      <c r="AA68" s="407">
        <f>ROUND(Z68*$K68,0)</f>
        <v>0</v>
      </c>
      <c r="AB68" s="211"/>
      <c r="AC68" s="226"/>
      <c r="AD68" s="407">
        <f>ROUND(AC68*$L68,0)</f>
        <v>0</v>
      </c>
    </row>
    <row r="69" spans="1:30" s="217" customFormat="1" ht="14.25" x14ac:dyDescent="0.2">
      <c r="A69" s="244" t="s">
        <v>270</v>
      </c>
      <c r="B69" s="211"/>
      <c r="C69" s="222" t="s">
        <v>989</v>
      </c>
      <c r="D69" s="250">
        <v>34645</v>
      </c>
      <c r="E69" s="229">
        <v>10362</v>
      </c>
      <c r="F69" s="229">
        <v>19620</v>
      </c>
      <c r="G69" s="246">
        <f>D69+E69</f>
        <v>45007</v>
      </c>
      <c r="H69" s="247">
        <f>G69*(1+'Start Here - Data Entry '!$G$13)</f>
        <v>45682.104999999996</v>
      </c>
      <c r="I69" s="247">
        <f>H69*(1+'Start Here - Data Entry '!$H$13)</f>
        <v>46595.747099999993</v>
      </c>
      <c r="J69" s="247">
        <f>I69*(1+'Start Here - Data Entry '!$I$13)</f>
        <v>47294.683306499988</v>
      </c>
      <c r="K69" s="247">
        <f>J69*(1+'Start Here - Data Entry '!$J$13)</f>
        <v>47767.630139564986</v>
      </c>
      <c r="L69" s="247">
        <f>K69*(1+'Start Here - Data Entry '!$K$13)</f>
        <v>48245.306440960638</v>
      </c>
      <c r="M69" s="211"/>
      <c r="N69" s="226">
        <v>0</v>
      </c>
      <c r="O69" s="407">
        <f>ROUND(N69*$G69,0)</f>
        <v>0</v>
      </c>
      <c r="P69" s="211"/>
      <c r="Q69" s="226">
        <v>0</v>
      </c>
      <c r="R69" s="407">
        <f>ROUND(Q69*$H69,0)</f>
        <v>0</v>
      </c>
      <c r="S69" s="211"/>
      <c r="T69" s="226">
        <v>0</v>
      </c>
      <c r="U69" s="407">
        <f>ROUND(T69*$I69,0)</f>
        <v>0</v>
      </c>
      <c r="V69" s="211"/>
      <c r="W69" s="226">
        <v>0</v>
      </c>
      <c r="X69" s="407">
        <f>ROUND(W69*$J69,0)</f>
        <v>0</v>
      </c>
      <c r="Y69" s="211"/>
      <c r="Z69" s="226">
        <v>0</v>
      </c>
      <c r="AA69" s="407">
        <f>ROUND(Z69*$K69,0)</f>
        <v>0</v>
      </c>
      <c r="AB69" s="211"/>
      <c r="AC69" s="226">
        <v>0</v>
      </c>
      <c r="AD69" s="407">
        <f>ROUND(AC69*$L69,0)</f>
        <v>0</v>
      </c>
    </row>
    <row r="70" spans="1:30" s="217" customFormat="1" ht="14.25" x14ac:dyDescent="0.2">
      <c r="A70" s="244" t="s">
        <v>271</v>
      </c>
      <c r="B70" s="211"/>
      <c r="C70" s="222" t="s">
        <v>987</v>
      </c>
      <c r="D70" s="250">
        <v>32715</v>
      </c>
      <c r="E70" s="229">
        <v>10001</v>
      </c>
      <c r="F70" s="229">
        <v>19620</v>
      </c>
      <c r="G70" s="246">
        <f>D70+E70</f>
        <v>42716</v>
      </c>
      <c r="H70" s="247">
        <f>G70*(1+'Start Here - Data Entry '!$G$13)</f>
        <v>43356.74</v>
      </c>
      <c r="I70" s="247">
        <f>H70*(1+'Start Here - Data Entry '!$H$13)</f>
        <v>44223.874799999998</v>
      </c>
      <c r="J70" s="247">
        <f>I70*(1+'Start Here - Data Entry '!$I$13)</f>
        <v>44887.232921999996</v>
      </c>
      <c r="K70" s="247">
        <f>J70*(1+'Start Here - Data Entry '!$J$13)</f>
        <v>45336.105251219997</v>
      </c>
      <c r="L70" s="247">
        <f>K70*(1+'Start Here - Data Entry '!$K$13)</f>
        <v>45789.466303732195</v>
      </c>
      <c r="M70" s="211"/>
      <c r="N70" s="226">
        <v>0</v>
      </c>
      <c r="O70" s="407">
        <f>ROUND(N70*$G70,0)</f>
        <v>0</v>
      </c>
      <c r="P70" s="211"/>
      <c r="Q70" s="226">
        <v>0</v>
      </c>
      <c r="R70" s="407">
        <f>ROUND(Q70*$H70,0)</f>
        <v>0</v>
      </c>
      <c r="S70" s="211"/>
      <c r="T70" s="226">
        <v>0</v>
      </c>
      <c r="U70" s="407">
        <f>ROUND(T70*$I70,0)</f>
        <v>0</v>
      </c>
      <c r="V70" s="211"/>
      <c r="W70" s="226">
        <v>0</v>
      </c>
      <c r="X70" s="407">
        <f>ROUND(W70*$J70,0)</f>
        <v>0</v>
      </c>
      <c r="Y70" s="211"/>
      <c r="Z70" s="226">
        <v>0</v>
      </c>
      <c r="AA70" s="407">
        <f>ROUND(Z70*$K70,0)</f>
        <v>0</v>
      </c>
      <c r="AB70" s="211"/>
      <c r="AC70" s="226">
        <v>0</v>
      </c>
      <c r="AD70" s="407">
        <f>ROUND(AC70*$L70,0)</f>
        <v>0</v>
      </c>
    </row>
    <row r="71" spans="1:30" s="217" customFormat="1" ht="14.25" x14ac:dyDescent="0.2">
      <c r="A71" s="244" t="s">
        <v>272</v>
      </c>
      <c r="B71" s="211"/>
      <c r="C71" s="222" t="s">
        <v>990</v>
      </c>
      <c r="D71" s="250">
        <v>34715</v>
      </c>
      <c r="E71" s="229">
        <v>10375</v>
      </c>
      <c r="F71" s="229">
        <v>19620</v>
      </c>
      <c r="G71" s="246">
        <f>D71+E71</f>
        <v>45090</v>
      </c>
      <c r="H71" s="247">
        <f>G71*(1+'Start Here - Data Entry '!$G$13)</f>
        <v>45766.35</v>
      </c>
      <c r="I71" s="247">
        <f>H71*(1+'Start Here - Data Entry '!$H$13)</f>
        <v>46681.676999999996</v>
      </c>
      <c r="J71" s="247">
        <f>I71*(1+'Start Here - Data Entry '!$I$13)</f>
        <v>47381.902154999989</v>
      </c>
      <c r="K71" s="247">
        <f>J71*(1+'Start Here - Data Entry '!$J$13)</f>
        <v>47855.721176549989</v>
      </c>
      <c r="L71" s="247">
        <f>K71*(1+'Start Here - Data Entry '!$K$13)</f>
        <v>48334.278388315492</v>
      </c>
      <c r="M71" s="211"/>
      <c r="N71" s="226">
        <v>0</v>
      </c>
      <c r="O71" s="407">
        <f>ROUND(N71*$G71,0)</f>
        <v>0</v>
      </c>
      <c r="P71" s="211"/>
      <c r="Q71" s="226">
        <v>0</v>
      </c>
      <c r="R71" s="407">
        <f>ROUND(Q71*$H71,0)</f>
        <v>0</v>
      </c>
      <c r="S71" s="211"/>
      <c r="T71" s="226">
        <v>0</v>
      </c>
      <c r="U71" s="407">
        <f>ROUND(T71*$I71,0)</f>
        <v>0</v>
      </c>
      <c r="V71" s="211"/>
      <c r="W71" s="226">
        <v>0</v>
      </c>
      <c r="X71" s="407">
        <f>ROUND(W71*$J71,0)</f>
        <v>0</v>
      </c>
      <c r="Y71" s="211"/>
      <c r="Z71" s="226">
        <v>0</v>
      </c>
      <c r="AA71" s="407">
        <f>ROUND(Z71*$K71,0)</f>
        <v>0</v>
      </c>
      <c r="AB71" s="211"/>
      <c r="AC71" s="226">
        <v>0</v>
      </c>
      <c r="AD71" s="407">
        <f>ROUND(AC71*$L71,0)</f>
        <v>0</v>
      </c>
    </row>
    <row r="72" spans="1:30" s="217" customFormat="1" ht="14.25" x14ac:dyDescent="0.2">
      <c r="A72" s="244" t="s">
        <v>273</v>
      </c>
      <c r="B72" s="211"/>
      <c r="C72" s="222" t="s">
        <v>991</v>
      </c>
      <c r="D72" s="250">
        <v>38826</v>
      </c>
      <c r="E72" s="229">
        <v>11144</v>
      </c>
      <c r="F72" s="229">
        <v>19620</v>
      </c>
      <c r="G72" s="246">
        <f>D72+E72</f>
        <v>49970</v>
      </c>
      <c r="H72" s="247">
        <f>G72*(1+'Start Here - Data Entry '!$G$13)</f>
        <v>50719.549999999996</v>
      </c>
      <c r="I72" s="247">
        <f>H72*(1+'Start Here - Data Entry '!$H$13)</f>
        <v>51733.940999999999</v>
      </c>
      <c r="J72" s="247">
        <f>I72*(1+'Start Here - Data Entry '!$I$13)</f>
        <v>52509.950114999992</v>
      </c>
      <c r="K72" s="247">
        <f>J72*(1+'Start Here - Data Entry '!$J$13)</f>
        <v>53035.04961614999</v>
      </c>
      <c r="L72" s="247">
        <f>K72*(1+'Start Here - Data Entry '!$K$13)</f>
        <v>53565.400112311494</v>
      </c>
      <c r="M72" s="211"/>
      <c r="N72" s="226">
        <v>0</v>
      </c>
      <c r="O72" s="407">
        <f>ROUND(N72*$G72,0)</f>
        <v>0</v>
      </c>
      <c r="P72" s="211"/>
      <c r="Q72" s="226">
        <v>0</v>
      </c>
      <c r="R72" s="407">
        <f>ROUND(Q72*$H72,0)</f>
        <v>0</v>
      </c>
      <c r="S72" s="211"/>
      <c r="T72" s="226">
        <v>0</v>
      </c>
      <c r="U72" s="407">
        <f>ROUND(T72*$I72,0)</f>
        <v>0</v>
      </c>
      <c r="V72" s="211"/>
      <c r="W72" s="226">
        <v>0</v>
      </c>
      <c r="X72" s="407">
        <f>ROUND(W72*$J72,0)</f>
        <v>0</v>
      </c>
      <c r="Y72" s="211"/>
      <c r="Z72" s="226">
        <v>0</v>
      </c>
      <c r="AA72" s="407">
        <f>ROUND(Z72*$K72,0)</f>
        <v>0</v>
      </c>
      <c r="AB72" s="211"/>
      <c r="AC72" s="226">
        <v>0</v>
      </c>
      <c r="AD72" s="407">
        <f>ROUND(AC72*$L72,0)</f>
        <v>0</v>
      </c>
    </row>
    <row r="73" spans="1:30" s="217" customFormat="1" ht="14.25" x14ac:dyDescent="0.2">
      <c r="A73" s="244" t="s">
        <v>274</v>
      </c>
      <c r="B73" s="211"/>
      <c r="C73" s="222" t="s">
        <v>992</v>
      </c>
      <c r="D73" s="250">
        <v>28371</v>
      </c>
      <c r="E73" s="229">
        <v>9187</v>
      </c>
      <c r="F73" s="229">
        <v>19620</v>
      </c>
      <c r="G73" s="246">
        <f t="shared" si="33"/>
        <v>37558</v>
      </c>
      <c r="H73" s="247">
        <f>G73*(1+'Start Here - Data Entry '!$G$13)</f>
        <v>38121.369999999995</v>
      </c>
      <c r="I73" s="247">
        <f>H73*(1+'Start Here - Data Entry '!$H$13)</f>
        <v>38883.797399999996</v>
      </c>
      <c r="J73" s="247">
        <f>I73*(1+'Start Here - Data Entry '!$I$13)</f>
        <v>39467.054360999995</v>
      </c>
      <c r="K73" s="247">
        <f>J73*(1+'Start Here - Data Entry '!$J$13)</f>
        <v>39861.724904609997</v>
      </c>
      <c r="L73" s="247">
        <f>K73*(1+'Start Here - Data Entry '!$K$13)</f>
        <v>40260.3421536561</v>
      </c>
      <c r="M73" s="211"/>
      <c r="N73" s="226">
        <v>0</v>
      </c>
      <c r="O73" s="407">
        <f t="shared" si="34"/>
        <v>0</v>
      </c>
      <c r="P73" s="211"/>
      <c r="Q73" s="226">
        <v>0</v>
      </c>
      <c r="R73" s="407">
        <f t="shared" si="35"/>
        <v>0</v>
      </c>
      <c r="S73" s="211"/>
      <c r="T73" s="226">
        <v>0</v>
      </c>
      <c r="U73" s="407">
        <f t="shared" si="36"/>
        <v>0</v>
      </c>
      <c r="V73" s="211"/>
      <c r="W73" s="226">
        <v>0</v>
      </c>
      <c r="X73" s="407">
        <f t="shared" si="37"/>
        <v>0</v>
      </c>
      <c r="Y73" s="211"/>
      <c r="Z73" s="226">
        <v>0</v>
      </c>
      <c r="AA73" s="407">
        <f t="shared" si="38"/>
        <v>0</v>
      </c>
      <c r="AB73" s="211"/>
      <c r="AC73" s="226">
        <v>0</v>
      </c>
      <c r="AD73" s="407">
        <f t="shared" si="39"/>
        <v>0</v>
      </c>
    </row>
    <row r="74" spans="1:30" s="217" customFormat="1" ht="14.25" x14ac:dyDescent="0.2">
      <c r="A74" s="244" t="s">
        <v>275</v>
      </c>
      <c r="B74" s="211"/>
      <c r="C74" s="222" t="s">
        <v>993</v>
      </c>
      <c r="D74" s="250">
        <v>38547</v>
      </c>
      <c r="E74" s="229">
        <v>11092</v>
      </c>
      <c r="F74" s="229">
        <v>19620</v>
      </c>
      <c r="G74" s="246">
        <f t="shared" si="33"/>
        <v>49639</v>
      </c>
      <c r="H74" s="247">
        <f>G74*(1+'Start Here - Data Entry '!$G$13)</f>
        <v>50383.584999999992</v>
      </c>
      <c r="I74" s="247">
        <f>H74*(1+'Start Here - Data Entry '!$H$13)</f>
        <v>51391.256699999991</v>
      </c>
      <c r="J74" s="247">
        <f>I74*(1+'Start Here - Data Entry '!$I$13)</f>
        <v>52162.125550499986</v>
      </c>
      <c r="K74" s="247">
        <f>J74*(1+'Start Here - Data Entry '!$J$13)</f>
        <v>52683.746806004987</v>
      </c>
      <c r="L74" s="247">
        <f>K74*(1+'Start Here - Data Entry '!$K$13)</f>
        <v>53210.584274065041</v>
      </c>
      <c r="M74" s="211"/>
      <c r="N74" s="226">
        <v>0</v>
      </c>
      <c r="O74" s="407">
        <f t="shared" si="34"/>
        <v>0</v>
      </c>
      <c r="P74" s="211"/>
      <c r="Q74" s="226">
        <v>0</v>
      </c>
      <c r="R74" s="407">
        <f t="shared" si="35"/>
        <v>0</v>
      </c>
      <c r="S74" s="211"/>
      <c r="T74" s="226">
        <v>0</v>
      </c>
      <c r="U74" s="407">
        <f t="shared" si="36"/>
        <v>0</v>
      </c>
      <c r="V74" s="211"/>
      <c r="W74" s="226">
        <v>0</v>
      </c>
      <c r="X74" s="407">
        <f t="shared" si="37"/>
        <v>0</v>
      </c>
      <c r="Y74" s="211"/>
      <c r="Z74" s="226">
        <v>0</v>
      </c>
      <c r="AA74" s="407">
        <f t="shared" si="38"/>
        <v>0</v>
      </c>
      <c r="AB74" s="211"/>
      <c r="AC74" s="226">
        <v>0</v>
      </c>
      <c r="AD74" s="407">
        <f t="shared" si="39"/>
        <v>0</v>
      </c>
    </row>
    <row r="75" spans="1:30" s="217" customFormat="1" ht="15" thickBot="1" x14ac:dyDescent="0.25">
      <c r="A75" s="244" t="s">
        <v>276</v>
      </c>
      <c r="B75" s="211"/>
      <c r="C75" s="222" t="s">
        <v>994</v>
      </c>
      <c r="D75" s="250">
        <v>42538</v>
      </c>
      <c r="E75" s="229">
        <v>11839</v>
      </c>
      <c r="F75" s="229">
        <v>19620</v>
      </c>
      <c r="G75" s="246">
        <f t="shared" si="33"/>
        <v>54377</v>
      </c>
      <c r="H75" s="247">
        <f>G75*(1+'Start Here - Data Entry '!$G$13)</f>
        <v>55192.654999999992</v>
      </c>
      <c r="I75" s="247">
        <f>H75*(1+'Start Here - Data Entry '!$H$13)</f>
        <v>56296.508099999992</v>
      </c>
      <c r="J75" s="247">
        <f>I75*(1+'Start Here - Data Entry '!$I$13)</f>
        <v>57140.955721499988</v>
      </c>
      <c r="K75" s="247">
        <f>J75*(1+'Start Here - Data Entry '!$J$13)</f>
        <v>57712.365278714991</v>
      </c>
      <c r="L75" s="247">
        <f>K75*(1+'Start Here - Data Entry '!$K$13)</f>
        <v>58289.488931502143</v>
      </c>
      <c r="M75" s="211"/>
      <c r="N75" s="226">
        <v>0</v>
      </c>
      <c r="O75" s="407">
        <f t="shared" si="34"/>
        <v>0</v>
      </c>
      <c r="P75" s="211"/>
      <c r="Q75" s="226">
        <v>0</v>
      </c>
      <c r="R75" s="407">
        <f t="shared" si="35"/>
        <v>0</v>
      </c>
      <c r="S75" s="211"/>
      <c r="T75" s="226">
        <v>0</v>
      </c>
      <c r="U75" s="407">
        <f t="shared" si="36"/>
        <v>0</v>
      </c>
      <c r="V75" s="211"/>
      <c r="W75" s="226">
        <v>0</v>
      </c>
      <c r="X75" s="407">
        <f t="shared" si="37"/>
        <v>0</v>
      </c>
      <c r="Y75" s="211"/>
      <c r="Z75" s="226">
        <v>0</v>
      </c>
      <c r="AA75" s="407">
        <f t="shared" si="38"/>
        <v>0</v>
      </c>
      <c r="AB75" s="211"/>
      <c r="AC75" s="226">
        <v>0</v>
      </c>
      <c r="AD75" s="407">
        <f t="shared" si="39"/>
        <v>0</v>
      </c>
    </row>
    <row r="76" spans="1:30" s="217" customFormat="1" ht="13.5" thickBot="1" x14ac:dyDescent="0.25">
      <c r="A76" s="237"/>
      <c r="B76" s="211"/>
      <c r="C76" s="253" t="s">
        <v>280</v>
      </c>
      <c r="D76" s="254">
        <f>SUM(D67:D75)</f>
        <v>312235</v>
      </c>
      <c r="E76" s="255">
        <f>SUM(E67:E75)</f>
        <v>93335</v>
      </c>
      <c r="F76" s="256">
        <f>SUM(F67:F75)</f>
        <v>176580</v>
      </c>
      <c r="G76" s="254"/>
      <c r="H76" s="260"/>
      <c r="I76" s="260"/>
      <c r="J76" s="260"/>
      <c r="K76" s="260"/>
      <c r="L76" s="260"/>
      <c r="M76" s="211"/>
      <c r="N76" s="385">
        <f>SUM(N67:N75)</f>
        <v>0</v>
      </c>
      <c r="O76" s="409">
        <f>SUM(O67:O75)</f>
        <v>0</v>
      </c>
      <c r="P76" s="211"/>
      <c r="Q76" s="385">
        <f>SUM(Q67:Q75)</f>
        <v>1</v>
      </c>
      <c r="R76" s="409">
        <f>SUM(R67:R75)</f>
        <v>39513</v>
      </c>
      <c r="S76" s="211"/>
      <c r="T76" s="385">
        <f>SUM(T67:T75)</f>
        <v>1</v>
      </c>
      <c r="U76" s="409">
        <f>SUM(U67:U75)</f>
        <v>40303</v>
      </c>
      <c r="V76" s="211"/>
      <c r="W76" s="385">
        <f>SUM(W67:W75)</f>
        <v>1</v>
      </c>
      <c r="X76" s="409">
        <f>SUM(X67:X75)</f>
        <v>40908</v>
      </c>
      <c r="Y76" s="211"/>
      <c r="Z76" s="385">
        <f>SUM(Z67:Z75)</f>
        <v>1</v>
      </c>
      <c r="AA76" s="409">
        <f>SUM(AA67:AA75)</f>
        <v>41317</v>
      </c>
      <c r="AB76" s="211"/>
      <c r="AC76" s="385">
        <f>SUM(AC67:AC75)</f>
        <v>1</v>
      </c>
      <c r="AD76" s="409">
        <f>SUM(AD67:AD75)</f>
        <v>41730</v>
      </c>
    </row>
    <row r="77" spans="1:30" s="217" customFormat="1" ht="13.5" thickBot="1" x14ac:dyDescent="0.25">
      <c r="A77" s="237"/>
      <c r="B77" s="211"/>
      <c r="C77" s="212"/>
      <c r="D77" s="212"/>
      <c r="E77" s="212"/>
      <c r="F77" s="212"/>
      <c r="G77" s="212"/>
      <c r="H77" s="211"/>
      <c r="I77" s="211"/>
      <c r="J77" s="211"/>
      <c r="K77" s="211"/>
      <c r="L77" s="211"/>
      <c r="M77" s="211"/>
      <c r="N77" s="257"/>
      <c r="O77" s="405"/>
      <c r="P77" s="211"/>
      <c r="Q77" s="257"/>
      <c r="R77" s="405"/>
      <c r="S77" s="211"/>
      <c r="T77" s="257"/>
      <c r="U77" s="405"/>
      <c r="V77" s="211"/>
      <c r="W77" s="257"/>
      <c r="X77" s="405"/>
      <c r="Y77" s="211"/>
      <c r="Z77" s="257"/>
      <c r="AA77" s="405"/>
      <c r="AB77" s="211"/>
      <c r="AC77" s="257"/>
      <c r="AD77" s="405"/>
    </row>
    <row r="78" spans="1:30" s="217" customFormat="1" ht="13.5" thickBot="1" x14ac:dyDescent="0.25">
      <c r="A78" s="184"/>
      <c r="B78" s="211"/>
      <c r="C78" s="234" t="s">
        <v>281</v>
      </c>
      <c r="D78" s="387">
        <f>SUM(D67:D77)</f>
        <v>624470</v>
      </c>
      <c r="E78" s="388">
        <f>SUM(E67:E77)</f>
        <v>186670</v>
      </c>
      <c r="F78" s="389">
        <f>SUM(F67:F77)</f>
        <v>353160</v>
      </c>
      <c r="G78" s="235"/>
      <c r="H78" s="236"/>
      <c r="I78" s="236"/>
      <c r="J78" s="236"/>
      <c r="K78" s="236"/>
      <c r="L78" s="236"/>
      <c r="M78" s="211"/>
      <c r="N78" s="499">
        <f>N43+N57+N64+N76</f>
        <v>2</v>
      </c>
      <c r="O78" s="500">
        <f>O43+O57+O64+O76</f>
        <v>147620</v>
      </c>
      <c r="P78" s="211"/>
      <c r="Q78" s="551">
        <f>Q43+Q57+Q64+Q76</f>
        <v>26.25</v>
      </c>
      <c r="R78" s="500">
        <f>R43+R57+R64+R76</f>
        <v>1784145</v>
      </c>
      <c r="S78" s="211"/>
      <c r="T78" s="499">
        <f>T43+T57+T64+T76</f>
        <v>28.75</v>
      </c>
      <c r="U78" s="500">
        <f>U43+U57+U64+U76</f>
        <v>1988863</v>
      </c>
      <c r="V78" s="211"/>
      <c r="W78" s="499">
        <f>W43+W57+W64+W76</f>
        <v>30.75</v>
      </c>
      <c r="X78" s="500">
        <f>X43+X57+X64+X76</f>
        <v>2155950</v>
      </c>
      <c r="Y78" s="211"/>
      <c r="Z78" s="499">
        <f>Z43+Z57+Z64+Z76</f>
        <v>30.75</v>
      </c>
      <c r="AA78" s="500">
        <f>AA43+AA57+AA64+AA76</f>
        <v>2177510</v>
      </c>
      <c r="AB78" s="211"/>
      <c r="AC78" s="499">
        <f>AC43+AC57+AC64+AC76</f>
        <v>32.450000000000003</v>
      </c>
      <c r="AD78" s="500">
        <f>AD43+AD57+AD64+AD76</f>
        <v>2318828</v>
      </c>
    </row>
    <row r="79" spans="1:30" s="217" customFormat="1" x14ac:dyDescent="0.2">
      <c r="A79" s="184"/>
      <c r="B79" s="211"/>
      <c r="D79" s="213"/>
      <c r="E79" s="211"/>
      <c r="F79" s="211"/>
      <c r="G79" s="214"/>
      <c r="H79" s="215"/>
      <c r="I79" s="215"/>
      <c r="J79" s="215"/>
      <c r="K79" s="215"/>
      <c r="L79" s="215"/>
      <c r="M79" s="211"/>
      <c r="N79" s="216"/>
      <c r="O79" s="411"/>
      <c r="P79" s="211"/>
      <c r="Q79" s="216"/>
      <c r="R79" s="411"/>
      <c r="S79" s="211"/>
      <c r="T79" s="216"/>
      <c r="U79" s="411"/>
      <c r="V79" s="211"/>
      <c r="W79" s="216"/>
      <c r="X79" s="411"/>
      <c r="Y79" s="211"/>
      <c r="Z79" s="216"/>
      <c r="AA79" s="411"/>
      <c r="AB79" s="211"/>
      <c r="AC79" s="216"/>
      <c r="AD79" s="411"/>
    </row>
    <row r="80" spans="1:30" s="217" customFormat="1" x14ac:dyDescent="0.2">
      <c r="A80" s="184"/>
      <c r="B80" s="211"/>
      <c r="D80" s="213"/>
      <c r="E80" s="211"/>
      <c r="F80" s="211"/>
      <c r="G80" s="214"/>
      <c r="H80" s="215"/>
      <c r="I80" s="215"/>
      <c r="J80" s="215"/>
      <c r="K80" s="215"/>
      <c r="L80" s="215"/>
      <c r="M80" s="212"/>
      <c r="N80" s="216"/>
      <c r="O80" s="411"/>
      <c r="P80" s="212"/>
      <c r="Q80" s="216"/>
      <c r="R80" s="411"/>
      <c r="S80" s="212"/>
      <c r="T80" s="216"/>
      <c r="U80" s="411"/>
      <c r="V80" s="212"/>
      <c r="W80" s="216"/>
      <c r="X80" s="411"/>
      <c r="Y80" s="212"/>
      <c r="Z80" s="216"/>
      <c r="AA80" s="411"/>
      <c r="AB80" s="212"/>
      <c r="AC80" s="216"/>
      <c r="AD80" s="411"/>
    </row>
    <row r="81" spans="1:30" s="217" customFormat="1" x14ac:dyDescent="0.2">
      <c r="A81" s="184"/>
      <c r="B81" s="211"/>
      <c r="D81" s="261"/>
      <c r="E81" s="262"/>
      <c r="F81" s="262"/>
      <c r="G81" s="214"/>
      <c r="H81" s="215"/>
      <c r="I81" s="215"/>
      <c r="J81" s="215"/>
      <c r="K81" s="215"/>
      <c r="L81" s="215"/>
      <c r="M81" s="212"/>
      <c r="N81" s="216"/>
      <c r="O81" s="411"/>
      <c r="P81" s="212"/>
      <c r="Q81" s="216"/>
      <c r="R81" s="411"/>
      <c r="S81" s="212"/>
      <c r="T81" s="216"/>
      <c r="U81" s="411"/>
      <c r="V81" s="212"/>
      <c r="W81" s="216"/>
      <c r="X81" s="411"/>
      <c r="Y81" s="212"/>
      <c r="Z81" s="216"/>
      <c r="AA81" s="411"/>
      <c r="AB81" s="212"/>
      <c r="AC81" s="216"/>
      <c r="AD81" s="411"/>
    </row>
    <row r="82" spans="1:30" s="217" customFormat="1" x14ac:dyDescent="0.2">
      <c r="A82" s="184"/>
      <c r="B82" s="211"/>
      <c r="D82" s="261"/>
      <c r="E82" s="262"/>
      <c r="F82" s="262"/>
      <c r="G82" s="214"/>
      <c r="H82" s="215"/>
      <c r="I82" s="215"/>
      <c r="J82" s="215"/>
      <c r="K82" s="215"/>
      <c r="L82" s="215"/>
      <c r="M82" s="212"/>
      <c r="N82" s="216"/>
      <c r="O82" s="411"/>
      <c r="P82" s="212"/>
      <c r="Q82" s="216"/>
      <c r="R82" s="411"/>
      <c r="S82" s="212"/>
      <c r="T82" s="216"/>
      <c r="U82" s="411"/>
      <c r="V82" s="212"/>
      <c r="W82" s="216"/>
      <c r="X82" s="411"/>
      <c r="Y82" s="212"/>
      <c r="Z82" s="216"/>
      <c r="AA82" s="411"/>
      <c r="AB82" s="212"/>
      <c r="AC82" s="216"/>
      <c r="AD82" s="411"/>
    </row>
    <row r="83" spans="1:30" s="217" customFormat="1" x14ac:dyDescent="0.2">
      <c r="A83" s="184"/>
      <c r="B83" s="211"/>
      <c r="D83" s="261"/>
      <c r="E83" s="262"/>
      <c r="F83" s="262"/>
      <c r="G83" s="214"/>
      <c r="H83" s="215"/>
      <c r="I83" s="215"/>
      <c r="J83" s="215"/>
      <c r="K83" s="215"/>
      <c r="L83" s="215"/>
      <c r="M83" s="211"/>
      <c r="N83" s="216"/>
      <c r="O83" s="411"/>
      <c r="P83" s="211"/>
      <c r="Q83" s="216"/>
      <c r="R83" s="411"/>
      <c r="S83" s="211"/>
      <c r="T83" s="216"/>
      <c r="U83" s="411"/>
      <c r="V83" s="211"/>
      <c r="W83" s="216"/>
      <c r="X83" s="411"/>
      <c r="Y83" s="211"/>
      <c r="Z83" s="216"/>
      <c r="AA83" s="411"/>
      <c r="AB83" s="211"/>
      <c r="AC83" s="216"/>
      <c r="AD83" s="411"/>
    </row>
    <row r="84" spans="1:30" s="217" customFormat="1" x14ac:dyDescent="0.2">
      <c r="A84" s="184"/>
      <c r="B84" s="211"/>
      <c r="D84" s="261"/>
      <c r="E84" s="262"/>
      <c r="F84" s="262"/>
      <c r="G84" s="214"/>
      <c r="H84" s="215"/>
      <c r="I84" s="215"/>
      <c r="J84" s="215"/>
      <c r="K84" s="215"/>
      <c r="L84" s="215"/>
      <c r="M84" s="211"/>
      <c r="N84" s="216"/>
      <c r="O84" s="411"/>
      <c r="P84" s="211"/>
      <c r="Q84" s="216"/>
      <c r="R84" s="411"/>
      <c r="S84" s="211"/>
      <c r="T84" s="216"/>
      <c r="U84" s="411"/>
      <c r="V84" s="211"/>
      <c r="W84" s="216"/>
      <c r="X84" s="411"/>
      <c r="Y84" s="211"/>
      <c r="Z84" s="216"/>
      <c r="AA84" s="411"/>
      <c r="AB84" s="211"/>
      <c r="AC84" s="216"/>
      <c r="AD84" s="411"/>
    </row>
    <row r="85" spans="1:30" s="217" customFormat="1" x14ac:dyDescent="0.2">
      <c r="A85" s="184"/>
      <c r="B85" s="211"/>
      <c r="D85" s="261"/>
      <c r="E85" s="263"/>
      <c r="F85" s="263"/>
      <c r="G85" s="214"/>
      <c r="H85" s="215"/>
      <c r="I85" s="215"/>
      <c r="J85" s="215"/>
      <c r="K85" s="215"/>
      <c r="L85" s="215"/>
      <c r="M85" s="211"/>
      <c r="N85" s="216"/>
      <c r="O85" s="411"/>
      <c r="P85" s="211"/>
      <c r="Q85" s="216"/>
      <c r="R85" s="411"/>
      <c r="S85" s="211"/>
      <c r="T85" s="216"/>
      <c r="U85" s="411"/>
      <c r="V85" s="211"/>
      <c r="W85" s="216"/>
      <c r="X85" s="411"/>
      <c r="Y85" s="211"/>
      <c r="Z85" s="216"/>
      <c r="AA85" s="411"/>
      <c r="AB85" s="211"/>
      <c r="AC85" s="216"/>
      <c r="AD85" s="411"/>
    </row>
    <row r="86" spans="1:30" s="217" customFormat="1" x14ac:dyDescent="0.2">
      <c r="A86" s="184"/>
      <c r="B86" s="211"/>
      <c r="C86" s="264"/>
      <c r="D86" s="265"/>
      <c r="E86" s="263"/>
      <c r="F86" s="263"/>
      <c r="G86" s="214"/>
      <c r="H86" s="215"/>
      <c r="I86" s="215"/>
      <c r="J86" s="215"/>
      <c r="K86" s="215"/>
      <c r="L86" s="215"/>
      <c r="M86" s="211"/>
      <c r="N86" s="216"/>
      <c r="O86" s="411"/>
      <c r="P86" s="211"/>
      <c r="Q86" s="216"/>
      <c r="R86" s="411"/>
      <c r="S86" s="211"/>
      <c r="T86" s="216"/>
      <c r="U86" s="411"/>
      <c r="V86" s="211"/>
      <c r="W86" s="216"/>
      <c r="X86" s="411"/>
      <c r="Y86" s="211"/>
      <c r="Z86" s="216"/>
      <c r="AA86" s="411"/>
      <c r="AB86" s="211"/>
      <c r="AC86" s="216"/>
      <c r="AD86" s="411"/>
    </row>
    <row r="87" spans="1:30" s="217" customFormat="1" x14ac:dyDescent="0.2">
      <c r="A87" s="184"/>
      <c r="B87" s="211"/>
      <c r="C87" s="264"/>
      <c r="D87" s="265"/>
      <c r="E87" s="263"/>
      <c r="F87" s="263"/>
      <c r="G87" s="214"/>
      <c r="H87" s="215"/>
      <c r="I87" s="215"/>
      <c r="J87" s="215"/>
      <c r="K87" s="215"/>
      <c r="L87" s="215"/>
      <c r="M87" s="211"/>
      <c r="N87" s="216"/>
      <c r="O87" s="411"/>
      <c r="P87" s="211"/>
      <c r="Q87" s="216"/>
      <c r="R87" s="411"/>
      <c r="S87" s="211"/>
      <c r="T87" s="216"/>
      <c r="U87" s="411"/>
      <c r="V87" s="211"/>
      <c r="W87" s="216"/>
      <c r="X87" s="411"/>
      <c r="Y87" s="211"/>
      <c r="Z87" s="216"/>
      <c r="AA87" s="411"/>
      <c r="AB87" s="211"/>
      <c r="AC87" s="216"/>
      <c r="AD87" s="411"/>
    </row>
    <row r="88" spans="1:30" s="217" customFormat="1" x14ac:dyDescent="0.2">
      <c r="A88" s="184"/>
      <c r="B88" s="211"/>
      <c r="C88" s="264"/>
      <c r="D88" s="265"/>
      <c r="E88" s="263"/>
      <c r="F88" s="263"/>
      <c r="G88" s="214"/>
      <c r="H88" s="215"/>
      <c r="I88" s="215"/>
      <c r="J88" s="215"/>
      <c r="K88" s="215"/>
      <c r="L88" s="215"/>
      <c r="M88" s="211"/>
      <c r="N88" s="216"/>
      <c r="O88" s="411"/>
      <c r="P88" s="211"/>
      <c r="Q88" s="216"/>
      <c r="R88" s="411"/>
      <c r="S88" s="211"/>
      <c r="T88" s="216"/>
      <c r="U88" s="411"/>
      <c r="V88" s="211"/>
      <c r="W88" s="216"/>
      <c r="X88" s="411"/>
      <c r="Y88" s="211"/>
      <c r="Z88" s="216"/>
      <c r="AA88" s="411"/>
      <c r="AB88" s="211"/>
      <c r="AC88" s="216"/>
      <c r="AD88" s="411"/>
    </row>
    <row r="89" spans="1:30" s="217" customFormat="1" x14ac:dyDescent="0.2">
      <c r="A89" s="184"/>
      <c r="B89" s="211"/>
      <c r="C89" s="264"/>
      <c r="D89" s="265"/>
      <c r="E89" s="262"/>
      <c r="F89" s="262"/>
      <c r="G89" s="214"/>
      <c r="H89" s="215"/>
      <c r="I89" s="215"/>
      <c r="J89" s="215"/>
      <c r="K89" s="215"/>
      <c r="L89" s="215"/>
      <c r="M89" s="211"/>
      <c r="N89" s="216"/>
      <c r="O89" s="411"/>
      <c r="P89" s="211"/>
      <c r="Q89" s="216"/>
      <c r="R89" s="411"/>
      <c r="S89" s="211"/>
      <c r="T89" s="216"/>
      <c r="U89" s="411"/>
      <c r="V89" s="211"/>
      <c r="W89" s="216"/>
      <c r="X89" s="411"/>
      <c r="Y89" s="211"/>
      <c r="Z89" s="216"/>
      <c r="AA89" s="411"/>
      <c r="AB89" s="211"/>
      <c r="AC89" s="216"/>
      <c r="AD89" s="411"/>
    </row>
    <row r="90" spans="1:30" s="217" customFormat="1" ht="15" x14ac:dyDescent="0.25">
      <c r="A90" s="184"/>
      <c r="B90" s="211"/>
      <c r="C90" s="322"/>
      <c r="D90" t="s">
        <v>262</v>
      </c>
      <c r="G90" t="s">
        <v>304</v>
      </c>
      <c r="J90" t="s">
        <v>305</v>
      </c>
      <c r="L90" s="215"/>
      <c r="M90" s="211"/>
      <c r="N90" t="s">
        <v>265</v>
      </c>
      <c r="O90" s="411"/>
      <c r="P90" s="211"/>
      <c r="Q90" s="216"/>
      <c r="R90" s="411"/>
      <c r="S90" s="211"/>
      <c r="T90" s="216"/>
      <c r="U90" s="411"/>
      <c r="V90" s="211"/>
      <c r="W90" s="216"/>
      <c r="X90" s="411"/>
      <c r="Y90" s="211"/>
      <c r="Z90" s="216"/>
      <c r="AA90" s="411"/>
      <c r="AB90" s="211"/>
      <c r="AC90" s="216"/>
      <c r="AD90" s="411"/>
    </row>
    <row r="91" spans="1:30" s="217" customFormat="1" ht="15" x14ac:dyDescent="0.25">
      <c r="A91" s="184"/>
      <c r="B91" s="211">
        <v>1</v>
      </c>
      <c r="C91" s="323" t="s">
        <v>13</v>
      </c>
      <c r="D91" t="s">
        <v>995</v>
      </c>
      <c r="E91" s="217">
        <v>91154</v>
      </c>
      <c r="F91" s="217">
        <v>20854</v>
      </c>
      <c r="G91" t="s">
        <v>998</v>
      </c>
      <c r="H91" s="217">
        <v>72257</v>
      </c>
      <c r="I91" s="217">
        <v>17317</v>
      </c>
      <c r="J91" t="s">
        <v>1001</v>
      </c>
      <c r="K91" s="217">
        <v>63557</v>
      </c>
      <c r="L91" s="215">
        <v>15688</v>
      </c>
      <c r="M91" s="211"/>
      <c r="N91" s="324" t="s">
        <v>1004</v>
      </c>
      <c r="O91" s="411">
        <v>43615</v>
      </c>
      <c r="P91" s="211">
        <v>11955</v>
      </c>
      <c r="Q91" s="216"/>
      <c r="R91" s="411"/>
      <c r="S91" s="211"/>
      <c r="T91" s="216"/>
      <c r="U91" s="411"/>
      <c r="V91" s="211"/>
      <c r="W91" s="216"/>
      <c r="X91" s="411"/>
      <c r="Y91" s="211"/>
      <c r="Z91" s="216"/>
      <c r="AA91" s="411"/>
      <c r="AB91" s="211"/>
      <c r="AC91" s="216"/>
      <c r="AD91" s="411"/>
    </row>
    <row r="92" spans="1:30" s="217" customFormat="1" ht="15" x14ac:dyDescent="0.25">
      <c r="A92" s="184"/>
      <c r="B92" s="211">
        <v>2</v>
      </c>
      <c r="C92" s="323" t="s">
        <v>310</v>
      </c>
      <c r="D92" t="s">
        <v>996</v>
      </c>
      <c r="E92" s="217">
        <v>95776</v>
      </c>
      <c r="F92" s="217">
        <v>21719</v>
      </c>
      <c r="G92" t="s">
        <v>999</v>
      </c>
      <c r="H92" s="217">
        <v>79876</v>
      </c>
      <c r="I92" s="217">
        <v>18743</v>
      </c>
      <c r="J92" t="s">
        <v>1002</v>
      </c>
      <c r="K92" s="217">
        <v>64840</v>
      </c>
      <c r="L92" s="215">
        <v>15928</v>
      </c>
      <c r="M92" s="211"/>
      <c r="N92" s="324" t="s">
        <v>1005</v>
      </c>
      <c r="O92" s="411">
        <v>43207</v>
      </c>
      <c r="P92" s="211">
        <v>11878</v>
      </c>
      <c r="Q92" s="216"/>
      <c r="R92" s="411"/>
      <c r="S92" s="211"/>
      <c r="T92" s="216"/>
      <c r="U92" s="411"/>
      <c r="V92" s="211"/>
      <c r="W92" s="216"/>
      <c r="X92" s="411"/>
      <c r="Y92" s="211"/>
      <c r="Z92" s="216"/>
      <c r="AA92" s="411"/>
      <c r="AB92" s="211"/>
      <c r="AC92" s="216"/>
      <c r="AD92" s="411"/>
    </row>
    <row r="93" spans="1:30" s="217" customFormat="1" ht="15" x14ac:dyDescent="0.25">
      <c r="A93" s="184"/>
      <c r="B93" s="211">
        <v>3</v>
      </c>
      <c r="C93" s="323" t="s">
        <v>15</v>
      </c>
      <c r="D93" t="s">
        <v>997</v>
      </c>
      <c r="E93" s="217">
        <v>106563</v>
      </c>
      <c r="F93" s="217">
        <v>23739</v>
      </c>
      <c r="G93" t="s">
        <v>1000</v>
      </c>
      <c r="H93" s="217">
        <v>103862</v>
      </c>
      <c r="I93" s="217">
        <v>23233</v>
      </c>
      <c r="J93" t="s">
        <v>1003</v>
      </c>
      <c r="K93" s="217">
        <v>66095</v>
      </c>
      <c r="L93" s="215">
        <v>16163</v>
      </c>
      <c r="M93" s="211"/>
      <c r="N93" s="324" t="s">
        <v>1006</v>
      </c>
      <c r="O93" s="411">
        <v>43941</v>
      </c>
      <c r="P93" s="211">
        <v>12016</v>
      </c>
      <c r="Q93" s="216"/>
      <c r="R93" s="411"/>
      <c r="S93" s="211"/>
      <c r="T93" s="216"/>
      <c r="U93" s="411"/>
      <c r="V93" s="211"/>
      <c r="W93" s="216"/>
      <c r="X93" s="411"/>
      <c r="Y93" s="211"/>
      <c r="Z93" s="216"/>
      <c r="AA93" s="411"/>
      <c r="AB93" s="211"/>
      <c r="AC93" s="216"/>
      <c r="AD93" s="411"/>
    </row>
    <row r="94" spans="1:30" s="217" customFormat="1" ht="15" x14ac:dyDescent="0.25">
      <c r="A94" s="184"/>
      <c r="B94" s="211">
        <v>4</v>
      </c>
      <c r="C94" s="325" t="s">
        <v>17</v>
      </c>
      <c r="D94" t="s">
        <v>997</v>
      </c>
      <c r="E94" s="217">
        <v>106563</v>
      </c>
      <c r="F94" s="217">
        <v>23739</v>
      </c>
      <c r="G94" t="s">
        <v>1000</v>
      </c>
      <c r="H94" s="217">
        <v>103862</v>
      </c>
      <c r="I94" s="217">
        <v>23233</v>
      </c>
      <c r="J94" t="s">
        <v>1003</v>
      </c>
      <c r="K94" s="217">
        <v>66095</v>
      </c>
      <c r="L94" s="215">
        <v>16163</v>
      </c>
      <c r="M94" s="211"/>
      <c r="N94" s="324" t="s">
        <v>1006</v>
      </c>
      <c r="O94" s="411">
        <v>43941</v>
      </c>
      <c r="P94" s="211">
        <v>12016</v>
      </c>
      <c r="Q94" s="216"/>
      <c r="R94" s="411"/>
      <c r="S94" s="211"/>
      <c r="T94" s="216"/>
      <c r="U94" s="411"/>
      <c r="V94" s="211"/>
      <c r="W94" s="216"/>
      <c r="X94" s="411"/>
      <c r="Y94" s="211"/>
      <c r="Z94" s="216"/>
      <c r="AA94" s="411"/>
      <c r="AB94" s="211"/>
      <c r="AC94" s="216"/>
      <c r="AD94" s="411"/>
    </row>
    <row r="95" spans="1:30" s="217" customFormat="1" ht="15" x14ac:dyDescent="0.25">
      <c r="A95" s="184"/>
      <c r="B95" s="211">
        <v>5</v>
      </c>
      <c r="C95" s="323" t="s">
        <v>16</v>
      </c>
      <c r="D95" t="s">
        <v>997</v>
      </c>
      <c r="E95" s="217">
        <v>106563</v>
      </c>
      <c r="F95" s="217">
        <v>23739</v>
      </c>
      <c r="G95" t="s">
        <v>1000</v>
      </c>
      <c r="H95" s="217">
        <v>103862</v>
      </c>
      <c r="I95" s="217">
        <v>23233</v>
      </c>
      <c r="J95" t="s">
        <v>1003</v>
      </c>
      <c r="K95" s="217">
        <v>66095</v>
      </c>
      <c r="L95" s="215">
        <v>16163</v>
      </c>
      <c r="M95" s="211"/>
      <c r="N95" s="324" t="s">
        <v>1006</v>
      </c>
      <c r="O95" s="411">
        <v>43941</v>
      </c>
      <c r="P95" s="211">
        <v>12016</v>
      </c>
      <c r="Q95" s="216"/>
      <c r="R95" s="411"/>
      <c r="S95" s="211"/>
      <c r="T95" s="216"/>
      <c r="U95" s="411"/>
      <c r="V95" s="211"/>
      <c r="W95" s="216"/>
      <c r="X95" s="411"/>
      <c r="Y95" s="211"/>
      <c r="Z95" s="216"/>
      <c r="AA95" s="411"/>
      <c r="AB95" s="211"/>
      <c r="AC95" s="216"/>
      <c r="AD95" s="411"/>
    </row>
    <row r="96" spans="1:30" s="217" customFormat="1" ht="15" x14ac:dyDescent="0.25">
      <c r="A96" s="184"/>
      <c r="B96" s="266"/>
      <c r="C96" s="322"/>
      <c r="D96"/>
      <c r="E96"/>
      <c r="F96"/>
      <c r="G96"/>
      <c r="H96" s="215"/>
      <c r="I96" s="215"/>
      <c r="J96" s="215"/>
      <c r="K96" s="215"/>
      <c r="L96" s="215"/>
      <c r="M96" s="266"/>
      <c r="N96" s="216"/>
      <c r="O96" s="411"/>
      <c r="P96" s="266"/>
      <c r="Q96" s="216"/>
      <c r="R96" s="411"/>
      <c r="S96" s="266"/>
      <c r="T96" s="216"/>
      <c r="U96" s="411"/>
      <c r="V96" s="266"/>
      <c r="W96" s="216"/>
      <c r="X96" s="411"/>
      <c r="Y96" s="266"/>
      <c r="Z96" s="216"/>
      <c r="AA96" s="411"/>
      <c r="AB96" s="266"/>
      <c r="AC96" s="216"/>
      <c r="AD96" s="411"/>
    </row>
    <row r="97" spans="1:30" s="217" customFormat="1" x14ac:dyDescent="0.2">
      <c r="A97" s="184"/>
      <c r="B97" s="266"/>
      <c r="C97" s="264"/>
      <c r="D97" s="267"/>
      <c r="E97" s="266"/>
      <c r="F97" s="266"/>
      <c r="G97" s="214"/>
      <c r="H97" s="215"/>
      <c r="I97" s="215"/>
      <c r="J97" s="215"/>
      <c r="K97" s="215"/>
      <c r="L97" s="215"/>
      <c r="M97" s="266"/>
      <c r="N97" s="216"/>
      <c r="O97" s="411"/>
      <c r="P97" s="266"/>
      <c r="Q97" s="216"/>
      <c r="R97" s="411"/>
      <c r="S97" s="266"/>
      <c r="T97" s="216"/>
      <c r="U97" s="411"/>
      <c r="V97" s="266"/>
      <c r="W97" s="216"/>
      <c r="X97" s="411"/>
      <c r="Y97" s="266"/>
      <c r="Z97" s="216"/>
      <c r="AA97" s="411"/>
      <c r="AB97" s="266"/>
      <c r="AC97" s="216"/>
      <c r="AD97" s="411"/>
    </row>
    <row r="98" spans="1:30" s="217" customFormat="1" x14ac:dyDescent="0.2">
      <c r="A98" s="184"/>
      <c r="B98" s="266"/>
      <c r="D98" s="267"/>
      <c r="E98" s="266"/>
      <c r="F98" s="266"/>
      <c r="G98" s="214"/>
      <c r="H98" s="215"/>
      <c r="I98" s="215"/>
      <c r="J98" s="215"/>
      <c r="K98" s="215"/>
      <c r="L98" s="215"/>
      <c r="M98" s="266"/>
      <c r="N98" s="216"/>
      <c r="O98" s="411"/>
      <c r="P98" s="266"/>
      <c r="Q98" s="216"/>
      <c r="R98" s="411"/>
      <c r="S98" s="266"/>
      <c r="T98" s="216"/>
      <c r="U98" s="411"/>
      <c r="V98" s="266"/>
      <c r="W98" s="216"/>
      <c r="X98" s="411"/>
      <c r="Y98" s="266"/>
      <c r="Z98" s="216"/>
      <c r="AA98" s="411"/>
      <c r="AB98" s="266"/>
      <c r="AC98" s="216"/>
      <c r="AD98" s="411"/>
    </row>
    <row r="99" spans="1:30" s="217" customFormat="1" x14ac:dyDescent="0.2">
      <c r="A99" s="184"/>
      <c r="B99" s="266"/>
      <c r="D99" s="267"/>
      <c r="E99" s="266"/>
      <c r="F99" s="266"/>
      <c r="G99" s="214"/>
      <c r="H99" s="215"/>
      <c r="I99" s="215"/>
      <c r="J99" s="215"/>
      <c r="K99" s="215"/>
      <c r="L99" s="215"/>
      <c r="M99" s="266"/>
      <c r="N99" s="216"/>
      <c r="O99" s="411"/>
      <c r="P99" s="266"/>
      <c r="Q99" s="216"/>
      <c r="R99" s="411"/>
      <c r="S99" s="266"/>
      <c r="T99" s="216"/>
      <c r="U99" s="411"/>
      <c r="V99" s="266"/>
      <c r="W99" s="216"/>
      <c r="X99" s="411"/>
      <c r="Y99" s="266"/>
      <c r="Z99" s="216"/>
      <c r="AA99" s="411"/>
      <c r="AB99" s="266"/>
      <c r="AC99" s="216"/>
      <c r="AD99" s="411"/>
    </row>
    <row r="100" spans="1:30" s="217" customFormat="1" x14ac:dyDescent="0.2">
      <c r="A100" s="184"/>
      <c r="B100" s="266"/>
      <c r="D100" s="267"/>
      <c r="E100" s="266"/>
      <c r="F100" s="266"/>
      <c r="G100" s="214"/>
      <c r="H100" s="215"/>
      <c r="I100" s="215"/>
      <c r="J100" s="215"/>
      <c r="K100" s="215"/>
      <c r="L100" s="215"/>
      <c r="M100" s="266"/>
      <c r="N100" s="216"/>
      <c r="O100" s="411"/>
      <c r="P100" s="266"/>
      <c r="Q100" s="216"/>
      <c r="R100" s="411"/>
      <c r="S100" s="266"/>
      <c r="T100" s="216"/>
      <c r="U100" s="411"/>
      <c r="V100" s="266"/>
      <c r="W100" s="216"/>
      <c r="X100" s="411"/>
      <c r="Y100" s="266"/>
      <c r="Z100" s="216"/>
      <c r="AA100" s="411"/>
      <c r="AB100" s="266"/>
      <c r="AC100" s="216"/>
      <c r="AD100" s="411"/>
    </row>
    <row r="101" spans="1:30" s="217" customFormat="1" x14ac:dyDescent="0.2">
      <c r="A101" s="184"/>
      <c r="B101" s="266"/>
      <c r="D101" s="267"/>
      <c r="E101" s="266"/>
      <c r="F101" s="266"/>
      <c r="G101" s="214"/>
      <c r="H101" s="215"/>
      <c r="I101" s="215"/>
      <c r="J101" s="215"/>
      <c r="K101" s="215"/>
      <c r="L101" s="215"/>
      <c r="M101" s="266"/>
      <c r="N101" s="216"/>
      <c r="O101" s="411"/>
      <c r="P101" s="266"/>
      <c r="Q101" s="216"/>
      <c r="R101" s="411"/>
      <c r="S101" s="266"/>
      <c r="T101" s="216"/>
      <c r="U101" s="411"/>
      <c r="V101" s="266"/>
      <c r="W101" s="216"/>
      <c r="X101" s="411"/>
      <c r="Y101" s="266"/>
      <c r="Z101" s="216"/>
      <c r="AA101" s="411"/>
      <c r="AB101" s="266"/>
      <c r="AC101" s="216"/>
      <c r="AD101" s="411"/>
    </row>
    <row r="102" spans="1:30" s="217" customFormat="1" x14ac:dyDescent="0.2">
      <c r="A102" s="184"/>
      <c r="B102" s="266"/>
      <c r="D102" s="216"/>
      <c r="E102" s="266"/>
      <c r="F102" s="266"/>
      <c r="G102" s="214"/>
      <c r="H102" s="215"/>
      <c r="I102" s="215"/>
      <c r="J102" s="215"/>
      <c r="K102" s="215"/>
      <c r="L102" s="215"/>
      <c r="M102" s="266"/>
      <c r="N102" s="216"/>
      <c r="O102" s="411"/>
      <c r="P102" s="266"/>
      <c r="Q102" s="216"/>
      <c r="R102" s="411"/>
      <c r="S102" s="266"/>
      <c r="T102" s="216"/>
      <c r="U102" s="411"/>
      <c r="V102" s="266"/>
      <c r="W102" s="216"/>
      <c r="X102" s="411"/>
      <c r="Y102" s="266"/>
      <c r="Z102" s="216"/>
      <c r="AA102" s="411"/>
      <c r="AB102" s="266"/>
      <c r="AC102" s="216"/>
      <c r="AD102" s="411"/>
    </row>
    <row r="103" spans="1:30" s="217" customFormat="1" x14ac:dyDescent="0.2">
      <c r="A103" s="184"/>
      <c r="B103" s="266"/>
      <c r="D103" s="268"/>
      <c r="E103" s="266"/>
      <c r="F103" s="266"/>
      <c r="G103" s="214"/>
      <c r="H103" s="215"/>
      <c r="I103" s="215"/>
      <c r="J103" s="215"/>
      <c r="K103" s="215"/>
      <c r="L103" s="215"/>
      <c r="M103" s="266"/>
      <c r="N103" s="216"/>
      <c r="O103" s="411"/>
      <c r="P103" s="266"/>
      <c r="Q103" s="216"/>
      <c r="R103" s="411"/>
      <c r="S103" s="266"/>
      <c r="T103" s="216"/>
      <c r="U103" s="411"/>
      <c r="V103" s="266"/>
      <c r="W103" s="216"/>
      <c r="X103" s="411"/>
      <c r="Y103" s="266"/>
      <c r="Z103" s="216"/>
      <c r="AA103" s="411"/>
      <c r="AB103" s="266"/>
      <c r="AC103" s="216"/>
      <c r="AD103" s="411"/>
    </row>
    <row r="104" spans="1:30" s="217" customFormat="1" x14ac:dyDescent="0.2">
      <c r="A104" s="184"/>
      <c r="B104" s="266"/>
      <c r="D104" s="269"/>
      <c r="E104" s="266"/>
      <c r="F104" s="266"/>
      <c r="G104" s="214"/>
      <c r="H104" s="215"/>
      <c r="I104" s="215"/>
      <c r="J104" s="215"/>
      <c r="K104" s="215"/>
      <c r="L104" s="215"/>
      <c r="M104" s="266"/>
      <c r="N104" s="216"/>
      <c r="O104" s="411"/>
      <c r="P104" s="266"/>
      <c r="Q104" s="216"/>
      <c r="R104" s="411"/>
      <c r="S104" s="266"/>
      <c r="T104" s="216"/>
      <c r="U104" s="411"/>
      <c r="V104" s="266"/>
      <c r="W104" s="216"/>
      <c r="X104" s="411"/>
      <c r="Y104" s="266"/>
      <c r="Z104" s="216"/>
      <c r="AA104" s="411"/>
      <c r="AB104" s="266"/>
      <c r="AC104" s="216"/>
      <c r="AD104" s="411"/>
    </row>
    <row r="105" spans="1:30" s="217" customFormat="1" x14ac:dyDescent="0.2">
      <c r="A105" s="184"/>
      <c r="B105" s="266"/>
      <c r="D105" s="269"/>
      <c r="E105" s="266"/>
      <c r="F105" s="266"/>
      <c r="G105" s="214"/>
      <c r="H105" s="215"/>
      <c r="I105" s="215"/>
      <c r="J105" s="215"/>
      <c r="K105" s="215"/>
      <c r="L105" s="215"/>
      <c r="M105" s="266"/>
      <c r="N105" s="216"/>
      <c r="O105" s="411"/>
      <c r="P105" s="266"/>
      <c r="Q105" s="216"/>
      <c r="R105" s="411"/>
      <c r="S105" s="266"/>
      <c r="T105" s="216"/>
      <c r="U105" s="411"/>
      <c r="V105" s="266"/>
      <c r="W105" s="216"/>
      <c r="X105" s="411"/>
      <c r="Y105" s="266"/>
      <c r="Z105" s="216"/>
      <c r="AA105" s="411"/>
      <c r="AB105" s="266"/>
      <c r="AC105" s="216"/>
      <c r="AD105" s="411"/>
    </row>
    <row r="106" spans="1:30" s="217" customFormat="1" x14ac:dyDescent="0.2">
      <c r="A106" s="184"/>
      <c r="B106" s="266"/>
      <c r="C106" s="186"/>
      <c r="D106" s="270"/>
      <c r="E106" s="185"/>
      <c r="F106" s="185"/>
      <c r="G106" s="214"/>
      <c r="H106" s="215"/>
      <c r="I106" s="215"/>
      <c r="J106" s="215"/>
      <c r="K106" s="215"/>
      <c r="L106" s="215"/>
      <c r="M106" s="266"/>
      <c r="N106" s="216"/>
      <c r="O106" s="411"/>
      <c r="P106" s="266"/>
      <c r="Q106" s="216"/>
      <c r="R106" s="411"/>
      <c r="S106" s="266"/>
      <c r="T106" s="216"/>
      <c r="U106" s="411"/>
      <c r="V106" s="266"/>
      <c r="W106" s="216"/>
      <c r="X106" s="411"/>
      <c r="Y106" s="266"/>
      <c r="Z106" s="216"/>
      <c r="AA106" s="411"/>
      <c r="AB106" s="266"/>
      <c r="AC106" s="216"/>
      <c r="AD106" s="411"/>
    </row>
    <row r="107" spans="1:30" s="217" customFormat="1" x14ac:dyDescent="0.2">
      <c r="A107" s="184"/>
      <c r="B107" s="266"/>
      <c r="C107" s="186"/>
      <c r="D107" s="269"/>
      <c r="E107" s="185"/>
      <c r="F107" s="185"/>
      <c r="G107" s="214"/>
      <c r="H107" s="215"/>
      <c r="I107" s="215"/>
      <c r="J107" s="215"/>
      <c r="K107" s="215"/>
      <c r="L107" s="215"/>
      <c r="M107" s="266"/>
      <c r="N107" s="216"/>
      <c r="O107" s="411"/>
      <c r="P107" s="266"/>
      <c r="Q107" s="216"/>
      <c r="R107" s="411"/>
      <c r="S107" s="266"/>
      <c r="T107" s="216"/>
      <c r="U107" s="411"/>
      <c r="V107" s="266"/>
      <c r="W107" s="216"/>
      <c r="X107" s="411"/>
      <c r="Y107" s="266"/>
      <c r="Z107" s="216"/>
      <c r="AA107" s="411"/>
      <c r="AB107" s="266"/>
      <c r="AC107" s="216"/>
      <c r="AD107" s="411"/>
    </row>
    <row r="108" spans="1:30" s="217" customFormat="1" x14ac:dyDescent="0.2">
      <c r="A108" s="184"/>
      <c r="B108" s="266"/>
      <c r="C108" s="186"/>
      <c r="D108" s="269"/>
      <c r="E108" s="185"/>
      <c r="F108" s="185"/>
      <c r="G108" s="214"/>
      <c r="H108" s="215"/>
      <c r="I108" s="215"/>
      <c r="J108" s="215"/>
      <c r="K108" s="215"/>
      <c r="L108" s="215"/>
      <c r="M108" s="266"/>
      <c r="N108" s="216"/>
      <c r="O108" s="411"/>
      <c r="P108" s="266"/>
      <c r="Q108" s="216"/>
      <c r="R108" s="411"/>
      <c r="S108" s="266"/>
      <c r="T108" s="216"/>
      <c r="U108" s="411"/>
      <c r="V108" s="266"/>
      <c r="W108" s="216"/>
      <c r="X108" s="411"/>
      <c r="Y108" s="266"/>
      <c r="Z108" s="216"/>
      <c r="AA108" s="411"/>
      <c r="AB108" s="266"/>
      <c r="AC108" s="216"/>
      <c r="AD108" s="411"/>
    </row>
    <row r="109" spans="1:30" x14ac:dyDescent="0.2">
      <c r="D109" s="269"/>
    </row>
    <row r="110" spans="1:30" x14ac:dyDescent="0.2">
      <c r="D110" s="269"/>
    </row>
    <row r="111" spans="1:30" x14ac:dyDescent="0.2">
      <c r="D111" s="186"/>
    </row>
    <row r="112" spans="1:30" x14ac:dyDescent="0.2">
      <c r="D112" s="186"/>
    </row>
    <row r="113" spans="1:32" s="185" customFormat="1" x14ac:dyDescent="0.2">
      <c r="A113" s="184"/>
      <c r="C113" s="186"/>
      <c r="D113" s="189"/>
      <c r="G113" s="187"/>
      <c r="H113" s="188"/>
      <c r="I113" s="188"/>
      <c r="J113" s="188"/>
      <c r="K113" s="188"/>
      <c r="L113" s="188"/>
      <c r="N113" s="189"/>
      <c r="O113" s="403"/>
      <c r="Q113" s="189"/>
      <c r="R113" s="403"/>
      <c r="T113" s="189"/>
      <c r="U113" s="403"/>
      <c r="W113" s="189"/>
      <c r="X113" s="403"/>
      <c r="Z113" s="189"/>
      <c r="AA113" s="403"/>
      <c r="AC113" s="189"/>
      <c r="AD113" s="403"/>
      <c r="AE113" s="186"/>
      <c r="AF113" s="186"/>
    </row>
    <row r="114" spans="1:32" s="185" customFormat="1" x14ac:dyDescent="0.2">
      <c r="A114" s="184"/>
      <c r="C114" s="186"/>
      <c r="D114" s="189"/>
      <c r="G114" s="187"/>
      <c r="H114" s="188"/>
      <c r="I114" s="188"/>
      <c r="J114" s="188"/>
      <c r="K114" s="188"/>
      <c r="L114" s="188"/>
      <c r="N114" s="189"/>
      <c r="O114" s="403"/>
      <c r="Q114" s="189"/>
      <c r="R114" s="403"/>
      <c r="T114" s="189"/>
      <c r="U114" s="403"/>
      <c r="W114" s="189"/>
      <c r="X114" s="403"/>
      <c r="Z114" s="189"/>
      <c r="AA114" s="403"/>
      <c r="AC114" s="189"/>
      <c r="AD114" s="403"/>
      <c r="AE114" s="186"/>
      <c r="AF114" s="186"/>
    </row>
    <row r="115" spans="1:32" s="185" customFormat="1" x14ac:dyDescent="0.2">
      <c r="A115" s="184"/>
      <c r="C115" s="186"/>
      <c r="D115" s="189"/>
      <c r="G115" s="187"/>
      <c r="H115" s="188"/>
      <c r="I115" s="188"/>
      <c r="J115" s="188"/>
      <c r="K115" s="188"/>
      <c r="L115" s="188"/>
      <c r="N115" s="189"/>
      <c r="O115" s="403"/>
      <c r="Q115" s="189"/>
      <c r="R115" s="403"/>
      <c r="T115" s="189"/>
      <c r="U115" s="403"/>
      <c r="W115" s="189"/>
      <c r="X115" s="403"/>
      <c r="Z115" s="189"/>
      <c r="AA115" s="403"/>
      <c r="AC115" s="189"/>
      <c r="AD115" s="403"/>
      <c r="AE115" s="186"/>
      <c r="AF115" s="186"/>
    </row>
    <row r="116" spans="1:32" s="185" customFormat="1" x14ac:dyDescent="0.2">
      <c r="A116" s="184"/>
      <c r="C116" s="186"/>
      <c r="D116" s="189"/>
      <c r="G116" s="187"/>
      <c r="H116" s="188"/>
      <c r="I116" s="188"/>
      <c r="J116" s="188"/>
      <c r="K116" s="188"/>
      <c r="L116" s="188"/>
      <c r="N116" s="189"/>
      <c r="O116" s="403"/>
      <c r="Q116" s="189"/>
      <c r="R116" s="403"/>
      <c r="T116" s="189"/>
      <c r="U116" s="403"/>
      <c r="W116" s="189"/>
      <c r="X116" s="403"/>
      <c r="Z116" s="189"/>
      <c r="AA116" s="403"/>
      <c r="AC116" s="189"/>
      <c r="AD116" s="403"/>
      <c r="AE116" s="186"/>
      <c r="AF116" s="186"/>
    </row>
    <row r="117" spans="1:32" s="185" customFormat="1" x14ac:dyDescent="0.2">
      <c r="A117" s="184"/>
      <c r="C117" s="186"/>
      <c r="D117" s="189"/>
      <c r="G117" s="187"/>
      <c r="H117" s="188"/>
      <c r="I117" s="188"/>
      <c r="J117" s="188"/>
      <c r="K117" s="188"/>
      <c r="L117" s="188"/>
      <c r="N117" s="189"/>
      <c r="O117" s="403"/>
      <c r="Q117" s="189"/>
      <c r="R117" s="403"/>
      <c r="T117" s="189"/>
      <c r="U117" s="403"/>
      <c r="W117" s="189"/>
      <c r="X117" s="403"/>
      <c r="Z117" s="189"/>
      <c r="AA117" s="403"/>
      <c r="AC117" s="189"/>
      <c r="AD117" s="403"/>
      <c r="AE117" s="186"/>
      <c r="AF117" s="186"/>
    </row>
    <row r="118" spans="1:32" s="185" customFormat="1" x14ac:dyDescent="0.2">
      <c r="A118" s="184"/>
      <c r="C118" s="186"/>
      <c r="D118" s="189"/>
      <c r="G118" s="187"/>
      <c r="H118" s="188"/>
      <c r="I118" s="188"/>
      <c r="J118" s="188"/>
      <c r="K118" s="188"/>
      <c r="L118" s="188"/>
      <c r="N118" s="189"/>
      <c r="O118" s="403"/>
      <c r="Q118" s="189"/>
      <c r="R118" s="403"/>
      <c r="T118" s="189"/>
      <c r="U118" s="403"/>
      <c r="W118" s="189"/>
      <c r="X118" s="403"/>
      <c r="Z118" s="189"/>
      <c r="AA118" s="403"/>
      <c r="AC118" s="189"/>
      <c r="AD118" s="403"/>
      <c r="AE118" s="186"/>
      <c r="AF118" s="186"/>
    </row>
    <row r="119" spans="1:32" s="185" customFormat="1" x14ac:dyDescent="0.2">
      <c r="A119" s="184"/>
      <c r="C119" s="186"/>
      <c r="D119" s="189"/>
      <c r="G119" s="187"/>
      <c r="H119" s="188"/>
      <c r="I119" s="188"/>
      <c r="J119" s="188"/>
      <c r="K119" s="188"/>
      <c r="L119" s="188"/>
      <c r="N119" s="189"/>
      <c r="O119" s="403"/>
      <c r="Q119" s="189"/>
      <c r="R119" s="403"/>
      <c r="T119" s="189"/>
      <c r="U119" s="403"/>
      <c r="W119" s="189"/>
      <c r="X119" s="403"/>
      <c r="Z119" s="189"/>
      <c r="AA119" s="403"/>
      <c r="AC119" s="189"/>
      <c r="AD119" s="403"/>
      <c r="AE119" s="186"/>
      <c r="AF119" s="186"/>
    </row>
    <row r="120" spans="1:32" s="185" customFormat="1" x14ac:dyDescent="0.2">
      <c r="A120" s="184"/>
      <c r="C120" s="186"/>
      <c r="D120" s="189"/>
      <c r="G120" s="187"/>
      <c r="H120" s="188"/>
      <c r="I120" s="188"/>
      <c r="J120" s="188"/>
      <c r="K120" s="188"/>
      <c r="L120" s="188"/>
      <c r="N120" s="189"/>
      <c r="O120" s="403"/>
      <c r="Q120" s="189"/>
      <c r="R120" s="403"/>
      <c r="T120" s="189"/>
      <c r="U120" s="403"/>
      <c r="W120" s="189"/>
      <c r="X120" s="403"/>
      <c r="Z120" s="189"/>
      <c r="AA120" s="403"/>
      <c r="AC120" s="189"/>
      <c r="AD120" s="403"/>
      <c r="AE120" s="186"/>
      <c r="AF120" s="186"/>
    </row>
    <row r="121" spans="1:32" s="185" customFormat="1" x14ac:dyDescent="0.2">
      <c r="A121" s="184"/>
      <c r="C121" s="186"/>
      <c r="D121" s="189"/>
      <c r="G121" s="187"/>
      <c r="H121" s="188"/>
      <c r="I121" s="188"/>
      <c r="J121" s="188"/>
      <c r="K121" s="188"/>
      <c r="L121" s="188"/>
      <c r="N121" s="189"/>
      <c r="O121" s="403"/>
      <c r="Q121" s="189"/>
      <c r="R121" s="403"/>
      <c r="T121" s="189"/>
      <c r="U121" s="403"/>
      <c r="W121" s="189"/>
      <c r="X121" s="403"/>
      <c r="Z121" s="189"/>
      <c r="AA121" s="403"/>
      <c r="AC121" s="189"/>
      <c r="AD121" s="403"/>
      <c r="AE121" s="186"/>
      <c r="AF121" s="186"/>
    </row>
    <row r="122" spans="1:32" s="185" customFormat="1" x14ac:dyDescent="0.2">
      <c r="A122" s="184"/>
      <c r="C122" s="186"/>
      <c r="D122" s="189"/>
      <c r="G122" s="187"/>
      <c r="H122" s="188"/>
      <c r="I122" s="188"/>
      <c r="J122" s="188"/>
      <c r="K122" s="188"/>
      <c r="L122" s="188"/>
      <c r="N122" s="189"/>
      <c r="O122" s="403"/>
      <c r="Q122" s="189"/>
      <c r="R122" s="403"/>
      <c r="T122" s="189"/>
      <c r="U122" s="403"/>
      <c r="W122" s="189"/>
      <c r="X122" s="403"/>
      <c r="Z122" s="189"/>
      <c r="AA122" s="403"/>
      <c r="AC122" s="189"/>
      <c r="AD122" s="403"/>
      <c r="AE122" s="186"/>
      <c r="AF122" s="186"/>
    </row>
    <row r="123" spans="1:32" s="185" customFormat="1" x14ac:dyDescent="0.2">
      <c r="A123" s="184"/>
      <c r="C123" s="186"/>
      <c r="D123" s="189"/>
      <c r="G123" s="187"/>
      <c r="H123" s="188"/>
      <c r="I123" s="188"/>
      <c r="J123" s="188"/>
      <c r="K123" s="188"/>
      <c r="L123" s="188"/>
      <c r="N123" s="189"/>
      <c r="O123" s="403"/>
      <c r="Q123" s="189"/>
      <c r="R123" s="403"/>
      <c r="T123" s="189"/>
      <c r="U123" s="403"/>
      <c r="W123" s="189"/>
      <c r="X123" s="403"/>
      <c r="Z123" s="189"/>
      <c r="AA123" s="403"/>
      <c r="AC123" s="189"/>
      <c r="AD123" s="403"/>
      <c r="AE123" s="186"/>
      <c r="AF123" s="186"/>
    </row>
    <row r="124" spans="1:32" s="185" customFormat="1" x14ac:dyDescent="0.2">
      <c r="A124" s="184"/>
      <c r="C124" s="186"/>
      <c r="D124" s="189"/>
      <c r="G124" s="187"/>
      <c r="H124" s="188"/>
      <c r="I124" s="188"/>
      <c r="J124" s="188"/>
      <c r="K124" s="188"/>
      <c r="L124" s="188"/>
      <c r="N124" s="189"/>
      <c r="O124" s="403"/>
      <c r="Q124" s="189"/>
      <c r="R124" s="403"/>
      <c r="T124" s="189"/>
      <c r="U124" s="403"/>
      <c r="W124" s="189"/>
      <c r="X124" s="403"/>
      <c r="Z124" s="189"/>
      <c r="AA124" s="403"/>
      <c r="AC124" s="189"/>
      <c r="AD124" s="403"/>
      <c r="AE124" s="186"/>
      <c r="AF124" s="186"/>
    </row>
    <row r="125" spans="1:32" s="185" customFormat="1" x14ac:dyDescent="0.2">
      <c r="A125" s="184"/>
      <c r="C125" s="186"/>
      <c r="D125" s="189"/>
      <c r="G125" s="187"/>
      <c r="H125" s="188"/>
      <c r="I125" s="188"/>
      <c r="J125" s="188"/>
      <c r="K125" s="188"/>
      <c r="L125" s="188"/>
      <c r="N125" s="189"/>
      <c r="O125" s="403"/>
      <c r="Q125" s="189"/>
      <c r="R125" s="403"/>
      <c r="T125" s="189"/>
      <c r="U125" s="403"/>
      <c r="W125" s="189"/>
      <c r="X125" s="403"/>
      <c r="Z125" s="189"/>
      <c r="AA125" s="403"/>
      <c r="AC125" s="189"/>
      <c r="AD125" s="403"/>
      <c r="AE125" s="186"/>
      <c r="AF125" s="186"/>
    </row>
    <row r="126" spans="1:32" s="185" customFormat="1" x14ac:dyDescent="0.2">
      <c r="A126" s="184"/>
      <c r="C126" s="186"/>
      <c r="D126" s="189"/>
      <c r="G126" s="187"/>
      <c r="H126" s="188"/>
      <c r="I126" s="188"/>
      <c r="J126" s="188"/>
      <c r="K126" s="188"/>
      <c r="L126" s="188"/>
      <c r="N126" s="189"/>
      <c r="O126" s="403"/>
      <c r="Q126" s="189"/>
      <c r="R126" s="403"/>
      <c r="T126" s="189"/>
      <c r="U126" s="403"/>
      <c r="W126" s="189"/>
      <c r="X126" s="403"/>
      <c r="Z126" s="189"/>
      <c r="AA126" s="403"/>
      <c r="AC126" s="189"/>
      <c r="AD126" s="403"/>
      <c r="AE126" s="186"/>
      <c r="AF126" s="186"/>
    </row>
    <row r="127" spans="1:32" s="185" customFormat="1" x14ac:dyDescent="0.2">
      <c r="A127" s="184"/>
      <c r="C127" s="186"/>
      <c r="D127" s="189"/>
      <c r="G127" s="187"/>
      <c r="H127" s="188"/>
      <c r="I127" s="188"/>
      <c r="J127" s="188"/>
      <c r="K127" s="188"/>
      <c r="L127" s="188"/>
      <c r="N127" s="189"/>
      <c r="O127" s="403"/>
      <c r="Q127" s="189"/>
      <c r="R127" s="403"/>
      <c r="T127" s="189"/>
      <c r="U127" s="403"/>
      <c r="W127" s="189"/>
      <c r="X127" s="403"/>
      <c r="Z127" s="189"/>
      <c r="AA127" s="403"/>
      <c r="AC127" s="189"/>
      <c r="AD127" s="403"/>
      <c r="AE127" s="186"/>
      <c r="AF127" s="186"/>
    </row>
    <row r="128" spans="1:32" s="185" customFormat="1" x14ac:dyDescent="0.2">
      <c r="A128" s="184"/>
      <c r="C128" s="186"/>
      <c r="D128" s="189"/>
      <c r="G128" s="187"/>
      <c r="H128" s="188"/>
      <c r="I128" s="188"/>
      <c r="J128" s="188"/>
      <c r="K128" s="188"/>
      <c r="L128" s="188"/>
      <c r="N128" s="189"/>
      <c r="O128" s="403"/>
      <c r="Q128" s="189"/>
      <c r="R128" s="403"/>
      <c r="T128" s="189"/>
      <c r="U128" s="403"/>
      <c r="W128" s="189"/>
      <c r="X128" s="403"/>
      <c r="Z128" s="189"/>
      <c r="AA128" s="403"/>
      <c r="AC128" s="189"/>
      <c r="AD128" s="403"/>
      <c r="AE128" s="186"/>
      <c r="AF128" s="186"/>
    </row>
    <row r="129" spans="1:32" s="185" customFormat="1" x14ac:dyDescent="0.2">
      <c r="A129" s="184"/>
      <c r="C129" s="186"/>
      <c r="D129" s="189"/>
      <c r="G129" s="187"/>
      <c r="H129" s="188"/>
      <c r="I129" s="188"/>
      <c r="J129" s="188"/>
      <c r="K129" s="188"/>
      <c r="L129" s="188"/>
      <c r="N129" s="189"/>
      <c r="O129" s="403"/>
      <c r="Q129" s="189"/>
      <c r="R129" s="403"/>
      <c r="T129" s="189"/>
      <c r="U129" s="403"/>
      <c r="W129" s="189"/>
      <c r="X129" s="403"/>
      <c r="Z129" s="189"/>
      <c r="AA129" s="403"/>
      <c r="AC129" s="189"/>
      <c r="AD129" s="403"/>
      <c r="AE129" s="186"/>
      <c r="AF129" s="186"/>
    </row>
    <row r="130" spans="1:32" s="185" customFormat="1" x14ac:dyDescent="0.2">
      <c r="A130" s="184"/>
      <c r="C130" s="186"/>
      <c r="D130" s="189"/>
      <c r="G130" s="187"/>
      <c r="H130" s="188"/>
      <c r="I130" s="188"/>
      <c r="J130" s="188"/>
      <c r="K130" s="188"/>
      <c r="L130" s="188"/>
      <c r="N130" s="189"/>
      <c r="O130" s="403"/>
      <c r="Q130" s="189"/>
      <c r="R130" s="403"/>
      <c r="T130" s="189"/>
      <c r="U130" s="403"/>
      <c r="W130" s="189"/>
      <c r="X130" s="403"/>
      <c r="Z130" s="189"/>
      <c r="AA130" s="403"/>
      <c r="AC130" s="189"/>
      <c r="AD130" s="403"/>
      <c r="AE130" s="186"/>
      <c r="AF130" s="186"/>
    </row>
    <row r="131" spans="1:32" s="185" customFormat="1" x14ac:dyDescent="0.2">
      <c r="A131" s="184"/>
      <c r="C131" s="186"/>
      <c r="D131" s="189"/>
      <c r="G131" s="187"/>
      <c r="H131" s="188"/>
      <c r="I131" s="188"/>
      <c r="J131" s="188"/>
      <c r="K131" s="188"/>
      <c r="L131" s="188"/>
      <c r="N131" s="189"/>
      <c r="O131" s="403"/>
      <c r="Q131" s="189"/>
      <c r="R131" s="403"/>
      <c r="T131" s="189"/>
      <c r="U131" s="403"/>
      <c r="W131" s="189"/>
      <c r="X131" s="403"/>
      <c r="Z131" s="189"/>
      <c r="AA131" s="403"/>
      <c r="AC131" s="189"/>
      <c r="AD131" s="403"/>
      <c r="AE131" s="186"/>
      <c r="AF131" s="186"/>
    </row>
    <row r="132" spans="1:32" s="185" customFormat="1" x14ac:dyDescent="0.2">
      <c r="A132" s="184"/>
      <c r="C132" s="186"/>
      <c r="D132" s="189"/>
      <c r="G132" s="187"/>
      <c r="H132" s="188"/>
      <c r="I132" s="188"/>
      <c r="J132" s="188"/>
      <c r="K132" s="188"/>
      <c r="L132" s="188"/>
      <c r="N132" s="189"/>
      <c r="O132" s="403"/>
      <c r="Q132" s="189"/>
      <c r="R132" s="403"/>
      <c r="T132" s="189"/>
      <c r="U132" s="403"/>
      <c r="W132" s="189"/>
      <c r="X132" s="403"/>
      <c r="Z132" s="189"/>
      <c r="AA132" s="403"/>
      <c r="AC132" s="189"/>
      <c r="AD132" s="403"/>
      <c r="AE132" s="186"/>
      <c r="AF132" s="186"/>
    </row>
    <row r="133" spans="1:32" s="185" customFormat="1" x14ac:dyDescent="0.2">
      <c r="A133" s="184"/>
      <c r="C133" s="186"/>
      <c r="D133" s="189"/>
      <c r="G133" s="187"/>
      <c r="H133" s="188"/>
      <c r="I133" s="188"/>
      <c r="J133" s="188"/>
      <c r="K133" s="188"/>
      <c r="L133" s="188"/>
      <c r="N133" s="189"/>
      <c r="O133" s="403"/>
      <c r="Q133" s="189"/>
      <c r="R133" s="403"/>
      <c r="T133" s="189"/>
      <c r="U133" s="403"/>
      <c r="W133" s="189"/>
      <c r="X133" s="403"/>
      <c r="Z133" s="189"/>
      <c r="AA133" s="403"/>
      <c r="AC133" s="189"/>
      <c r="AD133" s="403"/>
      <c r="AE133" s="186"/>
      <c r="AF133" s="186"/>
    </row>
    <row r="134" spans="1:32" s="185" customFormat="1" x14ac:dyDescent="0.2">
      <c r="A134" s="184"/>
      <c r="C134" s="186"/>
      <c r="D134" s="189"/>
      <c r="G134" s="187"/>
      <c r="H134" s="188"/>
      <c r="I134" s="188"/>
      <c r="J134" s="188"/>
      <c r="K134" s="188"/>
      <c r="L134" s="188"/>
      <c r="N134" s="189"/>
      <c r="O134" s="403"/>
      <c r="Q134" s="189"/>
      <c r="R134" s="403"/>
      <c r="T134" s="189"/>
      <c r="U134" s="403"/>
      <c r="W134" s="189"/>
      <c r="X134" s="403"/>
      <c r="Z134" s="189"/>
      <c r="AA134" s="403"/>
      <c r="AC134" s="189"/>
      <c r="AD134" s="403"/>
      <c r="AE134" s="186"/>
      <c r="AF134" s="186"/>
    </row>
    <row r="135" spans="1:32" s="185" customFormat="1" x14ac:dyDescent="0.2">
      <c r="A135" s="184"/>
      <c r="C135" s="186"/>
      <c r="D135" s="189"/>
      <c r="G135" s="187"/>
      <c r="H135" s="188"/>
      <c r="I135" s="188"/>
      <c r="J135" s="188"/>
      <c r="K135" s="188"/>
      <c r="L135" s="188"/>
      <c r="N135" s="189"/>
      <c r="O135" s="403"/>
      <c r="Q135" s="189"/>
      <c r="R135" s="403"/>
      <c r="T135" s="189"/>
      <c r="U135" s="403"/>
      <c r="W135" s="189"/>
      <c r="X135" s="403"/>
      <c r="Z135" s="189"/>
      <c r="AA135" s="403"/>
      <c r="AC135" s="189"/>
      <c r="AD135" s="403"/>
      <c r="AE135" s="186"/>
      <c r="AF135" s="186"/>
    </row>
    <row r="136" spans="1:32" s="185" customFormat="1" x14ac:dyDescent="0.2">
      <c r="A136" s="184"/>
      <c r="C136" s="186"/>
      <c r="D136" s="189"/>
      <c r="G136" s="187"/>
      <c r="H136" s="188"/>
      <c r="I136" s="188"/>
      <c r="J136" s="188"/>
      <c r="K136" s="188"/>
      <c r="L136" s="188"/>
      <c r="N136" s="189"/>
      <c r="O136" s="403"/>
      <c r="Q136" s="189"/>
      <c r="R136" s="403"/>
      <c r="T136" s="189"/>
      <c r="U136" s="403"/>
      <c r="W136" s="189"/>
      <c r="X136" s="403"/>
      <c r="Z136" s="189"/>
      <c r="AA136" s="403"/>
      <c r="AC136" s="189"/>
      <c r="AD136" s="403"/>
      <c r="AE136" s="186"/>
      <c r="AF136" s="186"/>
    </row>
    <row r="137" spans="1:32" s="185" customFormat="1" x14ac:dyDescent="0.2">
      <c r="A137" s="184"/>
      <c r="C137" s="186"/>
      <c r="D137" s="189"/>
      <c r="G137" s="187"/>
      <c r="H137" s="188"/>
      <c r="I137" s="188"/>
      <c r="J137" s="188"/>
      <c r="K137" s="188"/>
      <c r="L137" s="188"/>
      <c r="N137" s="189"/>
      <c r="O137" s="403"/>
      <c r="Q137" s="189"/>
      <c r="R137" s="403"/>
      <c r="T137" s="189"/>
      <c r="U137" s="403"/>
      <c r="W137" s="189"/>
      <c r="X137" s="403"/>
      <c r="Z137" s="189"/>
      <c r="AA137" s="403"/>
      <c r="AC137" s="189"/>
      <c r="AD137" s="403"/>
      <c r="AE137" s="186"/>
      <c r="AF137" s="186"/>
    </row>
    <row r="138" spans="1:32" s="185" customFormat="1" x14ac:dyDescent="0.2">
      <c r="A138" s="184"/>
      <c r="C138" s="186"/>
      <c r="D138" s="189"/>
      <c r="G138" s="187"/>
      <c r="H138" s="188"/>
      <c r="I138" s="188"/>
      <c r="J138" s="188"/>
      <c r="K138" s="188"/>
      <c r="L138" s="188"/>
      <c r="N138" s="189"/>
      <c r="O138" s="403"/>
      <c r="Q138" s="189"/>
      <c r="R138" s="403"/>
      <c r="T138" s="189"/>
      <c r="U138" s="403"/>
      <c r="W138" s="189"/>
      <c r="X138" s="403"/>
      <c r="Z138" s="189"/>
      <c r="AA138" s="403"/>
      <c r="AC138" s="189"/>
      <c r="AD138" s="403"/>
      <c r="AE138" s="186"/>
      <c r="AF138" s="186"/>
    </row>
    <row r="139" spans="1:32" s="185" customFormat="1" x14ac:dyDescent="0.2">
      <c r="A139" s="184"/>
      <c r="C139" s="186"/>
      <c r="D139" s="189"/>
      <c r="G139" s="187"/>
      <c r="H139" s="188"/>
      <c r="I139" s="188"/>
      <c r="J139" s="188"/>
      <c r="K139" s="188"/>
      <c r="L139" s="188"/>
      <c r="N139" s="189"/>
      <c r="O139" s="403"/>
      <c r="Q139" s="189"/>
      <c r="R139" s="403"/>
      <c r="T139" s="189"/>
      <c r="U139" s="403"/>
      <c r="W139" s="189"/>
      <c r="X139" s="403"/>
      <c r="Z139" s="189"/>
      <c r="AA139" s="403"/>
      <c r="AC139" s="189"/>
      <c r="AD139" s="403"/>
      <c r="AE139" s="186"/>
      <c r="AF139" s="186"/>
    </row>
    <row r="140" spans="1:32" s="185" customFormat="1" x14ac:dyDescent="0.2">
      <c r="A140" s="184"/>
      <c r="C140" s="186"/>
      <c r="D140" s="189"/>
      <c r="G140" s="187"/>
      <c r="H140" s="188"/>
      <c r="I140" s="188"/>
      <c r="J140" s="188"/>
      <c r="K140" s="188"/>
      <c r="L140" s="188"/>
      <c r="N140" s="189"/>
      <c r="O140" s="403"/>
      <c r="Q140" s="189"/>
      <c r="R140" s="403"/>
      <c r="T140" s="189"/>
      <c r="U140" s="403"/>
      <c r="W140" s="189"/>
      <c r="X140" s="403"/>
      <c r="Z140" s="189"/>
      <c r="AA140" s="403"/>
      <c r="AC140" s="189"/>
      <c r="AD140" s="403"/>
      <c r="AE140" s="186"/>
      <c r="AF140" s="186"/>
    </row>
    <row r="141" spans="1:32" s="185" customFormat="1" x14ac:dyDescent="0.2">
      <c r="A141" s="184"/>
      <c r="C141" s="186"/>
      <c r="D141" s="189"/>
      <c r="G141" s="187"/>
      <c r="H141" s="188"/>
      <c r="I141" s="188"/>
      <c r="J141" s="188"/>
      <c r="K141" s="188"/>
      <c r="L141" s="188"/>
      <c r="N141" s="189"/>
      <c r="O141" s="403"/>
      <c r="Q141" s="189"/>
      <c r="R141" s="403"/>
      <c r="T141" s="189"/>
      <c r="U141" s="403"/>
      <c r="W141" s="189"/>
      <c r="X141" s="403"/>
      <c r="Z141" s="189"/>
      <c r="AA141" s="403"/>
      <c r="AC141" s="189"/>
      <c r="AD141" s="403"/>
      <c r="AE141" s="186"/>
      <c r="AF141" s="186"/>
    </row>
    <row r="142" spans="1:32" s="185" customFormat="1" x14ac:dyDescent="0.2">
      <c r="A142" s="184"/>
      <c r="C142" s="186"/>
      <c r="D142" s="189"/>
      <c r="G142" s="187"/>
      <c r="H142" s="188"/>
      <c r="I142" s="188"/>
      <c r="J142" s="188"/>
      <c r="K142" s="188"/>
      <c r="L142" s="188"/>
      <c r="N142" s="189"/>
      <c r="O142" s="403"/>
      <c r="Q142" s="189"/>
      <c r="R142" s="403"/>
      <c r="T142" s="189"/>
      <c r="U142" s="403"/>
      <c r="W142" s="189"/>
      <c r="X142" s="403"/>
      <c r="Z142" s="189"/>
      <c r="AA142" s="403"/>
      <c r="AC142" s="189"/>
      <c r="AD142" s="403"/>
      <c r="AE142" s="186"/>
      <c r="AF142" s="186"/>
    </row>
    <row r="143" spans="1:32" s="185" customFormat="1" x14ac:dyDescent="0.2">
      <c r="A143" s="184"/>
      <c r="C143" s="186"/>
      <c r="D143" s="189"/>
      <c r="G143" s="187"/>
      <c r="H143" s="188"/>
      <c r="I143" s="188"/>
      <c r="J143" s="188"/>
      <c r="K143" s="188"/>
      <c r="L143" s="188"/>
      <c r="N143" s="189"/>
      <c r="O143" s="403"/>
      <c r="Q143" s="189"/>
      <c r="R143" s="403"/>
      <c r="T143" s="189"/>
      <c r="U143" s="403"/>
      <c r="W143" s="189"/>
      <c r="X143" s="403"/>
      <c r="Z143" s="189"/>
      <c r="AA143" s="403"/>
      <c r="AC143" s="189"/>
      <c r="AD143" s="403"/>
      <c r="AE143" s="186"/>
      <c r="AF143" s="186"/>
    </row>
    <row r="144" spans="1:32" s="185" customFormat="1" x14ac:dyDescent="0.2">
      <c r="A144" s="184"/>
      <c r="C144" s="186"/>
      <c r="D144" s="189"/>
      <c r="G144" s="187"/>
      <c r="H144" s="188"/>
      <c r="I144" s="188"/>
      <c r="J144" s="188"/>
      <c r="K144" s="188"/>
      <c r="L144" s="188"/>
      <c r="N144" s="189"/>
      <c r="O144" s="403"/>
      <c r="Q144" s="189"/>
      <c r="R144" s="403"/>
      <c r="T144" s="189"/>
      <c r="U144" s="403"/>
      <c r="W144" s="189"/>
      <c r="X144" s="403"/>
      <c r="Z144" s="189"/>
      <c r="AA144" s="403"/>
      <c r="AC144" s="189"/>
      <c r="AD144" s="403"/>
      <c r="AE144" s="186"/>
      <c r="AF144" s="186"/>
    </row>
    <row r="145" spans="1:32" s="185" customFormat="1" x14ac:dyDescent="0.2">
      <c r="A145" s="184"/>
      <c r="C145" s="186"/>
      <c r="D145" s="189"/>
      <c r="G145" s="187"/>
      <c r="H145" s="188"/>
      <c r="I145" s="188"/>
      <c r="J145" s="188"/>
      <c r="K145" s="188"/>
      <c r="L145" s="188"/>
      <c r="N145" s="189"/>
      <c r="O145" s="403"/>
      <c r="Q145" s="189"/>
      <c r="R145" s="403"/>
      <c r="T145" s="189"/>
      <c r="U145" s="403"/>
      <c r="W145" s="189"/>
      <c r="X145" s="403"/>
      <c r="Z145" s="189"/>
      <c r="AA145" s="403"/>
      <c r="AC145" s="189"/>
      <c r="AD145" s="403"/>
      <c r="AE145" s="186"/>
      <c r="AF145" s="186"/>
    </row>
    <row r="146" spans="1:32" s="185" customFormat="1" x14ac:dyDescent="0.2">
      <c r="A146" s="184"/>
      <c r="C146" s="186"/>
      <c r="D146" s="189"/>
      <c r="G146" s="187"/>
      <c r="H146" s="188"/>
      <c r="I146" s="188"/>
      <c r="J146" s="188"/>
      <c r="K146" s="188"/>
      <c r="L146" s="188"/>
      <c r="N146" s="189"/>
      <c r="O146" s="403"/>
      <c r="Q146" s="189"/>
      <c r="R146" s="403"/>
      <c r="T146" s="189"/>
      <c r="U146" s="403"/>
      <c r="W146" s="189"/>
      <c r="X146" s="403"/>
      <c r="Z146" s="189"/>
      <c r="AA146" s="403"/>
      <c r="AC146" s="189"/>
      <c r="AD146" s="403"/>
      <c r="AE146" s="186"/>
      <c r="AF146" s="186"/>
    </row>
    <row r="147" spans="1:32" s="185" customFormat="1" x14ac:dyDescent="0.2">
      <c r="A147" s="184"/>
      <c r="C147" s="186"/>
      <c r="D147" s="189"/>
      <c r="G147" s="187"/>
      <c r="H147" s="188"/>
      <c r="I147" s="188"/>
      <c r="J147" s="188"/>
      <c r="K147" s="188"/>
      <c r="L147" s="188"/>
      <c r="N147" s="189"/>
      <c r="O147" s="403"/>
      <c r="Q147" s="189"/>
      <c r="R147" s="403"/>
      <c r="T147" s="189"/>
      <c r="U147" s="403"/>
      <c r="W147" s="189"/>
      <c r="X147" s="403"/>
      <c r="Z147" s="189"/>
      <c r="AA147" s="403"/>
      <c r="AC147" s="189"/>
      <c r="AD147" s="403"/>
      <c r="AE147" s="186"/>
      <c r="AF147" s="186"/>
    </row>
    <row r="148" spans="1:32" s="185" customFormat="1" x14ac:dyDescent="0.2">
      <c r="A148" s="184"/>
      <c r="C148" s="186"/>
      <c r="D148" s="189"/>
      <c r="G148" s="187"/>
      <c r="H148" s="188"/>
      <c r="I148" s="188"/>
      <c r="J148" s="188"/>
      <c r="K148" s="188"/>
      <c r="L148" s="188"/>
      <c r="N148" s="189"/>
      <c r="O148" s="403"/>
      <c r="Q148" s="189"/>
      <c r="R148" s="403"/>
      <c r="T148" s="189"/>
      <c r="U148" s="403"/>
      <c r="W148" s="189"/>
      <c r="X148" s="403"/>
      <c r="Z148" s="189"/>
      <c r="AA148" s="403"/>
      <c r="AC148" s="189"/>
      <c r="AD148" s="403"/>
      <c r="AE148" s="186"/>
      <c r="AF148" s="186"/>
    </row>
    <row r="149" spans="1:32" s="185" customFormat="1" x14ac:dyDescent="0.2">
      <c r="A149" s="184"/>
      <c r="C149" s="186"/>
      <c r="D149" s="189"/>
      <c r="G149" s="187"/>
      <c r="H149" s="188"/>
      <c r="I149" s="188"/>
      <c r="J149" s="188"/>
      <c r="K149" s="188"/>
      <c r="L149" s="188"/>
      <c r="N149" s="189"/>
      <c r="O149" s="403"/>
      <c r="Q149" s="189"/>
      <c r="R149" s="403"/>
      <c r="T149" s="189"/>
      <c r="U149" s="403"/>
      <c r="W149" s="189"/>
      <c r="X149" s="403"/>
      <c r="Z149" s="189"/>
      <c r="AA149" s="403"/>
      <c r="AC149" s="189"/>
      <c r="AD149" s="403"/>
      <c r="AE149" s="186"/>
      <c r="AF149" s="186"/>
    </row>
    <row r="150" spans="1:32" s="185" customFormat="1" x14ac:dyDescent="0.2">
      <c r="A150" s="184"/>
      <c r="C150" s="186"/>
      <c r="D150" s="189"/>
      <c r="G150" s="187"/>
      <c r="H150" s="188"/>
      <c r="I150" s="188"/>
      <c r="J150" s="188"/>
      <c r="K150" s="188"/>
      <c r="L150" s="188"/>
      <c r="N150" s="189"/>
      <c r="O150" s="403"/>
      <c r="Q150" s="189"/>
      <c r="R150" s="403"/>
      <c r="T150" s="189"/>
      <c r="U150" s="403"/>
      <c r="W150" s="189"/>
      <c r="X150" s="403"/>
      <c r="Z150" s="189"/>
      <c r="AA150" s="403"/>
      <c r="AC150" s="189"/>
      <c r="AD150" s="403"/>
      <c r="AE150" s="186"/>
      <c r="AF150" s="186"/>
    </row>
    <row r="151" spans="1:32" s="185" customFormat="1" x14ac:dyDescent="0.2">
      <c r="A151" s="184"/>
      <c r="C151" s="186"/>
      <c r="D151" s="189"/>
      <c r="G151" s="187"/>
      <c r="H151" s="188"/>
      <c r="I151" s="188"/>
      <c r="J151" s="188"/>
      <c r="K151" s="188"/>
      <c r="L151" s="188"/>
      <c r="N151" s="189"/>
      <c r="O151" s="403"/>
      <c r="Q151" s="189"/>
      <c r="R151" s="403"/>
      <c r="T151" s="189"/>
      <c r="U151" s="403"/>
      <c r="W151" s="189"/>
      <c r="X151" s="403"/>
      <c r="Z151" s="189"/>
      <c r="AA151" s="403"/>
      <c r="AC151" s="189"/>
      <c r="AD151" s="403"/>
      <c r="AE151" s="186"/>
      <c r="AF151" s="186"/>
    </row>
    <row r="152" spans="1:32" s="185" customFormat="1" x14ac:dyDescent="0.2">
      <c r="A152" s="184"/>
      <c r="C152" s="186"/>
      <c r="D152" s="189"/>
      <c r="G152" s="187"/>
      <c r="H152" s="188"/>
      <c r="I152" s="188"/>
      <c r="J152" s="188"/>
      <c r="K152" s="188"/>
      <c r="L152" s="188"/>
      <c r="N152" s="189"/>
      <c r="O152" s="403"/>
      <c r="Q152" s="189"/>
      <c r="R152" s="403"/>
      <c r="T152" s="189"/>
      <c r="U152" s="403"/>
      <c r="W152" s="189"/>
      <c r="X152" s="403"/>
      <c r="Z152" s="189"/>
      <c r="AA152" s="403"/>
      <c r="AC152" s="189"/>
      <c r="AD152" s="403"/>
      <c r="AE152" s="186"/>
      <c r="AF152" s="186"/>
    </row>
    <row r="153" spans="1:32" s="185" customFormat="1" x14ac:dyDescent="0.2">
      <c r="A153" s="184"/>
      <c r="C153" s="186"/>
      <c r="D153" s="189"/>
      <c r="G153" s="187"/>
      <c r="H153" s="188"/>
      <c r="I153" s="188"/>
      <c r="J153" s="188"/>
      <c r="K153" s="188"/>
      <c r="L153" s="188"/>
      <c r="N153" s="189"/>
      <c r="O153" s="403"/>
      <c r="Q153" s="189"/>
      <c r="R153" s="403"/>
      <c r="T153" s="189"/>
      <c r="U153" s="403"/>
      <c r="W153" s="189"/>
      <c r="X153" s="403"/>
      <c r="Z153" s="189"/>
      <c r="AA153" s="403"/>
      <c r="AC153" s="189"/>
      <c r="AD153" s="403"/>
      <c r="AE153" s="186"/>
      <c r="AF153" s="186"/>
    </row>
    <row r="154" spans="1:32" s="185" customFormat="1" x14ac:dyDescent="0.2">
      <c r="A154" s="184"/>
      <c r="C154" s="186"/>
      <c r="D154" s="189"/>
      <c r="G154" s="187"/>
      <c r="H154" s="188"/>
      <c r="I154" s="188"/>
      <c r="J154" s="188"/>
      <c r="K154" s="188"/>
      <c r="L154" s="188"/>
      <c r="N154" s="189"/>
      <c r="O154" s="403"/>
      <c r="Q154" s="189"/>
      <c r="R154" s="403"/>
      <c r="T154" s="189"/>
      <c r="U154" s="403"/>
      <c r="W154" s="189"/>
      <c r="X154" s="403"/>
      <c r="Z154" s="189"/>
      <c r="AA154" s="403"/>
      <c r="AC154" s="189"/>
      <c r="AD154" s="403"/>
      <c r="AE154" s="186"/>
      <c r="AF154" s="186"/>
    </row>
    <row r="155" spans="1:32" s="185" customFormat="1" x14ac:dyDescent="0.2">
      <c r="A155" s="184"/>
      <c r="C155" s="186"/>
      <c r="D155" s="189"/>
      <c r="G155" s="187"/>
      <c r="H155" s="188"/>
      <c r="I155" s="188"/>
      <c r="J155" s="188"/>
      <c r="K155" s="188"/>
      <c r="L155" s="188"/>
      <c r="N155" s="189"/>
      <c r="O155" s="403"/>
      <c r="Q155" s="189"/>
      <c r="R155" s="403"/>
      <c r="T155" s="189"/>
      <c r="U155" s="403"/>
      <c r="W155" s="189"/>
      <c r="X155" s="403"/>
      <c r="Z155" s="189"/>
      <c r="AA155" s="403"/>
      <c r="AC155" s="189"/>
      <c r="AD155" s="403"/>
      <c r="AE155" s="186"/>
      <c r="AF155" s="186"/>
    </row>
    <row r="156" spans="1:32" s="185" customFormat="1" x14ac:dyDescent="0.2">
      <c r="A156" s="184"/>
      <c r="C156" s="186"/>
      <c r="D156" s="189"/>
      <c r="G156" s="187"/>
      <c r="H156" s="188"/>
      <c r="I156" s="188"/>
      <c r="J156" s="188"/>
      <c r="K156" s="188"/>
      <c r="L156" s="188"/>
      <c r="N156" s="189"/>
      <c r="O156" s="403"/>
      <c r="Q156" s="189"/>
      <c r="R156" s="403"/>
      <c r="T156" s="189"/>
      <c r="U156" s="403"/>
      <c r="W156" s="189"/>
      <c r="X156" s="403"/>
      <c r="Z156" s="189"/>
      <c r="AA156" s="403"/>
      <c r="AC156" s="189"/>
      <c r="AD156" s="403"/>
      <c r="AE156" s="186"/>
      <c r="AF156" s="186"/>
    </row>
    <row r="157" spans="1:32" s="185" customFormat="1" x14ac:dyDescent="0.2">
      <c r="A157" s="184"/>
      <c r="C157" s="186"/>
      <c r="D157" s="189"/>
      <c r="G157" s="187"/>
      <c r="H157" s="188"/>
      <c r="I157" s="188"/>
      <c r="J157" s="188"/>
      <c r="K157" s="188"/>
      <c r="L157" s="188"/>
      <c r="N157" s="189"/>
      <c r="O157" s="403"/>
      <c r="Q157" s="189"/>
      <c r="R157" s="403"/>
      <c r="T157" s="189"/>
      <c r="U157" s="403"/>
      <c r="W157" s="189"/>
      <c r="X157" s="403"/>
      <c r="Z157" s="189"/>
      <c r="AA157" s="403"/>
      <c r="AC157" s="189"/>
      <c r="AD157" s="403"/>
      <c r="AE157" s="186"/>
      <c r="AF157" s="186"/>
    </row>
    <row r="158" spans="1:32" s="185" customFormat="1" x14ac:dyDescent="0.2">
      <c r="A158" s="184"/>
      <c r="C158" s="186"/>
      <c r="D158" s="189"/>
      <c r="G158" s="187"/>
      <c r="H158" s="188"/>
      <c r="I158" s="188"/>
      <c r="J158" s="188"/>
      <c r="K158" s="188"/>
      <c r="L158" s="188"/>
      <c r="N158" s="189"/>
      <c r="O158" s="403"/>
      <c r="Q158" s="189"/>
      <c r="R158" s="403"/>
      <c r="T158" s="189"/>
      <c r="U158" s="403"/>
      <c r="W158" s="189"/>
      <c r="X158" s="403"/>
      <c r="Z158" s="189"/>
      <c r="AA158" s="403"/>
      <c r="AC158" s="189"/>
      <c r="AD158" s="403"/>
      <c r="AE158" s="186"/>
      <c r="AF158" s="186"/>
    </row>
    <row r="159" spans="1:32" s="185" customFormat="1" x14ac:dyDescent="0.2">
      <c r="A159" s="184"/>
      <c r="C159" s="186"/>
      <c r="D159" s="189"/>
      <c r="G159" s="187"/>
      <c r="H159" s="188"/>
      <c r="I159" s="188"/>
      <c r="J159" s="188"/>
      <c r="K159" s="188"/>
      <c r="L159" s="188"/>
      <c r="N159" s="189"/>
      <c r="O159" s="403"/>
      <c r="Q159" s="189"/>
      <c r="R159" s="403"/>
      <c r="T159" s="189"/>
      <c r="U159" s="403"/>
      <c r="W159" s="189"/>
      <c r="X159" s="403"/>
      <c r="Z159" s="189"/>
      <c r="AA159" s="403"/>
      <c r="AC159" s="189"/>
      <c r="AD159" s="403"/>
      <c r="AE159" s="186"/>
      <c r="AF159" s="186"/>
    </row>
    <row r="160" spans="1:32" s="185" customFormat="1" x14ac:dyDescent="0.2">
      <c r="A160" s="184"/>
      <c r="C160" s="186"/>
      <c r="D160" s="189"/>
      <c r="G160" s="187"/>
      <c r="H160" s="188"/>
      <c r="I160" s="188"/>
      <c r="J160" s="188"/>
      <c r="K160" s="188"/>
      <c r="L160" s="188"/>
      <c r="N160" s="189"/>
      <c r="O160" s="403"/>
      <c r="Q160" s="189"/>
      <c r="R160" s="403"/>
      <c r="T160" s="189"/>
      <c r="U160" s="403"/>
      <c r="W160" s="189"/>
      <c r="X160" s="403"/>
      <c r="Z160" s="189"/>
      <c r="AA160" s="403"/>
      <c r="AC160" s="189"/>
      <c r="AD160" s="403"/>
      <c r="AE160" s="186"/>
      <c r="AF160" s="186"/>
    </row>
    <row r="161" spans="1:32" s="185" customFormat="1" x14ac:dyDescent="0.2">
      <c r="A161" s="184"/>
      <c r="C161" s="186"/>
      <c r="D161" s="189"/>
      <c r="G161" s="187"/>
      <c r="H161" s="188"/>
      <c r="I161" s="188"/>
      <c r="J161" s="188"/>
      <c r="K161" s="188"/>
      <c r="L161" s="188"/>
      <c r="N161" s="189"/>
      <c r="O161" s="403"/>
      <c r="Q161" s="189"/>
      <c r="R161" s="403"/>
      <c r="T161" s="189"/>
      <c r="U161" s="403"/>
      <c r="W161" s="189"/>
      <c r="X161" s="403"/>
      <c r="Z161" s="189"/>
      <c r="AA161" s="403"/>
      <c r="AC161" s="189"/>
      <c r="AD161" s="403"/>
      <c r="AE161" s="186"/>
      <c r="AF161" s="186"/>
    </row>
    <row r="162" spans="1:32" s="185" customFormat="1" x14ac:dyDescent="0.2">
      <c r="A162" s="184"/>
      <c r="C162" s="186"/>
      <c r="D162" s="189"/>
      <c r="G162" s="187"/>
      <c r="H162" s="188"/>
      <c r="I162" s="188"/>
      <c r="J162" s="188"/>
      <c r="K162" s="188"/>
      <c r="L162" s="188"/>
      <c r="N162" s="189"/>
      <c r="O162" s="403"/>
      <c r="Q162" s="189"/>
      <c r="R162" s="403"/>
      <c r="T162" s="189"/>
      <c r="U162" s="403"/>
      <c r="W162" s="189"/>
      <c r="X162" s="403"/>
      <c r="Z162" s="189"/>
      <c r="AA162" s="403"/>
      <c r="AC162" s="189"/>
      <c r="AD162" s="403"/>
      <c r="AE162" s="186"/>
      <c r="AF162" s="186"/>
    </row>
    <row r="163" spans="1:32" s="185" customFormat="1" x14ac:dyDescent="0.2">
      <c r="A163" s="184"/>
      <c r="C163" s="186"/>
      <c r="D163" s="189"/>
      <c r="G163" s="187"/>
      <c r="H163" s="188"/>
      <c r="I163" s="188"/>
      <c r="J163" s="188"/>
      <c r="K163" s="188"/>
      <c r="L163" s="188"/>
      <c r="N163" s="189"/>
      <c r="O163" s="403"/>
      <c r="Q163" s="189"/>
      <c r="R163" s="403"/>
      <c r="T163" s="189"/>
      <c r="U163" s="403"/>
      <c r="W163" s="189"/>
      <c r="X163" s="403"/>
      <c r="Z163" s="189"/>
      <c r="AA163" s="403"/>
      <c r="AC163" s="189"/>
      <c r="AD163" s="403"/>
      <c r="AE163" s="186"/>
      <c r="AF163" s="186"/>
    </row>
    <row r="164" spans="1:32" s="185" customFormat="1" x14ac:dyDescent="0.2">
      <c r="A164" s="184"/>
      <c r="C164" s="186"/>
      <c r="D164" s="189"/>
      <c r="G164" s="187"/>
      <c r="H164" s="188"/>
      <c r="I164" s="188"/>
      <c r="J164" s="188"/>
      <c r="K164" s="188"/>
      <c r="L164" s="188"/>
      <c r="N164" s="189"/>
      <c r="O164" s="403"/>
      <c r="Q164" s="189"/>
      <c r="R164" s="403"/>
      <c r="T164" s="189"/>
      <c r="U164" s="403"/>
      <c r="W164" s="189"/>
      <c r="X164" s="403"/>
      <c r="Z164" s="189"/>
      <c r="AA164" s="403"/>
      <c r="AC164" s="189"/>
      <c r="AD164" s="403"/>
      <c r="AE164" s="186"/>
      <c r="AF164" s="186"/>
    </row>
    <row r="165" spans="1:32" s="185" customFormat="1" x14ac:dyDescent="0.2">
      <c r="A165" s="184"/>
      <c r="C165" s="186"/>
      <c r="D165" s="189"/>
      <c r="G165" s="187"/>
      <c r="H165" s="188"/>
      <c r="I165" s="188"/>
      <c r="J165" s="188"/>
      <c r="K165" s="188"/>
      <c r="L165" s="188"/>
      <c r="N165" s="189"/>
      <c r="O165" s="403"/>
      <c r="Q165" s="189"/>
      <c r="R165" s="403"/>
      <c r="T165" s="189"/>
      <c r="U165" s="403"/>
      <c r="W165" s="189"/>
      <c r="X165" s="403"/>
      <c r="Z165" s="189"/>
      <c r="AA165" s="403"/>
      <c r="AC165" s="189"/>
      <c r="AD165" s="403"/>
      <c r="AE165" s="186"/>
      <c r="AF165" s="186"/>
    </row>
    <row r="166" spans="1:32" s="185" customFormat="1" x14ac:dyDescent="0.2">
      <c r="A166" s="184"/>
      <c r="C166" s="186"/>
      <c r="D166" s="189"/>
      <c r="G166" s="187"/>
      <c r="H166" s="188"/>
      <c r="I166" s="188"/>
      <c r="J166" s="188"/>
      <c r="K166" s="188"/>
      <c r="L166" s="188"/>
      <c r="N166" s="189"/>
      <c r="O166" s="403"/>
      <c r="Q166" s="189"/>
      <c r="R166" s="403"/>
      <c r="T166" s="189"/>
      <c r="U166" s="403"/>
      <c r="W166" s="189"/>
      <c r="X166" s="403"/>
      <c r="Z166" s="189"/>
      <c r="AA166" s="403"/>
      <c r="AC166" s="189"/>
      <c r="AD166" s="403"/>
      <c r="AE166" s="186"/>
      <c r="AF166" s="186"/>
    </row>
    <row r="167" spans="1:32" s="185" customFormat="1" x14ac:dyDescent="0.2">
      <c r="A167" s="184"/>
      <c r="C167" s="186"/>
      <c r="D167" s="189"/>
      <c r="G167" s="187"/>
      <c r="H167" s="188"/>
      <c r="I167" s="188"/>
      <c r="J167" s="188"/>
      <c r="K167" s="188"/>
      <c r="L167" s="188"/>
      <c r="N167" s="189"/>
      <c r="O167" s="403"/>
      <c r="Q167" s="189"/>
      <c r="R167" s="403"/>
      <c r="T167" s="189"/>
      <c r="U167" s="403"/>
      <c r="W167" s="189"/>
      <c r="X167" s="403"/>
      <c r="Z167" s="189"/>
      <c r="AA167" s="403"/>
      <c r="AC167" s="189"/>
      <c r="AD167" s="403"/>
      <c r="AE167" s="186"/>
      <c r="AF167" s="186"/>
    </row>
    <row r="168" spans="1:32" s="185" customFormat="1" x14ac:dyDescent="0.2">
      <c r="A168" s="184"/>
      <c r="C168" s="186"/>
      <c r="D168" s="189"/>
      <c r="G168" s="187"/>
      <c r="H168" s="188"/>
      <c r="I168" s="188"/>
      <c r="J168" s="188"/>
      <c r="K168" s="188"/>
      <c r="L168" s="188"/>
      <c r="N168" s="189"/>
      <c r="O168" s="403"/>
      <c r="Q168" s="189"/>
      <c r="R168" s="403"/>
      <c r="T168" s="189"/>
      <c r="U168" s="403"/>
      <c r="W168" s="189"/>
      <c r="X168" s="403"/>
      <c r="Z168" s="189"/>
      <c r="AA168" s="403"/>
      <c r="AC168" s="189"/>
      <c r="AD168" s="403"/>
      <c r="AE168" s="186"/>
      <c r="AF168" s="186"/>
    </row>
    <row r="169" spans="1:32" s="185" customFormat="1" x14ac:dyDescent="0.2">
      <c r="A169" s="184"/>
      <c r="C169" s="186"/>
      <c r="D169" s="189"/>
      <c r="G169" s="187"/>
      <c r="H169" s="188"/>
      <c r="I169" s="188"/>
      <c r="J169" s="188"/>
      <c r="K169" s="188"/>
      <c r="L169" s="188"/>
      <c r="N169" s="189"/>
      <c r="O169" s="403"/>
      <c r="Q169" s="189"/>
      <c r="R169" s="403"/>
      <c r="T169" s="189"/>
      <c r="U169" s="403"/>
      <c r="W169" s="189"/>
      <c r="X169" s="403"/>
      <c r="Z169" s="189"/>
      <c r="AA169" s="403"/>
      <c r="AC169" s="189"/>
      <c r="AD169" s="403"/>
      <c r="AE169" s="186"/>
      <c r="AF169" s="186"/>
    </row>
    <row r="170" spans="1:32" s="185" customFormat="1" x14ac:dyDescent="0.2">
      <c r="A170" s="184"/>
      <c r="C170" s="186"/>
      <c r="D170" s="189"/>
      <c r="G170" s="187"/>
      <c r="H170" s="188"/>
      <c r="I170" s="188"/>
      <c r="J170" s="188"/>
      <c r="K170" s="188"/>
      <c r="L170" s="188"/>
      <c r="N170" s="189"/>
      <c r="O170" s="403"/>
      <c r="Q170" s="189"/>
      <c r="R170" s="403"/>
      <c r="T170" s="189"/>
      <c r="U170" s="403"/>
      <c r="W170" s="189"/>
      <c r="X170" s="403"/>
      <c r="Z170" s="189"/>
      <c r="AA170" s="403"/>
      <c r="AC170" s="189"/>
      <c r="AD170" s="403"/>
      <c r="AE170" s="186"/>
      <c r="AF170" s="186"/>
    </row>
    <row r="171" spans="1:32" s="185" customFormat="1" x14ac:dyDescent="0.2">
      <c r="A171" s="184"/>
      <c r="C171" s="186"/>
      <c r="D171" s="189"/>
      <c r="G171" s="187"/>
      <c r="H171" s="188"/>
      <c r="I171" s="188"/>
      <c r="J171" s="188"/>
      <c r="K171" s="188"/>
      <c r="L171" s="188"/>
      <c r="N171" s="189"/>
      <c r="O171" s="403"/>
      <c r="Q171" s="189"/>
      <c r="R171" s="403"/>
      <c r="T171" s="189"/>
      <c r="U171" s="403"/>
      <c r="W171" s="189"/>
      <c r="X171" s="403"/>
      <c r="Z171" s="189"/>
      <c r="AA171" s="403"/>
      <c r="AC171" s="189"/>
      <c r="AD171" s="403"/>
      <c r="AE171" s="186"/>
      <c r="AF171" s="186"/>
    </row>
    <row r="172" spans="1:32" s="185" customFormat="1" x14ac:dyDescent="0.2">
      <c r="A172" s="184"/>
      <c r="C172" s="186"/>
      <c r="D172" s="189"/>
      <c r="G172" s="187"/>
      <c r="H172" s="188"/>
      <c r="I172" s="188"/>
      <c r="J172" s="188"/>
      <c r="K172" s="188"/>
      <c r="L172" s="188"/>
      <c r="N172" s="189"/>
      <c r="O172" s="403"/>
      <c r="Q172" s="189"/>
      <c r="R172" s="403"/>
      <c r="T172" s="189"/>
      <c r="U172" s="403"/>
      <c r="W172" s="189"/>
      <c r="X172" s="403"/>
      <c r="Z172" s="189"/>
      <c r="AA172" s="403"/>
      <c r="AC172" s="189"/>
      <c r="AD172" s="403"/>
      <c r="AE172" s="186"/>
      <c r="AF172" s="186"/>
    </row>
    <row r="173" spans="1:32" s="185" customFormat="1" x14ac:dyDescent="0.2">
      <c r="A173" s="184"/>
      <c r="C173" s="186"/>
      <c r="D173" s="189"/>
      <c r="G173" s="187"/>
      <c r="H173" s="188"/>
      <c r="I173" s="188"/>
      <c r="J173" s="188"/>
      <c r="K173" s="188"/>
      <c r="L173" s="188"/>
      <c r="N173" s="189"/>
      <c r="O173" s="403"/>
      <c r="Q173" s="189"/>
      <c r="R173" s="403"/>
      <c r="T173" s="189"/>
      <c r="U173" s="403"/>
      <c r="W173" s="189"/>
      <c r="X173" s="403"/>
      <c r="Z173" s="189"/>
      <c r="AA173" s="403"/>
      <c r="AC173" s="189"/>
      <c r="AD173" s="403"/>
      <c r="AE173" s="186"/>
      <c r="AF173" s="186"/>
    </row>
    <row r="174" spans="1:32" s="185" customFormat="1" x14ac:dyDescent="0.2">
      <c r="A174" s="184"/>
      <c r="C174" s="186"/>
      <c r="D174" s="189"/>
      <c r="G174" s="187"/>
      <c r="H174" s="188"/>
      <c r="I174" s="188"/>
      <c r="J174" s="188"/>
      <c r="K174" s="188"/>
      <c r="L174" s="188"/>
      <c r="N174" s="189"/>
      <c r="O174" s="403"/>
      <c r="Q174" s="189"/>
      <c r="R174" s="403"/>
      <c r="T174" s="189"/>
      <c r="U174" s="403"/>
      <c r="W174" s="189"/>
      <c r="X174" s="403"/>
      <c r="Z174" s="189"/>
      <c r="AA174" s="403"/>
      <c r="AC174" s="189"/>
      <c r="AD174" s="403"/>
      <c r="AE174" s="186"/>
      <c r="AF174" s="186"/>
    </row>
    <row r="175" spans="1:32" s="185" customFormat="1" x14ac:dyDescent="0.2">
      <c r="A175" s="184"/>
      <c r="C175" s="186"/>
      <c r="D175" s="189"/>
      <c r="G175" s="187"/>
      <c r="H175" s="188"/>
      <c r="I175" s="188"/>
      <c r="J175" s="188"/>
      <c r="K175" s="188"/>
      <c r="L175" s="188"/>
      <c r="N175" s="189"/>
      <c r="O175" s="403"/>
      <c r="Q175" s="189"/>
      <c r="R175" s="403"/>
      <c r="T175" s="189"/>
      <c r="U175" s="403"/>
      <c r="W175" s="189"/>
      <c r="X175" s="403"/>
      <c r="Z175" s="189"/>
      <c r="AA175" s="403"/>
      <c r="AC175" s="189"/>
      <c r="AD175" s="403"/>
      <c r="AE175" s="186"/>
      <c r="AF175" s="186"/>
    </row>
    <row r="176" spans="1:32" s="185" customFormat="1" x14ac:dyDescent="0.2">
      <c r="A176" s="184"/>
      <c r="C176" s="186"/>
      <c r="D176" s="189"/>
      <c r="G176" s="187"/>
      <c r="H176" s="188"/>
      <c r="I176" s="188"/>
      <c r="J176" s="188"/>
      <c r="K176" s="188"/>
      <c r="L176" s="188"/>
      <c r="N176" s="189"/>
      <c r="O176" s="403"/>
      <c r="Q176" s="189"/>
      <c r="R176" s="403"/>
      <c r="T176" s="189"/>
      <c r="U176" s="403"/>
      <c r="W176" s="189"/>
      <c r="X176" s="403"/>
      <c r="Z176" s="189"/>
      <c r="AA176" s="403"/>
      <c r="AC176" s="189"/>
      <c r="AD176" s="403"/>
      <c r="AE176" s="186"/>
      <c r="AF176" s="186"/>
    </row>
    <row r="177" spans="1:32" s="185" customFormat="1" x14ac:dyDescent="0.2">
      <c r="A177" s="184"/>
      <c r="C177" s="186"/>
      <c r="D177" s="189"/>
      <c r="G177" s="187"/>
      <c r="H177" s="188"/>
      <c r="I177" s="188"/>
      <c r="J177" s="188"/>
      <c r="K177" s="188"/>
      <c r="L177" s="188"/>
      <c r="N177" s="189"/>
      <c r="O177" s="403"/>
      <c r="Q177" s="189"/>
      <c r="R177" s="403"/>
      <c r="T177" s="189"/>
      <c r="U177" s="403"/>
      <c r="W177" s="189"/>
      <c r="X177" s="403"/>
      <c r="Z177" s="189"/>
      <c r="AA177" s="403"/>
      <c r="AC177" s="189"/>
      <c r="AD177" s="403"/>
      <c r="AE177" s="186"/>
      <c r="AF177" s="186"/>
    </row>
    <row r="178" spans="1:32" s="185" customFormat="1" x14ac:dyDescent="0.2">
      <c r="A178" s="184"/>
      <c r="C178" s="186"/>
      <c r="D178" s="189"/>
      <c r="G178" s="187"/>
      <c r="H178" s="188"/>
      <c r="I178" s="188"/>
      <c r="J178" s="188"/>
      <c r="K178" s="188"/>
      <c r="L178" s="188"/>
      <c r="N178" s="189"/>
      <c r="O178" s="403"/>
      <c r="Q178" s="189"/>
      <c r="R178" s="403"/>
      <c r="T178" s="189"/>
      <c r="U178" s="403"/>
      <c r="W178" s="189"/>
      <c r="X178" s="403"/>
      <c r="Z178" s="189"/>
      <c r="AA178" s="403"/>
      <c r="AC178" s="189"/>
      <c r="AD178" s="403"/>
      <c r="AE178" s="186"/>
      <c r="AF178" s="186"/>
    </row>
    <row r="179" spans="1:32" s="185" customFormat="1" x14ac:dyDescent="0.2">
      <c r="A179" s="184"/>
      <c r="C179" s="186"/>
      <c r="D179" s="189"/>
      <c r="G179" s="187"/>
      <c r="H179" s="188"/>
      <c r="I179" s="188"/>
      <c r="J179" s="188"/>
      <c r="K179" s="188"/>
      <c r="L179" s="188"/>
      <c r="N179" s="189"/>
      <c r="O179" s="403"/>
      <c r="Q179" s="189"/>
      <c r="R179" s="403"/>
      <c r="T179" s="189"/>
      <c r="U179" s="403"/>
      <c r="W179" s="189"/>
      <c r="X179" s="403"/>
      <c r="Z179" s="189"/>
      <c r="AA179" s="403"/>
      <c r="AC179" s="189"/>
      <c r="AD179" s="403"/>
      <c r="AE179" s="186"/>
      <c r="AF179" s="186"/>
    </row>
    <row r="180" spans="1:32" s="185" customFormat="1" x14ac:dyDescent="0.2">
      <c r="A180" s="184"/>
      <c r="C180" s="186"/>
      <c r="D180" s="189"/>
      <c r="G180" s="187"/>
      <c r="H180" s="188"/>
      <c r="I180" s="188"/>
      <c r="J180" s="188"/>
      <c r="K180" s="188"/>
      <c r="L180" s="188"/>
      <c r="N180" s="189"/>
      <c r="O180" s="403"/>
      <c r="Q180" s="189"/>
      <c r="R180" s="403"/>
      <c r="T180" s="189"/>
      <c r="U180" s="403"/>
      <c r="W180" s="189"/>
      <c r="X180" s="403"/>
      <c r="Z180" s="189"/>
      <c r="AA180" s="403"/>
      <c r="AC180" s="189"/>
      <c r="AD180" s="403"/>
      <c r="AE180" s="186"/>
      <c r="AF180" s="186"/>
    </row>
    <row r="181" spans="1:32" s="185" customFormat="1" x14ac:dyDescent="0.2">
      <c r="A181" s="184"/>
      <c r="C181" s="186"/>
      <c r="D181" s="189"/>
      <c r="G181" s="187"/>
      <c r="H181" s="188"/>
      <c r="I181" s="188"/>
      <c r="J181" s="188"/>
      <c r="K181" s="188"/>
      <c r="L181" s="188"/>
      <c r="N181" s="189"/>
      <c r="O181" s="403"/>
      <c r="Q181" s="189"/>
      <c r="R181" s="403"/>
      <c r="T181" s="189"/>
      <c r="U181" s="403"/>
      <c r="W181" s="189"/>
      <c r="X181" s="403"/>
      <c r="Z181" s="189"/>
      <c r="AA181" s="403"/>
      <c r="AC181" s="189"/>
      <c r="AD181" s="403"/>
      <c r="AE181" s="186"/>
      <c r="AF181" s="186"/>
    </row>
    <row r="182" spans="1:32" s="185" customFormat="1" x14ac:dyDescent="0.2">
      <c r="A182" s="184"/>
      <c r="C182" s="186"/>
      <c r="D182" s="189"/>
      <c r="G182" s="187"/>
      <c r="H182" s="188"/>
      <c r="I182" s="188"/>
      <c r="J182" s="188"/>
      <c r="K182" s="188"/>
      <c r="L182" s="188"/>
      <c r="N182" s="189"/>
      <c r="O182" s="403"/>
      <c r="Q182" s="189"/>
      <c r="R182" s="403"/>
      <c r="T182" s="189"/>
      <c r="U182" s="403"/>
      <c r="W182" s="189"/>
      <c r="X182" s="403"/>
      <c r="Z182" s="189"/>
      <c r="AA182" s="403"/>
      <c r="AC182" s="189"/>
      <c r="AD182" s="403"/>
      <c r="AE182" s="186"/>
      <c r="AF182" s="186"/>
    </row>
    <row r="183" spans="1:32" s="185" customFormat="1" x14ac:dyDescent="0.2">
      <c r="A183" s="184"/>
      <c r="C183" s="186"/>
      <c r="D183" s="189"/>
      <c r="G183" s="187"/>
      <c r="H183" s="188"/>
      <c r="I183" s="188"/>
      <c r="J183" s="188"/>
      <c r="K183" s="188"/>
      <c r="L183" s="188"/>
      <c r="N183" s="189"/>
      <c r="O183" s="403"/>
      <c r="Q183" s="189"/>
      <c r="R183" s="403"/>
      <c r="T183" s="189"/>
      <c r="U183" s="403"/>
      <c r="W183" s="189"/>
      <c r="X183" s="403"/>
      <c r="Z183" s="189"/>
      <c r="AA183" s="403"/>
      <c r="AC183" s="189"/>
      <c r="AD183" s="403"/>
      <c r="AE183" s="186"/>
      <c r="AF183" s="186"/>
    </row>
    <row r="184" spans="1:32" s="185" customFormat="1" x14ac:dyDescent="0.2">
      <c r="A184" s="184"/>
      <c r="C184" s="186"/>
      <c r="D184" s="189"/>
      <c r="G184" s="187"/>
      <c r="H184" s="188"/>
      <c r="I184" s="188"/>
      <c r="J184" s="188"/>
      <c r="K184" s="188"/>
      <c r="L184" s="188"/>
      <c r="N184" s="189"/>
      <c r="O184" s="403"/>
      <c r="Q184" s="189"/>
      <c r="R184" s="403"/>
      <c r="T184" s="189"/>
      <c r="U184" s="403"/>
      <c r="W184" s="189"/>
      <c r="X184" s="403"/>
      <c r="Z184" s="189"/>
      <c r="AA184" s="403"/>
      <c r="AC184" s="189"/>
      <c r="AD184" s="403"/>
      <c r="AE184" s="186"/>
      <c r="AF184" s="186"/>
    </row>
    <row r="185" spans="1:32" s="185" customFormat="1" x14ac:dyDescent="0.2">
      <c r="A185" s="184"/>
      <c r="C185" s="186"/>
      <c r="D185" s="189"/>
      <c r="G185" s="187"/>
      <c r="H185" s="188"/>
      <c r="I185" s="188"/>
      <c r="J185" s="188"/>
      <c r="K185" s="188"/>
      <c r="L185" s="188"/>
      <c r="N185" s="189"/>
      <c r="O185" s="403"/>
      <c r="Q185" s="189"/>
      <c r="R185" s="403"/>
      <c r="T185" s="189"/>
      <c r="U185" s="403"/>
      <c r="W185" s="189"/>
      <c r="X185" s="403"/>
      <c r="Z185" s="189"/>
      <c r="AA185" s="403"/>
      <c r="AC185" s="189"/>
      <c r="AD185" s="403"/>
      <c r="AE185" s="186"/>
      <c r="AF185" s="186"/>
    </row>
    <row r="186" spans="1:32" s="185" customFormat="1" x14ac:dyDescent="0.2">
      <c r="A186" s="184"/>
      <c r="C186" s="186"/>
      <c r="D186" s="189"/>
      <c r="G186" s="187"/>
      <c r="H186" s="188"/>
      <c r="I186" s="188"/>
      <c r="J186" s="188"/>
      <c r="K186" s="188"/>
      <c r="L186" s="188"/>
      <c r="N186" s="189"/>
      <c r="O186" s="403"/>
      <c r="Q186" s="189"/>
      <c r="R186" s="403"/>
      <c r="T186" s="189"/>
      <c r="U186" s="403"/>
      <c r="W186" s="189"/>
      <c r="X186" s="403"/>
      <c r="Z186" s="189"/>
      <c r="AA186" s="403"/>
      <c r="AC186" s="189"/>
      <c r="AD186" s="403"/>
      <c r="AE186" s="186"/>
      <c r="AF186" s="186"/>
    </row>
    <row r="187" spans="1:32" s="185" customFormat="1" x14ac:dyDescent="0.2">
      <c r="A187" s="184"/>
      <c r="C187" s="186"/>
      <c r="D187" s="189"/>
      <c r="G187" s="187"/>
      <c r="H187" s="188"/>
      <c r="I187" s="188"/>
      <c r="J187" s="188"/>
      <c r="K187" s="188"/>
      <c r="L187" s="188"/>
      <c r="N187" s="189"/>
      <c r="O187" s="403"/>
      <c r="Q187" s="189"/>
      <c r="R187" s="403"/>
      <c r="T187" s="189"/>
      <c r="U187" s="403"/>
      <c r="W187" s="189"/>
      <c r="X187" s="403"/>
      <c r="Z187" s="189"/>
      <c r="AA187" s="403"/>
      <c r="AC187" s="189"/>
      <c r="AD187" s="403"/>
      <c r="AE187" s="186"/>
      <c r="AF187" s="186"/>
    </row>
    <row r="188" spans="1:32" s="185" customFormat="1" x14ac:dyDescent="0.2">
      <c r="A188" s="184"/>
      <c r="C188" s="186"/>
      <c r="D188" s="189"/>
      <c r="G188" s="187"/>
      <c r="H188" s="188"/>
      <c r="I188" s="188"/>
      <c r="J188" s="188"/>
      <c r="K188" s="188"/>
      <c r="L188" s="188"/>
      <c r="N188" s="189"/>
      <c r="O188" s="403"/>
      <c r="Q188" s="189"/>
      <c r="R188" s="403"/>
      <c r="T188" s="189"/>
      <c r="U188" s="403"/>
      <c r="W188" s="189"/>
      <c r="X188" s="403"/>
      <c r="Z188" s="189"/>
      <c r="AA188" s="403"/>
      <c r="AC188" s="189"/>
      <c r="AD188" s="403"/>
      <c r="AE188" s="186"/>
      <c r="AF188" s="186"/>
    </row>
    <row r="189" spans="1:32" s="185" customFormat="1" x14ac:dyDescent="0.2">
      <c r="A189" s="184"/>
      <c r="C189" s="186"/>
      <c r="D189" s="189"/>
      <c r="G189" s="187"/>
      <c r="H189" s="188"/>
      <c r="I189" s="188"/>
      <c r="J189" s="188"/>
      <c r="K189" s="188"/>
      <c r="L189" s="188"/>
      <c r="N189" s="189"/>
      <c r="O189" s="403"/>
      <c r="Q189" s="189"/>
      <c r="R189" s="403"/>
      <c r="T189" s="189"/>
      <c r="U189" s="403"/>
      <c r="W189" s="189"/>
      <c r="X189" s="403"/>
      <c r="Z189" s="189"/>
      <c r="AA189" s="403"/>
      <c r="AC189" s="189"/>
      <c r="AD189" s="403"/>
      <c r="AE189" s="186"/>
      <c r="AF189" s="186"/>
    </row>
    <row r="190" spans="1:32" s="185" customFormat="1" x14ac:dyDescent="0.2">
      <c r="A190" s="184"/>
      <c r="C190" s="186"/>
      <c r="D190" s="189"/>
      <c r="G190" s="187"/>
      <c r="H190" s="188"/>
      <c r="I190" s="188"/>
      <c r="J190" s="188"/>
      <c r="K190" s="188"/>
      <c r="L190" s="188"/>
      <c r="N190" s="189"/>
      <c r="O190" s="403"/>
      <c r="Q190" s="189"/>
      <c r="R190" s="403"/>
      <c r="T190" s="189"/>
      <c r="U190" s="403"/>
      <c r="W190" s="189"/>
      <c r="X190" s="403"/>
      <c r="Z190" s="189"/>
      <c r="AA190" s="403"/>
      <c r="AC190" s="189"/>
      <c r="AD190" s="403"/>
      <c r="AE190" s="186"/>
      <c r="AF190" s="186"/>
    </row>
    <row r="191" spans="1:32" s="185" customFormat="1" x14ac:dyDescent="0.2">
      <c r="A191" s="184"/>
      <c r="C191" s="186"/>
      <c r="D191" s="189"/>
      <c r="G191" s="187"/>
      <c r="H191" s="188"/>
      <c r="I191" s="188"/>
      <c r="J191" s="188"/>
      <c r="K191" s="188"/>
      <c r="L191" s="188"/>
      <c r="N191" s="189"/>
      <c r="O191" s="403"/>
      <c r="Q191" s="189"/>
      <c r="R191" s="403"/>
      <c r="T191" s="189"/>
      <c r="U191" s="403"/>
      <c r="W191" s="189"/>
      <c r="X191" s="403"/>
      <c r="Z191" s="189"/>
      <c r="AA191" s="403"/>
      <c r="AC191" s="189"/>
      <c r="AD191" s="403"/>
      <c r="AE191" s="186"/>
      <c r="AF191" s="186"/>
    </row>
    <row r="192" spans="1:32" s="185" customFormat="1" x14ac:dyDescent="0.2">
      <c r="A192" s="184"/>
      <c r="C192" s="186"/>
      <c r="D192" s="189"/>
      <c r="G192" s="187"/>
      <c r="H192" s="188"/>
      <c r="I192" s="188"/>
      <c r="J192" s="188"/>
      <c r="K192" s="188"/>
      <c r="L192" s="188"/>
      <c r="N192" s="189"/>
      <c r="O192" s="403"/>
      <c r="Q192" s="189"/>
      <c r="R192" s="403"/>
      <c r="T192" s="189"/>
      <c r="U192" s="403"/>
      <c r="W192" s="189"/>
      <c r="X192" s="403"/>
      <c r="Z192" s="189"/>
      <c r="AA192" s="403"/>
      <c r="AC192" s="189"/>
      <c r="AD192" s="403"/>
      <c r="AE192" s="186"/>
      <c r="AF192" s="186"/>
    </row>
    <row r="193" spans="1:32" s="185" customFormat="1" x14ac:dyDescent="0.2">
      <c r="A193" s="184"/>
      <c r="C193" s="186"/>
      <c r="D193" s="189"/>
      <c r="G193" s="187"/>
      <c r="H193" s="188"/>
      <c r="I193" s="188"/>
      <c r="J193" s="188"/>
      <c r="K193" s="188"/>
      <c r="L193" s="188"/>
      <c r="N193" s="189"/>
      <c r="O193" s="403"/>
      <c r="Q193" s="189"/>
      <c r="R193" s="403"/>
      <c r="T193" s="189"/>
      <c r="U193" s="403"/>
      <c r="W193" s="189"/>
      <c r="X193" s="403"/>
      <c r="Z193" s="189"/>
      <c r="AA193" s="403"/>
      <c r="AC193" s="189"/>
      <c r="AD193" s="403"/>
      <c r="AE193" s="186"/>
      <c r="AF193" s="186"/>
    </row>
    <row r="194" spans="1:32" s="185" customFormat="1" x14ac:dyDescent="0.2">
      <c r="A194" s="184"/>
      <c r="C194" s="186"/>
      <c r="D194" s="189"/>
      <c r="G194" s="187"/>
      <c r="H194" s="188"/>
      <c r="I194" s="188"/>
      <c r="J194" s="188"/>
      <c r="K194" s="188"/>
      <c r="L194" s="188"/>
      <c r="N194" s="189"/>
      <c r="O194" s="403"/>
      <c r="Q194" s="189"/>
      <c r="R194" s="403"/>
      <c r="T194" s="189"/>
      <c r="U194" s="403"/>
      <c r="W194" s="189"/>
      <c r="X194" s="403"/>
      <c r="Z194" s="189"/>
      <c r="AA194" s="403"/>
      <c r="AC194" s="189"/>
      <c r="AD194" s="403"/>
      <c r="AE194" s="186"/>
      <c r="AF194" s="186"/>
    </row>
    <row r="195" spans="1:32" s="185" customFormat="1" x14ac:dyDescent="0.2">
      <c r="A195" s="184"/>
      <c r="C195" s="186"/>
      <c r="D195" s="189"/>
      <c r="G195" s="187"/>
      <c r="H195" s="188"/>
      <c r="I195" s="188"/>
      <c r="J195" s="188"/>
      <c r="K195" s="188"/>
      <c r="L195" s="188"/>
      <c r="N195" s="189"/>
      <c r="O195" s="403"/>
      <c r="Q195" s="189"/>
      <c r="R195" s="403"/>
      <c r="T195" s="189"/>
      <c r="U195" s="403"/>
      <c r="W195" s="189"/>
      <c r="X195" s="403"/>
      <c r="Z195" s="189"/>
      <c r="AA195" s="403"/>
      <c r="AC195" s="189"/>
      <c r="AD195" s="403"/>
      <c r="AE195" s="186"/>
      <c r="AF195" s="186"/>
    </row>
    <row r="196" spans="1:32" s="185" customFormat="1" x14ac:dyDescent="0.2">
      <c r="A196" s="184"/>
      <c r="C196" s="186"/>
      <c r="D196" s="189"/>
      <c r="G196" s="187"/>
      <c r="H196" s="188"/>
      <c r="I196" s="188"/>
      <c r="J196" s="188"/>
      <c r="K196" s="188"/>
      <c r="L196" s="188"/>
      <c r="N196" s="189"/>
      <c r="O196" s="403"/>
      <c r="Q196" s="189"/>
      <c r="R196" s="403"/>
      <c r="T196" s="189"/>
      <c r="U196" s="403"/>
      <c r="W196" s="189"/>
      <c r="X196" s="403"/>
      <c r="Z196" s="189"/>
      <c r="AA196" s="403"/>
      <c r="AC196" s="189"/>
      <c r="AD196" s="403"/>
      <c r="AE196" s="186"/>
      <c r="AF196" s="186"/>
    </row>
    <row r="197" spans="1:32" s="185" customFormat="1" x14ac:dyDescent="0.2">
      <c r="A197" s="184"/>
      <c r="C197" s="186"/>
      <c r="D197" s="189"/>
      <c r="G197" s="187"/>
      <c r="H197" s="188"/>
      <c r="I197" s="188"/>
      <c r="J197" s="188"/>
      <c r="K197" s="188"/>
      <c r="L197" s="188"/>
      <c r="N197" s="189"/>
      <c r="O197" s="403"/>
      <c r="Q197" s="189"/>
      <c r="R197" s="403"/>
      <c r="T197" s="189"/>
      <c r="U197" s="403"/>
      <c r="W197" s="189"/>
      <c r="X197" s="403"/>
      <c r="Z197" s="189"/>
      <c r="AA197" s="403"/>
      <c r="AC197" s="189"/>
      <c r="AD197" s="403"/>
      <c r="AE197" s="186"/>
      <c r="AF197" s="186"/>
    </row>
    <row r="198" spans="1:32" s="185" customFormat="1" x14ac:dyDescent="0.2">
      <c r="A198" s="184"/>
      <c r="C198" s="186"/>
      <c r="D198" s="189"/>
      <c r="G198" s="187"/>
      <c r="H198" s="188"/>
      <c r="I198" s="188"/>
      <c r="J198" s="188"/>
      <c r="K198" s="188"/>
      <c r="L198" s="188"/>
      <c r="N198" s="189"/>
      <c r="O198" s="403"/>
      <c r="Q198" s="189"/>
      <c r="R198" s="403"/>
      <c r="T198" s="189"/>
      <c r="U198" s="403"/>
      <c r="W198" s="189"/>
      <c r="X198" s="403"/>
      <c r="Z198" s="189"/>
      <c r="AA198" s="403"/>
      <c r="AC198" s="189"/>
      <c r="AD198" s="403"/>
      <c r="AE198" s="186"/>
      <c r="AF198" s="186"/>
    </row>
    <row r="199" spans="1:32" s="185" customFormat="1" x14ac:dyDescent="0.2">
      <c r="A199" s="184"/>
      <c r="C199" s="186"/>
      <c r="D199" s="189"/>
      <c r="G199" s="187"/>
      <c r="H199" s="188"/>
      <c r="I199" s="188"/>
      <c r="J199" s="188"/>
      <c r="K199" s="188"/>
      <c r="L199" s="188"/>
      <c r="N199" s="189"/>
      <c r="O199" s="403"/>
      <c r="Q199" s="189"/>
      <c r="R199" s="403"/>
      <c r="T199" s="189"/>
      <c r="U199" s="403"/>
      <c r="W199" s="189"/>
      <c r="X199" s="403"/>
      <c r="Z199" s="189"/>
      <c r="AA199" s="403"/>
      <c r="AC199" s="189"/>
      <c r="AD199" s="403"/>
      <c r="AE199" s="186"/>
      <c r="AF199" s="186"/>
    </row>
    <row r="200" spans="1:32" s="185" customFormat="1" x14ac:dyDescent="0.2">
      <c r="A200" s="184"/>
      <c r="C200" s="186"/>
      <c r="D200" s="189"/>
      <c r="G200" s="187"/>
      <c r="H200" s="188"/>
      <c r="I200" s="188"/>
      <c r="J200" s="188"/>
      <c r="K200" s="188"/>
      <c r="L200" s="188"/>
      <c r="N200" s="189"/>
      <c r="O200" s="403"/>
      <c r="Q200" s="189"/>
      <c r="R200" s="403"/>
      <c r="T200" s="189"/>
      <c r="U200" s="403"/>
      <c r="W200" s="189"/>
      <c r="X200" s="403"/>
      <c r="Z200" s="189"/>
      <c r="AA200" s="403"/>
      <c r="AC200" s="189"/>
      <c r="AD200" s="403"/>
      <c r="AE200" s="186"/>
      <c r="AF200" s="186"/>
    </row>
    <row r="201" spans="1:32" s="185" customFormat="1" x14ac:dyDescent="0.2">
      <c r="A201" s="184"/>
      <c r="C201" s="186"/>
      <c r="D201" s="189"/>
      <c r="G201" s="187"/>
      <c r="H201" s="188"/>
      <c r="I201" s="188"/>
      <c r="J201" s="188"/>
      <c r="K201" s="188"/>
      <c r="L201" s="188"/>
      <c r="N201" s="189"/>
      <c r="O201" s="403"/>
      <c r="Q201" s="189"/>
      <c r="R201" s="403"/>
      <c r="T201" s="189"/>
      <c r="U201" s="403"/>
      <c r="W201" s="189"/>
      <c r="X201" s="403"/>
      <c r="Z201" s="189"/>
      <c r="AA201" s="403"/>
      <c r="AC201" s="189"/>
      <c r="AD201" s="403"/>
      <c r="AE201" s="186"/>
      <c r="AF201" s="186"/>
    </row>
    <row r="202" spans="1:32" s="185" customFormat="1" x14ac:dyDescent="0.2">
      <c r="A202" s="184"/>
      <c r="C202" s="186"/>
      <c r="D202" s="189"/>
      <c r="G202" s="187"/>
      <c r="H202" s="188"/>
      <c r="I202" s="188"/>
      <c r="J202" s="188"/>
      <c r="K202" s="188"/>
      <c r="L202" s="188"/>
      <c r="N202" s="189"/>
      <c r="O202" s="403"/>
      <c r="Q202" s="189"/>
      <c r="R202" s="403"/>
      <c r="T202" s="189"/>
      <c r="U202" s="403"/>
      <c r="W202" s="189"/>
      <c r="X202" s="403"/>
      <c r="Z202" s="189"/>
      <c r="AA202" s="403"/>
      <c r="AC202" s="189"/>
      <c r="AD202" s="403"/>
      <c r="AE202" s="186"/>
      <c r="AF202" s="186"/>
    </row>
    <row r="203" spans="1:32" s="185" customFormat="1" x14ac:dyDescent="0.2">
      <c r="A203" s="184"/>
      <c r="C203" s="186"/>
      <c r="D203" s="189"/>
      <c r="G203" s="187"/>
      <c r="H203" s="188"/>
      <c r="I203" s="188"/>
      <c r="J203" s="188"/>
      <c r="K203" s="188"/>
      <c r="L203" s="188"/>
      <c r="N203" s="189"/>
      <c r="O203" s="403"/>
      <c r="Q203" s="189"/>
      <c r="R203" s="403"/>
      <c r="T203" s="189"/>
      <c r="U203" s="403"/>
      <c r="W203" s="189"/>
      <c r="X203" s="403"/>
      <c r="Z203" s="189"/>
      <c r="AA203" s="403"/>
      <c r="AC203" s="189"/>
      <c r="AD203" s="403"/>
      <c r="AE203" s="186"/>
      <c r="AF203" s="186"/>
    </row>
    <row r="204" spans="1:32" s="185" customFormat="1" x14ac:dyDescent="0.2">
      <c r="A204" s="184"/>
      <c r="C204" s="186"/>
      <c r="D204" s="189"/>
      <c r="G204" s="187"/>
      <c r="H204" s="188"/>
      <c r="I204" s="188"/>
      <c r="J204" s="188"/>
      <c r="K204" s="188"/>
      <c r="L204" s="188"/>
      <c r="N204" s="189"/>
      <c r="O204" s="403"/>
      <c r="Q204" s="189"/>
      <c r="R204" s="403"/>
      <c r="T204" s="189"/>
      <c r="U204" s="403"/>
      <c r="W204" s="189"/>
      <c r="X204" s="403"/>
      <c r="Z204" s="189"/>
      <c r="AA204" s="403"/>
      <c r="AC204" s="189"/>
      <c r="AD204" s="403"/>
      <c r="AE204" s="186"/>
      <c r="AF204" s="186"/>
    </row>
    <row r="205" spans="1:32" s="185" customFormat="1" x14ac:dyDescent="0.2">
      <c r="A205" s="184"/>
      <c r="C205" s="186"/>
      <c r="D205" s="189"/>
      <c r="G205" s="187"/>
      <c r="H205" s="188"/>
      <c r="I205" s="188"/>
      <c r="J205" s="188"/>
      <c r="K205" s="188"/>
      <c r="L205" s="188"/>
      <c r="N205" s="189"/>
      <c r="O205" s="403"/>
      <c r="Q205" s="189"/>
      <c r="R205" s="403"/>
      <c r="T205" s="189"/>
      <c r="U205" s="403"/>
      <c r="W205" s="189"/>
      <c r="X205" s="403"/>
      <c r="Z205" s="189"/>
      <c r="AA205" s="403"/>
      <c r="AC205" s="189"/>
      <c r="AD205" s="403"/>
      <c r="AE205" s="186"/>
      <c r="AF205" s="186"/>
    </row>
    <row r="206" spans="1:32" s="185" customFormat="1" x14ac:dyDescent="0.2">
      <c r="A206" s="184"/>
      <c r="C206" s="186"/>
      <c r="D206" s="189"/>
      <c r="G206" s="187"/>
      <c r="H206" s="188"/>
      <c r="I206" s="188"/>
      <c r="J206" s="188"/>
      <c r="K206" s="188"/>
      <c r="L206" s="188"/>
      <c r="N206" s="189"/>
      <c r="O206" s="403"/>
      <c r="Q206" s="189"/>
      <c r="R206" s="403"/>
      <c r="T206" s="189"/>
      <c r="U206" s="403"/>
      <c r="W206" s="189"/>
      <c r="X206" s="403"/>
      <c r="Z206" s="189"/>
      <c r="AA206" s="403"/>
      <c r="AC206" s="189"/>
      <c r="AD206" s="403"/>
      <c r="AE206" s="186"/>
      <c r="AF206" s="186"/>
    </row>
    <row r="207" spans="1:32" s="185" customFormat="1" x14ac:dyDescent="0.2">
      <c r="A207" s="184"/>
      <c r="C207" s="186"/>
      <c r="D207" s="189"/>
      <c r="G207" s="187"/>
      <c r="H207" s="188"/>
      <c r="I207" s="188"/>
      <c r="J207" s="188"/>
      <c r="K207" s="188"/>
      <c r="L207" s="188"/>
      <c r="N207" s="189"/>
      <c r="O207" s="403"/>
      <c r="Q207" s="189"/>
      <c r="R207" s="403"/>
      <c r="T207" s="189"/>
      <c r="U207" s="403"/>
      <c r="W207" s="189"/>
      <c r="X207" s="403"/>
      <c r="Z207" s="189"/>
      <c r="AA207" s="403"/>
      <c r="AC207" s="189"/>
      <c r="AD207" s="403"/>
      <c r="AE207" s="186"/>
      <c r="AF207" s="186"/>
    </row>
    <row r="208" spans="1:32" s="185" customFormat="1" x14ac:dyDescent="0.2">
      <c r="A208" s="184"/>
      <c r="C208" s="186"/>
      <c r="D208" s="189"/>
      <c r="G208" s="187"/>
      <c r="H208" s="188"/>
      <c r="I208" s="188"/>
      <c r="J208" s="188"/>
      <c r="K208" s="188"/>
      <c r="L208" s="188"/>
      <c r="N208" s="189"/>
      <c r="O208" s="403"/>
      <c r="Q208" s="189"/>
      <c r="R208" s="403"/>
      <c r="T208" s="189"/>
      <c r="U208" s="403"/>
      <c r="W208" s="189"/>
      <c r="X208" s="403"/>
      <c r="Z208" s="189"/>
      <c r="AA208" s="403"/>
      <c r="AC208" s="189"/>
      <c r="AD208" s="403"/>
      <c r="AE208" s="186"/>
      <c r="AF208" s="186"/>
    </row>
    <row r="209" spans="1:32" s="185" customFormat="1" x14ac:dyDescent="0.2">
      <c r="A209" s="184"/>
      <c r="C209" s="186"/>
      <c r="D209" s="189"/>
      <c r="G209" s="187"/>
      <c r="H209" s="188"/>
      <c r="I209" s="188"/>
      <c r="J209" s="188"/>
      <c r="K209" s="188"/>
      <c r="L209" s="188"/>
      <c r="N209" s="189"/>
      <c r="O209" s="403"/>
      <c r="Q209" s="189"/>
      <c r="R209" s="403"/>
      <c r="T209" s="189"/>
      <c r="U209" s="403"/>
      <c r="W209" s="189"/>
      <c r="X209" s="403"/>
      <c r="Z209" s="189"/>
      <c r="AA209" s="403"/>
      <c r="AC209" s="189"/>
      <c r="AD209" s="403"/>
      <c r="AE209" s="186"/>
      <c r="AF209" s="186"/>
    </row>
    <row r="210" spans="1:32" s="185" customFormat="1" x14ac:dyDescent="0.2">
      <c r="A210" s="184"/>
      <c r="C210" s="186"/>
      <c r="D210" s="189"/>
      <c r="G210" s="187"/>
      <c r="H210" s="188"/>
      <c r="I210" s="188"/>
      <c r="J210" s="188"/>
      <c r="K210" s="188"/>
      <c r="L210" s="188"/>
      <c r="N210" s="189"/>
      <c r="O210" s="403"/>
      <c r="Q210" s="189"/>
      <c r="R210" s="403"/>
      <c r="T210" s="189"/>
      <c r="U210" s="403"/>
      <c r="W210" s="189"/>
      <c r="X210" s="403"/>
      <c r="Z210" s="189"/>
      <c r="AA210" s="403"/>
      <c r="AC210" s="189"/>
      <c r="AD210" s="403"/>
      <c r="AE210" s="186"/>
      <c r="AF210" s="186"/>
    </row>
    <row r="211" spans="1:32" s="185" customFormat="1" x14ac:dyDescent="0.2">
      <c r="A211" s="184"/>
      <c r="C211" s="186"/>
      <c r="D211" s="189"/>
      <c r="G211" s="187"/>
      <c r="H211" s="188"/>
      <c r="I211" s="188"/>
      <c r="J211" s="188"/>
      <c r="K211" s="188"/>
      <c r="L211" s="188"/>
      <c r="N211" s="189"/>
      <c r="O211" s="403"/>
      <c r="Q211" s="189"/>
      <c r="R211" s="403"/>
      <c r="T211" s="189"/>
      <c r="U211" s="403"/>
      <c r="W211" s="189"/>
      <c r="X211" s="403"/>
      <c r="Z211" s="189"/>
      <c r="AA211" s="403"/>
      <c r="AC211" s="189"/>
      <c r="AD211" s="403"/>
      <c r="AE211" s="186"/>
      <c r="AF211" s="186"/>
    </row>
    <row r="212" spans="1:32" s="185" customFormat="1" x14ac:dyDescent="0.2">
      <c r="A212" s="184"/>
      <c r="C212" s="186"/>
      <c r="D212" s="189"/>
      <c r="G212" s="187"/>
      <c r="H212" s="188"/>
      <c r="I212" s="188"/>
      <c r="J212" s="188"/>
      <c r="K212" s="188"/>
      <c r="L212" s="188"/>
      <c r="N212" s="189"/>
      <c r="O212" s="403"/>
      <c r="Q212" s="189"/>
      <c r="R212" s="403"/>
      <c r="T212" s="189"/>
      <c r="U212" s="403"/>
      <c r="W212" s="189"/>
      <c r="X212" s="403"/>
      <c r="Z212" s="189"/>
      <c r="AA212" s="403"/>
      <c r="AC212" s="189"/>
      <c r="AD212" s="403"/>
      <c r="AE212" s="186"/>
      <c r="AF212" s="186"/>
    </row>
    <row r="213" spans="1:32" s="185" customFormat="1" x14ac:dyDescent="0.2">
      <c r="A213" s="184"/>
      <c r="C213" s="186"/>
      <c r="D213" s="189"/>
      <c r="G213" s="187"/>
      <c r="H213" s="188"/>
      <c r="I213" s="188"/>
      <c r="J213" s="188"/>
      <c r="K213" s="188"/>
      <c r="L213" s="188"/>
      <c r="N213" s="189"/>
      <c r="O213" s="403"/>
      <c r="Q213" s="189"/>
      <c r="R213" s="403"/>
      <c r="T213" s="189"/>
      <c r="U213" s="403"/>
      <c r="W213" s="189"/>
      <c r="X213" s="403"/>
      <c r="Z213" s="189"/>
      <c r="AA213" s="403"/>
      <c r="AC213" s="189"/>
      <c r="AD213" s="403"/>
      <c r="AE213" s="186"/>
      <c r="AF213" s="186"/>
    </row>
    <row r="214" spans="1:32" s="185" customFormat="1" x14ac:dyDescent="0.2">
      <c r="A214" s="184"/>
      <c r="C214" s="186"/>
      <c r="D214" s="189"/>
      <c r="G214" s="187"/>
      <c r="H214" s="188"/>
      <c r="I214" s="188"/>
      <c r="J214" s="188"/>
      <c r="K214" s="188"/>
      <c r="L214" s="188"/>
      <c r="N214" s="189"/>
      <c r="O214" s="403"/>
      <c r="Q214" s="189"/>
      <c r="R214" s="403"/>
      <c r="T214" s="189"/>
      <c r="U214" s="403"/>
      <c r="W214" s="189"/>
      <c r="X214" s="403"/>
      <c r="Z214" s="189"/>
      <c r="AA214" s="403"/>
      <c r="AC214" s="189"/>
      <c r="AD214" s="403"/>
      <c r="AE214" s="186"/>
      <c r="AF214" s="186"/>
    </row>
    <row r="215" spans="1:32" s="185" customFormat="1" x14ac:dyDescent="0.2">
      <c r="A215" s="184"/>
      <c r="C215" s="186"/>
      <c r="D215" s="189"/>
      <c r="G215" s="187"/>
      <c r="H215" s="188"/>
      <c r="I215" s="188"/>
      <c r="J215" s="188"/>
      <c r="K215" s="188"/>
      <c r="L215" s="188"/>
      <c r="N215" s="189"/>
      <c r="O215" s="403"/>
      <c r="Q215" s="189"/>
      <c r="R215" s="403"/>
      <c r="T215" s="189"/>
      <c r="U215" s="403"/>
      <c r="W215" s="189"/>
      <c r="X215" s="403"/>
      <c r="Z215" s="189"/>
      <c r="AA215" s="403"/>
      <c r="AC215" s="189"/>
      <c r="AD215" s="403"/>
      <c r="AE215" s="186"/>
      <c r="AF215" s="186"/>
    </row>
    <row r="216" spans="1:32" s="185" customFormat="1" x14ac:dyDescent="0.2">
      <c r="A216" s="184"/>
      <c r="C216" s="186"/>
      <c r="D216" s="189"/>
      <c r="G216" s="187"/>
      <c r="H216" s="188"/>
      <c r="I216" s="188"/>
      <c r="J216" s="188"/>
      <c r="K216" s="188"/>
      <c r="L216" s="188"/>
      <c r="N216" s="189"/>
      <c r="O216" s="403"/>
      <c r="Q216" s="189"/>
      <c r="R216" s="403"/>
      <c r="T216" s="189"/>
      <c r="U216" s="403"/>
      <c r="W216" s="189"/>
      <c r="X216" s="403"/>
      <c r="Z216" s="189"/>
      <c r="AA216" s="403"/>
      <c r="AC216" s="189"/>
      <c r="AD216" s="403"/>
      <c r="AE216" s="186"/>
      <c r="AF216" s="186"/>
    </row>
    <row r="217" spans="1:32" s="185" customFormat="1" x14ac:dyDescent="0.2">
      <c r="A217" s="184"/>
      <c r="C217" s="186"/>
      <c r="D217" s="189"/>
      <c r="G217" s="187"/>
      <c r="H217" s="188"/>
      <c r="I217" s="188"/>
      <c r="J217" s="188"/>
      <c r="K217" s="188"/>
      <c r="L217" s="188"/>
      <c r="N217" s="189"/>
      <c r="O217" s="403"/>
      <c r="Q217" s="189"/>
      <c r="R217" s="403"/>
      <c r="T217" s="189"/>
      <c r="U217" s="403"/>
      <c r="W217" s="189"/>
      <c r="X217" s="403"/>
      <c r="Z217" s="189"/>
      <c r="AA217" s="403"/>
      <c r="AC217" s="189"/>
      <c r="AD217" s="403"/>
      <c r="AE217" s="186"/>
      <c r="AF217" s="186"/>
    </row>
    <row r="218" spans="1:32" s="185" customFormat="1" x14ac:dyDescent="0.2">
      <c r="A218" s="184"/>
      <c r="C218" s="186"/>
      <c r="D218" s="189"/>
      <c r="G218" s="187"/>
      <c r="H218" s="188"/>
      <c r="I218" s="188"/>
      <c r="J218" s="188"/>
      <c r="K218" s="188"/>
      <c r="L218" s="188"/>
      <c r="N218" s="189"/>
      <c r="O218" s="403"/>
      <c r="Q218" s="189"/>
      <c r="R218" s="403"/>
      <c r="T218" s="189"/>
      <c r="U218" s="403"/>
      <c r="W218" s="189"/>
      <c r="X218" s="403"/>
      <c r="Z218" s="189"/>
      <c r="AA218" s="403"/>
      <c r="AC218" s="189"/>
      <c r="AD218" s="403"/>
      <c r="AE218" s="186"/>
      <c r="AF218" s="186"/>
    </row>
    <row r="219" spans="1:32" s="185" customFormat="1" x14ac:dyDescent="0.2">
      <c r="A219" s="184"/>
      <c r="C219" s="186"/>
      <c r="D219" s="189"/>
      <c r="G219" s="187"/>
      <c r="H219" s="188"/>
      <c r="I219" s="188"/>
      <c r="J219" s="188"/>
      <c r="K219" s="188"/>
      <c r="L219" s="188"/>
      <c r="N219" s="189"/>
      <c r="O219" s="403"/>
      <c r="Q219" s="189"/>
      <c r="R219" s="403"/>
      <c r="T219" s="189"/>
      <c r="U219" s="403"/>
      <c r="W219" s="189"/>
      <c r="X219" s="403"/>
      <c r="Z219" s="189"/>
      <c r="AA219" s="403"/>
      <c r="AC219" s="189"/>
      <c r="AD219" s="403"/>
      <c r="AE219" s="186"/>
      <c r="AF219" s="186"/>
    </row>
    <row r="220" spans="1:32" s="185" customFormat="1" x14ac:dyDescent="0.2">
      <c r="A220" s="184"/>
      <c r="C220" s="186"/>
      <c r="D220" s="189"/>
      <c r="G220" s="187"/>
      <c r="H220" s="188"/>
      <c r="I220" s="188"/>
      <c r="J220" s="188"/>
      <c r="K220" s="188"/>
      <c r="L220" s="188"/>
      <c r="N220" s="189"/>
      <c r="O220" s="403"/>
      <c r="Q220" s="189"/>
      <c r="R220" s="403"/>
      <c r="T220" s="189"/>
      <c r="U220" s="403"/>
      <c r="W220" s="189"/>
      <c r="X220" s="403"/>
      <c r="Z220" s="189"/>
      <c r="AA220" s="403"/>
      <c r="AC220" s="189"/>
      <c r="AD220" s="403"/>
      <c r="AE220" s="186"/>
      <c r="AF220" s="186"/>
    </row>
    <row r="221" spans="1:32" s="185" customFormat="1" x14ac:dyDescent="0.2">
      <c r="A221" s="184"/>
      <c r="C221" s="186"/>
      <c r="D221" s="189"/>
      <c r="G221" s="187"/>
      <c r="H221" s="188"/>
      <c r="I221" s="188"/>
      <c r="J221" s="188"/>
      <c r="K221" s="188"/>
      <c r="L221" s="188"/>
      <c r="N221" s="189"/>
      <c r="O221" s="403"/>
      <c r="Q221" s="189"/>
      <c r="R221" s="403"/>
      <c r="T221" s="189"/>
      <c r="U221" s="403"/>
      <c r="W221" s="189"/>
      <c r="X221" s="403"/>
      <c r="Z221" s="189"/>
      <c r="AA221" s="403"/>
      <c r="AC221" s="189"/>
      <c r="AD221" s="403"/>
      <c r="AE221" s="186"/>
      <c r="AF221" s="186"/>
    </row>
    <row r="222" spans="1:32" s="185" customFormat="1" x14ac:dyDescent="0.2">
      <c r="A222" s="184"/>
      <c r="C222" s="186"/>
      <c r="D222" s="189"/>
      <c r="G222" s="187"/>
      <c r="H222" s="188"/>
      <c r="I222" s="188"/>
      <c r="J222" s="188"/>
      <c r="K222" s="188"/>
      <c r="L222" s="188"/>
      <c r="N222" s="189"/>
      <c r="O222" s="403"/>
      <c r="Q222" s="189"/>
      <c r="R222" s="403"/>
      <c r="T222" s="189"/>
      <c r="U222" s="403"/>
      <c r="W222" s="189"/>
      <c r="X222" s="403"/>
      <c r="Z222" s="189"/>
      <c r="AA222" s="403"/>
      <c r="AC222" s="189"/>
      <c r="AD222" s="403"/>
      <c r="AE222" s="186"/>
      <c r="AF222" s="186"/>
    </row>
    <row r="223" spans="1:32" s="185" customFormat="1" x14ac:dyDescent="0.2">
      <c r="A223" s="184"/>
      <c r="C223" s="186"/>
      <c r="D223" s="189"/>
      <c r="G223" s="187"/>
      <c r="H223" s="188"/>
      <c r="I223" s="188"/>
      <c r="J223" s="188"/>
      <c r="K223" s="188"/>
      <c r="L223" s="188"/>
      <c r="N223" s="189"/>
      <c r="O223" s="403"/>
      <c r="Q223" s="189"/>
      <c r="R223" s="403"/>
      <c r="T223" s="189"/>
      <c r="U223" s="403"/>
      <c r="W223" s="189"/>
      <c r="X223" s="403"/>
      <c r="Z223" s="189"/>
      <c r="AA223" s="403"/>
      <c r="AC223" s="189"/>
      <c r="AD223" s="403"/>
      <c r="AE223" s="186"/>
      <c r="AF223" s="186"/>
    </row>
    <row r="224" spans="1:32" s="185" customFormat="1" x14ac:dyDescent="0.2">
      <c r="A224" s="184"/>
      <c r="C224" s="186"/>
      <c r="D224" s="189"/>
      <c r="G224" s="187"/>
      <c r="H224" s="188"/>
      <c r="I224" s="188"/>
      <c r="J224" s="188"/>
      <c r="K224" s="188"/>
      <c r="L224" s="188"/>
      <c r="N224" s="189"/>
      <c r="O224" s="403"/>
      <c r="Q224" s="189"/>
      <c r="R224" s="403"/>
      <c r="T224" s="189"/>
      <c r="U224" s="403"/>
      <c r="W224" s="189"/>
      <c r="X224" s="403"/>
      <c r="Z224" s="189"/>
      <c r="AA224" s="403"/>
      <c r="AC224" s="189"/>
      <c r="AD224" s="403"/>
      <c r="AE224" s="186"/>
      <c r="AF224" s="186"/>
    </row>
    <row r="225" spans="1:32" s="185" customFormat="1" x14ac:dyDescent="0.2">
      <c r="A225" s="184"/>
      <c r="C225" s="186"/>
      <c r="D225" s="189"/>
      <c r="G225" s="187"/>
      <c r="H225" s="188"/>
      <c r="I225" s="188"/>
      <c r="J225" s="188"/>
      <c r="K225" s="188"/>
      <c r="L225" s="188"/>
      <c r="N225" s="189"/>
      <c r="O225" s="403"/>
      <c r="Q225" s="189"/>
      <c r="R225" s="403"/>
      <c r="T225" s="189"/>
      <c r="U225" s="403"/>
      <c r="W225" s="189"/>
      <c r="X225" s="403"/>
      <c r="Z225" s="189"/>
      <c r="AA225" s="403"/>
      <c r="AC225" s="189"/>
      <c r="AD225" s="403"/>
      <c r="AE225" s="186"/>
      <c r="AF225" s="186"/>
    </row>
    <row r="226" spans="1:32" s="185" customFormat="1" x14ac:dyDescent="0.2">
      <c r="A226" s="184"/>
      <c r="C226" s="186"/>
      <c r="D226" s="189"/>
      <c r="G226" s="187"/>
      <c r="H226" s="188"/>
      <c r="I226" s="188"/>
      <c r="J226" s="188"/>
      <c r="K226" s="188"/>
      <c r="L226" s="188"/>
      <c r="N226" s="189"/>
      <c r="O226" s="403"/>
      <c r="Q226" s="189"/>
      <c r="R226" s="403"/>
      <c r="T226" s="189"/>
      <c r="U226" s="403"/>
      <c r="W226" s="189"/>
      <c r="X226" s="403"/>
      <c r="Z226" s="189"/>
      <c r="AA226" s="403"/>
      <c r="AC226" s="189"/>
      <c r="AD226" s="403"/>
      <c r="AE226" s="186"/>
      <c r="AF226" s="186"/>
    </row>
    <row r="227" spans="1:32" s="185" customFormat="1" x14ac:dyDescent="0.2">
      <c r="A227" s="184"/>
      <c r="C227" s="186"/>
      <c r="D227" s="189"/>
      <c r="G227" s="187"/>
      <c r="H227" s="188"/>
      <c r="I227" s="188"/>
      <c r="J227" s="188"/>
      <c r="K227" s="188"/>
      <c r="L227" s="188"/>
      <c r="N227" s="189"/>
      <c r="O227" s="403"/>
      <c r="Q227" s="189"/>
      <c r="R227" s="403"/>
      <c r="T227" s="189"/>
      <c r="U227" s="403"/>
      <c r="W227" s="189"/>
      <c r="X227" s="403"/>
      <c r="Z227" s="189"/>
      <c r="AA227" s="403"/>
      <c r="AC227" s="189"/>
      <c r="AD227" s="403"/>
      <c r="AE227" s="186"/>
      <c r="AF227" s="186"/>
    </row>
    <row r="228" spans="1:32" s="185" customFormat="1" x14ac:dyDescent="0.2">
      <c r="A228" s="184"/>
      <c r="C228" s="186"/>
      <c r="D228" s="189"/>
      <c r="G228" s="187"/>
      <c r="H228" s="188"/>
      <c r="I228" s="188"/>
      <c r="J228" s="188"/>
      <c r="K228" s="188"/>
      <c r="L228" s="188"/>
      <c r="N228" s="189"/>
      <c r="O228" s="403"/>
      <c r="Q228" s="189"/>
      <c r="R228" s="403"/>
      <c r="T228" s="189"/>
      <c r="U228" s="403"/>
      <c r="W228" s="189"/>
      <c r="X228" s="403"/>
      <c r="Z228" s="189"/>
      <c r="AA228" s="403"/>
      <c r="AC228" s="189"/>
      <c r="AD228" s="403"/>
      <c r="AE228" s="186"/>
      <c r="AF228" s="186"/>
    </row>
    <row r="229" spans="1:32" s="185" customFormat="1" x14ac:dyDescent="0.2">
      <c r="A229" s="184"/>
      <c r="C229" s="186"/>
      <c r="D229" s="189"/>
      <c r="G229" s="187"/>
      <c r="H229" s="188"/>
      <c r="I229" s="188"/>
      <c r="J229" s="188"/>
      <c r="K229" s="188"/>
      <c r="L229" s="188"/>
      <c r="N229" s="189"/>
      <c r="O229" s="403"/>
      <c r="Q229" s="189"/>
      <c r="R229" s="403"/>
      <c r="T229" s="189"/>
      <c r="U229" s="403"/>
      <c r="W229" s="189"/>
      <c r="X229" s="403"/>
      <c r="Z229" s="189"/>
      <c r="AA229" s="403"/>
      <c r="AC229" s="189"/>
      <c r="AD229" s="403"/>
      <c r="AE229" s="186"/>
      <c r="AF229" s="186"/>
    </row>
    <row r="230" spans="1:32" s="185" customFormat="1" x14ac:dyDescent="0.2">
      <c r="A230" s="184"/>
      <c r="C230" s="186"/>
      <c r="D230" s="189"/>
      <c r="G230" s="187"/>
      <c r="H230" s="188"/>
      <c r="I230" s="188"/>
      <c r="J230" s="188"/>
      <c r="K230" s="188"/>
      <c r="L230" s="188"/>
      <c r="N230" s="189"/>
      <c r="O230" s="403"/>
      <c r="Q230" s="189"/>
      <c r="R230" s="403"/>
      <c r="T230" s="189"/>
      <c r="U230" s="403"/>
      <c r="W230" s="189"/>
      <c r="X230" s="403"/>
      <c r="Z230" s="189"/>
      <c r="AA230" s="403"/>
      <c r="AC230" s="189"/>
      <c r="AD230" s="403"/>
      <c r="AE230" s="186"/>
      <c r="AF230" s="186"/>
    </row>
    <row r="231" spans="1:32" s="185" customFormat="1" x14ac:dyDescent="0.2">
      <c r="A231" s="184"/>
      <c r="C231" s="186"/>
      <c r="D231" s="189"/>
      <c r="G231" s="187"/>
      <c r="H231" s="188"/>
      <c r="I231" s="188"/>
      <c r="J231" s="188"/>
      <c r="K231" s="188"/>
      <c r="L231" s="188"/>
      <c r="N231" s="189"/>
      <c r="O231" s="403"/>
      <c r="Q231" s="189"/>
      <c r="R231" s="403"/>
      <c r="T231" s="189"/>
      <c r="U231" s="403"/>
      <c r="W231" s="189"/>
      <c r="X231" s="403"/>
      <c r="Z231" s="189"/>
      <c r="AA231" s="403"/>
      <c r="AC231" s="189"/>
      <c r="AD231" s="403"/>
      <c r="AE231" s="186"/>
      <c r="AF231" s="186"/>
    </row>
    <row r="232" spans="1:32" s="185" customFormat="1" x14ac:dyDescent="0.2">
      <c r="A232" s="184"/>
      <c r="C232" s="186"/>
      <c r="D232" s="189"/>
      <c r="G232" s="187"/>
      <c r="H232" s="188"/>
      <c r="I232" s="188"/>
      <c r="J232" s="188"/>
      <c r="K232" s="188"/>
      <c r="L232" s="188"/>
      <c r="N232" s="189"/>
      <c r="O232" s="403"/>
      <c r="Q232" s="189"/>
      <c r="R232" s="403"/>
      <c r="T232" s="189"/>
      <c r="U232" s="403"/>
      <c r="W232" s="189"/>
      <c r="X232" s="403"/>
      <c r="Z232" s="189"/>
      <c r="AA232" s="403"/>
      <c r="AC232" s="189"/>
      <c r="AD232" s="403"/>
      <c r="AE232" s="186"/>
      <c r="AF232" s="186"/>
    </row>
    <row r="233" spans="1:32" s="185" customFormat="1" x14ac:dyDescent="0.2">
      <c r="A233" s="184"/>
      <c r="C233" s="186"/>
      <c r="D233" s="189"/>
      <c r="G233" s="187"/>
      <c r="H233" s="188"/>
      <c r="I233" s="188"/>
      <c r="J233" s="188"/>
      <c r="K233" s="188"/>
      <c r="L233" s="188"/>
      <c r="N233" s="189"/>
      <c r="O233" s="403"/>
      <c r="Q233" s="189"/>
      <c r="R233" s="403"/>
      <c r="T233" s="189"/>
      <c r="U233" s="403"/>
      <c r="W233" s="189"/>
      <c r="X233" s="403"/>
      <c r="Z233" s="189"/>
      <c r="AA233" s="403"/>
      <c r="AC233" s="189"/>
      <c r="AD233" s="403"/>
      <c r="AE233" s="186"/>
      <c r="AF233" s="186"/>
    </row>
    <row r="234" spans="1:32" s="185" customFormat="1" x14ac:dyDescent="0.2">
      <c r="A234" s="184"/>
      <c r="C234" s="186"/>
      <c r="D234" s="189"/>
      <c r="G234" s="187"/>
      <c r="H234" s="188"/>
      <c r="I234" s="188"/>
      <c r="J234" s="188"/>
      <c r="K234" s="188"/>
      <c r="L234" s="188"/>
      <c r="N234" s="189"/>
      <c r="O234" s="403"/>
      <c r="Q234" s="189"/>
      <c r="R234" s="403"/>
      <c r="T234" s="189"/>
      <c r="U234" s="403"/>
      <c r="W234" s="189"/>
      <c r="X234" s="403"/>
      <c r="Z234" s="189"/>
      <c r="AA234" s="403"/>
      <c r="AC234" s="189"/>
      <c r="AD234" s="403"/>
      <c r="AE234" s="186"/>
      <c r="AF234" s="186"/>
    </row>
    <row r="235" spans="1:32" s="185" customFormat="1" x14ac:dyDescent="0.2">
      <c r="A235" s="184"/>
      <c r="C235" s="186"/>
      <c r="D235" s="189"/>
      <c r="G235" s="187"/>
      <c r="H235" s="188"/>
      <c r="I235" s="188"/>
      <c r="J235" s="188"/>
      <c r="K235" s="188"/>
      <c r="L235" s="188"/>
      <c r="N235" s="189"/>
      <c r="O235" s="403"/>
      <c r="Q235" s="189"/>
      <c r="R235" s="403"/>
      <c r="T235" s="189"/>
      <c r="U235" s="403"/>
      <c r="W235" s="189"/>
      <c r="X235" s="403"/>
      <c r="Z235" s="189"/>
      <c r="AA235" s="403"/>
      <c r="AC235" s="189"/>
      <c r="AD235" s="403"/>
      <c r="AE235" s="186"/>
      <c r="AF235" s="186"/>
    </row>
    <row r="236" spans="1:32" s="185" customFormat="1" x14ac:dyDescent="0.2">
      <c r="A236" s="184"/>
      <c r="C236" s="186"/>
      <c r="D236" s="189"/>
      <c r="G236" s="187"/>
      <c r="H236" s="188"/>
      <c r="I236" s="188"/>
      <c r="J236" s="188"/>
      <c r="K236" s="188"/>
      <c r="L236" s="188"/>
      <c r="N236" s="189"/>
      <c r="O236" s="403"/>
      <c r="Q236" s="189"/>
      <c r="R236" s="403"/>
      <c r="T236" s="189"/>
      <c r="U236" s="403"/>
      <c r="W236" s="189"/>
      <c r="X236" s="403"/>
      <c r="Z236" s="189"/>
      <c r="AA236" s="403"/>
      <c r="AC236" s="189"/>
      <c r="AD236" s="403"/>
      <c r="AE236" s="186"/>
      <c r="AF236" s="186"/>
    </row>
    <row r="237" spans="1:32" s="185" customFormat="1" x14ac:dyDescent="0.2">
      <c r="A237" s="184"/>
      <c r="C237" s="186"/>
      <c r="D237" s="189"/>
      <c r="G237" s="187"/>
      <c r="H237" s="188"/>
      <c r="I237" s="188"/>
      <c r="J237" s="188"/>
      <c r="K237" s="188"/>
      <c r="L237" s="188"/>
      <c r="N237" s="189"/>
      <c r="O237" s="403"/>
      <c r="Q237" s="189"/>
      <c r="R237" s="403"/>
      <c r="T237" s="189"/>
      <c r="U237" s="403"/>
      <c r="W237" s="189"/>
      <c r="X237" s="403"/>
      <c r="Z237" s="189"/>
      <c r="AA237" s="403"/>
      <c r="AC237" s="189"/>
      <c r="AD237" s="403"/>
      <c r="AE237" s="186"/>
      <c r="AF237" s="186"/>
    </row>
    <row r="238" spans="1:32" s="185" customFormat="1" x14ac:dyDescent="0.2">
      <c r="A238" s="184"/>
      <c r="C238" s="186"/>
      <c r="D238" s="189"/>
      <c r="G238" s="187"/>
      <c r="H238" s="188"/>
      <c r="I238" s="188"/>
      <c r="J238" s="188"/>
      <c r="K238" s="188"/>
      <c r="L238" s="188"/>
      <c r="N238" s="189"/>
      <c r="O238" s="403"/>
      <c r="Q238" s="189"/>
      <c r="R238" s="403"/>
      <c r="T238" s="189"/>
      <c r="U238" s="403"/>
      <c r="W238" s="189"/>
      <c r="X238" s="403"/>
      <c r="Z238" s="189"/>
      <c r="AA238" s="403"/>
      <c r="AC238" s="189"/>
      <c r="AD238" s="403"/>
      <c r="AE238" s="186"/>
      <c r="AF238" s="186"/>
    </row>
    <row r="239" spans="1:32" s="185" customFormat="1" x14ac:dyDescent="0.2">
      <c r="A239" s="184"/>
      <c r="C239" s="186"/>
      <c r="D239" s="189"/>
      <c r="G239" s="187"/>
      <c r="H239" s="188"/>
      <c r="I239" s="188"/>
      <c r="J239" s="188"/>
      <c r="K239" s="188"/>
      <c r="L239" s="188"/>
      <c r="N239" s="189"/>
      <c r="O239" s="403"/>
      <c r="Q239" s="189"/>
      <c r="R239" s="403"/>
      <c r="T239" s="189"/>
      <c r="U239" s="403"/>
      <c r="W239" s="189"/>
      <c r="X239" s="403"/>
      <c r="Z239" s="189"/>
      <c r="AA239" s="403"/>
      <c r="AC239" s="189"/>
      <c r="AD239" s="403"/>
      <c r="AE239" s="186"/>
      <c r="AF239" s="186"/>
    </row>
    <row r="240" spans="1:32" s="185" customFormat="1" x14ac:dyDescent="0.2">
      <c r="A240" s="184"/>
      <c r="C240" s="186"/>
      <c r="D240" s="189"/>
      <c r="G240" s="187"/>
      <c r="H240" s="188"/>
      <c r="I240" s="188"/>
      <c r="J240" s="188"/>
      <c r="K240" s="188"/>
      <c r="L240" s="188"/>
      <c r="N240" s="189"/>
      <c r="O240" s="403"/>
      <c r="Q240" s="189"/>
      <c r="R240" s="403"/>
      <c r="T240" s="189"/>
      <c r="U240" s="403"/>
      <c r="W240" s="189"/>
      <c r="X240" s="403"/>
      <c r="Z240" s="189"/>
      <c r="AA240" s="403"/>
      <c r="AC240" s="189"/>
      <c r="AD240" s="403"/>
      <c r="AE240" s="186"/>
      <c r="AF240" s="186"/>
    </row>
    <row r="241" spans="1:32" s="185" customFormat="1" x14ac:dyDescent="0.2">
      <c r="A241" s="184"/>
      <c r="C241" s="186"/>
      <c r="D241" s="189"/>
      <c r="G241" s="187"/>
      <c r="H241" s="188"/>
      <c r="I241" s="188"/>
      <c r="J241" s="188"/>
      <c r="K241" s="188"/>
      <c r="L241" s="188"/>
      <c r="N241" s="189"/>
      <c r="O241" s="403"/>
      <c r="Q241" s="189"/>
      <c r="R241" s="403"/>
      <c r="T241" s="189"/>
      <c r="U241" s="403"/>
      <c r="W241" s="189"/>
      <c r="X241" s="403"/>
      <c r="Z241" s="189"/>
      <c r="AA241" s="403"/>
      <c r="AC241" s="189"/>
      <c r="AD241" s="403"/>
      <c r="AE241" s="186"/>
      <c r="AF241" s="186"/>
    </row>
    <row r="242" spans="1:32" s="185" customFormat="1" x14ac:dyDescent="0.2">
      <c r="A242" s="184"/>
      <c r="C242" s="186"/>
      <c r="D242" s="189"/>
      <c r="G242" s="187"/>
      <c r="H242" s="188"/>
      <c r="I242" s="188"/>
      <c r="J242" s="188"/>
      <c r="K242" s="188"/>
      <c r="L242" s="188"/>
      <c r="N242" s="189"/>
      <c r="O242" s="403"/>
      <c r="Q242" s="189"/>
      <c r="R242" s="403"/>
      <c r="T242" s="189"/>
      <c r="U242" s="403"/>
      <c r="W242" s="189"/>
      <c r="X242" s="403"/>
      <c r="Z242" s="189"/>
      <c r="AA242" s="403"/>
      <c r="AC242" s="189"/>
      <c r="AD242" s="403"/>
      <c r="AE242" s="186"/>
      <c r="AF242" s="186"/>
    </row>
    <row r="243" spans="1:32" s="185" customFormat="1" x14ac:dyDescent="0.2">
      <c r="A243" s="184"/>
      <c r="C243" s="186"/>
      <c r="D243" s="189"/>
      <c r="G243" s="187"/>
      <c r="H243" s="188"/>
      <c r="I243" s="188"/>
      <c r="J243" s="188"/>
      <c r="K243" s="188"/>
      <c r="L243" s="188"/>
      <c r="N243" s="189"/>
      <c r="O243" s="403"/>
      <c r="Q243" s="189"/>
      <c r="R243" s="403"/>
      <c r="T243" s="189"/>
      <c r="U243" s="403"/>
      <c r="W243" s="189"/>
      <c r="X243" s="403"/>
      <c r="Z243" s="189"/>
      <c r="AA243" s="403"/>
      <c r="AC243" s="189"/>
      <c r="AD243" s="403"/>
      <c r="AE243" s="186"/>
      <c r="AF243" s="186"/>
    </row>
    <row r="244" spans="1:32" s="185" customFormat="1" x14ac:dyDescent="0.2">
      <c r="A244" s="184"/>
      <c r="C244" s="186"/>
      <c r="D244" s="189"/>
      <c r="G244" s="187"/>
      <c r="H244" s="188"/>
      <c r="I244" s="188"/>
      <c r="J244" s="188"/>
      <c r="K244" s="188"/>
      <c r="L244" s="188"/>
      <c r="N244" s="189"/>
      <c r="O244" s="403"/>
      <c r="Q244" s="189"/>
      <c r="R244" s="403"/>
      <c r="T244" s="189"/>
      <c r="U244" s="403"/>
      <c r="W244" s="189"/>
      <c r="X244" s="403"/>
      <c r="Z244" s="189"/>
      <c r="AA244" s="403"/>
      <c r="AC244" s="189"/>
      <c r="AD244" s="403"/>
      <c r="AE244" s="186"/>
      <c r="AF244" s="186"/>
    </row>
    <row r="245" spans="1:32" s="185" customFormat="1" x14ac:dyDescent="0.2">
      <c r="A245" s="184"/>
      <c r="C245" s="186"/>
      <c r="D245" s="189"/>
      <c r="G245" s="187"/>
      <c r="H245" s="188"/>
      <c r="I245" s="188"/>
      <c r="J245" s="188"/>
      <c r="K245" s="188"/>
      <c r="L245" s="188"/>
      <c r="N245" s="189"/>
      <c r="O245" s="403"/>
      <c r="Q245" s="189"/>
      <c r="R245" s="403"/>
      <c r="T245" s="189"/>
      <c r="U245" s="403"/>
      <c r="W245" s="189"/>
      <c r="X245" s="403"/>
      <c r="Z245" s="189"/>
      <c r="AA245" s="403"/>
      <c r="AC245" s="189"/>
      <c r="AD245" s="403"/>
      <c r="AE245" s="186"/>
      <c r="AF245" s="186"/>
    </row>
    <row r="246" spans="1:32" s="185" customFormat="1" x14ac:dyDescent="0.2">
      <c r="A246" s="184"/>
      <c r="C246" s="186"/>
      <c r="D246" s="189"/>
      <c r="G246" s="187"/>
      <c r="H246" s="188"/>
      <c r="I246" s="188"/>
      <c r="J246" s="188"/>
      <c r="K246" s="188"/>
      <c r="L246" s="188"/>
      <c r="N246" s="189"/>
      <c r="O246" s="403"/>
      <c r="Q246" s="189"/>
      <c r="R246" s="403"/>
      <c r="T246" s="189"/>
      <c r="U246" s="403"/>
      <c r="W246" s="189"/>
      <c r="X246" s="403"/>
      <c r="Z246" s="189"/>
      <c r="AA246" s="403"/>
      <c r="AC246" s="189"/>
      <c r="AD246" s="403"/>
      <c r="AE246" s="186"/>
      <c r="AF246" s="186"/>
    </row>
    <row r="247" spans="1:32" s="185" customFormat="1" x14ac:dyDescent="0.2">
      <c r="A247" s="184"/>
      <c r="C247" s="186"/>
      <c r="D247" s="189"/>
      <c r="G247" s="187"/>
      <c r="H247" s="188"/>
      <c r="I247" s="188"/>
      <c r="J247" s="188"/>
      <c r="K247" s="188"/>
      <c r="L247" s="188"/>
      <c r="N247" s="189"/>
      <c r="O247" s="403"/>
      <c r="Q247" s="189"/>
      <c r="R247" s="403"/>
      <c r="T247" s="189"/>
      <c r="U247" s="403"/>
      <c r="W247" s="189"/>
      <c r="X247" s="403"/>
      <c r="Z247" s="189"/>
      <c r="AA247" s="403"/>
      <c r="AC247" s="189"/>
      <c r="AD247" s="403"/>
      <c r="AE247" s="186"/>
      <c r="AF247" s="186"/>
    </row>
    <row r="248" spans="1:32" s="185" customFormat="1" x14ac:dyDescent="0.2">
      <c r="A248" s="184"/>
      <c r="C248" s="186"/>
      <c r="D248" s="189"/>
      <c r="G248" s="187"/>
      <c r="H248" s="188"/>
      <c r="I248" s="188"/>
      <c r="J248" s="188"/>
      <c r="K248" s="188"/>
      <c r="L248" s="188"/>
      <c r="N248" s="189"/>
      <c r="O248" s="403"/>
      <c r="Q248" s="189"/>
      <c r="R248" s="403"/>
      <c r="T248" s="189"/>
      <c r="U248" s="403"/>
      <c r="W248" s="189"/>
      <c r="X248" s="403"/>
      <c r="Z248" s="189"/>
      <c r="AA248" s="403"/>
      <c r="AC248" s="189"/>
      <c r="AD248" s="403"/>
      <c r="AE248" s="186"/>
      <c r="AF248" s="186"/>
    </row>
    <row r="249" spans="1:32" s="185" customFormat="1" x14ac:dyDescent="0.2">
      <c r="A249" s="184"/>
      <c r="C249" s="186"/>
      <c r="D249" s="189"/>
      <c r="G249" s="187"/>
      <c r="H249" s="188"/>
      <c r="I249" s="188"/>
      <c r="J249" s="188"/>
      <c r="K249" s="188"/>
      <c r="L249" s="188"/>
      <c r="N249" s="189"/>
      <c r="O249" s="403"/>
      <c r="Q249" s="189"/>
      <c r="R249" s="403"/>
      <c r="T249" s="189"/>
      <c r="U249" s="403"/>
      <c r="W249" s="189"/>
      <c r="X249" s="403"/>
      <c r="Z249" s="189"/>
      <c r="AA249" s="403"/>
      <c r="AC249" s="189"/>
      <c r="AD249" s="403"/>
      <c r="AE249" s="186"/>
      <c r="AF249" s="186"/>
    </row>
    <row r="250" spans="1:32" s="185" customFormat="1" x14ac:dyDescent="0.2">
      <c r="A250" s="184"/>
      <c r="C250" s="186"/>
      <c r="D250" s="189"/>
      <c r="G250" s="187"/>
      <c r="H250" s="188"/>
      <c r="I250" s="188"/>
      <c r="J250" s="188"/>
      <c r="K250" s="188"/>
      <c r="L250" s="188"/>
      <c r="N250" s="189"/>
      <c r="O250" s="403"/>
      <c r="Q250" s="189"/>
      <c r="R250" s="403"/>
      <c r="T250" s="189"/>
      <c r="U250" s="403"/>
      <c r="W250" s="189"/>
      <c r="X250" s="403"/>
      <c r="Z250" s="189"/>
      <c r="AA250" s="403"/>
      <c r="AC250" s="189"/>
      <c r="AD250" s="403"/>
      <c r="AE250" s="186"/>
      <c r="AF250" s="186"/>
    </row>
    <row r="251" spans="1:32" s="185" customFormat="1" x14ac:dyDescent="0.2">
      <c r="A251" s="184"/>
      <c r="C251" s="186"/>
      <c r="D251" s="189"/>
      <c r="G251" s="187"/>
      <c r="H251" s="188"/>
      <c r="I251" s="188"/>
      <c r="J251" s="188"/>
      <c r="K251" s="188"/>
      <c r="L251" s="188"/>
      <c r="N251" s="189"/>
      <c r="O251" s="403"/>
      <c r="Q251" s="189"/>
      <c r="R251" s="403"/>
      <c r="T251" s="189"/>
      <c r="U251" s="403"/>
      <c r="W251" s="189"/>
      <c r="X251" s="403"/>
      <c r="Z251" s="189"/>
      <c r="AA251" s="403"/>
      <c r="AC251" s="189"/>
      <c r="AD251" s="403"/>
      <c r="AE251" s="186"/>
      <c r="AF251" s="186"/>
    </row>
    <row r="252" spans="1:32" s="185" customFormat="1" x14ac:dyDescent="0.2">
      <c r="A252" s="184"/>
      <c r="C252" s="186"/>
      <c r="D252" s="189"/>
      <c r="G252" s="187"/>
      <c r="H252" s="188"/>
      <c r="I252" s="188"/>
      <c r="J252" s="188"/>
      <c r="K252" s="188"/>
      <c r="L252" s="188"/>
      <c r="N252" s="189"/>
      <c r="O252" s="403"/>
      <c r="Q252" s="189"/>
      <c r="R252" s="403"/>
      <c r="T252" s="189"/>
      <c r="U252" s="403"/>
      <c r="W252" s="189"/>
      <c r="X252" s="403"/>
      <c r="Z252" s="189"/>
      <c r="AA252" s="403"/>
      <c r="AC252" s="189"/>
      <c r="AD252" s="403"/>
      <c r="AE252" s="186"/>
      <c r="AF252" s="186"/>
    </row>
    <row r="253" spans="1:32" s="185" customFormat="1" x14ac:dyDescent="0.2">
      <c r="A253" s="184"/>
      <c r="C253" s="186"/>
      <c r="D253" s="189"/>
      <c r="G253" s="187"/>
      <c r="H253" s="188"/>
      <c r="I253" s="188"/>
      <c r="J253" s="188"/>
      <c r="K253" s="188"/>
      <c r="L253" s="188"/>
      <c r="N253" s="189"/>
      <c r="O253" s="403"/>
      <c r="Q253" s="189"/>
      <c r="R253" s="403"/>
      <c r="T253" s="189"/>
      <c r="U253" s="403"/>
      <c r="W253" s="189"/>
      <c r="X253" s="403"/>
      <c r="Z253" s="189"/>
      <c r="AA253" s="403"/>
      <c r="AC253" s="189"/>
      <c r="AD253" s="403"/>
      <c r="AE253" s="186"/>
      <c r="AF253" s="186"/>
    </row>
    <row r="254" spans="1:32" s="185" customFormat="1" x14ac:dyDescent="0.2">
      <c r="A254" s="184"/>
      <c r="C254" s="186"/>
      <c r="D254" s="189"/>
      <c r="G254" s="187"/>
      <c r="H254" s="188"/>
      <c r="I254" s="188"/>
      <c r="J254" s="188"/>
      <c r="K254" s="188"/>
      <c r="L254" s="188"/>
      <c r="N254" s="189"/>
      <c r="O254" s="403"/>
      <c r="Q254" s="189"/>
      <c r="R254" s="403"/>
      <c r="T254" s="189"/>
      <c r="U254" s="403"/>
      <c r="W254" s="189"/>
      <c r="X254" s="403"/>
      <c r="Z254" s="189"/>
      <c r="AA254" s="403"/>
      <c r="AC254" s="189"/>
      <c r="AD254" s="403"/>
      <c r="AE254" s="186"/>
      <c r="AF254" s="186"/>
    </row>
    <row r="255" spans="1:32" s="185" customFormat="1" x14ac:dyDescent="0.2">
      <c r="A255" s="184"/>
      <c r="C255" s="186"/>
      <c r="D255" s="189"/>
      <c r="G255" s="187"/>
      <c r="H255" s="188"/>
      <c r="I255" s="188"/>
      <c r="J255" s="188"/>
      <c r="K255" s="188"/>
      <c r="L255" s="188"/>
      <c r="N255" s="189"/>
      <c r="O255" s="403"/>
      <c r="Q255" s="189"/>
      <c r="R255" s="403"/>
      <c r="T255" s="189"/>
      <c r="U255" s="403"/>
      <c r="W255" s="189"/>
      <c r="X255" s="403"/>
      <c r="Z255" s="189"/>
      <c r="AA255" s="403"/>
      <c r="AC255" s="189"/>
      <c r="AD255" s="403"/>
      <c r="AE255" s="186"/>
      <c r="AF255" s="186"/>
    </row>
    <row r="256" spans="1:32" s="185" customFormat="1" x14ac:dyDescent="0.2">
      <c r="A256" s="184"/>
      <c r="C256" s="186"/>
      <c r="D256" s="189"/>
      <c r="G256" s="187"/>
      <c r="H256" s="188"/>
      <c r="I256" s="188"/>
      <c r="J256" s="188"/>
      <c r="K256" s="188"/>
      <c r="L256" s="188"/>
      <c r="N256" s="189"/>
      <c r="O256" s="403"/>
      <c r="Q256" s="189"/>
      <c r="R256" s="403"/>
      <c r="T256" s="189"/>
      <c r="U256" s="403"/>
      <c r="W256" s="189"/>
      <c r="X256" s="403"/>
      <c r="Z256" s="189"/>
      <c r="AA256" s="403"/>
      <c r="AC256" s="189"/>
      <c r="AD256" s="403"/>
      <c r="AE256" s="186"/>
      <c r="AF256" s="186"/>
    </row>
    <row r="257" spans="1:32" s="185" customFormat="1" x14ac:dyDescent="0.2">
      <c r="A257" s="184"/>
      <c r="C257" s="186"/>
      <c r="D257" s="189"/>
      <c r="G257" s="187"/>
      <c r="H257" s="188"/>
      <c r="I257" s="188"/>
      <c r="J257" s="188"/>
      <c r="K257" s="188"/>
      <c r="L257" s="188"/>
      <c r="N257" s="189"/>
      <c r="O257" s="403"/>
      <c r="Q257" s="189"/>
      <c r="R257" s="403"/>
      <c r="T257" s="189"/>
      <c r="U257" s="403"/>
      <c r="W257" s="189"/>
      <c r="X257" s="403"/>
      <c r="Z257" s="189"/>
      <c r="AA257" s="403"/>
      <c r="AC257" s="189"/>
      <c r="AD257" s="403"/>
      <c r="AE257" s="186"/>
      <c r="AF257" s="186"/>
    </row>
    <row r="258" spans="1:32" s="185" customFormat="1" x14ac:dyDescent="0.2">
      <c r="A258" s="184"/>
      <c r="C258" s="186"/>
      <c r="D258" s="189"/>
      <c r="G258" s="187"/>
      <c r="H258" s="188"/>
      <c r="I258" s="188"/>
      <c r="J258" s="188"/>
      <c r="K258" s="188"/>
      <c r="L258" s="188"/>
      <c r="N258" s="189"/>
      <c r="O258" s="403"/>
      <c r="Q258" s="189"/>
      <c r="R258" s="403"/>
      <c r="T258" s="189"/>
      <c r="U258" s="403"/>
      <c r="W258" s="189"/>
      <c r="X258" s="403"/>
      <c r="Z258" s="189"/>
      <c r="AA258" s="403"/>
      <c r="AC258" s="189"/>
      <c r="AD258" s="403"/>
      <c r="AE258" s="186"/>
      <c r="AF258" s="186"/>
    </row>
    <row r="259" spans="1:32" s="185" customFormat="1" x14ac:dyDescent="0.2">
      <c r="A259" s="184"/>
      <c r="C259" s="186"/>
      <c r="D259" s="189"/>
      <c r="G259" s="187"/>
      <c r="H259" s="188"/>
      <c r="I259" s="188"/>
      <c r="J259" s="188"/>
      <c r="K259" s="188"/>
      <c r="L259" s="188"/>
      <c r="N259" s="189"/>
      <c r="O259" s="403"/>
      <c r="Q259" s="189"/>
      <c r="R259" s="403"/>
      <c r="T259" s="189"/>
      <c r="U259" s="403"/>
      <c r="W259" s="189"/>
      <c r="X259" s="403"/>
      <c r="Z259" s="189"/>
      <c r="AA259" s="403"/>
      <c r="AC259" s="189"/>
      <c r="AD259" s="403"/>
      <c r="AE259" s="186"/>
      <c r="AF259" s="186"/>
    </row>
    <row r="260" spans="1:32" s="185" customFormat="1" x14ac:dyDescent="0.2">
      <c r="A260" s="184"/>
      <c r="C260" s="186"/>
      <c r="D260" s="189"/>
      <c r="G260" s="187"/>
      <c r="H260" s="188"/>
      <c r="I260" s="188"/>
      <c r="J260" s="188"/>
      <c r="K260" s="188"/>
      <c r="L260" s="188"/>
      <c r="N260" s="189"/>
      <c r="O260" s="403"/>
      <c r="Q260" s="189"/>
      <c r="R260" s="403"/>
      <c r="T260" s="189"/>
      <c r="U260" s="403"/>
      <c r="W260" s="189"/>
      <c r="X260" s="403"/>
      <c r="Z260" s="189"/>
      <c r="AA260" s="403"/>
      <c r="AC260" s="189"/>
      <c r="AD260" s="403"/>
      <c r="AE260" s="186"/>
      <c r="AF260" s="186"/>
    </row>
    <row r="261" spans="1:32" s="185" customFormat="1" x14ac:dyDescent="0.2">
      <c r="A261" s="184"/>
      <c r="C261" s="186"/>
      <c r="D261" s="189"/>
      <c r="G261" s="187"/>
      <c r="H261" s="188"/>
      <c r="I261" s="188"/>
      <c r="J261" s="188"/>
      <c r="K261" s="188"/>
      <c r="L261" s="188"/>
      <c r="N261" s="189"/>
      <c r="O261" s="403"/>
      <c r="Q261" s="189"/>
      <c r="R261" s="403"/>
      <c r="T261" s="189"/>
      <c r="U261" s="403"/>
      <c r="W261" s="189"/>
      <c r="X261" s="403"/>
      <c r="Z261" s="189"/>
      <c r="AA261" s="403"/>
      <c r="AC261" s="189"/>
      <c r="AD261" s="403"/>
      <c r="AE261" s="186"/>
      <c r="AF261" s="186"/>
    </row>
    <row r="262" spans="1:32" s="185" customFormat="1" x14ac:dyDescent="0.2">
      <c r="A262" s="184"/>
      <c r="C262" s="186"/>
      <c r="D262" s="189"/>
      <c r="G262" s="187"/>
      <c r="H262" s="188"/>
      <c r="I262" s="188"/>
      <c r="J262" s="188"/>
      <c r="K262" s="188"/>
      <c r="L262" s="188"/>
      <c r="N262" s="189"/>
      <c r="O262" s="403"/>
      <c r="Q262" s="189"/>
      <c r="R262" s="403"/>
      <c r="T262" s="189"/>
      <c r="U262" s="403"/>
      <c r="W262" s="189"/>
      <c r="X262" s="403"/>
      <c r="Z262" s="189"/>
      <c r="AA262" s="403"/>
      <c r="AC262" s="189"/>
      <c r="AD262" s="403"/>
      <c r="AE262" s="186"/>
      <c r="AF262" s="186"/>
    </row>
    <row r="263" spans="1:32" s="185" customFormat="1" x14ac:dyDescent="0.2">
      <c r="A263" s="184"/>
      <c r="C263" s="186"/>
      <c r="D263" s="189"/>
      <c r="G263" s="187"/>
      <c r="H263" s="188"/>
      <c r="I263" s="188"/>
      <c r="J263" s="188"/>
      <c r="K263" s="188"/>
      <c r="L263" s="188"/>
      <c r="N263" s="189"/>
      <c r="O263" s="403"/>
      <c r="Q263" s="189"/>
      <c r="R263" s="403"/>
      <c r="T263" s="189"/>
      <c r="U263" s="403"/>
      <c r="W263" s="189"/>
      <c r="X263" s="403"/>
      <c r="Z263" s="189"/>
      <c r="AA263" s="403"/>
      <c r="AC263" s="189"/>
      <c r="AD263" s="403"/>
      <c r="AE263" s="186"/>
      <c r="AF263" s="186"/>
    </row>
    <row r="264" spans="1:32" s="185" customFormat="1" x14ac:dyDescent="0.2">
      <c r="A264" s="184"/>
      <c r="C264" s="186"/>
      <c r="D264" s="189"/>
      <c r="G264" s="187"/>
      <c r="H264" s="188"/>
      <c r="I264" s="188"/>
      <c r="J264" s="188"/>
      <c r="K264" s="188"/>
      <c r="L264" s="188"/>
      <c r="N264" s="189"/>
      <c r="O264" s="403"/>
      <c r="Q264" s="189"/>
      <c r="R264" s="403"/>
      <c r="T264" s="189"/>
      <c r="U264" s="403"/>
      <c r="W264" s="189"/>
      <c r="X264" s="403"/>
      <c r="Z264" s="189"/>
      <c r="AA264" s="403"/>
      <c r="AC264" s="189"/>
      <c r="AD264" s="403"/>
      <c r="AE264" s="186"/>
      <c r="AF264" s="186"/>
    </row>
    <row r="265" spans="1:32" s="185" customFormat="1" x14ac:dyDescent="0.2">
      <c r="A265" s="184"/>
      <c r="C265" s="186"/>
      <c r="D265" s="189"/>
      <c r="G265" s="187"/>
      <c r="H265" s="188"/>
      <c r="I265" s="188"/>
      <c r="J265" s="188"/>
      <c r="K265" s="188"/>
      <c r="L265" s="188"/>
      <c r="N265" s="189"/>
      <c r="O265" s="403"/>
      <c r="Q265" s="189"/>
      <c r="R265" s="403"/>
      <c r="T265" s="189"/>
      <c r="U265" s="403"/>
      <c r="W265" s="189"/>
      <c r="X265" s="403"/>
      <c r="Z265" s="189"/>
      <c r="AA265" s="403"/>
      <c r="AC265" s="189"/>
      <c r="AD265" s="403"/>
      <c r="AE265" s="186"/>
      <c r="AF265" s="186"/>
    </row>
    <row r="266" spans="1:32" s="185" customFormat="1" x14ac:dyDescent="0.2">
      <c r="A266" s="184"/>
      <c r="C266" s="186"/>
      <c r="D266" s="189"/>
      <c r="G266" s="187"/>
      <c r="H266" s="188"/>
      <c r="I266" s="188"/>
      <c r="J266" s="188"/>
      <c r="K266" s="188"/>
      <c r="L266" s="188"/>
      <c r="N266" s="189"/>
      <c r="O266" s="403"/>
      <c r="Q266" s="189"/>
      <c r="R266" s="403"/>
      <c r="T266" s="189"/>
      <c r="U266" s="403"/>
      <c r="W266" s="189"/>
      <c r="X266" s="403"/>
      <c r="Z266" s="189"/>
      <c r="AA266" s="403"/>
      <c r="AC266" s="189"/>
      <c r="AD266" s="403"/>
      <c r="AE266" s="186"/>
      <c r="AF266" s="186"/>
    </row>
    <row r="267" spans="1:32" s="185" customFormat="1" x14ac:dyDescent="0.2">
      <c r="A267" s="184"/>
      <c r="C267" s="186"/>
      <c r="D267" s="189"/>
      <c r="G267" s="187"/>
      <c r="H267" s="188"/>
      <c r="I267" s="188"/>
      <c r="J267" s="188"/>
      <c r="K267" s="188"/>
      <c r="L267" s="188"/>
      <c r="N267" s="189"/>
      <c r="O267" s="403"/>
      <c r="Q267" s="189"/>
      <c r="R267" s="403"/>
      <c r="T267" s="189"/>
      <c r="U267" s="403"/>
      <c r="W267" s="189"/>
      <c r="X267" s="403"/>
      <c r="Z267" s="189"/>
      <c r="AA267" s="403"/>
      <c r="AC267" s="189"/>
      <c r="AD267" s="403"/>
      <c r="AE267" s="186"/>
      <c r="AF267" s="186"/>
    </row>
    <row r="268" spans="1:32" s="185" customFormat="1" x14ac:dyDescent="0.2">
      <c r="A268" s="184"/>
      <c r="C268" s="186"/>
      <c r="D268" s="189"/>
      <c r="G268" s="187"/>
      <c r="H268" s="188"/>
      <c r="I268" s="188"/>
      <c r="J268" s="188"/>
      <c r="K268" s="188"/>
      <c r="L268" s="188"/>
      <c r="N268" s="189"/>
      <c r="O268" s="403"/>
      <c r="Q268" s="189"/>
      <c r="R268" s="403"/>
      <c r="T268" s="189"/>
      <c r="U268" s="403"/>
      <c r="W268" s="189"/>
      <c r="X268" s="403"/>
      <c r="Z268" s="189"/>
      <c r="AA268" s="403"/>
      <c r="AC268" s="189"/>
      <c r="AD268" s="403"/>
      <c r="AE268" s="186"/>
      <c r="AF268" s="186"/>
    </row>
    <row r="269" spans="1:32" s="185" customFormat="1" x14ac:dyDescent="0.2">
      <c r="A269" s="184"/>
      <c r="C269" s="186"/>
      <c r="D269" s="189"/>
      <c r="G269" s="187"/>
      <c r="H269" s="188"/>
      <c r="I269" s="188"/>
      <c r="J269" s="188"/>
      <c r="K269" s="188"/>
      <c r="L269" s="188"/>
      <c r="N269" s="189"/>
      <c r="O269" s="403"/>
      <c r="Q269" s="189"/>
      <c r="R269" s="403"/>
      <c r="T269" s="189"/>
      <c r="U269" s="403"/>
      <c r="W269" s="189"/>
      <c r="X269" s="403"/>
      <c r="Z269" s="189"/>
      <c r="AA269" s="403"/>
      <c r="AC269" s="189"/>
      <c r="AD269" s="403"/>
      <c r="AE269" s="186"/>
      <c r="AF269" s="186"/>
    </row>
    <row r="270" spans="1:32" s="185" customFormat="1" x14ac:dyDescent="0.2">
      <c r="A270" s="184"/>
      <c r="C270" s="186"/>
      <c r="D270" s="189"/>
      <c r="G270" s="187"/>
      <c r="H270" s="188"/>
      <c r="I270" s="188"/>
      <c r="J270" s="188"/>
      <c r="K270" s="188"/>
      <c r="L270" s="188"/>
      <c r="N270" s="189"/>
      <c r="O270" s="403"/>
      <c r="Q270" s="189"/>
      <c r="R270" s="403"/>
      <c r="T270" s="189"/>
      <c r="U270" s="403"/>
      <c r="W270" s="189"/>
      <c r="X270" s="403"/>
      <c r="Z270" s="189"/>
      <c r="AA270" s="403"/>
      <c r="AC270" s="189"/>
      <c r="AD270" s="403"/>
      <c r="AE270" s="186"/>
      <c r="AF270" s="186"/>
    </row>
    <row r="271" spans="1:32" s="185" customFormat="1" x14ac:dyDescent="0.2">
      <c r="A271" s="184"/>
      <c r="C271" s="186"/>
      <c r="D271" s="189"/>
      <c r="G271" s="187"/>
      <c r="H271" s="188"/>
      <c r="I271" s="188"/>
      <c r="J271" s="188"/>
      <c r="K271" s="188"/>
      <c r="L271" s="188"/>
      <c r="N271" s="189"/>
      <c r="O271" s="403"/>
      <c r="Q271" s="189"/>
      <c r="R271" s="403"/>
      <c r="T271" s="189"/>
      <c r="U271" s="403"/>
      <c r="W271" s="189"/>
      <c r="X271" s="403"/>
      <c r="Z271" s="189"/>
      <c r="AA271" s="403"/>
      <c r="AC271" s="189"/>
      <c r="AD271" s="403"/>
      <c r="AE271" s="186"/>
      <c r="AF271" s="186"/>
    </row>
    <row r="272" spans="1:32" s="185" customFormat="1" x14ac:dyDescent="0.2">
      <c r="A272" s="184"/>
      <c r="C272" s="186"/>
      <c r="D272" s="189"/>
      <c r="G272" s="187"/>
      <c r="H272" s="188"/>
      <c r="I272" s="188"/>
      <c r="J272" s="188"/>
      <c r="K272" s="188"/>
      <c r="L272" s="188"/>
      <c r="N272" s="189"/>
      <c r="O272" s="403"/>
      <c r="Q272" s="189"/>
      <c r="R272" s="403"/>
      <c r="T272" s="189"/>
      <c r="U272" s="403"/>
      <c r="W272" s="189"/>
      <c r="X272" s="403"/>
      <c r="Z272" s="189"/>
      <c r="AA272" s="403"/>
      <c r="AC272" s="189"/>
      <c r="AD272" s="403"/>
      <c r="AE272" s="186"/>
      <c r="AF272" s="186"/>
    </row>
    <row r="273" spans="1:32" s="185" customFormat="1" x14ac:dyDescent="0.2">
      <c r="A273" s="184"/>
      <c r="C273" s="186"/>
      <c r="D273" s="189"/>
      <c r="G273" s="187"/>
      <c r="H273" s="188"/>
      <c r="I273" s="188"/>
      <c r="J273" s="188"/>
      <c r="K273" s="188"/>
      <c r="L273" s="188"/>
      <c r="N273" s="189"/>
      <c r="O273" s="403"/>
      <c r="Q273" s="189"/>
      <c r="R273" s="403"/>
      <c r="T273" s="189"/>
      <c r="U273" s="403"/>
      <c r="W273" s="189"/>
      <c r="X273" s="403"/>
      <c r="Z273" s="189"/>
      <c r="AA273" s="403"/>
      <c r="AC273" s="189"/>
      <c r="AD273" s="403"/>
      <c r="AE273" s="186"/>
      <c r="AF273" s="186"/>
    </row>
    <row r="274" spans="1:32" s="185" customFormat="1" x14ac:dyDescent="0.2">
      <c r="A274" s="184"/>
      <c r="C274" s="186"/>
      <c r="D274" s="189"/>
      <c r="G274" s="187"/>
      <c r="H274" s="188"/>
      <c r="I274" s="188"/>
      <c r="J274" s="188"/>
      <c r="K274" s="188"/>
      <c r="L274" s="188"/>
      <c r="N274" s="189"/>
      <c r="O274" s="403"/>
      <c r="Q274" s="189"/>
      <c r="R274" s="403"/>
      <c r="T274" s="189"/>
      <c r="U274" s="403"/>
      <c r="W274" s="189"/>
      <c r="X274" s="403"/>
      <c r="Z274" s="189"/>
      <c r="AA274" s="403"/>
      <c r="AC274" s="189"/>
      <c r="AD274" s="403"/>
      <c r="AE274" s="186"/>
      <c r="AF274" s="186"/>
    </row>
    <row r="275" spans="1:32" s="185" customFormat="1" x14ac:dyDescent="0.2">
      <c r="A275" s="184"/>
      <c r="C275" s="186"/>
      <c r="D275" s="189"/>
      <c r="G275" s="187"/>
      <c r="H275" s="188"/>
      <c r="I275" s="188"/>
      <c r="J275" s="188"/>
      <c r="K275" s="188"/>
      <c r="L275" s="188"/>
      <c r="N275" s="189"/>
      <c r="O275" s="403"/>
      <c r="Q275" s="189"/>
      <c r="R275" s="403"/>
      <c r="T275" s="189"/>
      <c r="U275" s="403"/>
      <c r="W275" s="189"/>
      <c r="X275" s="403"/>
      <c r="Z275" s="189"/>
      <c r="AA275" s="403"/>
      <c r="AC275" s="189"/>
      <c r="AD275" s="403"/>
      <c r="AE275" s="186"/>
      <c r="AF275" s="186"/>
    </row>
    <row r="276" spans="1:32" s="185" customFormat="1" x14ac:dyDescent="0.2">
      <c r="A276" s="184"/>
      <c r="C276" s="186"/>
      <c r="D276" s="189"/>
      <c r="G276" s="187"/>
      <c r="H276" s="188"/>
      <c r="I276" s="188"/>
      <c r="J276" s="188"/>
      <c r="K276" s="188"/>
      <c r="L276" s="188"/>
      <c r="N276" s="189"/>
      <c r="O276" s="403"/>
      <c r="Q276" s="189"/>
      <c r="R276" s="403"/>
      <c r="T276" s="189"/>
      <c r="U276" s="403"/>
      <c r="W276" s="189"/>
      <c r="X276" s="403"/>
      <c r="Z276" s="189"/>
      <c r="AA276" s="403"/>
      <c r="AC276" s="189"/>
      <c r="AD276" s="403"/>
      <c r="AE276" s="186"/>
      <c r="AF276" s="186"/>
    </row>
    <row r="277" spans="1:32" s="185" customFormat="1" x14ac:dyDescent="0.2">
      <c r="A277" s="184"/>
      <c r="C277" s="186"/>
      <c r="D277" s="189"/>
      <c r="G277" s="187"/>
      <c r="H277" s="188"/>
      <c r="I277" s="188"/>
      <c r="J277" s="188"/>
      <c r="K277" s="188"/>
      <c r="L277" s="188"/>
      <c r="N277" s="189"/>
      <c r="O277" s="403"/>
      <c r="Q277" s="189"/>
      <c r="R277" s="403"/>
      <c r="T277" s="189"/>
      <c r="U277" s="403"/>
      <c r="W277" s="189"/>
      <c r="X277" s="403"/>
      <c r="Z277" s="189"/>
      <c r="AA277" s="403"/>
      <c r="AC277" s="189"/>
      <c r="AD277" s="403"/>
      <c r="AE277" s="186"/>
      <c r="AF277" s="186"/>
    </row>
    <row r="278" spans="1:32" s="185" customFormat="1" x14ac:dyDescent="0.2">
      <c r="A278" s="184"/>
      <c r="C278" s="186"/>
      <c r="D278" s="189"/>
      <c r="G278" s="187"/>
      <c r="H278" s="188"/>
      <c r="I278" s="188"/>
      <c r="J278" s="188"/>
      <c r="K278" s="188"/>
      <c r="L278" s="188"/>
      <c r="N278" s="189"/>
      <c r="O278" s="403"/>
      <c r="Q278" s="189"/>
      <c r="R278" s="403"/>
      <c r="T278" s="189"/>
      <c r="U278" s="403"/>
      <c r="W278" s="189"/>
      <c r="X278" s="403"/>
      <c r="Z278" s="189"/>
      <c r="AA278" s="403"/>
      <c r="AC278" s="189"/>
      <c r="AD278" s="403"/>
      <c r="AE278" s="186"/>
      <c r="AF278" s="186"/>
    </row>
    <row r="279" spans="1:32" s="185" customFormat="1" x14ac:dyDescent="0.2">
      <c r="A279" s="184"/>
      <c r="C279" s="186"/>
      <c r="D279" s="189"/>
      <c r="G279" s="187"/>
      <c r="H279" s="188"/>
      <c r="I279" s="188"/>
      <c r="J279" s="188"/>
      <c r="K279" s="188"/>
      <c r="L279" s="188"/>
      <c r="N279" s="189"/>
      <c r="O279" s="403"/>
      <c r="Q279" s="189"/>
      <c r="R279" s="403"/>
      <c r="T279" s="189"/>
      <c r="U279" s="403"/>
      <c r="W279" s="189"/>
      <c r="X279" s="403"/>
      <c r="Z279" s="189"/>
      <c r="AA279" s="403"/>
      <c r="AC279" s="189"/>
      <c r="AD279" s="403"/>
      <c r="AE279" s="186"/>
      <c r="AF279" s="186"/>
    </row>
    <row r="280" spans="1:32" s="185" customFormat="1" x14ac:dyDescent="0.2">
      <c r="A280" s="184"/>
      <c r="C280" s="186"/>
      <c r="D280" s="189"/>
      <c r="G280" s="187"/>
      <c r="H280" s="188"/>
      <c r="I280" s="188"/>
      <c r="J280" s="188"/>
      <c r="K280" s="188"/>
      <c r="L280" s="188"/>
      <c r="N280" s="189"/>
      <c r="O280" s="403"/>
      <c r="Q280" s="189"/>
      <c r="R280" s="403"/>
      <c r="T280" s="189"/>
      <c r="U280" s="403"/>
      <c r="W280" s="189"/>
      <c r="X280" s="403"/>
      <c r="Z280" s="189"/>
      <c r="AA280" s="403"/>
      <c r="AC280" s="189"/>
      <c r="AD280" s="403"/>
      <c r="AE280" s="186"/>
      <c r="AF280" s="186"/>
    </row>
    <row r="281" spans="1:32" s="185" customFormat="1" x14ac:dyDescent="0.2">
      <c r="A281" s="184"/>
      <c r="C281" s="186"/>
      <c r="D281" s="189"/>
      <c r="G281" s="187"/>
      <c r="H281" s="188"/>
      <c r="I281" s="188"/>
      <c r="J281" s="188"/>
      <c r="K281" s="188"/>
      <c r="L281" s="188"/>
      <c r="N281" s="189"/>
      <c r="O281" s="403"/>
      <c r="Q281" s="189"/>
      <c r="R281" s="403"/>
      <c r="T281" s="189"/>
      <c r="U281" s="403"/>
      <c r="W281" s="189"/>
      <c r="X281" s="403"/>
      <c r="Z281" s="189"/>
      <c r="AA281" s="403"/>
      <c r="AC281" s="189"/>
      <c r="AD281" s="403"/>
      <c r="AE281" s="186"/>
      <c r="AF281" s="186"/>
    </row>
    <row r="282" spans="1:32" s="185" customFormat="1" x14ac:dyDescent="0.2">
      <c r="A282" s="184"/>
      <c r="C282" s="186"/>
      <c r="D282" s="189"/>
      <c r="G282" s="187"/>
      <c r="H282" s="188"/>
      <c r="I282" s="188"/>
      <c r="J282" s="188"/>
      <c r="K282" s="188"/>
      <c r="L282" s="188"/>
      <c r="N282" s="189"/>
      <c r="O282" s="403"/>
      <c r="Q282" s="189"/>
      <c r="R282" s="403"/>
      <c r="T282" s="189"/>
      <c r="U282" s="403"/>
      <c r="W282" s="189"/>
      <c r="X282" s="403"/>
      <c r="Z282" s="189"/>
      <c r="AA282" s="403"/>
      <c r="AC282" s="189"/>
      <c r="AD282" s="403"/>
      <c r="AE282" s="186"/>
      <c r="AF282" s="186"/>
    </row>
    <row r="283" spans="1:32" s="185" customFormat="1" x14ac:dyDescent="0.2">
      <c r="A283" s="184"/>
      <c r="C283" s="186"/>
      <c r="D283" s="189"/>
      <c r="G283" s="187"/>
      <c r="H283" s="188"/>
      <c r="I283" s="188"/>
      <c r="J283" s="188"/>
      <c r="K283" s="188"/>
      <c r="L283" s="188"/>
      <c r="N283" s="189"/>
      <c r="O283" s="403"/>
      <c r="Q283" s="189"/>
      <c r="R283" s="403"/>
      <c r="T283" s="189"/>
      <c r="U283" s="403"/>
      <c r="W283" s="189"/>
      <c r="X283" s="403"/>
      <c r="Z283" s="189"/>
      <c r="AA283" s="403"/>
      <c r="AC283" s="189"/>
      <c r="AD283" s="403"/>
      <c r="AE283" s="186"/>
      <c r="AF283" s="186"/>
    </row>
    <row r="284" spans="1:32" s="185" customFormat="1" x14ac:dyDescent="0.2">
      <c r="A284" s="184"/>
      <c r="C284" s="186"/>
      <c r="D284" s="189"/>
      <c r="G284" s="187"/>
      <c r="H284" s="188"/>
      <c r="I284" s="188"/>
      <c r="J284" s="188"/>
      <c r="K284" s="188"/>
      <c r="L284" s="188"/>
      <c r="N284" s="189"/>
      <c r="O284" s="403"/>
      <c r="Q284" s="189"/>
      <c r="R284" s="403"/>
      <c r="T284" s="189"/>
      <c r="U284" s="403"/>
      <c r="W284" s="189"/>
      <c r="X284" s="403"/>
      <c r="Z284" s="189"/>
      <c r="AA284" s="403"/>
      <c r="AC284" s="189"/>
      <c r="AD284" s="403"/>
      <c r="AE284" s="186"/>
      <c r="AF284" s="186"/>
    </row>
    <row r="285" spans="1:32" s="185" customFormat="1" x14ac:dyDescent="0.2">
      <c r="A285" s="184"/>
      <c r="C285" s="186"/>
      <c r="D285" s="189"/>
      <c r="G285" s="187"/>
      <c r="H285" s="188"/>
      <c r="I285" s="188"/>
      <c r="J285" s="188"/>
      <c r="K285" s="188"/>
      <c r="L285" s="188"/>
      <c r="N285" s="189"/>
      <c r="O285" s="403"/>
      <c r="Q285" s="189"/>
      <c r="R285" s="403"/>
      <c r="T285" s="189"/>
      <c r="U285" s="403"/>
      <c r="W285" s="189"/>
      <c r="X285" s="403"/>
      <c r="Z285" s="189"/>
      <c r="AA285" s="403"/>
      <c r="AC285" s="189"/>
      <c r="AD285" s="403"/>
      <c r="AE285" s="186"/>
      <c r="AF285" s="186"/>
    </row>
    <row r="286" spans="1:32" s="185" customFormat="1" x14ac:dyDescent="0.2">
      <c r="A286" s="184"/>
      <c r="C286" s="186"/>
      <c r="D286" s="189"/>
      <c r="G286" s="187"/>
      <c r="H286" s="188"/>
      <c r="I286" s="188"/>
      <c r="J286" s="188"/>
      <c r="K286" s="188"/>
      <c r="L286" s="188"/>
      <c r="N286" s="189"/>
      <c r="O286" s="403"/>
      <c r="Q286" s="189"/>
      <c r="R286" s="403"/>
      <c r="T286" s="189"/>
      <c r="U286" s="403"/>
      <c r="W286" s="189"/>
      <c r="X286" s="403"/>
      <c r="Z286" s="189"/>
      <c r="AA286" s="403"/>
      <c r="AC286" s="189"/>
      <c r="AD286" s="403"/>
      <c r="AE286" s="186"/>
      <c r="AF286" s="186"/>
    </row>
    <row r="287" spans="1:32" s="185" customFormat="1" x14ac:dyDescent="0.2">
      <c r="A287" s="184"/>
      <c r="C287" s="186"/>
      <c r="D287" s="189"/>
      <c r="G287" s="187"/>
      <c r="H287" s="188"/>
      <c r="I287" s="188"/>
      <c r="J287" s="188"/>
      <c r="K287" s="188"/>
      <c r="L287" s="188"/>
      <c r="N287" s="189"/>
      <c r="O287" s="403"/>
      <c r="Q287" s="189"/>
      <c r="R287" s="403"/>
      <c r="T287" s="189"/>
      <c r="U287" s="403"/>
      <c r="W287" s="189"/>
      <c r="X287" s="403"/>
      <c r="Z287" s="189"/>
      <c r="AA287" s="403"/>
      <c r="AC287" s="189"/>
      <c r="AD287" s="403"/>
      <c r="AE287" s="186"/>
      <c r="AF287" s="186"/>
    </row>
    <row r="288" spans="1:32" s="185" customFormat="1" x14ac:dyDescent="0.2">
      <c r="A288" s="184"/>
      <c r="C288" s="186"/>
      <c r="D288" s="189"/>
      <c r="G288" s="187"/>
      <c r="H288" s="188"/>
      <c r="I288" s="188"/>
      <c r="J288" s="188"/>
      <c r="K288" s="188"/>
      <c r="L288" s="188"/>
      <c r="N288" s="189"/>
      <c r="O288" s="403"/>
      <c r="Q288" s="189"/>
      <c r="R288" s="403"/>
      <c r="T288" s="189"/>
      <c r="U288" s="403"/>
      <c r="W288" s="189"/>
      <c r="X288" s="403"/>
      <c r="Z288" s="189"/>
      <c r="AA288" s="403"/>
      <c r="AC288" s="189"/>
      <c r="AD288" s="403"/>
      <c r="AE288" s="186"/>
      <c r="AF288" s="186"/>
    </row>
    <row r="289" spans="1:32" s="185" customFormat="1" x14ac:dyDescent="0.2">
      <c r="A289" s="184"/>
      <c r="C289" s="186"/>
      <c r="D289" s="189"/>
      <c r="G289" s="187"/>
      <c r="H289" s="188"/>
      <c r="I289" s="188"/>
      <c r="J289" s="188"/>
      <c r="K289" s="188"/>
      <c r="L289" s="188"/>
      <c r="N289" s="189"/>
      <c r="O289" s="403"/>
      <c r="Q289" s="189"/>
      <c r="R289" s="403"/>
      <c r="T289" s="189"/>
      <c r="U289" s="403"/>
      <c r="W289" s="189"/>
      <c r="X289" s="403"/>
      <c r="Z289" s="189"/>
      <c r="AA289" s="403"/>
      <c r="AC289" s="189"/>
      <c r="AD289" s="403"/>
      <c r="AE289" s="186"/>
      <c r="AF289" s="186"/>
    </row>
    <row r="290" spans="1:32" s="185" customFormat="1" x14ac:dyDescent="0.2">
      <c r="A290" s="184"/>
      <c r="C290" s="186"/>
      <c r="D290" s="189"/>
      <c r="G290" s="187"/>
      <c r="H290" s="188"/>
      <c r="I290" s="188"/>
      <c r="J290" s="188"/>
      <c r="K290" s="188"/>
      <c r="L290" s="188"/>
      <c r="N290" s="189"/>
      <c r="O290" s="403"/>
      <c r="Q290" s="189"/>
      <c r="R290" s="403"/>
      <c r="T290" s="189"/>
      <c r="U290" s="403"/>
      <c r="W290" s="189"/>
      <c r="X290" s="403"/>
      <c r="Z290" s="189"/>
      <c r="AA290" s="403"/>
      <c r="AC290" s="189"/>
      <c r="AD290" s="403"/>
      <c r="AE290" s="186"/>
      <c r="AF290" s="186"/>
    </row>
    <row r="291" spans="1:32" s="185" customFormat="1" x14ac:dyDescent="0.2">
      <c r="A291" s="184"/>
      <c r="C291" s="186"/>
      <c r="D291" s="189"/>
      <c r="G291" s="187"/>
      <c r="H291" s="188"/>
      <c r="I291" s="188"/>
      <c r="J291" s="188"/>
      <c r="K291" s="188"/>
      <c r="L291" s="188"/>
      <c r="N291" s="189"/>
      <c r="O291" s="403"/>
      <c r="Q291" s="189"/>
      <c r="R291" s="403"/>
      <c r="T291" s="189"/>
      <c r="U291" s="403"/>
      <c r="W291" s="189"/>
      <c r="X291" s="403"/>
      <c r="Z291" s="189"/>
      <c r="AA291" s="403"/>
      <c r="AC291" s="189"/>
      <c r="AD291" s="403"/>
      <c r="AE291" s="186"/>
      <c r="AF291" s="186"/>
    </row>
    <row r="292" spans="1:32" s="185" customFormat="1" x14ac:dyDescent="0.2">
      <c r="A292" s="184"/>
      <c r="C292" s="186"/>
      <c r="D292" s="189"/>
      <c r="G292" s="187"/>
      <c r="H292" s="188"/>
      <c r="I292" s="188"/>
      <c r="J292" s="188"/>
      <c r="K292" s="188"/>
      <c r="L292" s="188"/>
      <c r="N292" s="189"/>
      <c r="O292" s="403"/>
      <c r="Q292" s="189"/>
      <c r="R292" s="403"/>
      <c r="T292" s="189"/>
      <c r="U292" s="403"/>
      <c r="W292" s="189"/>
      <c r="X292" s="403"/>
      <c r="Z292" s="189"/>
      <c r="AA292" s="403"/>
      <c r="AC292" s="189"/>
      <c r="AD292" s="403"/>
      <c r="AE292" s="186"/>
      <c r="AF292" s="186"/>
    </row>
    <row r="293" spans="1:32" s="185" customFormat="1" x14ac:dyDescent="0.2">
      <c r="A293" s="184"/>
      <c r="C293" s="186"/>
      <c r="D293" s="189"/>
      <c r="G293" s="187"/>
      <c r="H293" s="188"/>
      <c r="I293" s="188"/>
      <c r="J293" s="188"/>
      <c r="K293" s="188"/>
      <c r="L293" s="188"/>
      <c r="N293" s="189"/>
      <c r="O293" s="403"/>
      <c r="Q293" s="189"/>
      <c r="R293" s="403"/>
      <c r="T293" s="189"/>
      <c r="U293" s="403"/>
      <c r="W293" s="189"/>
      <c r="X293" s="403"/>
      <c r="Z293" s="189"/>
      <c r="AA293" s="403"/>
      <c r="AC293" s="189"/>
      <c r="AD293" s="403"/>
      <c r="AE293" s="186"/>
      <c r="AF293" s="186"/>
    </row>
    <row r="294" spans="1:32" s="185" customFormat="1" x14ac:dyDescent="0.2">
      <c r="A294" s="184"/>
      <c r="C294" s="186"/>
      <c r="D294" s="189"/>
      <c r="G294" s="187"/>
      <c r="H294" s="188"/>
      <c r="I294" s="188"/>
      <c r="J294" s="188"/>
      <c r="K294" s="188"/>
      <c r="L294" s="188"/>
      <c r="N294" s="189"/>
      <c r="O294" s="403"/>
      <c r="Q294" s="189"/>
      <c r="R294" s="403"/>
      <c r="T294" s="189"/>
      <c r="U294" s="403"/>
      <c r="W294" s="189"/>
      <c r="X294" s="403"/>
      <c r="Z294" s="189"/>
      <c r="AA294" s="403"/>
      <c r="AC294" s="189"/>
      <c r="AD294" s="403"/>
      <c r="AE294" s="186"/>
      <c r="AF294" s="186"/>
    </row>
    <row r="295" spans="1:32" s="185" customFormat="1" x14ac:dyDescent="0.2">
      <c r="A295" s="184"/>
      <c r="C295" s="186"/>
      <c r="D295" s="189"/>
      <c r="G295" s="187"/>
      <c r="H295" s="188"/>
      <c r="I295" s="188"/>
      <c r="J295" s="188"/>
      <c r="K295" s="188"/>
      <c r="L295" s="188"/>
      <c r="N295" s="189"/>
      <c r="O295" s="403"/>
      <c r="Q295" s="189"/>
      <c r="R295" s="403"/>
      <c r="T295" s="189"/>
      <c r="U295" s="403"/>
      <c r="W295" s="189"/>
      <c r="X295" s="403"/>
      <c r="Z295" s="189"/>
      <c r="AA295" s="403"/>
      <c r="AC295" s="189"/>
      <c r="AD295" s="403"/>
      <c r="AE295" s="186"/>
      <c r="AF295" s="186"/>
    </row>
    <row r="296" spans="1:32" s="185" customFormat="1" x14ac:dyDescent="0.2">
      <c r="A296" s="184"/>
      <c r="C296" s="186"/>
      <c r="D296" s="189"/>
      <c r="G296" s="187"/>
      <c r="H296" s="188"/>
      <c r="I296" s="188"/>
      <c r="J296" s="188"/>
      <c r="K296" s="188"/>
      <c r="L296" s="188"/>
      <c r="N296" s="189"/>
      <c r="O296" s="403"/>
      <c r="Q296" s="189"/>
      <c r="R296" s="403"/>
      <c r="T296" s="189"/>
      <c r="U296" s="403"/>
      <c r="W296" s="189"/>
      <c r="X296" s="403"/>
      <c r="Z296" s="189"/>
      <c r="AA296" s="403"/>
      <c r="AC296" s="189"/>
      <c r="AD296" s="403"/>
      <c r="AE296" s="186"/>
      <c r="AF296" s="186"/>
    </row>
    <row r="297" spans="1:32" s="185" customFormat="1" x14ac:dyDescent="0.2">
      <c r="A297" s="184"/>
      <c r="C297" s="186"/>
      <c r="D297" s="189"/>
      <c r="G297" s="187"/>
      <c r="H297" s="188"/>
      <c r="I297" s="188"/>
      <c r="J297" s="188"/>
      <c r="K297" s="188"/>
      <c r="L297" s="188"/>
      <c r="N297" s="189"/>
      <c r="O297" s="403"/>
      <c r="Q297" s="189"/>
      <c r="R297" s="403"/>
      <c r="T297" s="189"/>
      <c r="U297" s="403"/>
      <c r="W297" s="189"/>
      <c r="X297" s="403"/>
      <c r="Z297" s="189"/>
      <c r="AA297" s="403"/>
      <c r="AC297" s="189"/>
      <c r="AD297" s="403"/>
      <c r="AE297" s="186"/>
      <c r="AF297" s="186"/>
    </row>
    <row r="298" spans="1:32" s="185" customFormat="1" x14ac:dyDescent="0.2">
      <c r="A298" s="184"/>
      <c r="C298" s="186"/>
      <c r="D298" s="189"/>
      <c r="G298" s="187"/>
      <c r="H298" s="188"/>
      <c r="I298" s="188"/>
      <c r="J298" s="188"/>
      <c r="K298" s="188"/>
      <c r="L298" s="188"/>
      <c r="N298" s="189"/>
      <c r="O298" s="403"/>
      <c r="Q298" s="189"/>
      <c r="R298" s="403"/>
      <c r="T298" s="189"/>
      <c r="U298" s="403"/>
      <c r="W298" s="189"/>
      <c r="X298" s="403"/>
      <c r="Z298" s="189"/>
      <c r="AA298" s="403"/>
      <c r="AC298" s="189"/>
      <c r="AD298" s="403"/>
      <c r="AE298" s="186"/>
      <c r="AF298" s="186"/>
    </row>
    <row r="299" spans="1:32" s="185" customFormat="1" x14ac:dyDescent="0.2">
      <c r="A299" s="184"/>
      <c r="C299" s="186"/>
      <c r="D299" s="189"/>
      <c r="G299" s="187"/>
      <c r="H299" s="188"/>
      <c r="I299" s="188"/>
      <c r="J299" s="188"/>
      <c r="K299" s="188"/>
      <c r="L299" s="188"/>
      <c r="N299" s="189"/>
      <c r="O299" s="403"/>
      <c r="Q299" s="189"/>
      <c r="R299" s="403"/>
      <c r="T299" s="189"/>
      <c r="U299" s="403"/>
      <c r="W299" s="189"/>
      <c r="X299" s="403"/>
      <c r="Z299" s="189"/>
      <c r="AA299" s="403"/>
      <c r="AC299" s="189"/>
      <c r="AD299" s="403"/>
      <c r="AE299" s="186"/>
      <c r="AF299" s="186"/>
    </row>
    <row r="300" spans="1:32" s="185" customFormat="1" x14ac:dyDescent="0.2">
      <c r="A300" s="184"/>
      <c r="C300" s="186"/>
      <c r="D300" s="189"/>
      <c r="G300" s="187"/>
      <c r="H300" s="188"/>
      <c r="I300" s="188"/>
      <c r="J300" s="188"/>
      <c r="K300" s="188"/>
      <c r="L300" s="188"/>
      <c r="N300" s="189"/>
      <c r="O300" s="403"/>
      <c r="Q300" s="189"/>
      <c r="R300" s="403"/>
      <c r="T300" s="189"/>
      <c r="U300" s="403"/>
      <c r="W300" s="189"/>
      <c r="X300" s="403"/>
      <c r="Z300" s="189"/>
      <c r="AA300" s="403"/>
      <c r="AC300" s="189"/>
      <c r="AD300" s="403"/>
      <c r="AE300" s="186"/>
      <c r="AF300" s="186"/>
    </row>
    <row r="301" spans="1:32" s="185" customFormat="1" x14ac:dyDescent="0.2">
      <c r="A301" s="184"/>
      <c r="C301" s="186"/>
      <c r="D301" s="189"/>
      <c r="G301" s="187"/>
      <c r="H301" s="188"/>
      <c r="I301" s="188"/>
      <c r="J301" s="188"/>
      <c r="K301" s="188"/>
      <c r="L301" s="188"/>
      <c r="N301" s="189"/>
      <c r="O301" s="403"/>
      <c r="Q301" s="189"/>
      <c r="R301" s="403"/>
      <c r="T301" s="189"/>
      <c r="U301" s="403"/>
      <c r="W301" s="189"/>
      <c r="X301" s="403"/>
      <c r="Z301" s="189"/>
      <c r="AA301" s="403"/>
      <c r="AC301" s="189"/>
      <c r="AD301" s="403"/>
      <c r="AE301" s="186"/>
      <c r="AF301" s="186"/>
    </row>
    <row r="302" spans="1:32" s="185" customFormat="1" x14ac:dyDescent="0.2">
      <c r="A302" s="184"/>
      <c r="C302" s="186"/>
      <c r="D302" s="189"/>
      <c r="G302" s="187"/>
      <c r="H302" s="188"/>
      <c r="I302" s="188"/>
      <c r="J302" s="188"/>
      <c r="K302" s="188"/>
      <c r="L302" s="188"/>
      <c r="N302" s="189"/>
      <c r="O302" s="403"/>
      <c r="Q302" s="189"/>
      <c r="R302" s="403"/>
      <c r="T302" s="189"/>
      <c r="U302" s="403"/>
      <c r="W302" s="189"/>
      <c r="X302" s="403"/>
      <c r="Z302" s="189"/>
      <c r="AA302" s="403"/>
      <c r="AC302" s="189"/>
      <c r="AD302" s="403"/>
      <c r="AE302" s="186"/>
      <c r="AF302" s="186"/>
    </row>
    <row r="303" spans="1:32" s="185" customFormat="1" x14ac:dyDescent="0.2">
      <c r="A303" s="184"/>
      <c r="C303" s="186"/>
      <c r="D303" s="189"/>
      <c r="G303" s="187"/>
      <c r="H303" s="188"/>
      <c r="I303" s="188"/>
      <c r="J303" s="188"/>
      <c r="K303" s="188"/>
      <c r="L303" s="188"/>
      <c r="N303" s="189"/>
      <c r="O303" s="403"/>
      <c r="Q303" s="189"/>
      <c r="R303" s="403"/>
      <c r="T303" s="189"/>
      <c r="U303" s="403"/>
      <c r="W303" s="189"/>
      <c r="X303" s="403"/>
      <c r="Z303" s="189"/>
      <c r="AA303" s="403"/>
      <c r="AC303" s="189"/>
      <c r="AD303" s="403"/>
      <c r="AE303" s="186"/>
      <c r="AF303" s="186"/>
    </row>
    <row r="304" spans="1:32" s="185" customFormat="1" x14ac:dyDescent="0.2">
      <c r="A304" s="184"/>
      <c r="C304" s="186"/>
      <c r="D304" s="189"/>
      <c r="G304" s="187"/>
      <c r="H304" s="188"/>
      <c r="I304" s="188"/>
      <c r="J304" s="188"/>
      <c r="K304" s="188"/>
      <c r="L304" s="188"/>
      <c r="N304" s="189"/>
      <c r="O304" s="403"/>
      <c r="Q304" s="189"/>
      <c r="R304" s="403"/>
      <c r="T304" s="189"/>
      <c r="U304" s="403"/>
      <c r="W304" s="189"/>
      <c r="X304" s="403"/>
      <c r="Z304" s="189"/>
      <c r="AA304" s="403"/>
      <c r="AC304" s="189"/>
      <c r="AD304" s="403"/>
      <c r="AE304" s="186"/>
      <c r="AF304" s="186"/>
    </row>
    <row r="305" spans="1:32" s="185" customFormat="1" x14ac:dyDescent="0.2">
      <c r="A305" s="184"/>
      <c r="C305" s="186"/>
      <c r="D305" s="189"/>
      <c r="G305" s="187"/>
      <c r="H305" s="188"/>
      <c r="I305" s="188"/>
      <c r="J305" s="188"/>
      <c r="K305" s="188"/>
      <c r="L305" s="188"/>
      <c r="N305" s="189"/>
      <c r="O305" s="403"/>
      <c r="Q305" s="189"/>
      <c r="R305" s="403"/>
      <c r="T305" s="189"/>
      <c r="U305" s="403"/>
      <c r="W305" s="189"/>
      <c r="X305" s="403"/>
      <c r="Z305" s="189"/>
      <c r="AA305" s="403"/>
      <c r="AC305" s="189"/>
      <c r="AD305" s="403"/>
      <c r="AE305" s="186"/>
      <c r="AF305" s="186"/>
    </row>
    <row r="306" spans="1:32" s="185" customFormat="1" x14ac:dyDescent="0.2">
      <c r="A306" s="184"/>
      <c r="C306" s="186"/>
      <c r="D306" s="189"/>
      <c r="G306" s="187"/>
      <c r="H306" s="188"/>
      <c r="I306" s="188"/>
      <c r="J306" s="188"/>
      <c r="K306" s="188"/>
      <c r="L306" s="188"/>
      <c r="N306" s="189"/>
      <c r="O306" s="403"/>
      <c r="Q306" s="189"/>
      <c r="R306" s="403"/>
      <c r="T306" s="189"/>
      <c r="U306" s="403"/>
      <c r="W306" s="189"/>
      <c r="X306" s="403"/>
      <c r="Z306" s="189"/>
      <c r="AA306" s="403"/>
      <c r="AC306" s="189"/>
      <c r="AD306" s="403"/>
      <c r="AE306" s="186"/>
      <c r="AF306" s="186"/>
    </row>
    <row r="307" spans="1:32" s="185" customFormat="1" x14ac:dyDescent="0.2">
      <c r="A307" s="184"/>
      <c r="C307" s="186"/>
      <c r="D307" s="189"/>
      <c r="G307" s="187"/>
      <c r="H307" s="188"/>
      <c r="I307" s="188"/>
      <c r="J307" s="188"/>
      <c r="K307" s="188"/>
      <c r="L307" s="188"/>
      <c r="N307" s="189"/>
      <c r="O307" s="403"/>
      <c r="Q307" s="189"/>
      <c r="R307" s="403"/>
      <c r="T307" s="189"/>
      <c r="U307" s="403"/>
      <c r="W307" s="189"/>
      <c r="X307" s="403"/>
      <c r="Z307" s="189"/>
      <c r="AA307" s="403"/>
      <c r="AC307" s="189"/>
      <c r="AD307" s="403"/>
      <c r="AE307" s="186"/>
      <c r="AF307" s="186"/>
    </row>
    <row r="308" spans="1:32" s="185" customFormat="1" x14ac:dyDescent="0.2">
      <c r="A308" s="184"/>
      <c r="C308" s="186"/>
      <c r="D308" s="189"/>
      <c r="G308" s="187"/>
      <c r="H308" s="188"/>
      <c r="I308" s="188"/>
      <c r="J308" s="188"/>
      <c r="K308" s="188"/>
      <c r="L308" s="188"/>
      <c r="N308" s="189"/>
      <c r="O308" s="403"/>
      <c r="Q308" s="189"/>
      <c r="R308" s="403"/>
      <c r="T308" s="189"/>
      <c r="U308" s="403"/>
      <c r="W308" s="189"/>
      <c r="X308" s="403"/>
      <c r="Z308" s="189"/>
      <c r="AA308" s="403"/>
      <c r="AC308" s="189"/>
      <c r="AD308" s="403"/>
      <c r="AE308" s="186"/>
      <c r="AF308" s="186"/>
    </row>
    <row r="309" spans="1:32" s="185" customFormat="1" x14ac:dyDescent="0.2">
      <c r="A309" s="184"/>
      <c r="C309" s="186"/>
      <c r="D309" s="189"/>
      <c r="G309" s="187"/>
      <c r="H309" s="188"/>
      <c r="I309" s="188"/>
      <c r="J309" s="188"/>
      <c r="K309" s="188"/>
      <c r="L309" s="188"/>
      <c r="N309" s="189"/>
      <c r="O309" s="403"/>
      <c r="Q309" s="189"/>
      <c r="R309" s="403"/>
      <c r="T309" s="189"/>
      <c r="U309" s="403"/>
      <c r="W309" s="189"/>
      <c r="X309" s="403"/>
      <c r="Z309" s="189"/>
      <c r="AA309" s="403"/>
      <c r="AC309" s="189"/>
      <c r="AD309" s="403"/>
      <c r="AE309" s="186"/>
      <c r="AF309" s="186"/>
    </row>
    <row r="310" spans="1:32" s="185" customFormat="1" x14ac:dyDescent="0.2">
      <c r="A310" s="184"/>
      <c r="C310" s="186"/>
      <c r="D310" s="189"/>
      <c r="G310" s="187"/>
      <c r="H310" s="188"/>
      <c r="I310" s="188"/>
      <c r="J310" s="188"/>
      <c r="K310" s="188"/>
      <c r="L310" s="188"/>
      <c r="N310" s="189"/>
      <c r="O310" s="403"/>
      <c r="Q310" s="189"/>
      <c r="R310" s="403"/>
      <c r="T310" s="189"/>
      <c r="U310" s="403"/>
      <c r="W310" s="189"/>
      <c r="X310" s="403"/>
      <c r="Z310" s="189"/>
      <c r="AA310" s="403"/>
      <c r="AC310" s="189"/>
      <c r="AD310" s="403"/>
      <c r="AE310" s="186"/>
      <c r="AF310" s="186"/>
    </row>
    <row r="311" spans="1:32" s="185" customFormat="1" x14ac:dyDescent="0.2">
      <c r="A311" s="184"/>
      <c r="C311" s="186"/>
      <c r="D311" s="189"/>
      <c r="G311" s="187"/>
      <c r="H311" s="188"/>
      <c r="I311" s="188"/>
      <c r="J311" s="188"/>
      <c r="K311" s="188"/>
      <c r="L311" s="188"/>
      <c r="N311" s="189"/>
      <c r="O311" s="403"/>
      <c r="Q311" s="189"/>
      <c r="R311" s="403"/>
      <c r="T311" s="189"/>
      <c r="U311" s="403"/>
      <c r="W311" s="189"/>
      <c r="X311" s="403"/>
      <c r="Z311" s="189"/>
      <c r="AA311" s="403"/>
      <c r="AC311" s="189"/>
      <c r="AD311" s="403"/>
      <c r="AE311" s="186"/>
      <c r="AF311" s="186"/>
    </row>
    <row r="312" spans="1:32" s="185" customFormat="1" x14ac:dyDescent="0.2">
      <c r="A312" s="184"/>
      <c r="C312" s="186"/>
      <c r="D312" s="189"/>
      <c r="G312" s="187"/>
      <c r="H312" s="188"/>
      <c r="I312" s="188"/>
      <c r="J312" s="188"/>
      <c r="K312" s="188"/>
      <c r="L312" s="188"/>
      <c r="N312" s="189"/>
      <c r="O312" s="403"/>
      <c r="Q312" s="189"/>
      <c r="R312" s="403"/>
      <c r="T312" s="189"/>
      <c r="U312" s="403"/>
      <c r="W312" s="189"/>
      <c r="X312" s="403"/>
      <c r="Z312" s="189"/>
      <c r="AA312" s="403"/>
      <c r="AC312" s="189"/>
      <c r="AD312" s="403"/>
      <c r="AE312" s="186"/>
      <c r="AF312" s="186"/>
    </row>
    <row r="313" spans="1:32" s="185" customFormat="1" x14ac:dyDescent="0.2">
      <c r="A313" s="184"/>
      <c r="C313" s="186"/>
      <c r="D313" s="189"/>
      <c r="G313" s="187"/>
      <c r="H313" s="188"/>
      <c r="I313" s="188"/>
      <c r="J313" s="188"/>
      <c r="K313" s="188"/>
      <c r="L313" s="188"/>
      <c r="N313" s="189"/>
      <c r="O313" s="403"/>
      <c r="Q313" s="189"/>
      <c r="R313" s="403"/>
      <c r="T313" s="189"/>
      <c r="U313" s="403"/>
      <c r="W313" s="189"/>
      <c r="X313" s="403"/>
      <c r="Z313" s="189"/>
      <c r="AA313" s="403"/>
      <c r="AC313" s="189"/>
      <c r="AD313" s="403"/>
      <c r="AE313" s="186"/>
      <c r="AF313" s="186"/>
    </row>
    <row r="314" spans="1:32" s="185" customFormat="1" x14ac:dyDescent="0.2">
      <c r="A314" s="184"/>
      <c r="C314" s="186"/>
      <c r="D314" s="189"/>
      <c r="G314" s="187"/>
      <c r="H314" s="188"/>
      <c r="I314" s="188"/>
      <c r="J314" s="188"/>
      <c r="K314" s="188"/>
      <c r="L314" s="188"/>
      <c r="N314" s="189"/>
      <c r="O314" s="403"/>
      <c r="Q314" s="189"/>
      <c r="R314" s="403"/>
      <c r="T314" s="189"/>
      <c r="U314" s="403"/>
      <c r="W314" s="189"/>
      <c r="X314" s="403"/>
      <c r="Z314" s="189"/>
      <c r="AA314" s="403"/>
      <c r="AC314" s="189"/>
      <c r="AD314" s="403"/>
      <c r="AE314" s="186"/>
      <c r="AF314" s="186"/>
    </row>
    <row r="315" spans="1:32" s="185" customFormat="1" x14ac:dyDescent="0.2">
      <c r="A315" s="184"/>
      <c r="C315" s="186"/>
      <c r="D315" s="189"/>
      <c r="G315" s="187"/>
      <c r="H315" s="188"/>
      <c r="I315" s="188"/>
      <c r="J315" s="188"/>
      <c r="K315" s="188"/>
      <c r="L315" s="188"/>
      <c r="N315" s="189"/>
      <c r="O315" s="403"/>
      <c r="Q315" s="189"/>
      <c r="R315" s="403"/>
      <c r="T315" s="189"/>
      <c r="U315" s="403"/>
      <c r="W315" s="189"/>
      <c r="X315" s="403"/>
      <c r="Z315" s="189"/>
      <c r="AA315" s="403"/>
      <c r="AC315" s="189"/>
      <c r="AD315" s="403"/>
      <c r="AE315" s="186"/>
      <c r="AF315" s="186"/>
    </row>
    <row r="316" spans="1:32" s="185" customFormat="1" x14ac:dyDescent="0.2">
      <c r="A316" s="184"/>
      <c r="C316" s="186"/>
      <c r="D316" s="189"/>
      <c r="G316" s="187"/>
      <c r="H316" s="188"/>
      <c r="I316" s="188"/>
      <c r="J316" s="188"/>
      <c r="K316" s="188"/>
      <c r="L316" s="188"/>
      <c r="N316" s="189"/>
      <c r="O316" s="403"/>
      <c r="Q316" s="189"/>
      <c r="R316" s="403"/>
      <c r="T316" s="189"/>
      <c r="U316" s="403"/>
      <c r="W316" s="189"/>
      <c r="X316" s="403"/>
      <c r="Z316" s="189"/>
      <c r="AA316" s="403"/>
      <c r="AC316" s="189"/>
      <c r="AD316" s="403"/>
      <c r="AE316" s="186"/>
      <c r="AF316" s="186"/>
    </row>
    <row r="317" spans="1:32" s="185" customFormat="1" x14ac:dyDescent="0.2">
      <c r="A317" s="184"/>
      <c r="C317" s="186"/>
      <c r="D317" s="189"/>
      <c r="G317" s="187"/>
      <c r="H317" s="188"/>
      <c r="I317" s="188"/>
      <c r="J317" s="188"/>
      <c r="K317" s="188"/>
      <c r="L317" s="188"/>
      <c r="N317" s="189"/>
      <c r="O317" s="403"/>
      <c r="Q317" s="189"/>
      <c r="R317" s="403"/>
      <c r="T317" s="189"/>
      <c r="U317" s="403"/>
      <c r="W317" s="189"/>
      <c r="X317" s="403"/>
      <c r="Z317" s="189"/>
      <c r="AA317" s="403"/>
      <c r="AC317" s="189"/>
      <c r="AD317" s="403"/>
      <c r="AE317" s="186"/>
      <c r="AF317" s="186"/>
    </row>
    <row r="318" spans="1:32" s="185" customFormat="1" x14ac:dyDescent="0.2">
      <c r="A318" s="184"/>
      <c r="C318" s="186"/>
      <c r="D318" s="189"/>
      <c r="G318" s="187"/>
      <c r="H318" s="188"/>
      <c r="I318" s="188"/>
      <c r="J318" s="188"/>
      <c r="K318" s="188"/>
      <c r="L318" s="188"/>
      <c r="N318" s="189"/>
      <c r="O318" s="403"/>
      <c r="Q318" s="189"/>
      <c r="R318" s="403"/>
      <c r="T318" s="189"/>
      <c r="U318" s="403"/>
      <c r="W318" s="189"/>
      <c r="X318" s="403"/>
      <c r="Z318" s="189"/>
      <c r="AA318" s="403"/>
      <c r="AC318" s="189"/>
      <c r="AD318" s="403"/>
      <c r="AE318" s="186"/>
      <c r="AF318" s="186"/>
    </row>
    <row r="319" spans="1:32" s="185" customFormat="1" x14ac:dyDescent="0.2">
      <c r="A319" s="184"/>
      <c r="C319" s="186"/>
      <c r="D319" s="189"/>
      <c r="G319" s="187"/>
      <c r="H319" s="188"/>
      <c r="I319" s="188"/>
      <c r="J319" s="188"/>
      <c r="K319" s="188"/>
      <c r="L319" s="188"/>
      <c r="N319" s="189"/>
      <c r="O319" s="403"/>
      <c r="Q319" s="189"/>
      <c r="R319" s="403"/>
      <c r="T319" s="189"/>
      <c r="U319" s="403"/>
      <c r="W319" s="189"/>
      <c r="X319" s="403"/>
      <c r="Z319" s="189"/>
      <c r="AA319" s="403"/>
      <c r="AC319" s="189"/>
      <c r="AD319" s="403"/>
      <c r="AE319" s="186"/>
      <c r="AF319" s="186"/>
    </row>
    <row r="320" spans="1:32" s="185" customFormat="1" x14ac:dyDescent="0.2">
      <c r="A320" s="184"/>
      <c r="C320" s="186"/>
      <c r="D320" s="189"/>
      <c r="G320" s="187"/>
      <c r="H320" s="188"/>
      <c r="I320" s="188"/>
      <c r="J320" s="188"/>
      <c r="K320" s="188"/>
      <c r="L320" s="188"/>
      <c r="N320" s="189"/>
      <c r="O320" s="403"/>
      <c r="Q320" s="189"/>
      <c r="R320" s="403"/>
      <c r="T320" s="189"/>
      <c r="U320" s="403"/>
      <c r="W320" s="189"/>
      <c r="X320" s="403"/>
      <c r="Z320" s="189"/>
      <c r="AA320" s="403"/>
      <c r="AC320" s="189"/>
      <c r="AD320" s="403"/>
      <c r="AE320" s="186"/>
      <c r="AF320" s="186"/>
    </row>
    <row r="321" spans="1:32" s="185" customFormat="1" x14ac:dyDescent="0.2">
      <c r="A321" s="184"/>
      <c r="C321" s="186"/>
      <c r="D321" s="189"/>
      <c r="G321" s="187"/>
      <c r="H321" s="188"/>
      <c r="I321" s="188"/>
      <c r="J321" s="188"/>
      <c r="K321" s="188"/>
      <c r="L321" s="188"/>
      <c r="N321" s="189"/>
      <c r="O321" s="403"/>
      <c r="Q321" s="189"/>
      <c r="R321" s="403"/>
      <c r="T321" s="189"/>
      <c r="U321" s="403"/>
      <c r="W321" s="189"/>
      <c r="X321" s="403"/>
      <c r="Z321" s="189"/>
      <c r="AA321" s="403"/>
      <c r="AC321" s="189"/>
      <c r="AD321" s="403"/>
      <c r="AE321" s="186"/>
      <c r="AF321" s="186"/>
    </row>
    <row r="322" spans="1:32" s="185" customFormat="1" x14ac:dyDescent="0.2">
      <c r="A322" s="184"/>
      <c r="C322" s="186"/>
      <c r="D322" s="189"/>
      <c r="G322" s="187"/>
      <c r="H322" s="188"/>
      <c r="I322" s="188"/>
      <c r="J322" s="188"/>
      <c r="K322" s="188"/>
      <c r="L322" s="188"/>
      <c r="N322" s="189"/>
      <c r="O322" s="403"/>
      <c r="Q322" s="189"/>
      <c r="R322" s="403"/>
      <c r="T322" s="189"/>
      <c r="U322" s="403"/>
      <c r="W322" s="189"/>
      <c r="X322" s="403"/>
      <c r="Z322" s="189"/>
      <c r="AA322" s="403"/>
      <c r="AC322" s="189"/>
      <c r="AD322" s="403"/>
      <c r="AE322" s="186"/>
      <c r="AF322" s="186"/>
    </row>
    <row r="323" spans="1:32" s="185" customFormat="1" x14ac:dyDescent="0.2">
      <c r="A323" s="184"/>
      <c r="C323" s="186"/>
      <c r="D323" s="189"/>
      <c r="G323" s="187"/>
      <c r="H323" s="188"/>
      <c r="I323" s="188"/>
      <c r="J323" s="188"/>
      <c r="K323" s="188"/>
      <c r="L323" s="188"/>
      <c r="N323" s="189"/>
      <c r="O323" s="403"/>
      <c r="Q323" s="189"/>
      <c r="R323" s="403"/>
      <c r="T323" s="189"/>
      <c r="U323" s="403"/>
      <c r="W323" s="189"/>
      <c r="X323" s="403"/>
      <c r="Z323" s="189"/>
      <c r="AA323" s="403"/>
      <c r="AC323" s="189"/>
      <c r="AD323" s="403"/>
      <c r="AE323" s="186"/>
      <c r="AF323" s="186"/>
    </row>
    <row r="324" spans="1:32" s="185" customFormat="1" x14ac:dyDescent="0.2">
      <c r="A324" s="184"/>
      <c r="C324" s="186"/>
      <c r="D324" s="189"/>
      <c r="G324" s="187"/>
      <c r="H324" s="188"/>
      <c r="I324" s="188"/>
      <c r="J324" s="188"/>
      <c r="K324" s="188"/>
      <c r="L324" s="188"/>
      <c r="N324" s="189"/>
      <c r="O324" s="403"/>
      <c r="Q324" s="189"/>
      <c r="R324" s="403"/>
      <c r="T324" s="189"/>
      <c r="U324" s="403"/>
      <c r="W324" s="189"/>
      <c r="X324" s="403"/>
      <c r="Z324" s="189"/>
      <c r="AA324" s="403"/>
      <c r="AC324" s="189"/>
      <c r="AD324" s="403"/>
      <c r="AE324" s="186"/>
      <c r="AF324" s="186"/>
    </row>
    <row r="325" spans="1:32" s="185" customFormat="1" x14ac:dyDescent="0.2">
      <c r="A325" s="184"/>
      <c r="C325" s="186"/>
      <c r="D325" s="189"/>
      <c r="G325" s="187"/>
      <c r="H325" s="188"/>
      <c r="I325" s="188"/>
      <c r="J325" s="188"/>
      <c r="K325" s="188"/>
      <c r="L325" s="188"/>
      <c r="N325" s="189"/>
      <c r="O325" s="403"/>
      <c r="Q325" s="189"/>
      <c r="R325" s="403"/>
      <c r="T325" s="189"/>
      <c r="U325" s="403"/>
      <c r="W325" s="189"/>
      <c r="X325" s="403"/>
      <c r="Z325" s="189"/>
      <c r="AA325" s="403"/>
      <c r="AC325" s="189"/>
      <c r="AD325" s="403"/>
      <c r="AE325" s="186"/>
      <c r="AF325" s="186"/>
    </row>
    <row r="326" spans="1:32" s="185" customFormat="1" x14ac:dyDescent="0.2">
      <c r="A326" s="184"/>
      <c r="C326" s="186"/>
      <c r="D326" s="189"/>
      <c r="G326" s="187"/>
      <c r="H326" s="188"/>
      <c r="I326" s="188"/>
      <c r="J326" s="188"/>
      <c r="K326" s="188"/>
      <c r="L326" s="188"/>
      <c r="N326" s="189"/>
      <c r="O326" s="403"/>
      <c r="Q326" s="189"/>
      <c r="R326" s="403"/>
      <c r="T326" s="189"/>
      <c r="U326" s="403"/>
      <c r="W326" s="189"/>
      <c r="X326" s="403"/>
      <c r="Z326" s="189"/>
      <c r="AA326" s="403"/>
      <c r="AC326" s="189"/>
      <c r="AD326" s="403"/>
      <c r="AE326" s="186"/>
      <c r="AF326" s="186"/>
    </row>
    <row r="327" spans="1:32" s="185" customFormat="1" x14ac:dyDescent="0.2">
      <c r="A327" s="184"/>
      <c r="C327" s="186"/>
      <c r="D327" s="189"/>
      <c r="G327" s="187"/>
      <c r="H327" s="188"/>
      <c r="I327" s="188"/>
      <c r="J327" s="188"/>
      <c r="K327" s="188"/>
      <c r="L327" s="188"/>
      <c r="N327" s="189"/>
      <c r="O327" s="403"/>
      <c r="Q327" s="189"/>
      <c r="R327" s="403"/>
      <c r="T327" s="189"/>
      <c r="U327" s="403"/>
      <c r="W327" s="189"/>
      <c r="X327" s="403"/>
      <c r="Z327" s="189"/>
      <c r="AA327" s="403"/>
      <c r="AC327" s="189"/>
      <c r="AD327" s="403"/>
      <c r="AE327" s="186"/>
      <c r="AF327" s="186"/>
    </row>
    <row r="328" spans="1:32" s="185" customFormat="1" x14ac:dyDescent="0.2">
      <c r="A328" s="184"/>
      <c r="C328" s="186"/>
      <c r="D328" s="189"/>
      <c r="G328" s="187"/>
      <c r="H328" s="188"/>
      <c r="I328" s="188"/>
      <c r="J328" s="188"/>
      <c r="K328" s="188"/>
      <c r="L328" s="188"/>
      <c r="N328" s="189"/>
      <c r="O328" s="403"/>
      <c r="Q328" s="189"/>
      <c r="R328" s="403"/>
      <c r="T328" s="189"/>
      <c r="U328" s="403"/>
      <c r="W328" s="189"/>
      <c r="X328" s="403"/>
      <c r="Z328" s="189"/>
      <c r="AA328" s="403"/>
      <c r="AC328" s="189"/>
      <c r="AD328" s="403"/>
      <c r="AE328" s="186"/>
      <c r="AF328" s="186"/>
    </row>
    <row r="329" spans="1:32" s="185" customFormat="1" x14ac:dyDescent="0.2">
      <c r="A329" s="184"/>
      <c r="C329" s="186"/>
      <c r="D329" s="189"/>
      <c r="G329" s="187"/>
      <c r="H329" s="188"/>
      <c r="I329" s="188"/>
      <c r="J329" s="188"/>
      <c r="K329" s="188"/>
      <c r="L329" s="188"/>
      <c r="N329" s="189"/>
      <c r="O329" s="403"/>
      <c r="Q329" s="189"/>
      <c r="R329" s="403"/>
      <c r="T329" s="189"/>
      <c r="U329" s="403"/>
      <c r="W329" s="189"/>
      <c r="X329" s="403"/>
      <c r="Z329" s="189"/>
      <c r="AA329" s="403"/>
      <c r="AC329" s="189"/>
      <c r="AD329" s="403"/>
      <c r="AE329" s="186"/>
      <c r="AF329" s="186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9" type="noConversion"/>
  <dataValidations xWindow="781" yWindow="661" count="3">
    <dataValidation allowBlank="1" showInputMessage="1" showErrorMessage="1" promptTitle="Minimum FTE Recommended" prompt="Pre-populated FTE is recommended minimum staffing level" sqref="Q37:Q38 AC37:AC38 Z37:Z38 W37:W38 T37:T38"/>
    <dataValidation type="decimal" operator="greaterThanOrEqual" allowBlank="1" showInputMessage="1" showErrorMessage="1" promptTitle="Minimum FTE Required" prompt="Pre-populated FTE is required minimum staffing level" sqref="Q32 Z32 T32 W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Q30 T30 W30 Z30 AC30"/>
  </dataValidations>
  <pageMargins left="0.7" right="0.7" top="0.75" bottom="0.75" header="0.3" footer="0.3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I186"/>
  <sheetViews>
    <sheetView showGridLines="0" topLeftCell="A4" zoomScale="90" zoomScaleNormal="90" zoomScalePageLayoutView="90" workbookViewId="0">
      <selection activeCell="H16" sqref="H16"/>
    </sheetView>
  </sheetViews>
  <sheetFormatPr defaultColWidth="8.85546875" defaultRowHeight="12.75" outlineLevelRow="1" x14ac:dyDescent="0.2"/>
  <cols>
    <col min="1" max="2" width="37" style="274" customWidth="1"/>
    <col min="3" max="3" width="1.7109375" style="275" customWidth="1"/>
    <col min="4" max="4" width="19.140625" style="274" customWidth="1"/>
    <col min="5" max="9" width="19.140625" style="275" customWidth="1"/>
    <col min="10" max="16384" width="8.8554687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C2" s="537" t="s">
        <v>978</v>
      </c>
      <c r="F2" s="525" t="s">
        <v>967</v>
      </c>
      <c r="G2" s="443"/>
      <c r="H2" s="443"/>
    </row>
    <row r="3" spans="1:9" s="1" customFormat="1" ht="15" x14ac:dyDescent="0.25">
      <c r="F3" s="526" t="s">
        <v>968</v>
      </c>
      <c r="G3" s="13"/>
      <c r="H3" s="13"/>
    </row>
    <row r="4" spans="1:9" s="1" customFormat="1" x14ac:dyDescent="0.2">
      <c r="F4" s="527" t="s">
        <v>969</v>
      </c>
      <c r="G4" s="412"/>
      <c r="H4" s="445"/>
    </row>
    <row r="5" spans="1:9" s="166" customFormat="1" x14ac:dyDescent="0.2">
      <c r="A5" s="412"/>
      <c r="C5" s="1"/>
      <c r="D5" s="1"/>
      <c r="E5" s="1"/>
      <c r="F5" s="528" t="s">
        <v>971</v>
      </c>
      <c r="G5" s="444"/>
      <c r="H5" s="444"/>
      <c r="I5" s="444"/>
    </row>
    <row r="6" spans="1:9" s="167" customFormat="1" ht="18.75" x14ac:dyDescent="0.3">
      <c r="A6" s="414" t="str">
        <f>'Start Here - Data Entry '!D3&amp;" - NON-SALARY BUDGET"</f>
        <v>DCIS at Fairmont - NON-SALARY BUDGET</v>
      </c>
      <c r="B6" s="512"/>
      <c r="C6" s="512"/>
      <c r="D6" s="552"/>
      <c r="E6" s="552"/>
      <c r="F6" s="529" t="s">
        <v>972</v>
      </c>
      <c r="G6" s="510"/>
      <c r="H6" s="510"/>
      <c r="I6" s="415"/>
    </row>
    <row r="7" spans="1:9" ht="16.5" thickBot="1" x14ac:dyDescent="0.3">
      <c r="D7" s="272"/>
      <c r="E7" s="552" t="s">
        <v>1018</v>
      </c>
      <c r="F7" s="552" t="s">
        <v>1018</v>
      </c>
      <c r="G7" s="552" t="s">
        <v>1018</v>
      </c>
      <c r="H7" s="552" t="s">
        <v>1021</v>
      </c>
      <c r="I7" s="552" t="s">
        <v>1021</v>
      </c>
    </row>
    <row r="8" spans="1:9" s="280" customFormat="1" ht="55.5" customHeight="1" thickBot="1" x14ac:dyDescent="0.25">
      <c r="A8" s="276" t="s">
        <v>282</v>
      </c>
      <c r="B8" s="277"/>
      <c r="C8" s="278"/>
      <c r="D8" s="279" t="s">
        <v>163</v>
      </c>
      <c r="E8" s="279" t="s">
        <v>164</v>
      </c>
      <c r="F8" s="279" t="s">
        <v>165</v>
      </c>
      <c r="G8" s="279" t="s">
        <v>166</v>
      </c>
      <c r="H8" s="279" t="s">
        <v>167</v>
      </c>
      <c r="I8" s="277" t="s">
        <v>168</v>
      </c>
    </row>
    <row r="9" spans="1:9" ht="12.75" customHeight="1" thickBot="1" x14ac:dyDescent="0.25">
      <c r="A9" s="281" t="s">
        <v>283</v>
      </c>
      <c r="B9" s="282"/>
      <c r="C9" s="283"/>
      <c r="D9" s="284">
        <v>100000</v>
      </c>
      <c r="E9" s="285">
        <v>25000</v>
      </c>
      <c r="F9" s="285">
        <f>SUM(E9*1.03)</f>
        <v>25750</v>
      </c>
      <c r="G9" s="285">
        <f>SUM(F9*1.03)</f>
        <v>26522.5</v>
      </c>
      <c r="H9" s="285">
        <f>SUM(G9*1.01)</f>
        <v>26787.724999999999</v>
      </c>
      <c r="I9" s="285">
        <f>SUM(H9*1.01)</f>
        <v>27055.60225</v>
      </c>
    </row>
    <row r="10" spans="1:9" ht="13.5" thickBot="1" x14ac:dyDescent="0.25">
      <c r="A10" s="287" t="s">
        <v>284</v>
      </c>
      <c r="B10" s="288"/>
      <c r="C10" s="283"/>
      <c r="D10" s="289">
        <v>0</v>
      </c>
      <c r="E10" s="289">
        <v>2000</v>
      </c>
      <c r="F10" s="285">
        <f t="shared" ref="F10:G26" si="0">SUM(E10*1.03)</f>
        <v>2060</v>
      </c>
      <c r="G10" s="285">
        <f t="shared" si="0"/>
        <v>2121.8000000000002</v>
      </c>
      <c r="H10" s="285">
        <f t="shared" ref="H10:I26" si="1">SUM(G10*1.01)</f>
        <v>2143.018</v>
      </c>
      <c r="I10" s="285">
        <f t="shared" si="1"/>
        <v>2164.4481799999999</v>
      </c>
    </row>
    <row r="11" spans="1:9" ht="13.5" thickBot="1" x14ac:dyDescent="0.25">
      <c r="A11" s="287" t="s">
        <v>285</v>
      </c>
      <c r="B11" s="288"/>
      <c r="C11" s="283"/>
      <c r="D11" s="289">
        <v>0</v>
      </c>
      <c r="E11" s="289">
        <v>10000</v>
      </c>
      <c r="F11" s="285">
        <f t="shared" si="0"/>
        <v>10300</v>
      </c>
      <c r="G11" s="285">
        <f t="shared" si="0"/>
        <v>10609</v>
      </c>
      <c r="H11" s="285">
        <f t="shared" si="1"/>
        <v>10715.09</v>
      </c>
      <c r="I11" s="285">
        <f t="shared" si="1"/>
        <v>10822.240900000001</v>
      </c>
    </row>
    <row r="12" spans="1:9" ht="13.5" thickBot="1" x14ac:dyDescent="0.25">
      <c r="A12" s="287" t="s">
        <v>286</v>
      </c>
      <c r="B12" s="288"/>
      <c r="C12" s="283"/>
      <c r="D12" s="289">
        <v>0</v>
      </c>
      <c r="E12" s="289">
        <v>2500</v>
      </c>
      <c r="F12" s="285">
        <f t="shared" si="0"/>
        <v>2575</v>
      </c>
      <c r="G12" s="285">
        <f t="shared" si="0"/>
        <v>2652.25</v>
      </c>
      <c r="H12" s="285">
        <f t="shared" si="1"/>
        <v>2678.7725</v>
      </c>
      <c r="I12" s="285">
        <f t="shared" si="1"/>
        <v>2705.5602250000002</v>
      </c>
    </row>
    <row r="13" spans="1:9" ht="13.5" thickBot="1" x14ac:dyDescent="0.25">
      <c r="A13" s="287" t="s">
        <v>287</v>
      </c>
      <c r="B13" s="288"/>
      <c r="C13" s="283"/>
      <c r="D13" s="289">
        <v>0</v>
      </c>
      <c r="E13" s="289">
        <v>28000</v>
      </c>
      <c r="F13" s="285">
        <f t="shared" si="0"/>
        <v>28840</v>
      </c>
      <c r="G13" s="285">
        <f t="shared" si="0"/>
        <v>29705.200000000001</v>
      </c>
      <c r="H13" s="285">
        <f t="shared" si="1"/>
        <v>30002.252</v>
      </c>
      <c r="I13" s="285">
        <f t="shared" si="1"/>
        <v>30302.274519999999</v>
      </c>
    </row>
    <row r="14" spans="1:9" ht="13.5" thickBot="1" x14ac:dyDescent="0.25">
      <c r="A14" s="287" t="s">
        <v>288</v>
      </c>
      <c r="B14" s="288"/>
      <c r="C14" s="283"/>
      <c r="D14" s="289">
        <v>0</v>
      </c>
      <c r="E14" s="289">
        <v>10000</v>
      </c>
      <c r="F14" s="285">
        <f t="shared" si="0"/>
        <v>10300</v>
      </c>
      <c r="G14" s="285">
        <f t="shared" si="0"/>
        <v>10609</v>
      </c>
      <c r="H14" s="285">
        <f t="shared" si="1"/>
        <v>10715.09</v>
      </c>
      <c r="I14" s="285">
        <f t="shared" si="1"/>
        <v>10822.240900000001</v>
      </c>
    </row>
    <row r="15" spans="1:9" ht="13.5" thickBot="1" x14ac:dyDescent="0.25">
      <c r="A15" s="287" t="s">
        <v>1017</v>
      </c>
      <c r="B15" s="288"/>
      <c r="C15" s="283"/>
      <c r="D15" s="289">
        <v>0</v>
      </c>
      <c r="E15" s="289">
        <v>46000</v>
      </c>
      <c r="F15" s="285">
        <v>35000</v>
      </c>
      <c r="G15" s="285">
        <f t="shared" ref="G15:G26" si="2">SUM(F15*1.03)</f>
        <v>36050</v>
      </c>
      <c r="H15" s="285">
        <f>SUM(G15*0.7)</f>
        <v>25235</v>
      </c>
      <c r="I15" s="285">
        <f t="shared" si="1"/>
        <v>25487.35</v>
      </c>
    </row>
    <row r="16" spans="1:9" ht="13.5" thickBot="1" x14ac:dyDescent="0.25">
      <c r="A16" s="287" t="s">
        <v>289</v>
      </c>
      <c r="B16" s="288"/>
      <c r="C16" s="283"/>
      <c r="D16" s="289">
        <v>0</v>
      </c>
      <c r="E16" s="289">
        <v>400</v>
      </c>
      <c r="F16" s="285">
        <f t="shared" si="0"/>
        <v>412</v>
      </c>
      <c r="G16" s="285">
        <f t="shared" si="2"/>
        <v>424.36</v>
      </c>
      <c r="H16" s="285">
        <f t="shared" si="1"/>
        <v>428.60360000000003</v>
      </c>
      <c r="I16" s="285">
        <f t="shared" si="1"/>
        <v>432.88963600000005</v>
      </c>
    </row>
    <row r="17" spans="1:9" ht="13.5" thickBot="1" x14ac:dyDescent="0.25">
      <c r="A17" s="287" t="s">
        <v>290</v>
      </c>
      <c r="B17" s="288"/>
      <c r="C17" s="283"/>
      <c r="D17" s="289">
        <v>0</v>
      </c>
      <c r="E17" s="289">
        <v>3000</v>
      </c>
      <c r="F17" s="285">
        <f t="shared" si="0"/>
        <v>3090</v>
      </c>
      <c r="G17" s="285">
        <f t="shared" si="2"/>
        <v>3182.7000000000003</v>
      </c>
      <c r="H17" s="285">
        <f t="shared" si="1"/>
        <v>3214.5270000000005</v>
      </c>
      <c r="I17" s="285">
        <f t="shared" si="1"/>
        <v>3246.6722700000005</v>
      </c>
    </row>
    <row r="18" spans="1:9" ht="13.5" thickBot="1" x14ac:dyDescent="0.25">
      <c r="A18" s="291" t="s">
        <v>291</v>
      </c>
      <c r="B18" s="292"/>
      <c r="C18" s="283"/>
      <c r="D18" s="289">
        <v>0</v>
      </c>
      <c r="E18" s="289"/>
      <c r="F18" s="285">
        <f t="shared" si="0"/>
        <v>0</v>
      </c>
      <c r="G18" s="285">
        <f t="shared" si="2"/>
        <v>0</v>
      </c>
      <c r="H18" s="285">
        <f t="shared" si="1"/>
        <v>0</v>
      </c>
      <c r="I18" s="285">
        <f t="shared" si="1"/>
        <v>0</v>
      </c>
    </row>
    <row r="19" spans="1:9" ht="13.5" thickBot="1" x14ac:dyDescent="0.25">
      <c r="A19" s="293" t="s">
        <v>292</v>
      </c>
      <c r="B19" s="292"/>
      <c r="C19" s="283"/>
      <c r="D19" s="294">
        <v>0</v>
      </c>
      <c r="E19" s="289"/>
      <c r="F19" s="285">
        <f t="shared" si="0"/>
        <v>0</v>
      </c>
      <c r="G19" s="285">
        <f t="shared" si="2"/>
        <v>0</v>
      </c>
      <c r="H19" s="285">
        <f t="shared" si="1"/>
        <v>0</v>
      </c>
      <c r="I19" s="285">
        <f t="shared" si="1"/>
        <v>0</v>
      </c>
    </row>
    <row r="20" spans="1:9" ht="13.5" thickBot="1" x14ac:dyDescent="0.25">
      <c r="A20" s="287" t="s">
        <v>1020</v>
      </c>
      <c r="B20" s="288"/>
      <c r="C20" s="283"/>
      <c r="D20" s="289">
        <v>140000</v>
      </c>
      <c r="E20" s="289">
        <v>3500</v>
      </c>
      <c r="F20" s="285">
        <f t="shared" si="0"/>
        <v>3605</v>
      </c>
      <c r="G20" s="285">
        <f t="shared" si="2"/>
        <v>3713.15</v>
      </c>
      <c r="H20" s="285">
        <f t="shared" si="1"/>
        <v>3750.2815000000001</v>
      </c>
      <c r="I20" s="285">
        <f t="shared" si="1"/>
        <v>3787.7843149999999</v>
      </c>
    </row>
    <row r="21" spans="1:9" ht="13.5" thickBot="1" x14ac:dyDescent="0.25">
      <c r="A21" s="287" t="s">
        <v>294</v>
      </c>
      <c r="B21" s="288"/>
      <c r="C21" s="283"/>
      <c r="D21" s="289">
        <v>0</v>
      </c>
      <c r="E21" s="289"/>
      <c r="F21" s="285">
        <f t="shared" si="0"/>
        <v>0</v>
      </c>
      <c r="G21" s="285">
        <f t="shared" si="2"/>
        <v>0</v>
      </c>
      <c r="H21" s="285">
        <f t="shared" si="1"/>
        <v>0</v>
      </c>
      <c r="I21" s="285">
        <f t="shared" si="1"/>
        <v>0</v>
      </c>
    </row>
    <row r="22" spans="1:9" ht="13.5" thickBot="1" x14ac:dyDescent="0.25">
      <c r="A22" s="287" t="s">
        <v>295</v>
      </c>
      <c r="B22" s="288"/>
      <c r="C22" s="283"/>
      <c r="D22" s="289">
        <v>0</v>
      </c>
      <c r="E22" s="289">
        <v>20000</v>
      </c>
      <c r="F22" s="285">
        <f t="shared" si="0"/>
        <v>20600</v>
      </c>
      <c r="G22" s="285">
        <f t="shared" si="2"/>
        <v>21218</v>
      </c>
      <c r="H22" s="285">
        <f t="shared" si="1"/>
        <v>21430.18</v>
      </c>
      <c r="I22" s="285">
        <f t="shared" si="1"/>
        <v>21644.481800000001</v>
      </c>
    </row>
    <row r="23" spans="1:9" ht="13.5" thickBot="1" x14ac:dyDescent="0.25">
      <c r="A23" s="291" t="s">
        <v>296</v>
      </c>
      <c r="B23" s="292"/>
      <c r="C23" s="283"/>
      <c r="D23" s="289">
        <v>0</v>
      </c>
      <c r="E23" s="289"/>
      <c r="F23" s="285">
        <f t="shared" si="0"/>
        <v>0</v>
      </c>
      <c r="G23" s="285">
        <f t="shared" si="2"/>
        <v>0</v>
      </c>
      <c r="H23" s="285">
        <f t="shared" si="1"/>
        <v>0</v>
      </c>
      <c r="I23" s="285">
        <f t="shared" si="1"/>
        <v>0</v>
      </c>
    </row>
    <row r="24" spans="1:9" ht="13.5" thickBot="1" x14ac:dyDescent="0.25">
      <c r="A24" s="293" t="s">
        <v>297</v>
      </c>
      <c r="B24" s="292"/>
      <c r="C24" s="283"/>
      <c r="D24" s="294">
        <v>0</v>
      </c>
      <c r="E24" s="294">
        <v>13800</v>
      </c>
      <c r="F24" s="285">
        <f t="shared" si="0"/>
        <v>14214</v>
      </c>
      <c r="G24" s="285">
        <f t="shared" si="2"/>
        <v>14640.42</v>
      </c>
      <c r="H24" s="285">
        <f t="shared" si="1"/>
        <v>14786.824200000001</v>
      </c>
      <c r="I24" s="285">
        <f t="shared" si="1"/>
        <v>14934.692442000001</v>
      </c>
    </row>
    <row r="25" spans="1:9" ht="13.5" thickBot="1" x14ac:dyDescent="0.25">
      <c r="A25" s="287" t="s">
        <v>293</v>
      </c>
      <c r="B25" s="288"/>
      <c r="C25" s="283"/>
      <c r="D25" s="289">
        <v>0</v>
      </c>
      <c r="E25" s="289"/>
      <c r="F25" s="285">
        <f t="shared" si="0"/>
        <v>0</v>
      </c>
      <c r="G25" s="285">
        <f t="shared" si="2"/>
        <v>0</v>
      </c>
      <c r="H25" s="285">
        <f t="shared" si="1"/>
        <v>0</v>
      </c>
      <c r="I25" s="285">
        <f t="shared" si="1"/>
        <v>0</v>
      </c>
    </row>
    <row r="26" spans="1:9" ht="13.5" thickBot="1" x14ac:dyDescent="0.25">
      <c r="A26" s="293" t="s">
        <v>298</v>
      </c>
      <c r="B26" s="292"/>
      <c r="C26" s="283"/>
      <c r="D26" s="295">
        <v>0</v>
      </c>
      <c r="E26" s="296">
        <v>3000</v>
      </c>
      <c r="F26" s="285">
        <f t="shared" si="0"/>
        <v>3090</v>
      </c>
      <c r="G26" s="285">
        <f t="shared" si="2"/>
        <v>3182.7000000000003</v>
      </c>
      <c r="H26" s="285">
        <f t="shared" si="1"/>
        <v>3214.5270000000005</v>
      </c>
      <c r="I26" s="285">
        <f t="shared" si="1"/>
        <v>3246.6722700000005</v>
      </c>
    </row>
    <row r="27" spans="1:9" ht="13.5" thickBot="1" x14ac:dyDescent="0.25">
      <c r="A27" s="298" t="s">
        <v>299</v>
      </c>
      <c r="B27" s="299"/>
      <c r="C27" s="283"/>
      <c r="D27" s="300">
        <f>SUM(D9:D26)</f>
        <v>240000</v>
      </c>
      <c r="E27" s="300">
        <f t="shared" ref="E27:I27" si="3">SUM(E9:E26)</f>
        <v>167200</v>
      </c>
      <c r="F27" s="300">
        <f t="shared" si="3"/>
        <v>159836</v>
      </c>
      <c r="G27" s="300">
        <f t="shared" si="3"/>
        <v>164631.08000000002</v>
      </c>
      <c r="H27" s="300">
        <f t="shared" si="3"/>
        <v>155101.89079999999</v>
      </c>
      <c r="I27" s="301">
        <f t="shared" si="3"/>
        <v>156652.90970800002</v>
      </c>
    </row>
    <row r="28" spans="1:9" ht="13.5" outlineLevel="1" thickBot="1" x14ac:dyDescent="0.25">
      <c r="A28" s="302"/>
      <c r="B28" s="302"/>
      <c r="C28" s="303"/>
      <c r="D28" s="304"/>
      <c r="E28" s="305"/>
      <c r="F28" s="305"/>
      <c r="G28" s="305"/>
      <c r="H28" s="305"/>
      <c r="I28" s="305"/>
    </row>
    <row r="29" spans="1:9" outlineLevel="1" x14ac:dyDescent="0.2">
      <c r="A29" s="306"/>
      <c r="B29" s="307"/>
      <c r="C29" s="283"/>
      <c r="D29" s="285"/>
      <c r="E29" s="285"/>
      <c r="F29" s="285"/>
      <c r="G29" s="285"/>
      <c r="H29" s="285"/>
      <c r="I29" s="286"/>
    </row>
    <row r="30" spans="1:9" outlineLevel="1" x14ac:dyDescent="0.2">
      <c r="A30" s="308"/>
      <c r="B30" s="309"/>
      <c r="C30" s="283"/>
      <c r="D30" s="289"/>
      <c r="E30" s="289"/>
      <c r="F30" s="289"/>
      <c r="G30" s="289"/>
      <c r="H30" s="289"/>
      <c r="I30" s="290"/>
    </row>
    <row r="31" spans="1:9" outlineLevel="1" x14ac:dyDescent="0.2">
      <c r="A31" s="308"/>
      <c r="B31" s="309"/>
      <c r="C31" s="283"/>
      <c r="D31" s="289"/>
      <c r="E31" s="289"/>
      <c r="F31" s="289"/>
      <c r="G31" s="289"/>
      <c r="H31" s="289"/>
      <c r="I31" s="290"/>
    </row>
    <row r="32" spans="1:9" outlineLevel="1" x14ac:dyDescent="0.2">
      <c r="A32" s="308"/>
      <c r="B32" s="309"/>
      <c r="C32" s="283"/>
      <c r="D32" s="289"/>
      <c r="E32" s="289"/>
      <c r="F32" s="289"/>
      <c r="G32" s="289"/>
      <c r="H32" s="289"/>
      <c r="I32" s="290"/>
    </row>
    <row r="33" spans="1:9" outlineLevel="1" x14ac:dyDescent="0.2">
      <c r="A33" s="308"/>
      <c r="B33" s="309"/>
      <c r="C33" s="283"/>
      <c r="D33" s="289"/>
      <c r="E33" s="289"/>
      <c r="F33" s="289"/>
      <c r="G33" s="289"/>
      <c r="H33" s="289"/>
      <c r="I33" s="290"/>
    </row>
    <row r="34" spans="1:9" outlineLevel="1" x14ac:dyDescent="0.2">
      <c r="A34" s="308"/>
      <c r="B34" s="309"/>
      <c r="C34" s="283"/>
      <c r="D34" s="289"/>
      <c r="E34" s="289"/>
      <c r="F34" s="289"/>
      <c r="G34" s="289"/>
      <c r="H34" s="289"/>
      <c r="I34" s="290"/>
    </row>
    <row r="35" spans="1:9" outlineLevel="1" x14ac:dyDescent="0.2">
      <c r="A35" s="308"/>
      <c r="B35" s="309"/>
      <c r="C35" s="283"/>
      <c r="D35" s="289"/>
      <c r="E35" s="289"/>
      <c r="F35" s="289"/>
      <c r="G35" s="289"/>
      <c r="H35" s="289"/>
      <c r="I35" s="290"/>
    </row>
    <row r="36" spans="1:9" outlineLevel="1" x14ac:dyDescent="0.2">
      <c r="A36" s="308"/>
      <c r="B36" s="309"/>
      <c r="C36" s="283"/>
      <c r="D36" s="289"/>
      <c r="E36" s="289"/>
      <c r="F36" s="289"/>
      <c r="G36" s="289"/>
      <c r="H36" s="289"/>
      <c r="I36" s="290"/>
    </row>
    <row r="37" spans="1:9" outlineLevel="1" x14ac:dyDescent="0.2">
      <c r="A37" s="308"/>
      <c r="B37" s="309"/>
      <c r="C37" s="283"/>
      <c r="D37" s="289"/>
      <c r="E37" s="289"/>
      <c r="F37" s="289"/>
      <c r="G37" s="289"/>
      <c r="H37" s="289"/>
      <c r="I37" s="290"/>
    </row>
    <row r="38" spans="1:9" outlineLevel="1" x14ac:dyDescent="0.2">
      <c r="A38" s="308"/>
      <c r="B38" s="309"/>
      <c r="C38" s="283"/>
      <c r="D38" s="289"/>
      <c r="E38" s="289"/>
      <c r="F38" s="289"/>
      <c r="G38" s="289"/>
      <c r="H38" s="289"/>
      <c r="I38" s="290"/>
    </row>
    <row r="39" spans="1:9" outlineLevel="1" x14ac:dyDescent="0.2">
      <c r="A39" s="308"/>
      <c r="B39" s="309"/>
      <c r="C39" s="283"/>
      <c r="D39" s="289"/>
      <c r="E39" s="289"/>
      <c r="F39" s="289"/>
      <c r="G39" s="289"/>
      <c r="H39" s="289"/>
      <c r="I39" s="290"/>
    </row>
    <row r="40" spans="1:9" outlineLevel="1" x14ac:dyDescent="0.2">
      <c r="A40" s="308"/>
      <c r="B40" s="309"/>
      <c r="C40" s="283"/>
      <c r="D40" s="289"/>
      <c r="E40" s="289"/>
      <c r="F40" s="289"/>
      <c r="G40" s="289"/>
      <c r="H40" s="289"/>
      <c r="I40" s="290"/>
    </row>
    <row r="41" spans="1:9" outlineLevel="1" x14ac:dyDescent="0.2">
      <c r="A41" s="308"/>
      <c r="B41" s="309"/>
      <c r="C41" s="283"/>
      <c r="D41" s="289"/>
      <c r="E41" s="289"/>
      <c r="F41" s="289"/>
      <c r="G41" s="289"/>
      <c r="H41" s="289"/>
      <c r="I41" s="290"/>
    </row>
    <row r="42" spans="1:9" outlineLevel="1" x14ac:dyDescent="0.2">
      <c r="A42" s="308"/>
      <c r="B42" s="309"/>
      <c r="C42" s="283"/>
      <c r="D42" s="289"/>
      <c r="E42" s="289"/>
      <c r="F42" s="289"/>
      <c r="G42" s="289"/>
      <c r="H42" s="289"/>
      <c r="I42" s="290"/>
    </row>
    <row r="43" spans="1:9" ht="13.5" outlineLevel="1" thickBot="1" x14ac:dyDescent="0.25">
      <c r="A43" s="310"/>
      <c r="B43" s="311"/>
      <c r="C43" s="283"/>
      <c r="D43" s="296"/>
      <c r="E43" s="296"/>
      <c r="F43" s="296"/>
      <c r="G43" s="296"/>
      <c r="H43" s="296"/>
      <c r="I43" s="297"/>
    </row>
    <row r="44" spans="1:9" ht="13.5" outlineLevel="1" thickBot="1" x14ac:dyDescent="0.25">
      <c r="A44" s="298" t="s">
        <v>300</v>
      </c>
      <c r="B44" s="299"/>
      <c r="C44" s="283"/>
      <c r="D44" s="300">
        <f>SUM(D29:D43)</f>
        <v>0</v>
      </c>
      <c r="E44" s="300">
        <f t="shared" ref="E44:I44" si="4">SUM(E29:E43)</f>
        <v>0</v>
      </c>
      <c r="F44" s="300">
        <f t="shared" si="4"/>
        <v>0</v>
      </c>
      <c r="G44" s="300">
        <f t="shared" si="4"/>
        <v>0</v>
      </c>
      <c r="H44" s="300">
        <f t="shared" si="4"/>
        <v>0</v>
      </c>
      <c r="I44" s="300">
        <f t="shared" si="4"/>
        <v>0</v>
      </c>
    </row>
    <row r="45" spans="1:9" ht="13.5" thickBot="1" x14ac:dyDescent="0.25">
      <c r="A45" s="312"/>
      <c r="B45" s="312"/>
      <c r="C45" s="283"/>
      <c r="D45" s="304"/>
      <c r="E45" s="305"/>
      <c r="F45" s="305"/>
      <c r="G45" s="305"/>
      <c r="H45" s="305"/>
      <c r="I45" s="305"/>
    </row>
    <row r="46" spans="1:9" s="318" customFormat="1" ht="24" customHeight="1" outlineLevel="1" thickBot="1" x14ac:dyDescent="0.3">
      <c r="A46" s="313" t="s">
        <v>301</v>
      </c>
      <c r="B46" s="314"/>
      <c r="C46" s="315"/>
      <c r="D46" s="316"/>
      <c r="E46" s="316"/>
      <c r="F46" s="316"/>
      <c r="G46" s="316"/>
      <c r="H46" s="316"/>
      <c r="I46" s="317"/>
    </row>
    <row r="47" spans="1:9" ht="13.5" thickBot="1" x14ac:dyDescent="0.25">
      <c r="C47" s="319"/>
    </row>
    <row r="48" spans="1:9" s="318" customFormat="1" ht="36.75" customHeight="1" thickBot="1" x14ac:dyDescent="0.3">
      <c r="A48" s="320" t="s">
        <v>302</v>
      </c>
      <c r="B48" s="314"/>
      <c r="C48" s="315"/>
      <c r="D48" s="321">
        <f>D44+D27+D46</f>
        <v>240000</v>
      </c>
      <c r="E48" s="321">
        <f t="shared" ref="E48:I48" si="5">E44+E27+E46</f>
        <v>167200</v>
      </c>
      <c r="F48" s="321">
        <f t="shared" si="5"/>
        <v>159836</v>
      </c>
      <c r="G48" s="321">
        <f t="shared" si="5"/>
        <v>164631.08000000002</v>
      </c>
      <c r="H48" s="321">
        <f t="shared" si="5"/>
        <v>155101.89079999999</v>
      </c>
      <c r="I48" s="321">
        <f t="shared" si="5"/>
        <v>156652.90970800002</v>
      </c>
    </row>
    <row r="49" spans="3:3" x14ac:dyDescent="0.2">
      <c r="C49" s="319"/>
    </row>
    <row r="50" spans="3:3" x14ac:dyDescent="0.2">
      <c r="C50" s="319"/>
    </row>
    <row r="51" spans="3:3" x14ac:dyDescent="0.2">
      <c r="C51" s="319"/>
    </row>
    <row r="52" spans="3:3" x14ac:dyDescent="0.2">
      <c r="C52" s="319"/>
    </row>
    <row r="53" spans="3:3" x14ac:dyDescent="0.2">
      <c r="C53" s="319"/>
    </row>
    <row r="54" spans="3:3" x14ac:dyDescent="0.2">
      <c r="C54" s="319"/>
    </row>
    <row r="55" spans="3:3" x14ac:dyDescent="0.2">
      <c r="C55" s="319"/>
    </row>
    <row r="56" spans="3:3" x14ac:dyDescent="0.2">
      <c r="C56" s="319"/>
    </row>
    <row r="57" spans="3:3" x14ac:dyDescent="0.2">
      <c r="C57" s="319"/>
    </row>
    <row r="58" spans="3:3" x14ac:dyDescent="0.2">
      <c r="C58" s="319"/>
    </row>
    <row r="59" spans="3:3" x14ac:dyDescent="0.2">
      <c r="C59" s="319"/>
    </row>
    <row r="60" spans="3:3" x14ac:dyDescent="0.2">
      <c r="C60" s="319"/>
    </row>
    <row r="61" spans="3:3" x14ac:dyDescent="0.2">
      <c r="C61" s="319"/>
    </row>
    <row r="62" spans="3:3" x14ac:dyDescent="0.2">
      <c r="C62" s="319"/>
    </row>
    <row r="63" spans="3:3" x14ac:dyDescent="0.2">
      <c r="C63" s="319"/>
    </row>
    <row r="64" spans="3:3" x14ac:dyDescent="0.2">
      <c r="C64" s="319"/>
    </row>
    <row r="65" spans="3:3" x14ac:dyDescent="0.2">
      <c r="C65" s="319"/>
    </row>
    <row r="66" spans="3:3" x14ac:dyDescent="0.2">
      <c r="C66" s="319"/>
    </row>
    <row r="67" spans="3:3" x14ac:dyDescent="0.2">
      <c r="C67" s="319"/>
    </row>
    <row r="68" spans="3:3" x14ac:dyDescent="0.2">
      <c r="C68" s="319"/>
    </row>
    <row r="69" spans="3:3" x14ac:dyDescent="0.2">
      <c r="C69" s="319"/>
    </row>
    <row r="70" spans="3:3" x14ac:dyDescent="0.2">
      <c r="C70" s="319"/>
    </row>
    <row r="71" spans="3:3" x14ac:dyDescent="0.2">
      <c r="C71" s="319"/>
    </row>
    <row r="72" spans="3:3" x14ac:dyDescent="0.2">
      <c r="C72" s="319"/>
    </row>
    <row r="73" spans="3:3" x14ac:dyDescent="0.2">
      <c r="C73" s="319"/>
    </row>
    <row r="74" spans="3:3" x14ac:dyDescent="0.2">
      <c r="C74" s="319"/>
    </row>
    <row r="75" spans="3:3" x14ac:dyDescent="0.2">
      <c r="C75" s="319"/>
    </row>
    <row r="76" spans="3:3" x14ac:dyDescent="0.2">
      <c r="C76" s="319"/>
    </row>
    <row r="77" spans="3:3" x14ac:dyDescent="0.2">
      <c r="C77" s="319"/>
    </row>
    <row r="78" spans="3:3" x14ac:dyDescent="0.2">
      <c r="C78" s="319"/>
    </row>
    <row r="79" spans="3:3" x14ac:dyDescent="0.2">
      <c r="C79" s="319"/>
    </row>
    <row r="80" spans="3:3" x14ac:dyDescent="0.2">
      <c r="C80" s="319"/>
    </row>
    <row r="81" spans="3:3" x14ac:dyDescent="0.2">
      <c r="C81" s="319"/>
    </row>
    <row r="82" spans="3:3" x14ac:dyDescent="0.2">
      <c r="C82" s="319"/>
    </row>
    <row r="83" spans="3:3" x14ac:dyDescent="0.2">
      <c r="C83" s="319"/>
    </row>
    <row r="84" spans="3:3" x14ac:dyDescent="0.2">
      <c r="C84" s="319"/>
    </row>
    <row r="85" spans="3:3" x14ac:dyDescent="0.2">
      <c r="C85" s="319"/>
    </row>
    <row r="86" spans="3:3" x14ac:dyDescent="0.2">
      <c r="C86" s="319"/>
    </row>
    <row r="87" spans="3:3" x14ac:dyDescent="0.2">
      <c r="C87" s="319"/>
    </row>
    <row r="88" spans="3:3" x14ac:dyDescent="0.2">
      <c r="C88" s="319"/>
    </row>
    <row r="89" spans="3:3" x14ac:dyDescent="0.2">
      <c r="C89" s="319"/>
    </row>
    <row r="90" spans="3:3" x14ac:dyDescent="0.2">
      <c r="C90" s="319"/>
    </row>
    <row r="91" spans="3:3" x14ac:dyDescent="0.2">
      <c r="C91" s="319"/>
    </row>
    <row r="92" spans="3:3" x14ac:dyDescent="0.2">
      <c r="C92" s="319"/>
    </row>
    <row r="93" spans="3:3" x14ac:dyDescent="0.2">
      <c r="C93" s="319"/>
    </row>
    <row r="94" spans="3:3" x14ac:dyDescent="0.2">
      <c r="C94" s="319"/>
    </row>
    <row r="95" spans="3:3" x14ac:dyDescent="0.2">
      <c r="C95" s="319"/>
    </row>
    <row r="96" spans="3:3" x14ac:dyDescent="0.2">
      <c r="C96" s="319"/>
    </row>
    <row r="97" spans="3:3" x14ac:dyDescent="0.2">
      <c r="C97" s="319"/>
    </row>
    <row r="98" spans="3:3" x14ac:dyDescent="0.2">
      <c r="C98" s="319"/>
    </row>
    <row r="99" spans="3:3" x14ac:dyDescent="0.2">
      <c r="C99" s="319"/>
    </row>
    <row r="100" spans="3:3" x14ac:dyDescent="0.2">
      <c r="C100" s="319"/>
    </row>
    <row r="101" spans="3:3" x14ac:dyDescent="0.2">
      <c r="C101" s="319"/>
    </row>
    <row r="102" spans="3:3" x14ac:dyDescent="0.2">
      <c r="C102" s="319"/>
    </row>
    <row r="103" spans="3:3" x14ac:dyDescent="0.2">
      <c r="C103" s="319"/>
    </row>
    <row r="104" spans="3:3" x14ac:dyDescent="0.2">
      <c r="C104" s="319"/>
    </row>
    <row r="105" spans="3:3" x14ac:dyDescent="0.2">
      <c r="C105" s="319"/>
    </row>
    <row r="106" spans="3:3" x14ac:dyDescent="0.2">
      <c r="C106" s="319"/>
    </row>
    <row r="107" spans="3:3" x14ac:dyDescent="0.2">
      <c r="C107" s="319"/>
    </row>
    <row r="108" spans="3:3" x14ac:dyDescent="0.2">
      <c r="C108" s="319"/>
    </row>
    <row r="109" spans="3:3" x14ac:dyDescent="0.2">
      <c r="C109" s="319"/>
    </row>
    <row r="110" spans="3:3" x14ac:dyDescent="0.2">
      <c r="C110" s="319"/>
    </row>
    <row r="111" spans="3:3" x14ac:dyDescent="0.2">
      <c r="C111" s="319"/>
    </row>
    <row r="112" spans="3:3" x14ac:dyDescent="0.2">
      <c r="C112" s="319"/>
    </row>
    <row r="113" spans="3:3" x14ac:dyDescent="0.2">
      <c r="C113" s="319"/>
    </row>
    <row r="114" spans="3:3" x14ac:dyDescent="0.2">
      <c r="C114" s="319"/>
    </row>
    <row r="115" spans="3:3" x14ac:dyDescent="0.2">
      <c r="C115" s="319"/>
    </row>
    <row r="116" spans="3:3" x14ac:dyDescent="0.2">
      <c r="C116" s="319"/>
    </row>
    <row r="117" spans="3:3" x14ac:dyDescent="0.2">
      <c r="C117" s="319"/>
    </row>
    <row r="118" spans="3:3" x14ac:dyDescent="0.2">
      <c r="C118" s="319"/>
    </row>
    <row r="119" spans="3:3" x14ac:dyDescent="0.2">
      <c r="C119" s="319"/>
    </row>
    <row r="120" spans="3:3" x14ac:dyDescent="0.2">
      <c r="C120" s="319"/>
    </row>
    <row r="121" spans="3:3" x14ac:dyDescent="0.2">
      <c r="C121" s="319"/>
    </row>
    <row r="122" spans="3:3" x14ac:dyDescent="0.2">
      <c r="C122" s="319"/>
    </row>
    <row r="123" spans="3:3" x14ac:dyDescent="0.2">
      <c r="C123" s="319"/>
    </row>
    <row r="124" spans="3:3" x14ac:dyDescent="0.2">
      <c r="C124" s="319"/>
    </row>
    <row r="125" spans="3:3" x14ac:dyDescent="0.2">
      <c r="C125" s="319"/>
    </row>
    <row r="126" spans="3:3" x14ac:dyDescent="0.2">
      <c r="C126" s="319"/>
    </row>
    <row r="127" spans="3:3" x14ac:dyDescent="0.2">
      <c r="C127" s="319"/>
    </row>
    <row r="128" spans="3:3" x14ac:dyDescent="0.2">
      <c r="C128" s="319"/>
    </row>
    <row r="129" spans="3:9" x14ac:dyDescent="0.2">
      <c r="C129" s="319"/>
    </row>
    <row r="130" spans="3:9" x14ac:dyDescent="0.2">
      <c r="C130" s="319"/>
    </row>
    <row r="131" spans="3:9" x14ac:dyDescent="0.2">
      <c r="C131" s="319"/>
    </row>
    <row r="132" spans="3:9" x14ac:dyDescent="0.2">
      <c r="C132" s="319"/>
    </row>
    <row r="133" spans="3:9" x14ac:dyDescent="0.2">
      <c r="C133" s="319"/>
    </row>
    <row r="134" spans="3:9" x14ac:dyDescent="0.2">
      <c r="C134" s="319"/>
    </row>
    <row r="135" spans="3:9" x14ac:dyDescent="0.2">
      <c r="C135" s="319"/>
    </row>
    <row r="136" spans="3:9" x14ac:dyDescent="0.2">
      <c r="C136" s="319"/>
    </row>
    <row r="137" spans="3:9" x14ac:dyDescent="0.2">
      <c r="C137" s="319"/>
      <c r="E137" s="319"/>
      <c r="F137" s="319"/>
      <c r="G137" s="319"/>
      <c r="H137" s="319"/>
      <c r="I137" s="319"/>
    </row>
    <row r="138" spans="3:9" x14ac:dyDescent="0.2">
      <c r="C138" s="319"/>
      <c r="E138" s="319"/>
      <c r="F138" s="319"/>
      <c r="G138" s="319"/>
      <c r="H138" s="319"/>
      <c r="I138" s="319"/>
    </row>
    <row r="139" spans="3:9" x14ac:dyDescent="0.2">
      <c r="C139" s="319"/>
      <c r="E139" s="319"/>
      <c r="F139" s="319"/>
      <c r="G139" s="319"/>
      <c r="H139" s="319"/>
      <c r="I139" s="319"/>
    </row>
    <row r="140" spans="3:9" x14ac:dyDescent="0.2">
      <c r="C140" s="319"/>
      <c r="E140" s="319"/>
      <c r="F140" s="319"/>
      <c r="G140" s="319"/>
      <c r="H140" s="319"/>
      <c r="I140" s="319"/>
    </row>
    <row r="141" spans="3:9" x14ac:dyDescent="0.2">
      <c r="C141" s="319"/>
      <c r="E141" s="319"/>
      <c r="F141" s="319"/>
      <c r="G141" s="319"/>
      <c r="H141" s="319"/>
      <c r="I141" s="319"/>
    </row>
    <row r="142" spans="3:9" x14ac:dyDescent="0.2">
      <c r="C142" s="319"/>
      <c r="E142" s="319"/>
      <c r="F142" s="319"/>
      <c r="G142" s="319"/>
      <c r="H142" s="319"/>
      <c r="I142" s="319"/>
    </row>
    <row r="143" spans="3:9" x14ac:dyDescent="0.2">
      <c r="C143" s="319"/>
      <c r="E143" s="319"/>
      <c r="F143" s="319"/>
      <c r="G143" s="319"/>
      <c r="H143" s="319"/>
      <c r="I143" s="319"/>
    </row>
    <row r="144" spans="3:9" x14ac:dyDescent="0.2">
      <c r="C144" s="319"/>
      <c r="E144" s="319"/>
      <c r="F144" s="319"/>
      <c r="G144" s="319"/>
      <c r="H144" s="319"/>
      <c r="I144" s="319"/>
    </row>
    <row r="145" spans="3:9" x14ac:dyDescent="0.2">
      <c r="C145" s="319"/>
      <c r="E145" s="319"/>
      <c r="F145" s="319"/>
      <c r="G145" s="319"/>
      <c r="H145" s="319"/>
      <c r="I145" s="319"/>
    </row>
    <row r="146" spans="3:9" x14ac:dyDescent="0.2">
      <c r="C146" s="319"/>
      <c r="E146" s="319"/>
      <c r="F146" s="319"/>
      <c r="G146" s="319"/>
      <c r="H146" s="319"/>
      <c r="I146" s="319"/>
    </row>
    <row r="147" spans="3:9" x14ac:dyDescent="0.2">
      <c r="C147" s="319"/>
      <c r="E147" s="319"/>
      <c r="F147" s="319"/>
      <c r="G147" s="319"/>
      <c r="H147" s="319"/>
      <c r="I147" s="319"/>
    </row>
    <row r="148" spans="3:9" x14ac:dyDescent="0.2">
      <c r="C148" s="319"/>
      <c r="E148" s="319"/>
      <c r="F148" s="319"/>
      <c r="G148" s="319"/>
      <c r="H148" s="319"/>
      <c r="I148" s="319"/>
    </row>
    <row r="149" spans="3:9" x14ac:dyDescent="0.2">
      <c r="C149" s="319"/>
      <c r="E149" s="319"/>
      <c r="F149" s="319"/>
      <c r="G149" s="319"/>
      <c r="H149" s="319"/>
      <c r="I149" s="319"/>
    </row>
    <row r="150" spans="3:9" x14ac:dyDescent="0.2">
      <c r="C150" s="319"/>
      <c r="E150" s="319"/>
      <c r="F150" s="319"/>
      <c r="G150" s="319"/>
      <c r="H150" s="319"/>
      <c r="I150" s="319"/>
    </row>
    <row r="151" spans="3:9" x14ac:dyDescent="0.2">
      <c r="C151" s="319"/>
      <c r="E151" s="319"/>
      <c r="F151" s="319"/>
      <c r="G151" s="319"/>
      <c r="H151" s="319"/>
      <c r="I151" s="319"/>
    </row>
    <row r="152" spans="3:9" x14ac:dyDescent="0.2">
      <c r="C152" s="319"/>
      <c r="E152" s="319"/>
      <c r="F152" s="319"/>
      <c r="G152" s="319"/>
      <c r="H152" s="319"/>
      <c r="I152" s="319"/>
    </row>
    <row r="153" spans="3:9" x14ac:dyDescent="0.2">
      <c r="C153" s="319"/>
      <c r="E153" s="319"/>
      <c r="F153" s="319"/>
      <c r="G153" s="319"/>
      <c r="H153" s="319"/>
      <c r="I153" s="319"/>
    </row>
    <row r="154" spans="3:9" x14ac:dyDescent="0.2">
      <c r="C154" s="319"/>
      <c r="E154" s="319"/>
      <c r="F154" s="319"/>
      <c r="G154" s="319"/>
      <c r="H154" s="319"/>
      <c r="I154" s="319"/>
    </row>
    <row r="155" spans="3:9" x14ac:dyDescent="0.2">
      <c r="C155" s="319"/>
      <c r="E155" s="319"/>
      <c r="F155" s="319"/>
      <c r="G155" s="319"/>
      <c r="H155" s="319"/>
      <c r="I155" s="319"/>
    </row>
    <row r="156" spans="3:9" x14ac:dyDescent="0.2">
      <c r="C156" s="319"/>
      <c r="E156" s="319"/>
      <c r="F156" s="319"/>
      <c r="G156" s="319"/>
      <c r="H156" s="319"/>
      <c r="I156" s="319"/>
    </row>
    <row r="157" spans="3:9" x14ac:dyDescent="0.2">
      <c r="C157" s="319"/>
      <c r="E157" s="319"/>
      <c r="F157" s="319"/>
      <c r="G157" s="319"/>
      <c r="H157" s="319"/>
      <c r="I157" s="319"/>
    </row>
    <row r="158" spans="3:9" x14ac:dyDescent="0.2">
      <c r="C158" s="319"/>
      <c r="E158" s="319"/>
      <c r="F158" s="319"/>
      <c r="G158" s="319"/>
      <c r="H158" s="319"/>
      <c r="I158" s="319"/>
    </row>
    <row r="159" spans="3:9" x14ac:dyDescent="0.2">
      <c r="C159" s="319"/>
      <c r="E159" s="319"/>
      <c r="F159" s="319"/>
      <c r="G159" s="319"/>
      <c r="H159" s="319"/>
      <c r="I159" s="319"/>
    </row>
    <row r="160" spans="3:9" x14ac:dyDescent="0.2">
      <c r="C160" s="319"/>
      <c r="E160" s="319"/>
      <c r="F160" s="319"/>
      <c r="G160" s="319"/>
      <c r="H160" s="319"/>
      <c r="I160" s="319"/>
    </row>
    <row r="161" spans="3:9" x14ac:dyDescent="0.2">
      <c r="C161" s="319"/>
      <c r="E161" s="319"/>
      <c r="F161" s="319"/>
      <c r="G161" s="319"/>
      <c r="H161" s="319"/>
      <c r="I161" s="319"/>
    </row>
    <row r="162" spans="3:9" x14ac:dyDescent="0.2">
      <c r="C162" s="319"/>
      <c r="E162" s="319"/>
      <c r="F162" s="319"/>
      <c r="G162" s="319"/>
      <c r="H162" s="319"/>
      <c r="I162" s="319"/>
    </row>
    <row r="163" spans="3:9" x14ac:dyDescent="0.2">
      <c r="C163" s="319"/>
      <c r="E163" s="319"/>
      <c r="F163" s="319"/>
      <c r="G163" s="319"/>
      <c r="H163" s="319"/>
      <c r="I163" s="319"/>
    </row>
    <row r="164" spans="3:9" x14ac:dyDescent="0.2">
      <c r="C164" s="319"/>
      <c r="E164" s="319"/>
      <c r="F164" s="319"/>
      <c r="G164" s="319"/>
      <c r="H164" s="319"/>
      <c r="I164" s="319"/>
    </row>
    <row r="165" spans="3:9" x14ac:dyDescent="0.2">
      <c r="C165" s="319"/>
      <c r="E165" s="319"/>
      <c r="F165" s="319"/>
      <c r="G165" s="319"/>
      <c r="H165" s="319"/>
      <c r="I165" s="319"/>
    </row>
    <row r="166" spans="3:9" x14ac:dyDescent="0.2">
      <c r="C166" s="319"/>
      <c r="E166" s="319"/>
      <c r="F166" s="319"/>
      <c r="G166" s="319"/>
      <c r="H166" s="319"/>
      <c r="I166" s="319"/>
    </row>
    <row r="167" spans="3:9" x14ac:dyDescent="0.2">
      <c r="C167" s="319"/>
      <c r="E167" s="319"/>
      <c r="F167" s="319"/>
      <c r="G167" s="319"/>
      <c r="H167" s="319"/>
      <c r="I167" s="319"/>
    </row>
    <row r="168" spans="3:9" x14ac:dyDescent="0.2">
      <c r="C168" s="319"/>
      <c r="E168" s="319"/>
      <c r="F168" s="319"/>
      <c r="G168" s="319"/>
      <c r="H168" s="319"/>
      <c r="I168" s="319"/>
    </row>
    <row r="169" spans="3:9" x14ac:dyDescent="0.2">
      <c r="C169" s="319"/>
      <c r="E169" s="319"/>
      <c r="F169" s="319"/>
      <c r="G169" s="319"/>
      <c r="H169" s="319"/>
      <c r="I169" s="319"/>
    </row>
    <row r="170" spans="3:9" x14ac:dyDescent="0.2">
      <c r="C170" s="319"/>
      <c r="E170" s="319"/>
      <c r="F170" s="319"/>
      <c r="G170" s="319"/>
      <c r="H170" s="319"/>
      <c r="I170" s="319"/>
    </row>
    <row r="171" spans="3:9" x14ac:dyDescent="0.2">
      <c r="C171" s="319"/>
      <c r="E171" s="319"/>
      <c r="F171" s="319"/>
      <c r="G171" s="319"/>
      <c r="H171" s="319"/>
      <c r="I171" s="319"/>
    </row>
    <row r="172" spans="3:9" x14ac:dyDescent="0.2">
      <c r="C172" s="319"/>
      <c r="E172" s="319"/>
      <c r="F172" s="319"/>
      <c r="G172" s="319"/>
      <c r="H172" s="319"/>
      <c r="I172" s="319"/>
    </row>
    <row r="173" spans="3:9" x14ac:dyDescent="0.2">
      <c r="C173" s="319"/>
      <c r="E173" s="319"/>
      <c r="F173" s="319"/>
      <c r="G173" s="319"/>
      <c r="H173" s="319"/>
      <c r="I173" s="319"/>
    </row>
    <row r="174" spans="3:9" x14ac:dyDescent="0.2">
      <c r="C174" s="319"/>
      <c r="E174" s="319"/>
      <c r="F174" s="319"/>
      <c r="G174" s="319"/>
      <c r="H174" s="319"/>
      <c r="I174" s="319"/>
    </row>
    <row r="175" spans="3:9" x14ac:dyDescent="0.2">
      <c r="C175" s="319"/>
      <c r="E175" s="319"/>
      <c r="F175" s="319"/>
      <c r="G175" s="319"/>
      <c r="H175" s="319"/>
      <c r="I175" s="319"/>
    </row>
    <row r="176" spans="3:9" x14ac:dyDescent="0.2">
      <c r="C176" s="319"/>
      <c r="E176" s="319"/>
      <c r="F176" s="319"/>
      <c r="G176" s="319"/>
      <c r="H176" s="319"/>
      <c r="I176" s="319"/>
    </row>
    <row r="177" spans="3:9" x14ac:dyDescent="0.2">
      <c r="C177" s="319"/>
      <c r="E177" s="319"/>
      <c r="F177" s="319"/>
      <c r="G177" s="319"/>
      <c r="H177" s="319"/>
      <c r="I177" s="319"/>
    </row>
    <row r="178" spans="3:9" x14ac:dyDescent="0.2">
      <c r="C178" s="319"/>
      <c r="E178" s="319"/>
      <c r="F178" s="319"/>
      <c r="G178" s="319"/>
      <c r="H178" s="319"/>
      <c r="I178" s="319"/>
    </row>
    <row r="179" spans="3:9" x14ac:dyDescent="0.2">
      <c r="C179" s="319"/>
      <c r="E179" s="319"/>
      <c r="F179" s="319"/>
      <c r="G179" s="319"/>
      <c r="H179" s="319"/>
      <c r="I179" s="319"/>
    </row>
    <row r="180" spans="3:9" x14ac:dyDescent="0.2">
      <c r="C180" s="319"/>
      <c r="E180" s="319"/>
      <c r="F180" s="319"/>
      <c r="G180" s="319"/>
      <c r="H180" s="319"/>
      <c r="I180" s="319"/>
    </row>
    <row r="181" spans="3:9" x14ac:dyDescent="0.2">
      <c r="C181" s="319"/>
      <c r="E181" s="319"/>
      <c r="F181" s="319"/>
      <c r="G181" s="319"/>
      <c r="H181" s="319"/>
      <c r="I181" s="319"/>
    </row>
    <row r="182" spans="3:9" x14ac:dyDescent="0.2">
      <c r="C182" s="319"/>
      <c r="E182" s="319"/>
      <c r="F182" s="319"/>
      <c r="G182" s="319"/>
      <c r="H182" s="319"/>
      <c r="I182" s="319"/>
    </row>
    <row r="183" spans="3:9" x14ac:dyDescent="0.2">
      <c r="C183" s="319"/>
      <c r="E183" s="319"/>
      <c r="F183" s="319"/>
      <c r="G183" s="319"/>
      <c r="H183" s="319"/>
      <c r="I183" s="319"/>
    </row>
    <row r="184" spans="3:9" x14ac:dyDescent="0.2">
      <c r="C184" s="319"/>
      <c r="E184" s="319"/>
      <c r="F184" s="319"/>
      <c r="G184" s="319"/>
      <c r="H184" s="319"/>
      <c r="I184" s="319"/>
    </row>
    <row r="185" spans="3:9" x14ac:dyDescent="0.2">
      <c r="C185" s="319"/>
      <c r="E185" s="319"/>
      <c r="F185" s="319"/>
      <c r="G185" s="319"/>
      <c r="H185" s="319"/>
      <c r="I185" s="319"/>
    </row>
    <row r="186" spans="3:9" x14ac:dyDescent="0.2">
      <c r="C186" s="319"/>
      <c r="E186" s="319"/>
      <c r="F186" s="319"/>
      <c r="G186" s="319"/>
      <c r="H186" s="319"/>
      <c r="I186" s="319"/>
    </row>
  </sheetData>
  <sheetProtection insertRows="0" autoFilter="0"/>
  <phoneticPr fontId="2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I171"/>
  <sheetViews>
    <sheetView showGridLines="0" tabSelected="1" topLeftCell="A10" workbookViewId="0">
      <selection activeCell="D41" sqref="D41"/>
    </sheetView>
  </sheetViews>
  <sheetFormatPr defaultColWidth="8.85546875" defaultRowHeight="12.75" x14ac:dyDescent="0.2"/>
  <cols>
    <col min="1" max="2" width="37" style="274" customWidth="1"/>
    <col min="3" max="3" width="1.7109375" style="275" customWidth="1"/>
    <col min="4" max="4" width="19.7109375" style="274" customWidth="1"/>
    <col min="5" max="5" width="18.85546875" style="275" customWidth="1"/>
    <col min="6" max="6" width="18" style="275" customWidth="1"/>
    <col min="7" max="9" width="18.28515625" style="275" customWidth="1"/>
    <col min="10" max="16384" width="8.85546875" style="274"/>
  </cols>
  <sheetData>
    <row r="1" spans="1:9" s="186" customFormat="1" x14ac:dyDescent="0.2">
      <c r="A1" s="184"/>
      <c r="B1" s="185"/>
      <c r="D1" s="185"/>
      <c r="E1" s="185"/>
      <c r="F1" s="185"/>
      <c r="G1" s="187"/>
      <c r="H1" s="188"/>
      <c r="I1" s="188"/>
    </row>
    <row r="2" spans="1:9" s="1" customFormat="1" ht="21" x14ac:dyDescent="0.35">
      <c r="D2" s="537" t="s">
        <v>978</v>
      </c>
      <c r="F2" s="443"/>
      <c r="H2" s="443"/>
    </row>
    <row r="3" spans="1:9" s="1" customFormat="1" ht="21" x14ac:dyDescent="0.35">
      <c r="F3" s="445"/>
      <c r="G3" s="443" t="s">
        <v>973</v>
      </c>
      <c r="H3" s="445"/>
    </row>
    <row r="4" spans="1:9" s="166" customFormat="1" ht="15" x14ac:dyDescent="0.25">
      <c r="A4" s="412"/>
      <c r="C4" s="1"/>
      <c r="D4" s="1"/>
      <c r="E4" s="1"/>
      <c r="F4" s="445"/>
      <c r="G4" s="13" t="s">
        <v>974</v>
      </c>
      <c r="H4" s="444"/>
      <c r="I4" s="444"/>
    </row>
    <row r="5" spans="1:9" s="167" customFormat="1" ht="18.75" x14ac:dyDescent="0.3">
      <c r="A5" s="414" t="str">
        <f>'Start Here - Data Entry '!D3&amp;" - NON-SALARY BUDGET"</f>
        <v>DCIS at Fairmont - NON-SALARY BUDGET</v>
      </c>
      <c r="B5" s="512"/>
      <c r="C5" s="512"/>
      <c r="D5" s="513"/>
      <c r="E5" s="513"/>
      <c r="F5" s="514"/>
      <c r="G5" s="510" t="s">
        <v>975</v>
      </c>
      <c r="H5" s="510"/>
      <c r="I5" s="415"/>
    </row>
    <row r="6" spans="1:9" ht="13.5" thickBot="1" x14ac:dyDescent="0.25">
      <c r="A6" s="272"/>
      <c r="B6" s="272"/>
      <c r="C6" s="271"/>
      <c r="D6" s="272"/>
      <c r="E6" s="271"/>
      <c r="F6" s="271"/>
      <c r="G6" s="273"/>
      <c r="H6" s="273"/>
      <c r="I6" s="273"/>
    </row>
    <row r="7" spans="1:9" s="330" customFormat="1" ht="55.5" customHeight="1" thickBot="1" x14ac:dyDescent="0.25">
      <c r="A7" s="327" t="s">
        <v>282</v>
      </c>
      <c r="B7" s="328"/>
      <c r="C7" s="278"/>
      <c r="D7" s="329" t="s">
        <v>1019</v>
      </c>
      <c r="E7" s="328" t="s">
        <v>164</v>
      </c>
      <c r="F7" s="328" t="s">
        <v>165</v>
      </c>
      <c r="G7" s="328" t="s">
        <v>166</v>
      </c>
      <c r="H7" s="328" t="s">
        <v>167</v>
      </c>
      <c r="I7" s="328" t="s">
        <v>168</v>
      </c>
    </row>
    <row r="8" spans="1:9" ht="6.75" customHeight="1" thickBot="1" x14ac:dyDescent="0.25">
      <c r="A8" s="312"/>
      <c r="B8" s="312"/>
      <c r="C8" s="283"/>
      <c r="D8" s="304"/>
      <c r="E8" s="283"/>
      <c r="F8" s="283"/>
      <c r="G8" s="283"/>
      <c r="H8" s="283"/>
      <c r="I8" s="283"/>
    </row>
    <row r="9" spans="1:9" s="335" customFormat="1" ht="15.75" customHeight="1" thickBot="1" x14ac:dyDescent="0.3">
      <c r="A9" s="331" t="s">
        <v>320</v>
      </c>
      <c r="B9" s="332"/>
      <c r="C9" s="333"/>
      <c r="D9" s="334">
        <f>'Step 2 - Review Revenue'!I61</f>
        <v>0</v>
      </c>
      <c r="E9" s="334">
        <f>'Step 2 - Review Revenue'!J61</f>
        <v>1990396.125</v>
      </c>
      <c r="F9" s="334">
        <f>'Step 2 - Review Revenue'!K61</f>
        <v>2262766.6754999999</v>
      </c>
      <c r="G9" s="334">
        <f>'Step 2 - Review Revenue'!L61</f>
        <v>2545856.5062325001</v>
      </c>
      <c r="H9" s="334">
        <f>'Step 2 - Review Revenue'!M61</f>
        <v>2562655.8708948251</v>
      </c>
      <c r="I9" s="334">
        <f>'Step 2 - Review Revenue'!N61</f>
        <v>2640578.774003773</v>
      </c>
    </row>
    <row r="10" spans="1:9" x14ac:dyDescent="0.2">
      <c r="A10" s="336" t="s">
        <v>172</v>
      </c>
      <c r="B10" s="337"/>
      <c r="C10" s="283"/>
      <c r="D10" s="338">
        <f>'Step 2 - Review Revenue'!I9</f>
        <v>0</v>
      </c>
      <c r="E10" s="339">
        <f>'Step 2 - Review Revenue'!J9</f>
        <v>0</v>
      </c>
      <c r="F10" s="339">
        <f>'Step 2 - Review Revenue'!K9</f>
        <v>0</v>
      </c>
      <c r="G10" s="339">
        <f>'Step 2 - Review Revenue'!L9</f>
        <v>0</v>
      </c>
      <c r="H10" s="339">
        <f>'Step 2 - Review Revenue'!M9</f>
        <v>0</v>
      </c>
      <c r="I10" s="340">
        <f>'Step 2 - Review Revenue'!N9</f>
        <v>0</v>
      </c>
    </row>
    <row r="11" spans="1:9" x14ac:dyDescent="0.2">
      <c r="A11" s="336" t="s">
        <v>173</v>
      </c>
      <c r="B11" s="337"/>
      <c r="C11" s="283"/>
      <c r="D11" s="341">
        <f>'Step 2 - Review Revenue'!I10</f>
        <v>0</v>
      </c>
      <c r="E11" s="342">
        <f>'Step 2 - Review Revenue'!J10</f>
        <v>0</v>
      </c>
      <c r="F11" s="342">
        <f>'Step 2 - Review Revenue'!K10</f>
        <v>0</v>
      </c>
      <c r="G11" s="342">
        <f>'Step 2 - Review Revenue'!L10</f>
        <v>0</v>
      </c>
      <c r="H11" s="342">
        <f>'Step 2 - Review Revenue'!M10</f>
        <v>0</v>
      </c>
      <c r="I11" s="343">
        <f>'Step 2 - Review Revenue'!N10</f>
        <v>0</v>
      </c>
    </row>
    <row r="12" spans="1:9" x14ac:dyDescent="0.2">
      <c r="A12" s="336" t="s">
        <v>174</v>
      </c>
      <c r="B12" s="337"/>
      <c r="C12" s="283"/>
      <c r="D12" s="341">
        <f>'Step 2 - Review Revenue'!I11</f>
        <v>0</v>
      </c>
      <c r="E12" s="342">
        <f>'Step 2 - Review Revenue'!J11</f>
        <v>0</v>
      </c>
      <c r="F12" s="342">
        <f>'Step 2 - Review Revenue'!K11</f>
        <v>0</v>
      </c>
      <c r="G12" s="342">
        <f>'Step 2 - Review Revenue'!L11</f>
        <v>0</v>
      </c>
      <c r="H12" s="342">
        <f>'Step 2 - Review Revenue'!M11</f>
        <v>0</v>
      </c>
      <c r="I12" s="343">
        <f>'Step 2 - Review Revenue'!N11</f>
        <v>0</v>
      </c>
    </row>
    <row r="13" spans="1:9" x14ac:dyDescent="0.2">
      <c r="A13" s="336" t="s">
        <v>175</v>
      </c>
      <c r="B13" s="337"/>
      <c r="C13" s="283"/>
      <c r="D13" s="341">
        <v>0</v>
      </c>
      <c r="E13" s="342">
        <f>'Step 2 - Review Revenue'!J12</f>
        <v>0</v>
      </c>
      <c r="F13" s="342">
        <f>'Step 2 - Review Revenue'!K12</f>
        <v>0</v>
      </c>
      <c r="G13" s="342">
        <f>'Step 2 - Review Revenue'!L12</f>
        <v>0</v>
      </c>
      <c r="H13" s="342">
        <f>'Step 2 - Review Revenue'!M12</f>
        <v>0</v>
      </c>
      <c r="I13" s="343">
        <f>'Step 2 - Review Revenue'!N12</f>
        <v>0</v>
      </c>
    </row>
    <row r="14" spans="1:9" ht="13.5" thickBot="1" x14ac:dyDescent="0.25">
      <c r="A14" s="344" t="s">
        <v>176</v>
      </c>
      <c r="B14" s="337"/>
      <c r="C14" s="283"/>
      <c r="D14" s="345">
        <f>'Step 2 - Review Revenue'!I13</f>
        <v>0</v>
      </c>
      <c r="E14" s="346">
        <f>'Step 2 - Review Revenue'!J13</f>
        <v>26496</v>
      </c>
      <c r="F14" s="346">
        <f>'Step 2 - Review Revenue'!K13</f>
        <v>26496</v>
      </c>
      <c r="G14" s="346">
        <f>'Step 2 - Review Revenue'!L13</f>
        <v>26496</v>
      </c>
      <c r="H14" s="346">
        <f>'Step 2 - Review Revenue'!M13</f>
        <v>26496</v>
      </c>
      <c r="I14" s="347">
        <f>'Step 2 - Review Revenue'!N13</f>
        <v>0</v>
      </c>
    </row>
    <row r="15" spans="1:9" s="335" customFormat="1" ht="18.75" customHeight="1" thickBot="1" x14ac:dyDescent="0.3">
      <c r="A15" s="348" t="s">
        <v>321</v>
      </c>
      <c r="B15" s="349"/>
      <c r="C15" s="333"/>
      <c r="D15" s="350">
        <f>D9+SUM(D10:D14)</f>
        <v>0</v>
      </c>
      <c r="E15" s="350">
        <f t="shared" ref="E15:I15" si="0">E9+SUM(E10:E14)</f>
        <v>2016892.125</v>
      </c>
      <c r="F15" s="350">
        <f t="shared" si="0"/>
        <v>2289262.6754999999</v>
      </c>
      <c r="G15" s="350">
        <f t="shared" si="0"/>
        <v>2572352.5062325001</v>
      </c>
      <c r="H15" s="350">
        <f t="shared" si="0"/>
        <v>2589151.8708948251</v>
      </c>
      <c r="I15" s="350">
        <f t="shared" si="0"/>
        <v>2640578.774003773</v>
      </c>
    </row>
    <row r="16" spans="1:9" ht="6" customHeight="1" thickBot="1" x14ac:dyDescent="0.25">
      <c r="A16" s="312"/>
      <c r="B16" s="312"/>
      <c r="C16" s="283"/>
      <c r="D16" s="304"/>
      <c r="E16" s="283"/>
      <c r="F16" s="283"/>
      <c r="G16" s="283"/>
      <c r="H16" s="283"/>
      <c r="I16" s="283"/>
    </row>
    <row r="17" spans="1:9" ht="15" customHeight="1" x14ac:dyDescent="0.2">
      <c r="A17" s="351" t="s">
        <v>322</v>
      </c>
      <c r="B17" s="282"/>
      <c r="C17" s="283"/>
      <c r="D17" s="352">
        <f>'Step 3 - Staffing Tool'!O64</f>
        <v>0</v>
      </c>
      <c r="E17" s="353">
        <f>'Step 3 - Staffing Tool'!R64</f>
        <v>261010</v>
      </c>
      <c r="F17" s="353">
        <f>'Step 3 - Staffing Tool'!U64</f>
        <v>266230</v>
      </c>
      <c r="G17" s="353">
        <f>'Step 3 - Staffing Tool'!X64</f>
        <v>270223</v>
      </c>
      <c r="H17" s="353">
        <f>'Step 3 - Staffing Tool'!AA64</f>
        <v>272925</v>
      </c>
      <c r="I17" s="354">
        <f>'Step 3 - Staffing Tool'!AD64</f>
        <v>275654</v>
      </c>
    </row>
    <row r="18" spans="1:9" ht="15" customHeight="1" x14ac:dyDescent="0.2">
      <c r="A18" s="355" t="s">
        <v>323</v>
      </c>
      <c r="B18" s="288"/>
      <c r="C18" s="283"/>
      <c r="D18" s="356">
        <v>140000</v>
      </c>
      <c r="E18" s="357">
        <f>'Step 3 - Staffing Tool'!R43</f>
        <v>1434003</v>
      </c>
      <c r="F18" s="357">
        <f>'Step 3 - Staffing Tool'!U43</f>
        <v>1631718</v>
      </c>
      <c r="G18" s="357">
        <f>'Step 3 - Staffing Tool'!X43</f>
        <v>1793448</v>
      </c>
      <c r="H18" s="357">
        <f>'Step 3 - Staffing Tool'!AA43</f>
        <v>1811383</v>
      </c>
      <c r="I18" s="358">
        <f>'Step 3 - Staffing Tool'!AD43</f>
        <v>1949041</v>
      </c>
    </row>
    <row r="19" spans="1:9" ht="15" customHeight="1" x14ac:dyDescent="0.2">
      <c r="A19" s="355" t="s">
        <v>324</v>
      </c>
      <c r="B19" s="288"/>
      <c r="C19" s="283"/>
      <c r="D19" s="356">
        <f>'Step 3 - Staffing Tool'!O57</f>
        <v>0</v>
      </c>
      <c r="E19" s="357">
        <f>'Step 3 - Staffing Tool'!R57</f>
        <v>49619</v>
      </c>
      <c r="F19" s="357">
        <f>'Step 3 - Staffing Tool'!U57</f>
        <v>50612</v>
      </c>
      <c r="G19" s="357">
        <f>'Step 3 - Staffing Tool'!X57</f>
        <v>51371</v>
      </c>
      <c r="H19" s="357">
        <f>'Step 3 - Staffing Tool'!AA57</f>
        <v>51885</v>
      </c>
      <c r="I19" s="358">
        <f>'Step 3 - Staffing Tool'!AD57</f>
        <v>52403</v>
      </c>
    </row>
    <row r="20" spans="1:9" ht="15" customHeight="1" thickBot="1" x14ac:dyDescent="0.25">
      <c r="A20" s="355" t="s">
        <v>325</v>
      </c>
      <c r="B20" s="288"/>
      <c r="C20" s="283"/>
      <c r="D20" s="359">
        <f>'Step 3 - Staffing Tool'!O76</f>
        <v>0</v>
      </c>
      <c r="E20" s="360">
        <f>'Step 3 - Staffing Tool'!R76</f>
        <v>39513</v>
      </c>
      <c r="F20" s="360">
        <f>'Step 3 - Staffing Tool'!U76</f>
        <v>40303</v>
      </c>
      <c r="G20" s="360">
        <f>'Step 3 - Staffing Tool'!X76</f>
        <v>40908</v>
      </c>
      <c r="H20" s="360">
        <f>'Step 3 - Staffing Tool'!AA76</f>
        <v>41317</v>
      </c>
      <c r="I20" s="361">
        <f>'Step 3 - Staffing Tool'!AD76</f>
        <v>41730</v>
      </c>
    </row>
    <row r="21" spans="1:9" ht="18.75" customHeight="1" thickBot="1" x14ac:dyDescent="0.25">
      <c r="A21" s="298" t="s">
        <v>326</v>
      </c>
      <c r="B21" s="299"/>
      <c r="C21" s="283"/>
      <c r="D21" s="362">
        <f t="shared" ref="D21" si="1">SUM(D17:D20)</f>
        <v>140000</v>
      </c>
      <c r="E21" s="301">
        <f t="shared" ref="E21:I21" si="2">SUM(E17:E20)</f>
        <v>1784145</v>
      </c>
      <c r="F21" s="301">
        <f t="shared" si="2"/>
        <v>1988863</v>
      </c>
      <c r="G21" s="363">
        <f t="shared" si="2"/>
        <v>2155950</v>
      </c>
      <c r="H21" s="363">
        <f t="shared" si="2"/>
        <v>2177510</v>
      </c>
      <c r="I21" s="364">
        <f t="shared" si="2"/>
        <v>2318828</v>
      </c>
    </row>
    <row r="22" spans="1:9" ht="13.5" thickBot="1" x14ac:dyDescent="0.25">
      <c r="A22" s="365"/>
      <c r="B22" s="365"/>
      <c r="C22" s="283"/>
      <c r="D22" s="366"/>
      <c r="E22" s="367"/>
      <c r="F22" s="367"/>
      <c r="G22" s="367"/>
      <c r="H22" s="367"/>
      <c r="I22" s="367"/>
    </row>
    <row r="23" spans="1:9" ht="18.75" customHeight="1" thickBot="1" x14ac:dyDescent="0.25">
      <c r="A23" s="298" t="s">
        <v>327</v>
      </c>
      <c r="B23" s="299"/>
      <c r="C23" s="283"/>
      <c r="D23" s="362">
        <f>'Step 3 - Staffing Tool'!O23</f>
        <v>0</v>
      </c>
      <c r="E23" s="301">
        <f>'Step 3 - Staffing Tool'!R23</f>
        <v>123493</v>
      </c>
      <c r="F23" s="301">
        <f>'Step 3 - Staffing Tool'!U23</f>
        <v>125963</v>
      </c>
      <c r="G23" s="363">
        <f>'Step 3 - Staffing Tool'!X23</f>
        <v>127852</v>
      </c>
      <c r="H23" s="363">
        <f>'Step 3 - Staffing Tool'!AA23</f>
        <v>129131</v>
      </c>
      <c r="I23" s="364">
        <f>'Step 3 - Staffing Tool'!AD23</f>
        <v>130422</v>
      </c>
    </row>
    <row r="24" spans="1:9" ht="9" customHeight="1" thickBot="1" x14ac:dyDescent="0.25">
      <c r="A24" s="365"/>
      <c r="B24" s="365"/>
      <c r="C24" s="283"/>
      <c r="D24" s="366"/>
      <c r="E24" s="367"/>
      <c r="F24" s="367"/>
      <c r="G24" s="367"/>
      <c r="H24" s="367"/>
      <c r="I24" s="367"/>
    </row>
    <row r="25" spans="1:9" ht="18.75" customHeight="1" thickBot="1" x14ac:dyDescent="0.25">
      <c r="A25" s="298" t="s">
        <v>302</v>
      </c>
      <c r="B25" s="299"/>
      <c r="C25" s="283"/>
      <c r="D25" s="362">
        <v>100000</v>
      </c>
      <c r="E25" s="362">
        <f>'Step 4 - Non-Salary'!E48</f>
        <v>167200</v>
      </c>
      <c r="F25" s="362">
        <f>'Step 4 - Non-Salary'!F48</f>
        <v>159836</v>
      </c>
      <c r="G25" s="362">
        <f>'Step 4 - Non-Salary'!G48</f>
        <v>164631.08000000002</v>
      </c>
      <c r="H25" s="362">
        <f>'Step 4 - Non-Salary'!H48</f>
        <v>155101.89079999999</v>
      </c>
      <c r="I25" s="300">
        <f>'Step 4 - Non-Salary'!I48</f>
        <v>156652.90970800002</v>
      </c>
    </row>
    <row r="26" spans="1:9" ht="9" customHeight="1" thickBot="1" x14ac:dyDescent="0.25">
      <c r="A26" s="312"/>
      <c r="B26" s="312"/>
      <c r="C26" s="283"/>
      <c r="D26" s="304"/>
      <c r="E26" s="305"/>
      <c r="F26" s="305"/>
      <c r="G26" s="305"/>
      <c r="H26" s="305"/>
      <c r="I26" s="305"/>
    </row>
    <row r="27" spans="1:9" ht="18.75" customHeight="1" thickBot="1" x14ac:dyDescent="0.25">
      <c r="A27" s="298" t="s">
        <v>328</v>
      </c>
      <c r="B27" s="299"/>
      <c r="C27" s="283"/>
      <c r="D27" s="362">
        <f>'Step 4 - Non-Salary'!D46</f>
        <v>0</v>
      </c>
      <c r="E27" s="362">
        <f>'Step 4 - Non-Salary'!E46</f>
        <v>0</v>
      </c>
      <c r="F27" s="362">
        <f>'Step 4 - Non-Salary'!F46</f>
        <v>0</v>
      </c>
      <c r="G27" s="362">
        <f>'Step 4 - Non-Salary'!G46</f>
        <v>0</v>
      </c>
      <c r="H27" s="362">
        <f>'Step 4 - Non-Salary'!H46</f>
        <v>0</v>
      </c>
      <c r="I27" s="300">
        <f>'Step 4 - Non-Salary'!I46</f>
        <v>0</v>
      </c>
    </row>
    <row r="28" spans="1:9" ht="13.5" thickBot="1" x14ac:dyDescent="0.25">
      <c r="A28" s="312"/>
      <c r="B28" s="312"/>
      <c r="C28" s="283"/>
      <c r="D28" s="304"/>
      <c r="E28" s="305"/>
      <c r="F28" s="305"/>
      <c r="G28" s="305"/>
      <c r="H28" s="305"/>
      <c r="I28" s="305"/>
    </row>
    <row r="29" spans="1:9" s="318" customFormat="1" ht="28.5" customHeight="1" thickBot="1" x14ac:dyDescent="0.3">
      <c r="A29" s="320" t="s">
        <v>329</v>
      </c>
      <c r="B29" s="314"/>
      <c r="C29" s="315"/>
      <c r="D29" s="368">
        <f>D21+D23+D25+D27</f>
        <v>240000</v>
      </c>
      <c r="E29" s="369">
        <f t="shared" ref="E29:I29" si="3">E21+E23+E25</f>
        <v>2074838</v>
      </c>
      <c r="F29" s="369">
        <f t="shared" si="3"/>
        <v>2274662</v>
      </c>
      <c r="G29" s="370">
        <f t="shared" si="3"/>
        <v>2448433.08</v>
      </c>
      <c r="H29" s="369">
        <f t="shared" si="3"/>
        <v>2461742.8908000002</v>
      </c>
      <c r="I29" s="371">
        <f t="shared" si="3"/>
        <v>2605902.9097079998</v>
      </c>
    </row>
    <row r="30" spans="1:9" ht="13.5" thickBot="1" x14ac:dyDescent="0.25">
      <c r="A30" s="272"/>
      <c r="B30" s="272"/>
      <c r="C30" s="283"/>
      <c r="D30" s="272"/>
      <c r="E30" s="271"/>
      <c r="F30" s="271"/>
      <c r="G30" s="271"/>
      <c r="H30" s="271"/>
      <c r="I30" s="271"/>
    </row>
    <row r="31" spans="1:9" s="335" customFormat="1" ht="38.25" customHeight="1" thickBot="1" x14ac:dyDescent="0.3">
      <c r="A31" s="372" t="s">
        <v>330</v>
      </c>
      <c r="B31" s="349"/>
      <c r="C31" s="333"/>
      <c r="D31" s="373">
        <f>D15-D29</f>
        <v>-240000</v>
      </c>
      <c r="E31" s="373">
        <f t="shared" ref="E31:I31" si="4">E15-E29</f>
        <v>-57945.875</v>
      </c>
      <c r="F31" s="373">
        <f t="shared" si="4"/>
        <v>14600.675499999896</v>
      </c>
      <c r="G31" s="373">
        <f t="shared" si="4"/>
        <v>123919.4262325</v>
      </c>
      <c r="H31" s="373">
        <f t="shared" si="4"/>
        <v>127408.98009482492</v>
      </c>
      <c r="I31" s="373">
        <f t="shared" si="4"/>
        <v>34675.864295773208</v>
      </c>
    </row>
    <row r="32" spans="1:9" ht="12.75" customHeight="1" x14ac:dyDescent="0.2">
      <c r="C32" s="319"/>
    </row>
    <row r="33" spans="1:9" ht="6.75" customHeight="1" thickBot="1" x14ac:dyDescent="0.25">
      <c r="A33" s="312"/>
      <c r="B33" s="312"/>
      <c r="C33" s="283"/>
      <c r="D33" s="304"/>
      <c r="E33" s="283"/>
      <c r="F33" s="283"/>
      <c r="G33" s="283"/>
      <c r="H33" s="283"/>
      <c r="I33" s="283"/>
    </row>
    <row r="34" spans="1:9" ht="23.25" customHeight="1" thickBot="1" x14ac:dyDescent="0.25">
      <c r="A34" s="320" t="s">
        <v>331</v>
      </c>
      <c r="B34" s="314"/>
      <c r="C34" s="283"/>
      <c r="D34" s="368" t="s">
        <v>170</v>
      </c>
      <c r="E34" s="369">
        <f>IF('Calculations - HIDE'!J12=0,0,E15/'Calculations - HIDE'!J12)</f>
        <v>7334.153181818182</v>
      </c>
      <c r="F34" s="369">
        <f>IF('Calculations - HIDE'!P12=0,0,F15/'Calculations - HIDE'!P12)</f>
        <v>7043.8851553846152</v>
      </c>
      <c r="G34" s="369">
        <f>IF('Calculations - HIDE'!V12=0,0,G15/'Calculations - HIDE'!V12)</f>
        <v>6716.3250815469974</v>
      </c>
      <c r="H34" s="369">
        <f>IF('Calculations - HIDE'!AB12=0,0,H15/'Calculations - HIDE'!AB12)</f>
        <v>6673.0718322031571</v>
      </c>
      <c r="I34" s="369">
        <f>IF('Calculations - HIDE'!AH12=0,0,I15/'Calculations - HIDE'!AH12)</f>
        <v>6552.304650133432</v>
      </c>
    </row>
    <row r="35" spans="1:9" ht="23.25" customHeight="1" thickBot="1" x14ac:dyDescent="0.25">
      <c r="A35" s="320" t="s">
        <v>332</v>
      </c>
      <c r="B35" s="314"/>
      <c r="C35" s="283"/>
      <c r="D35" s="368" t="s">
        <v>170</v>
      </c>
      <c r="E35" s="369">
        <f>IF('Calculations - HIDE'!J12=0,0,E31/'Calculations - HIDE'!J12)</f>
        <v>-210.71227272727273</v>
      </c>
      <c r="F35" s="369">
        <f>IF('Calculations - HIDE'!P12=0,0,F31/'Calculations - HIDE'!P12)</f>
        <v>44.925155384615067</v>
      </c>
      <c r="G35" s="369">
        <f>IF('Calculations - HIDE'!V12=0,0,G31/'Calculations - HIDE'!V12)</f>
        <v>323.54941575065277</v>
      </c>
      <c r="H35" s="369">
        <f>IF('Calculations - HIDE'!AB12=0,0,H31/'Calculations - HIDE'!AB12)</f>
        <v>328.37366003820853</v>
      </c>
      <c r="I35" s="369">
        <f>IF('Calculations - HIDE'!AH12=0,0,I31/'Calculations - HIDE'!AH12)</f>
        <v>86.044328277352875</v>
      </c>
    </row>
    <row r="36" spans="1:9" ht="23.25" customHeight="1" thickBot="1" x14ac:dyDescent="0.25">
      <c r="A36" s="320" t="s">
        <v>333</v>
      </c>
      <c r="B36" s="314"/>
      <c r="C36" s="283"/>
      <c r="D36" s="368" t="s">
        <v>170</v>
      </c>
      <c r="E36" s="369">
        <f>IF('Calculations - HIDE'!J12=0,0,E29/'Calculations - HIDE'!J12)</f>
        <v>7544.8654545454547</v>
      </c>
      <c r="F36" s="369">
        <f>IF('Calculations - HIDE'!P12=0,0,F29/'Calculations - HIDE'!P12)</f>
        <v>6998.96</v>
      </c>
      <c r="G36" s="369">
        <f>IF('Calculations - HIDE'!V12=0,0,G29/'Calculations - HIDE'!V12)</f>
        <v>6392.7756657963446</v>
      </c>
      <c r="H36" s="369">
        <f>IF('Calculations - HIDE'!AB12=0,0,H29/'Calculations - HIDE'!AB12)</f>
        <v>6344.698172164949</v>
      </c>
      <c r="I36" s="369">
        <f>IF('Calculations - HIDE'!AH12=0,0,I29/'Calculations - HIDE'!AH12)</f>
        <v>6466.2603218560789</v>
      </c>
    </row>
    <row r="37" spans="1:9" x14ac:dyDescent="0.2">
      <c r="C37" s="319"/>
    </row>
    <row r="38" spans="1:9" ht="13.5" thickBot="1" x14ac:dyDescent="0.25">
      <c r="C38" s="319"/>
    </row>
    <row r="39" spans="1:9" s="556" customFormat="1" ht="23.1" customHeight="1" thickBot="1" x14ac:dyDescent="0.3">
      <c r="A39" s="555" t="s">
        <v>1022</v>
      </c>
      <c r="B39" s="557"/>
      <c r="C39" s="558"/>
      <c r="D39" s="559"/>
      <c r="E39" s="560">
        <f>SUM(E29/'Start Here - Data Entry '!G36)</f>
        <v>5928.1085714285718</v>
      </c>
      <c r="F39" s="560">
        <f>SUM(F29/'Start Here - Data Entry '!H36)</f>
        <v>5686.6549999999997</v>
      </c>
      <c r="G39" s="560">
        <f>SUM(G29/'Start Here - Data Entry '!I36)</f>
        <v>5100.9022500000001</v>
      </c>
      <c r="H39" s="561">
        <v>5331.26</v>
      </c>
      <c r="I39" s="562">
        <v>5331.26</v>
      </c>
    </row>
    <row r="40" spans="1:9" x14ac:dyDescent="0.2">
      <c r="C40" s="319"/>
    </row>
    <row r="41" spans="1:9" x14ac:dyDescent="0.2">
      <c r="C41" s="319"/>
    </row>
    <row r="42" spans="1:9" x14ac:dyDescent="0.2">
      <c r="C42" s="319"/>
    </row>
    <row r="43" spans="1:9" x14ac:dyDescent="0.2">
      <c r="C43" s="319"/>
    </row>
    <row r="44" spans="1:9" x14ac:dyDescent="0.2">
      <c r="C44" s="319"/>
    </row>
    <row r="45" spans="1:9" x14ac:dyDescent="0.2">
      <c r="C45" s="319"/>
    </row>
    <row r="46" spans="1:9" x14ac:dyDescent="0.2">
      <c r="C46" s="319"/>
    </row>
    <row r="47" spans="1:9" x14ac:dyDescent="0.2">
      <c r="C47" s="319"/>
    </row>
    <row r="48" spans="1:9" x14ac:dyDescent="0.2">
      <c r="C48" s="319"/>
    </row>
    <row r="49" spans="3:3" x14ac:dyDescent="0.2">
      <c r="C49" s="319"/>
    </row>
    <row r="50" spans="3:3" x14ac:dyDescent="0.2">
      <c r="C50" s="319"/>
    </row>
    <row r="51" spans="3:3" x14ac:dyDescent="0.2">
      <c r="C51" s="319"/>
    </row>
    <row r="52" spans="3:3" x14ac:dyDescent="0.2">
      <c r="C52" s="319"/>
    </row>
    <row r="53" spans="3:3" x14ac:dyDescent="0.2">
      <c r="C53" s="319"/>
    </row>
    <row r="54" spans="3:3" x14ac:dyDescent="0.2">
      <c r="C54" s="319"/>
    </row>
    <row r="55" spans="3:3" x14ac:dyDescent="0.2">
      <c r="C55" s="319"/>
    </row>
    <row r="56" spans="3:3" x14ac:dyDescent="0.2">
      <c r="C56" s="319"/>
    </row>
    <row r="57" spans="3:3" x14ac:dyDescent="0.2">
      <c r="C57" s="319"/>
    </row>
    <row r="58" spans="3:3" x14ac:dyDescent="0.2">
      <c r="C58" s="319"/>
    </row>
    <row r="59" spans="3:3" x14ac:dyDescent="0.2">
      <c r="C59" s="319"/>
    </row>
    <row r="60" spans="3:3" x14ac:dyDescent="0.2">
      <c r="C60" s="319"/>
    </row>
    <row r="61" spans="3:3" x14ac:dyDescent="0.2">
      <c r="C61" s="319"/>
    </row>
    <row r="62" spans="3:3" x14ac:dyDescent="0.2">
      <c r="C62" s="319"/>
    </row>
    <row r="63" spans="3:3" x14ac:dyDescent="0.2">
      <c r="C63" s="319"/>
    </row>
    <row r="64" spans="3:3" x14ac:dyDescent="0.2">
      <c r="C64" s="319"/>
    </row>
    <row r="65" spans="3:3" x14ac:dyDescent="0.2">
      <c r="C65" s="319"/>
    </row>
    <row r="66" spans="3:3" x14ac:dyDescent="0.2">
      <c r="C66" s="319"/>
    </row>
    <row r="67" spans="3:3" x14ac:dyDescent="0.2">
      <c r="C67" s="319"/>
    </row>
    <row r="68" spans="3:3" x14ac:dyDescent="0.2">
      <c r="C68" s="319"/>
    </row>
    <row r="69" spans="3:3" x14ac:dyDescent="0.2">
      <c r="C69" s="319"/>
    </row>
    <row r="70" spans="3:3" x14ac:dyDescent="0.2">
      <c r="C70" s="319"/>
    </row>
    <row r="71" spans="3:3" x14ac:dyDescent="0.2">
      <c r="C71" s="319"/>
    </row>
    <row r="72" spans="3:3" x14ac:dyDescent="0.2">
      <c r="C72" s="319"/>
    </row>
    <row r="73" spans="3:3" x14ac:dyDescent="0.2">
      <c r="C73" s="319"/>
    </row>
    <row r="74" spans="3:3" x14ac:dyDescent="0.2">
      <c r="C74" s="319"/>
    </row>
    <row r="75" spans="3:3" x14ac:dyDescent="0.2">
      <c r="C75" s="319"/>
    </row>
    <row r="76" spans="3:3" x14ac:dyDescent="0.2">
      <c r="C76" s="319"/>
    </row>
    <row r="77" spans="3:3" x14ac:dyDescent="0.2">
      <c r="C77" s="319"/>
    </row>
    <row r="78" spans="3:3" x14ac:dyDescent="0.2">
      <c r="C78" s="319"/>
    </row>
    <row r="79" spans="3:3" x14ac:dyDescent="0.2">
      <c r="C79" s="319"/>
    </row>
    <row r="80" spans="3:3" x14ac:dyDescent="0.2">
      <c r="C80" s="319"/>
    </row>
    <row r="81" spans="3:3" x14ac:dyDescent="0.2">
      <c r="C81" s="319"/>
    </row>
    <row r="82" spans="3:3" x14ac:dyDescent="0.2">
      <c r="C82" s="319"/>
    </row>
    <row r="83" spans="3:3" x14ac:dyDescent="0.2">
      <c r="C83" s="319"/>
    </row>
    <row r="84" spans="3:3" x14ac:dyDescent="0.2">
      <c r="C84" s="319"/>
    </row>
    <row r="85" spans="3:3" x14ac:dyDescent="0.2">
      <c r="C85" s="319"/>
    </row>
    <row r="86" spans="3:3" x14ac:dyDescent="0.2">
      <c r="C86" s="319"/>
    </row>
    <row r="87" spans="3:3" x14ac:dyDescent="0.2">
      <c r="C87" s="319"/>
    </row>
    <row r="88" spans="3:3" x14ac:dyDescent="0.2">
      <c r="C88" s="319"/>
    </row>
    <row r="89" spans="3:3" x14ac:dyDescent="0.2">
      <c r="C89" s="319"/>
    </row>
    <row r="90" spans="3:3" x14ac:dyDescent="0.2">
      <c r="C90" s="319"/>
    </row>
    <row r="91" spans="3:3" x14ac:dyDescent="0.2">
      <c r="C91" s="319"/>
    </row>
    <row r="92" spans="3:3" x14ac:dyDescent="0.2">
      <c r="C92" s="319"/>
    </row>
    <row r="93" spans="3:3" x14ac:dyDescent="0.2">
      <c r="C93" s="319"/>
    </row>
    <row r="94" spans="3:3" x14ac:dyDescent="0.2">
      <c r="C94" s="319"/>
    </row>
    <row r="95" spans="3:3" x14ac:dyDescent="0.2">
      <c r="C95" s="319"/>
    </row>
    <row r="96" spans="3:3" x14ac:dyDescent="0.2">
      <c r="C96" s="319"/>
    </row>
    <row r="97" spans="3:3" x14ac:dyDescent="0.2">
      <c r="C97" s="319"/>
    </row>
    <row r="98" spans="3:3" x14ac:dyDescent="0.2">
      <c r="C98" s="319"/>
    </row>
    <row r="99" spans="3:3" x14ac:dyDescent="0.2">
      <c r="C99" s="319"/>
    </row>
    <row r="100" spans="3:3" x14ac:dyDescent="0.2">
      <c r="C100" s="319"/>
    </row>
    <row r="101" spans="3:3" x14ac:dyDescent="0.2">
      <c r="C101" s="319"/>
    </row>
    <row r="102" spans="3:3" x14ac:dyDescent="0.2">
      <c r="C102" s="319"/>
    </row>
    <row r="103" spans="3:3" x14ac:dyDescent="0.2">
      <c r="C103" s="319"/>
    </row>
    <row r="104" spans="3:3" x14ac:dyDescent="0.2">
      <c r="C104" s="319"/>
    </row>
    <row r="105" spans="3:3" x14ac:dyDescent="0.2">
      <c r="C105" s="319"/>
    </row>
    <row r="106" spans="3:3" x14ac:dyDescent="0.2">
      <c r="C106" s="319"/>
    </row>
    <row r="107" spans="3:3" x14ac:dyDescent="0.2">
      <c r="C107" s="319"/>
    </row>
    <row r="108" spans="3:3" x14ac:dyDescent="0.2">
      <c r="C108" s="319"/>
    </row>
    <row r="109" spans="3:3" x14ac:dyDescent="0.2">
      <c r="C109" s="319"/>
    </row>
    <row r="110" spans="3:3" x14ac:dyDescent="0.2">
      <c r="C110" s="319"/>
    </row>
    <row r="111" spans="3:3" x14ac:dyDescent="0.2">
      <c r="C111" s="319"/>
    </row>
    <row r="112" spans="3:3" x14ac:dyDescent="0.2">
      <c r="C112" s="319"/>
    </row>
    <row r="113" spans="3:9" x14ac:dyDescent="0.2">
      <c r="C113" s="319"/>
    </row>
    <row r="114" spans="3:9" x14ac:dyDescent="0.2">
      <c r="C114" s="319"/>
    </row>
    <row r="115" spans="3:9" x14ac:dyDescent="0.2">
      <c r="C115" s="319"/>
    </row>
    <row r="116" spans="3:9" x14ac:dyDescent="0.2">
      <c r="C116" s="319"/>
    </row>
    <row r="117" spans="3:9" x14ac:dyDescent="0.2">
      <c r="C117" s="319"/>
    </row>
    <row r="118" spans="3:9" x14ac:dyDescent="0.2">
      <c r="C118" s="319"/>
    </row>
    <row r="119" spans="3:9" x14ac:dyDescent="0.2">
      <c r="C119" s="319"/>
    </row>
    <row r="120" spans="3:9" x14ac:dyDescent="0.2">
      <c r="C120" s="319"/>
    </row>
    <row r="121" spans="3:9" x14ac:dyDescent="0.2">
      <c r="C121" s="319"/>
    </row>
    <row r="122" spans="3:9" x14ac:dyDescent="0.2">
      <c r="C122" s="319"/>
      <c r="E122" s="319"/>
      <c r="F122" s="319"/>
      <c r="G122" s="319"/>
      <c r="H122" s="319"/>
      <c r="I122" s="319"/>
    </row>
    <row r="123" spans="3:9" x14ac:dyDescent="0.2">
      <c r="C123" s="319"/>
      <c r="E123" s="319"/>
      <c r="F123" s="319"/>
      <c r="G123" s="319"/>
      <c r="H123" s="319"/>
      <c r="I123" s="319"/>
    </row>
    <row r="124" spans="3:9" x14ac:dyDescent="0.2">
      <c r="C124" s="319"/>
      <c r="E124" s="319"/>
      <c r="F124" s="319"/>
      <c r="G124" s="319"/>
      <c r="H124" s="319"/>
      <c r="I124" s="319"/>
    </row>
    <row r="125" spans="3:9" x14ac:dyDescent="0.2">
      <c r="C125" s="319"/>
      <c r="E125" s="319"/>
      <c r="F125" s="319"/>
      <c r="G125" s="319"/>
      <c r="H125" s="319"/>
      <c r="I125" s="319"/>
    </row>
    <row r="126" spans="3:9" x14ac:dyDescent="0.2">
      <c r="C126" s="319"/>
      <c r="E126" s="319"/>
      <c r="F126" s="319"/>
      <c r="G126" s="319"/>
      <c r="H126" s="319"/>
      <c r="I126" s="319"/>
    </row>
    <row r="127" spans="3:9" x14ac:dyDescent="0.2">
      <c r="C127" s="319"/>
      <c r="E127" s="319"/>
      <c r="F127" s="319"/>
      <c r="G127" s="319"/>
      <c r="H127" s="319"/>
      <c r="I127" s="319"/>
    </row>
    <row r="128" spans="3:9" x14ac:dyDescent="0.2">
      <c r="C128" s="319"/>
      <c r="E128" s="319"/>
      <c r="F128" s="319"/>
      <c r="G128" s="319"/>
      <c r="H128" s="319"/>
      <c r="I128" s="319"/>
    </row>
    <row r="129" spans="3:9" x14ac:dyDescent="0.2">
      <c r="C129" s="319"/>
      <c r="E129" s="319"/>
      <c r="F129" s="319"/>
      <c r="G129" s="319"/>
      <c r="H129" s="319"/>
      <c r="I129" s="319"/>
    </row>
    <row r="130" spans="3:9" x14ac:dyDescent="0.2">
      <c r="C130" s="319"/>
      <c r="E130" s="319"/>
      <c r="F130" s="319"/>
      <c r="G130" s="319"/>
      <c r="H130" s="319"/>
      <c r="I130" s="319"/>
    </row>
    <row r="131" spans="3:9" x14ac:dyDescent="0.2">
      <c r="C131" s="319"/>
      <c r="E131" s="319"/>
      <c r="F131" s="319"/>
      <c r="G131" s="319"/>
      <c r="H131" s="319"/>
      <c r="I131" s="319"/>
    </row>
    <row r="132" spans="3:9" x14ac:dyDescent="0.2">
      <c r="C132" s="319"/>
      <c r="E132" s="319"/>
      <c r="F132" s="319"/>
      <c r="G132" s="319"/>
      <c r="H132" s="319"/>
      <c r="I132" s="319"/>
    </row>
    <row r="133" spans="3:9" x14ac:dyDescent="0.2">
      <c r="C133" s="319"/>
      <c r="E133" s="319"/>
      <c r="F133" s="319"/>
      <c r="G133" s="319"/>
      <c r="H133" s="319"/>
      <c r="I133" s="319"/>
    </row>
    <row r="134" spans="3:9" x14ac:dyDescent="0.2">
      <c r="C134" s="319"/>
      <c r="E134" s="319"/>
      <c r="F134" s="319"/>
      <c r="G134" s="319"/>
      <c r="H134" s="319"/>
      <c r="I134" s="319"/>
    </row>
    <row r="135" spans="3:9" x14ac:dyDescent="0.2">
      <c r="C135" s="319"/>
      <c r="E135" s="319"/>
      <c r="F135" s="319"/>
      <c r="G135" s="319"/>
      <c r="H135" s="319"/>
      <c r="I135" s="319"/>
    </row>
    <row r="136" spans="3:9" x14ac:dyDescent="0.2">
      <c r="C136" s="319"/>
      <c r="E136" s="319"/>
      <c r="F136" s="319"/>
      <c r="G136" s="319"/>
      <c r="H136" s="319"/>
      <c r="I136" s="319"/>
    </row>
    <row r="137" spans="3:9" x14ac:dyDescent="0.2">
      <c r="C137" s="319"/>
      <c r="E137" s="319"/>
      <c r="F137" s="319"/>
      <c r="G137" s="319"/>
      <c r="H137" s="319"/>
      <c r="I137" s="319"/>
    </row>
    <row r="138" spans="3:9" x14ac:dyDescent="0.2">
      <c r="C138" s="319"/>
      <c r="E138" s="319"/>
      <c r="F138" s="319"/>
      <c r="G138" s="319"/>
      <c r="H138" s="319"/>
      <c r="I138" s="319"/>
    </row>
    <row r="139" spans="3:9" x14ac:dyDescent="0.2">
      <c r="C139" s="319"/>
      <c r="E139" s="319"/>
      <c r="F139" s="319"/>
      <c r="G139" s="319"/>
      <c r="H139" s="319"/>
      <c r="I139" s="319"/>
    </row>
    <row r="140" spans="3:9" x14ac:dyDescent="0.2">
      <c r="C140" s="319"/>
      <c r="E140" s="319"/>
      <c r="F140" s="319"/>
      <c r="G140" s="319"/>
      <c r="H140" s="319"/>
      <c r="I140" s="319"/>
    </row>
    <row r="141" spans="3:9" x14ac:dyDescent="0.2">
      <c r="C141" s="319"/>
      <c r="E141" s="319"/>
      <c r="F141" s="319"/>
      <c r="G141" s="319"/>
      <c r="H141" s="319"/>
      <c r="I141" s="319"/>
    </row>
    <row r="142" spans="3:9" x14ac:dyDescent="0.2">
      <c r="C142" s="319"/>
      <c r="E142" s="319"/>
      <c r="F142" s="319"/>
      <c r="G142" s="319"/>
      <c r="H142" s="319"/>
      <c r="I142" s="319"/>
    </row>
    <row r="143" spans="3:9" x14ac:dyDescent="0.2">
      <c r="C143" s="319"/>
      <c r="E143" s="319"/>
      <c r="F143" s="319"/>
      <c r="G143" s="319"/>
      <c r="H143" s="319"/>
      <c r="I143" s="319"/>
    </row>
    <row r="144" spans="3:9" x14ac:dyDescent="0.2">
      <c r="C144" s="319"/>
      <c r="E144" s="319"/>
      <c r="F144" s="319"/>
      <c r="G144" s="319"/>
      <c r="H144" s="319"/>
      <c r="I144" s="319"/>
    </row>
    <row r="145" spans="3:9" x14ac:dyDescent="0.2">
      <c r="C145" s="319"/>
      <c r="E145" s="319"/>
      <c r="F145" s="319"/>
      <c r="G145" s="319"/>
      <c r="H145" s="319"/>
      <c r="I145" s="319"/>
    </row>
    <row r="146" spans="3:9" x14ac:dyDescent="0.2">
      <c r="C146" s="319"/>
      <c r="E146" s="319"/>
      <c r="F146" s="319"/>
      <c r="G146" s="319"/>
      <c r="H146" s="319"/>
      <c r="I146" s="319"/>
    </row>
    <row r="147" spans="3:9" x14ac:dyDescent="0.2">
      <c r="C147" s="319"/>
      <c r="E147" s="319"/>
      <c r="F147" s="319"/>
      <c r="G147" s="319"/>
      <c r="H147" s="319"/>
      <c r="I147" s="319"/>
    </row>
    <row r="148" spans="3:9" x14ac:dyDescent="0.2">
      <c r="C148" s="319"/>
      <c r="E148" s="319"/>
      <c r="F148" s="319"/>
      <c r="G148" s="319"/>
      <c r="H148" s="319"/>
      <c r="I148" s="319"/>
    </row>
    <row r="149" spans="3:9" x14ac:dyDescent="0.2">
      <c r="C149" s="319"/>
      <c r="E149" s="319"/>
      <c r="F149" s="319"/>
      <c r="G149" s="319"/>
      <c r="H149" s="319"/>
      <c r="I149" s="319"/>
    </row>
    <row r="150" spans="3:9" x14ac:dyDescent="0.2">
      <c r="C150" s="319"/>
      <c r="E150" s="319"/>
      <c r="F150" s="319"/>
      <c r="G150" s="319"/>
      <c r="H150" s="319"/>
      <c r="I150" s="319"/>
    </row>
    <row r="151" spans="3:9" x14ac:dyDescent="0.2">
      <c r="C151" s="319"/>
      <c r="E151" s="319"/>
      <c r="F151" s="319"/>
      <c r="G151" s="319"/>
      <c r="H151" s="319"/>
      <c r="I151" s="319"/>
    </row>
    <row r="152" spans="3:9" x14ac:dyDescent="0.2">
      <c r="C152" s="319"/>
      <c r="E152" s="319"/>
      <c r="F152" s="319"/>
      <c r="G152" s="319"/>
      <c r="H152" s="319"/>
      <c r="I152" s="319"/>
    </row>
    <row r="153" spans="3:9" x14ac:dyDescent="0.2">
      <c r="C153" s="319"/>
      <c r="E153" s="319"/>
      <c r="F153" s="319"/>
      <c r="G153" s="319"/>
      <c r="H153" s="319"/>
      <c r="I153" s="319"/>
    </row>
    <row r="154" spans="3:9" x14ac:dyDescent="0.2">
      <c r="C154" s="319"/>
      <c r="E154" s="319"/>
      <c r="F154" s="319"/>
      <c r="G154" s="319"/>
      <c r="H154" s="319"/>
      <c r="I154" s="319"/>
    </row>
    <row r="155" spans="3:9" x14ac:dyDescent="0.2">
      <c r="C155" s="319"/>
      <c r="E155" s="319"/>
      <c r="F155" s="319"/>
      <c r="G155" s="319"/>
      <c r="H155" s="319"/>
      <c r="I155" s="319"/>
    </row>
    <row r="156" spans="3:9" x14ac:dyDescent="0.2">
      <c r="C156" s="319"/>
      <c r="E156" s="319"/>
      <c r="F156" s="319"/>
      <c r="G156" s="319"/>
      <c r="H156" s="319"/>
      <c r="I156" s="319"/>
    </row>
    <row r="157" spans="3:9" x14ac:dyDescent="0.2">
      <c r="C157" s="319"/>
      <c r="E157" s="319"/>
      <c r="F157" s="319"/>
      <c r="G157" s="319"/>
      <c r="H157" s="319"/>
      <c r="I157" s="319"/>
    </row>
    <row r="158" spans="3:9" x14ac:dyDescent="0.2">
      <c r="C158" s="319"/>
      <c r="E158" s="319"/>
      <c r="F158" s="319"/>
      <c r="G158" s="319"/>
      <c r="H158" s="319"/>
      <c r="I158" s="319"/>
    </row>
    <row r="159" spans="3:9" x14ac:dyDescent="0.2">
      <c r="C159" s="319"/>
      <c r="E159" s="319"/>
      <c r="F159" s="319"/>
      <c r="G159" s="319"/>
      <c r="H159" s="319"/>
      <c r="I159" s="319"/>
    </row>
    <row r="160" spans="3:9" x14ac:dyDescent="0.2">
      <c r="C160" s="319"/>
      <c r="E160" s="319"/>
      <c r="F160" s="319"/>
      <c r="G160" s="319"/>
      <c r="H160" s="319"/>
      <c r="I160" s="319"/>
    </row>
    <row r="161" spans="3:9" x14ac:dyDescent="0.2">
      <c r="C161" s="319"/>
      <c r="E161" s="319"/>
      <c r="F161" s="319"/>
      <c r="G161" s="319"/>
      <c r="H161" s="319"/>
      <c r="I161" s="319"/>
    </row>
    <row r="162" spans="3:9" x14ac:dyDescent="0.2">
      <c r="C162" s="319"/>
      <c r="E162" s="319"/>
      <c r="F162" s="319"/>
      <c r="G162" s="319"/>
      <c r="H162" s="319"/>
      <c r="I162" s="319"/>
    </row>
    <row r="163" spans="3:9" x14ac:dyDescent="0.2">
      <c r="C163" s="319"/>
      <c r="E163" s="319"/>
      <c r="F163" s="319"/>
      <c r="G163" s="319"/>
      <c r="H163" s="319"/>
      <c r="I163" s="319"/>
    </row>
    <row r="164" spans="3:9" x14ac:dyDescent="0.2">
      <c r="C164" s="319"/>
      <c r="E164" s="319"/>
      <c r="F164" s="319"/>
      <c r="G164" s="319"/>
      <c r="H164" s="319"/>
      <c r="I164" s="319"/>
    </row>
    <row r="165" spans="3:9" x14ac:dyDescent="0.2">
      <c r="C165" s="319"/>
      <c r="E165" s="319"/>
      <c r="F165" s="319"/>
      <c r="G165" s="319"/>
      <c r="H165" s="319"/>
      <c r="I165" s="319"/>
    </row>
    <row r="166" spans="3:9" x14ac:dyDescent="0.2">
      <c r="C166" s="319"/>
      <c r="E166" s="319"/>
      <c r="F166" s="319"/>
      <c r="G166" s="319"/>
      <c r="H166" s="319"/>
      <c r="I166" s="319"/>
    </row>
    <row r="167" spans="3:9" x14ac:dyDescent="0.2">
      <c r="C167" s="319"/>
      <c r="E167" s="319"/>
      <c r="F167" s="319"/>
      <c r="G167" s="319"/>
      <c r="H167" s="319"/>
      <c r="I167" s="319"/>
    </row>
    <row r="168" spans="3:9" x14ac:dyDescent="0.2">
      <c r="C168" s="319"/>
      <c r="E168" s="319"/>
      <c r="F168" s="319"/>
      <c r="G168" s="319"/>
      <c r="H168" s="319"/>
      <c r="I168" s="319"/>
    </row>
    <row r="169" spans="3:9" x14ac:dyDescent="0.2">
      <c r="C169" s="319"/>
      <c r="E169" s="319"/>
      <c r="F169" s="319"/>
      <c r="G169" s="319"/>
      <c r="H169" s="319"/>
      <c r="I169" s="319"/>
    </row>
    <row r="170" spans="3:9" x14ac:dyDescent="0.2">
      <c r="C170" s="319"/>
      <c r="E170" s="319"/>
      <c r="F170" s="319"/>
      <c r="G170" s="319"/>
      <c r="H170" s="319"/>
      <c r="I170" s="319"/>
    </row>
    <row r="171" spans="3:9" x14ac:dyDescent="0.2">
      <c r="C171" s="319"/>
      <c r="E171" s="319"/>
      <c r="F171" s="319"/>
      <c r="G171" s="319"/>
      <c r="H171" s="319"/>
      <c r="I171" s="319"/>
    </row>
  </sheetData>
  <sheetProtection insertRows="0" autoFilter="0"/>
  <phoneticPr fontId="29" type="noConversion"/>
  <conditionalFormatting sqref="D31:I3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D31:I31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D31:I31">
    <cfRule type="cellIs" dxfId="0" priority="1" operator="greaterThan">
      <formula>0</formula>
    </cfRule>
  </conditionalFormatting>
  <pageMargins left="0.7" right="0.7" top="0.75" bottom="0.75" header="0.3" footer="0.3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AK225"/>
  <sheetViews>
    <sheetView topLeftCell="I3" workbookViewId="0">
      <selection activeCell="J12" sqref="J12"/>
    </sheetView>
  </sheetViews>
  <sheetFormatPr defaultColWidth="8.85546875" defaultRowHeight="15" outlineLevelCol="1" x14ac:dyDescent="0.25"/>
  <cols>
    <col min="1" max="1" width="13.42578125" style="9" customWidth="1" outlineLevel="1"/>
    <col min="2" max="2" width="52.42578125" style="14" customWidth="1" outlineLevel="1"/>
    <col min="3" max="3" width="13.7109375" style="14" customWidth="1" outlineLevel="1"/>
    <col min="4" max="4" width="21.140625" style="14" customWidth="1" outlineLevel="1"/>
    <col min="5" max="5" width="16.140625" style="14" customWidth="1" outlineLevel="1"/>
    <col min="6" max="6" width="3.42578125" style="9" customWidth="1" outlineLevel="1"/>
    <col min="7" max="7" width="13.42578125" style="9" customWidth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5" ht="15" customHeight="1" x14ac:dyDescent="0.25">
      <c r="B1" s="574" t="s">
        <v>337</v>
      </c>
      <c r="C1" s="575"/>
      <c r="D1" s="575"/>
      <c r="E1" s="576"/>
      <c r="H1" s="574" t="s">
        <v>164</v>
      </c>
      <c r="I1" s="575"/>
      <c r="J1" s="575"/>
      <c r="K1" s="576"/>
      <c r="N1" s="574" t="s">
        <v>165</v>
      </c>
      <c r="O1" s="575"/>
      <c r="P1" s="575"/>
      <c r="Q1" s="576"/>
      <c r="T1" s="574" t="s">
        <v>166</v>
      </c>
      <c r="U1" s="575"/>
      <c r="V1" s="575"/>
      <c r="W1" s="576"/>
      <c r="Z1" s="574" t="s">
        <v>167</v>
      </c>
      <c r="AA1" s="575"/>
      <c r="AB1" s="575"/>
      <c r="AC1" s="576"/>
      <c r="AF1" s="574" t="s">
        <v>168</v>
      </c>
      <c r="AG1" s="575"/>
      <c r="AH1" s="575"/>
      <c r="AI1" s="576"/>
    </row>
    <row r="2" spans="1:35" ht="15.75" customHeight="1" thickBot="1" x14ac:dyDescent="0.3">
      <c r="B2" s="577"/>
      <c r="C2" s="578"/>
      <c r="D2" s="578"/>
      <c r="E2" s="579"/>
      <c r="H2" s="577"/>
      <c r="I2" s="578"/>
      <c r="J2" s="578"/>
      <c r="K2" s="579"/>
      <c r="N2" s="577"/>
      <c r="O2" s="578"/>
      <c r="P2" s="578"/>
      <c r="Q2" s="579"/>
      <c r="T2" s="577"/>
      <c r="U2" s="578"/>
      <c r="V2" s="578"/>
      <c r="W2" s="579"/>
      <c r="Z2" s="577"/>
      <c r="AA2" s="578"/>
      <c r="AB2" s="578"/>
      <c r="AC2" s="579"/>
      <c r="AF2" s="577"/>
      <c r="AG2" s="578"/>
      <c r="AH2" s="578"/>
      <c r="AI2" s="579"/>
    </row>
    <row r="3" spans="1:35" ht="27" thickBot="1" x14ac:dyDescent="0.3">
      <c r="B3" s="381"/>
      <c r="C3" s="381"/>
      <c r="D3" s="381"/>
      <c r="E3" s="381"/>
    </row>
    <row r="4" spans="1:35" ht="15.75" thickBot="1" x14ac:dyDescent="0.3">
      <c r="B4" s="9"/>
      <c r="C4" s="10"/>
      <c r="D4" s="11" t="s">
        <v>105</v>
      </c>
      <c r="E4" s="12"/>
      <c r="F4" s="13"/>
      <c r="H4" s="9"/>
      <c r="I4" s="10"/>
      <c r="J4" s="11" t="s">
        <v>105</v>
      </c>
      <c r="K4" s="12"/>
      <c r="L4" s="13"/>
      <c r="N4" s="9"/>
      <c r="O4" s="10"/>
      <c r="P4" s="11" t="s">
        <v>105</v>
      </c>
      <c r="Q4" s="12"/>
      <c r="R4" s="13"/>
      <c r="T4" s="9"/>
      <c r="U4" s="10"/>
      <c r="V4" s="11" t="s">
        <v>105</v>
      </c>
      <c r="W4" s="12"/>
      <c r="X4" s="13"/>
      <c r="Z4" s="9"/>
      <c r="AA4" s="10"/>
      <c r="AB4" s="11" t="s">
        <v>105</v>
      </c>
      <c r="AC4" s="12"/>
      <c r="AD4" s="13"/>
      <c r="AF4" s="9"/>
      <c r="AG4" s="10"/>
      <c r="AH4" s="11" t="s">
        <v>105</v>
      </c>
      <c r="AI4" s="12"/>
    </row>
    <row r="5" spans="1:35" x14ac:dyDescent="0.25">
      <c r="B5" s="9"/>
      <c r="C5" s="15"/>
      <c r="D5" s="16" t="s">
        <v>106</v>
      </c>
      <c r="E5" s="17">
        <v>65308</v>
      </c>
      <c r="F5" s="13"/>
      <c r="G5" s="541">
        <f>E5-(E5*1.5%)</f>
        <v>64328.38</v>
      </c>
      <c r="H5" s="9"/>
      <c r="I5" s="15"/>
      <c r="J5" s="16" t="s">
        <v>106</v>
      </c>
      <c r="K5" s="17">
        <f>E5*(1+'Start Here - Data Entry '!$G$13)</f>
        <v>66287.62</v>
      </c>
      <c r="L5" s="13"/>
      <c r="N5" s="9"/>
      <c r="O5" s="15"/>
      <c r="P5" s="16" t="s">
        <v>106</v>
      </c>
      <c r="Q5" s="17">
        <f>K5*(1+'Start Here - Data Entry '!$H$13)</f>
        <v>67613.372399999993</v>
      </c>
      <c r="R5" s="13"/>
      <c r="T5" s="9"/>
      <c r="U5" s="15"/>
      <c r="V5" s="16" t="s">
        <v>106</v>
      </c>
      <c r="W5" s="17">
        <f>Q5*(1+'Start Here - Data Entry '!$I$13)</f>
        <v>68627.572985999985</v>
      </c>
      <c r="X5" s="13"/>
      <c r="Z5" s="9"/>
      <c r="AA5" s="15"/>
      <c r="AB5" s="16" t="s">
        <v>106</v>
      </c>
      <c r="AC5" s="17">
        <f>W5*(1+'Start Here - Data Entry '!$J$13)</f>
        <v>69313.848715859989</v>
      </c>
      <c r="AD5" s="13"/>
      <c r="AF5" s="9"/>
      <c r="AG5" s="15"/>
      <c r="AH5" s="16" t="s">
        <v>106</v>
      </c>
      <c r="AI5" s="17">
        <f>AC5*(1+'Start Here - Data Entry '!$K$13)</f>
        <v>70006.987203018594</v>
      </c>
    </row>
    <row r="6" spans="1:35" x14ac:dyDescent="0.25">
      <c r="B6" s="9"/>
      <c r="C6" s="15"/>
      <c r="D6" s="16" t="s">
        <v>107</v>
      </c>
      <c r="E6" s="384">
        <v>12.18</v>
      </c>
      <c r="F6" s="13"/>
      <c r="H6" s="9"/>
      <c r="I6" s="15"/>
      <c r="J6" s="16" t="s">
        <v>107</v>
      </c>
      <c r="K6" s="384">
        <f>E6*(1+'Start Here - Data Entry '!$G$13)</f>
        <v>12.362699999999998</v>
      </c>
      <c r="L6" s="13"/>
      <c r="N6" s="9"/>
      <c r="O6" s="15"/>
      <c r="P6" s="16" t="s">
        <v>107</v>
      </c>
      <c r="Q6" s="384">
        <f>K6*(1+'Start Here - Data Entry '!$H$13)</f>
        <v>12.609953999999998</v>
      </c>
      <c r="R6" s="13"/>
      <c r="T6" s="9"/>
      <c r="U6" s="15"/>
      <c r="V6" s="16" t="s">
        <v>107</v>
      </c>
      <c r="W6" s="384">
        <f>Q6*(1+'Start Here - Data Entry '!$I$13)</f>
        <v>12.799103309999998</v>
      </c>
      <c r="X6" s="13"/>
      <c r="Z6" s="9"/>
      <c r="AA6" s="15"/>
      <c r="AB6" s="16" t="s">
        <v>107</v>
      </c>
      <c r="AC6" s="384">
        <f>W6*(1+'Start Here - Data Entry '!$J$13)</f>
        <v>12.927094343099998</v>
      </c>
      <c r="AD6" s="13"/>
      <c r="AF6" s="9"/>
      <c r="AG6" s="15"/>
      <c r="AH6" s="16" t="s">
        <v>107</v>
      </c>
      <c r="AI6" s="384">
        <f>AC6*(1+'Start Here - Data Entry '!$K$13)</f>
        <v>13.056365286530999</v>
      </c>
    </row>
    <row r="7" spans="1:35" x14ac:dyDescent="0.25">
      <c r="B7" s="9"/>
      <c r="C7" s="15"/>
      <c r="D7" s="16" t="s">
        <v>341</v>
      </c>
      <c r="E7" s="384">
        <v>40000</v>
      </c>
      <c r="F7" s="13"/>
      <c r="H7" s="540"/>
      <c r="I7" s="15"/>
      <c r="J7" s="16" t="s">
        <v>341</v>
      </c>
      <c r="K7" s="384">
        <f>ROUND(E7*(1+'Start Here - Data Entry '!$G$13),0)</f>
        <v>40600</v>
      </c>
      <c r="L7" s="13"/>
      <c r="N7" s="9"/>
      <c r="O7" s="15"/>
      <c r="P7" s="16" t="s">
        <v>341</v>
      </c>
      <c r="Q7" s="384">
        <f>ROUND(K7*(1+'Start Here - Data Entry '!$H$13),0)</f>
        <v>41412</v>
      </c>
      <c r="R7" s="13"/>
      <c r="T7" s="9"/>
      <c r="U7" s="15"/>
      <c r="V7" s="16" t="s">
        <v>341</v>
      </c>
      <c r="W7" s="384">
        <f>ROUND(Q7*(1+'Start Here - Data Entry '!$I$13),0)</f>
        <v>42033</v>
      </c>
      <c r="X7" s="13"/>
      <c r="Z7" s="9"/>
      <c r="AA7" s="15"/>
      <c r="AB7" s="16" t="s">
        <v>341</v>
      </c>
      <c r="AC7" s="384">
        <f>ROUND(W7*(1+'Start Here - Data Entry '!$J$13),0)</f>
        <v>42453</v>
      </c>
      <c r="AD7" s="13"/>
      <c r="AF7" s="9"/>
      <c r="AG7" s="15"/>
      <c r="AH7" s="16" t="s">
        <v>107</v>
      </c>
      <c r="AI7" s="16">
        <f>ROUND(AC7*(1+'Start Here - Data Entry '!$J$13),0)</f>
        <v>42878</v>
      </c>
    </row>
    <row r="8" spans="1:35" ht="15.75" thickBot="1" x14ac:dyDescent="0.3">
      <c r="B8" s="9"/>
      <c r="C8" s="18"/>
      <c r="D8" s="19" t="s">
        <v>342</v>
      </c>
      <c r="E8" s="20">
        <v>90000</v>
      </c>
      <c r="F8" s="13"/>
      <c r="H8" s="9"/>
      <c r="I8" s="18"/>
      <c r="J8" s="19" t="s">
        <v>342</v>
      </c>
      <c r="K8" s="20">
        <f>ROUND(E8*(1+'Start Here - Data Entry '!$G$13),0)</f>
        <v>91350</v>
      </c>
      <c r="L8" s="13"/>
      <c r="N8" s="9"/>
      <c r="O8" s="18"/>
      <c r="P8" s="19" t="s">
        <v>342</v>
      </c>
      <c r="Q8" s="20">
        <f>ROUND(K8*(1+'Start Here - Data Entry '!$H$13),0)</f>
        <v>93177</v>
      </c>
      <c r="R8" s="13"/>
      <c r="T8" s="9"/>
      <c r="U8" s="18"/>
      <c r="V8" s="19" t="s">
        <v>342</v>
      </c>
      <c r="W8" s="20">
        <f>ROUND(Q8*(1+'Start Here - Data Entry '!$I$13),0)</f>
        <v>94575</v>
      </c>
      <c r="X8" s="13"/>
      <c r="Z8" s="9"/>
      <c r="AA8" s="18"/>
      <c r="AB8" s="19" t="s">
        <v>342</v>
      </c>
      <c r="AC8" s="20">
        <f>ROUND(W8*(1+'Start Here - Data Entry '!$J$13),0)</f>
        <v>95521</v>
      </c>
      <c r="AD8" s="13"/>
      <c r="AF8" s="9"/>
      <c r="AG8" s="18"/>
      <c r="AH8" s="19" t="s">
        <v>107</v>
      </c>
      <c r="AI8" s="19">
        <f>ROUND(AC8*(1+'Start Here - Data Entry '!$J$13),0)</f>
        <v>96476</v>
      </c>
    </row>
    <row r="9" spans="1:35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5" ht="15.75" thickBot="1" x14ac:dyDescent="0.3">
      <c r="B10" s="21" t="s">
        <v>34</v>
      </c>
      <c r="C10" s="13"/>
      <c r="D10" s="13"/>
      <c r="E10" s="13"/>
      <c r="H10" s="21" t="s">
        <v>34</v>
      </c>
      <c r="I10" s="13"/>
      <c r="J10" s="13"/>
      <c r="K10" s="13"/>
      <c r="N10" s="21" t="s">
        <v>34</v>
      </c>
      <c r="O10" s="13"/>
      <c r="P10" s="13"/>
      <c r="Q10" s="13"/>
      <c r="T10" s="21" t="s">
        <v>34</v>
      </c>
      <c r="U10" s="13"/>
      <c r="V10" s="13"/>
      <c r="W10" s="13"/>
      <c r="Z10" s="21" t="s">
        <v>34</v>
      </c>
      <c r="AA10" s="13"/>
      <c r="AB10" s="13"/>
      <c r="AC10" s="13"/>
      <c r="AF10" s="21" t="s">
        <v>34</v>
      </c>
      <c r="AG10" s="13"/>
      <c r="AH10" s="13"/>
      <c r="AI10" s="13"/>
    </row>
    <row r="11" spans="1:35" s="27" customFormat="1" ht="30.75" thickBot="1" x14ac:dyDescent="0.3">
      <c r="A11" s="22" t="s">
        <v>84</v>
      </c>
      <c r="B11" s="23" t="s">
        <v>20</v>
      </c>
      <c r="C11" s="24" t="s">
        <v>2</v>
      </c>
      <c r="D11" s="24" t="s">
        <v>3</v>
      </c>
      <c r="E11" s="25" t="s">
        <v>136</v>
      </c>
      <c r="F11" s="26"/>
      <c r="G11" s="22" t="s">
        <v>84</v>
      </c>
      <c r="H11" s="23" t="s">
        <v>20</v>
      </c>
      <c r="I11" s="24" t="s">
        <v>2</v>
      </c>
      <c r="J11" s="24" t="s">
        <v>3</v>
      </c>
      <c r="K11" s="25" t="s">
        <v>136</v>
      </c>
      <c r="L11" s="26"/>
      <c r="M11" s="22" t="s">
        <v>84</v>
      </c>
      <c r="N11" s="23" t="s">
        <v>20</v>
      </c>
      <c r="O11" s="24" t="s">
        <v>2</v>
      </c>
      <c r="P11" s="24" t="s">
        <v>3</v>
      </c>
      <c r="Q11" s="25" t="s">
        <v>136</v>
      </c>
      <c r="R11" s="26"/>
      <c r="S11" s="22" t="s">
        <v>84</v>
      </c>
      <c r="T11" s="23" t="s">
        <v>20</v>
      </c>
      <c r="U11" s="24" t="s">
        <v>2</v>
      </c>
      <c r="V11" s="24" t="s">
        <v>3</v>
      </c>
      <c r="W11" s="25" t="s">
        <v>136</v>
      </c>
      <c r="X11" s="26"/>
      <c r="Y11" s="22" t="s">
        <v>84</v>
      </c>
      <c r="Z11" s="23" t="s">
        <v>20</v>
      </c>
      <c r="AA11" s="24" t="s">
        <v>2</v>
      </c>
      <c r="AB11" s="24" t="s">
        <v>3</v>
      </c>
      <c r="AC11" s="25" t="s">
        <v>136</v>
      </c>
      <c r="AD11" s="26"/>
      <c r="AE11" s="22" t="s">
        <v>84</v>
      </c>
      <c r="AF11" s="23" t="s">
        <v>20</v>
      </c>
      <c r="AG11" s="24" t="s">
        <v>2</v>
      </c>
      <c r="AH11" s="24" t="s">
        <v>3</v>
      </c>
      <c r="AI11" s="25" t="s">
        <v>136</v>
      </c>
    </row>
    <row r="12" spans="1:35" ht="20.100000000000001" customHeight="1" x14ac:dyDescent="0.25">
      <c r="A12" s="28"/>
      <c r="B12" s="29" t="s">
        <v>12</v>
      </c>
      <c r="C12" s="30">
        <v>3872</v>
      </c>
      <c r="D12" s="176" t="e">
        <f>(('Start Here - Data Entry '!$F36)-('Start Here - Data Entry '!$F31)-(ROUNDDOWN('Start Here - Data Entry '!$F32/2,0)))</f>
        <v>#VALUE!</v>
      </c>
      <c r="E12" s="32" t="e">
        <f>D12*C12</f>
        <v>#VALUE!</v>
      </c>
      <c r="F12" s="33"/>
      <c r="G12" s="28"/>
      <c r="H12" s="29" t="s">
        <v>12</v>
      </c>
      <c r="I12" s="30">
        <v>3872</v>
      </c>
      <c r="J12" s="176">
        <f>(('Start Here - Data Entry '!$G36)-('Start Here - Data Entry '!$G31)-(ROUNDDOWN('Start Here - Data Entry '!$G32/2,0)))</f>
        <v>275</v>
      </c>
      <c r="K12" s="32">
        <f>J12*I12</f>
        <v>1064800</v>
      </c>
      <c r="L12" s="33"/>
      <c r="M12" s="28"/>
      <c r="N12" s="29" t="s">
        <v>12</v>
      </c>
      <c r="O12" s="30">
        <f>I12</f>
        <v>3872</v>
      </c>
      <c r="P12" s="176">
        <f>(('Start Here - Data Entry '!$H36)-('Start Here - Data Entry '!$H31)-(ROUNDDOWN('Start Here - Data Entry '!$H32/2,0)))</f>
        <v>325</v>
      </c>
      <c r="Q12" s="32">
        <f>P12*O12</f>
        <v>1258400</v>
      </c>
      <c r="R12" s="33"/>
      <c r="S12" s="28"/>
      <c r="T12" s="29" t="s">
        <v>12</v>
      </c>
      <c r="U12" s="30">
        <f>I12</f>
        <v>3872</v>
      </c>
      <c r="V12" s="176">
        <f>(('Start Here - Data Entry '!$I36)-('Start Here - Data Entry '!$I31)-(ROUNDDOWN('Start Here - Data Entry '!$I32/2,0)))</f>
        <v>383</v>
      </c>
      <c r="W12" s="32">
        <f>V12*U12</f>
        <v>1482976</v>
      </c>
      <c r="X12" s="33"/>
      <c r="Y12" s="28"/>
      <c r="Z12" s="29" t="s">
        <v>12</v>
      </c>
      <c r="AA12" s="30">
        <f>I12</f>
        <v>3872</v>
      </c>
      <c r="AB12" s="176">
        <f>(('Start Here - Data Entry '!$J36)-('Start Here - Data Entry '!$J31)-(ROUNDDOWN('Start Here - Data Entry '!$J32/2,0)))</f>
        <v>388</v>
      </c>
      <c r="AC12" s="32">
        <f>AB12*AA12</f>
        <v>1502336</v>
      </c>
      <c r="AD12" s="33"/>
      <c r="AE12" s="28"/>
      <c r="AF12" s="29" t="s">
        <v>12</v>
      </c>
      <c r="AG12" s="30">
        <f>O12</f>
        <v>3872</v>
      </c>
      <c r="AH12" s="176">
        <f>(('Start Here - Data Entry '!$K36)-('Start Here - Data Entry '!$K31)-(ROUNDDOWN('Start Here - Data Entry '!$K32/2,0)))</f>
        <v>403</v>
      </c>
      <c r="AI12" s="32">
        <f>AH12*AG12</f>
        <v>1560416</v>
      </c>
    </row>
    <row r="13" spans="1:35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5" ht="20.100000000000001" customHeight="1" x14ac:dyDescent="0.25">
      <c r="A14" s="28"/>
      <c r="B14" s="39" t="s">
        <v>27</v>
      </c>
      <c r="C14" s="40"/>
      <c r="D14" s="41"/>
      <c r="E14" s="42"/>
      <c r="F14" s="38"/>
      <c r="G14" s="28"/>
      <c r="H14" s="39" t="s">
        <v>27</v>
      </c>
      <c r="I14" s="40"/>
      <c r="J14" s="41"/>
      <c r="K14" s="42"/>
      <c r="L14" s="38"/>
      <c r="M14" s="28"/>
      <c r="N14" s="39" t="s">
        <v>27</v>
      </c>
      <c r="O14" s="40"/>
      <c r="P14" s="41"/>
      <c r="Q14" s="42"/>
      <c r="R14" s="38"/>
      <c r="S14" s="28"/>
      <c r="T14" s="39" t="s">
        <v>27</v>
      </c>
      <c r="U14" s="40"/>
      <c r="V14" s="41"/>
      <c r="W14" s="42"/>
      <c r="X14" s="38"/>
      <c r="Y14" s="28"/>
      <c r="Z14" s="39" t="s">
        <v>27</v>
      </c>
      <c r="AA14" s="40"/>
      <c r="AB14" s="41"/>
      <c r="AC14" s="42"/>
      <c r="AD14" s="38"/>
      <c r="AE14" s="28"/>
      <c r="AF14" s="39" t="s">
        <v>27</v>
      </c>
      <c r="AG14" s="40"/>
      <c r="AH14" s="41"/>
      <c r="AI14" s="42"/>
    </row>
    <row r="15" spans="1:35" ht="20.100000000000001" customHeight="1" x14ac:dyDescent="0.25">
      <c r="A15" s="9">
        <v>1</v>
      </c>
      <c r="B15" s="43" t="s">
        <v>13</v>
      </c>
      <c r="C15" s="40">
        <v>12</v>
      </c>
      <c r="D15" s="177" t="e">
        <f>IF('Start Here - Data Entry '!$E$5=A15,'Calculations - HIDE'!$D$12,0)</f>
        <v>#VALUE!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12</v>
      </c>
      <c r="J15" s="177">
        <f>IF('Start Here - Data Entry '!$E$5=G15,'Calculations - HIDE'!$J$12,0)</f>
        <v>275</v>
      </c>
      <c r="K15" s="44">
        <f>I15*J15*'Start Here - Data Entry '!$G$38</f>
        <v>6600</v>
      </c>
      <c r="L15" s="33"/>
      <c r="M15" s="9">
        <v>1</v>
      </c>
      <c r="N15" s="43" t="s">
        <v>13</v>
      </c>
      <c r="O15" s="40">
        <v>12</v>
      </c>
      <c r="P15" s="177">
        <f>IF('Start Here - Data Entry '!$E$5=M15,'Calculations - HIDE'!$P$12,0)</f>
        <v>325</v>
      </c>
      <c r="Q15" s="44">
        <f>O15*P15*'Start Here - Data Entry '!$H$38</f>
        <v>7800</v>
      </c>
      <c r="R15" s="33"/>
      <c r="S15" s="9">
        <v>1</v>
      </c>
      <c r="T15" s="43" t="s">
        <v>13</v>
      </c>
      <c r="U15" s="40">
        <v>12</v>
      </c>
      <c r="V15" s="177">
        <f>IF('Start Here - Data Entry '!$E$5=S15,'Calculations - HIDE'!$V$12,0)</f>
        <v>383</v>
      </c>
      <c r="W15" s="44">
        <f>U15*V15*'Start Here - Data Entry '!$I$38</f>
        <v>9192</v>
      </c>
      <c r="X15" s="33"/>
      <c r="Y15" s="9">
        <v>1</v>
      </c>
      <c r="Z15" s="43" t="s">
        <v>13</v>
      </c>
      <c r="AA15" s="40">
        <v>12</v>
      </c>
      <c r="AB15" s="177">
        <f>IF('Start Here - Data Entry '!$E$5=Y15,'Calculations - HIDE'!$AB$12,0)</f>
        <v>388</v>
      </c>
      <c r="AC15" s="44">
        <f>AA15*AB15*'Start Here - Data Entry '!$J$38</f>
        <v>9312</v>
      </c>
      <c r="AD15" s="33"/>
      <c r="AE15" s="9">
        <v>1</v>
      </c>
      <c r="AF15" s="43" t="s">
        <v>13</v>
      </c>
      <c r="AG15" s="40">
        <v>12</v>
      </c>
      <c r="AH15" s="177">
        <f>IF('Start Here - Data Entry '!$E$5=AE15,'Calculations - HIDE'!$AH$12,0)</f>
        <v>403</v>
      </c>
      <c r="AI15" s="44">
        <f>AG15*AH15*'Start Here - Data Entry '!$K$38</f>
        <v>9672</v>
      </c>
    </row>
    <row r="16" spans="1:35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12</v>
      </c>
      <c r="J16" s="177">
        <f>IF('Start Here - Data Entry '!$E$5=G16,'Calculations - HIDE'!$J$12,0)</f>
        <v>0</v>
      </c>
      <c r="K16" s="44">
        <f>I16*J16*'Start Here - Data Entry '!$G$38</f>
        <v>0</v>
      </c>
      <c r="L16" s="33"/>
      <c r="M16" s="9">
        <v>2</v>
      </c>
      <c r="N16" s="43" t="s">
        <v>14</v>
      </c>
      <c r="O16" s="40">
        <v>12</v>
      </c>
      <c r="P16" s="177">
        <f>IF('Start Here - Data Entry '!$E$5=M16,'Calculations - HIDE'!$P$12,0)</f>
        <v>0</v>
      </c>
      <c r="Q16" s="44">
        <f>O16*P16*'Start Here - Data Entry '!$H$38</f>
        <v>0</v>
      </c>
      <c r="R16" s="33"/>
      <c r="S16" s="9">
        <v>2</v>
      </c>
      <c r="T16" s="43" t="s">
        <v>14</v>
      </c>
      <c r="U16" s="40">
        <v>12</v>
      </c>
      <c r="V16" s="177">
        <f>IF('Start Here - Data Entry '!$E$5=S16,'Calculations - HIDE'!$V$12,0)</f>
        <v>0</v>
      </c>
      <c r="W16" s="44">
        <f>U16*V16*'Start Here - Data Entry '!$I$38</f>
        <v>0</v>
      </c>
      <c r="X16" s="33"/>
      <c r="Y16" s="9">
        <v>2</v>
      </c>
      <c r="Z16" s="43" t="s">
        <v>14</v>
      </c>
      <c r="AA16" s="40">
        <v>12</v>
      </c>
      <c r="AB16" s="177">
        <f>IF('Start Here - Data Entry '!$E$5=Y16,'Calculations - HIDE'!$AB$12,0)</f>
        <v>0</v>
      </c>
      <c r="AC16" s="44">
        <f>AA16*AB16*'Start Here - Data Entry '!$J$38</f>
        <v>0</v>
      </c>
      <c r="AD16" s="33"/>
      <c r="AE16" s="9">
        <v>2</v>
      </c>
      <c r="AF16" s="43" t="s">
        <v>14</v>
      </c>
      <c r="AG16" s="40">
        <v>12</v>
      </c>
      <c r="AH16" s="177">
        <f>IF('Start Here - Data Entry '!$E$5=AE16,'Calculations - HIDE'!$AH$12,0)</f>
        <v>0</v>
      </c>
      <c r="AI16" s="44">
        <f>AG16*AH16*'Start Here - Data Entry '!$K$38</f>
        <v>0</v>
      </c>
    </row>
    <row r="17" spans="1:35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13</v>
      </c>
      <c r="J17" s="177">
        <f>IF('Start Here - Data Entry '!$E$5=G17,'Calculations - HIDE'!$J$12,0)</f>
        <v>0</v>
      </c>
      <c r="K17" s="44">
        <f>I17*J17*'Start Here - Data Entry '!$G$38</f>
        <v>0</v>
      </c>
      <c r="L17" s="33"/>
      <c r="M17" s="9">
        <v>3</v>
      </c>
      <c r="N17" s="43" t="s">
        <v>15</v>
      </c>
      <c r="O17" s="40">
        <v>13</v>
      </c>
      <c r="P17" s="177">
        <f>IF('Start Here - Data Entry '!$E$5=M17,'Calculations - HIDE'!$P$12,0)</f>
        <v>0</v>
      </c>
      <c r="Q17" s="44">
        <f>O17*P17*'Start Here - Data Entry '!$H$38</f>
        <v>0</v>
      </c>
      <c r="R17" s="33"/>
      <c r="S17" s="9">
        <v>3</v>
      </c>
      <c r="T17" s="43" t="s">
        <v>15</v>
      </c>
      <c r="U17" s="40">
        <v>13</v>
      </c>
      <c r="V17" s="177">
        <f>IF('Start Here - Data Entry '!$E$5=S17,'Calculations - HIDE'!$V$12,0)</f>
        <v>0</v>
      </c>
      <c r="W17" s="44">
        <f>U17*V17*'Start Here - Data Entry '!$I$38</f>
        <v>0</v>
      </c>
      <c r="X17" s="33"/>
      <c r="Y17" s="9">
        <v>3</v>
      </c>
      <c r="Z17" s="43" t="s">
        <v>15</v>
      </c>
      <c r="AA17" s="40">
        <v>13</v>
      </c>
      <c r="AB17" s="177">
        <f>IF('Start Here - Data Entry '!$E$5=Y17,'Calculations - HIDE'!$AB$12,0)</f>
        <v>0</v>
      </c>
      <c r="AC17" s="44">
        <f>AA17*AB17*'Start Here - Data Entry '!$J$38</f>
        <v>0</v>
      </c>
      <c r="AD17" s="33"/>
      <c r="AE17" s="9">
        <v>3</v>
      </c>
      <c r="AF17" s="43" t="s">
        <v>15</v>
      </c>
      <c r="AG17" s="40">
        <v>13</v>
      </c>
      <c r="AH17" s="177">
        <f>IF('Start Here - Data Entry '!$E$5=AE17,'Calculations - HIDE'!$AH$12,0)</f>
        <v>0</v>
      </c>
      <c r="AI17" s="44">
        <f>AG17*AH17*'Start Here - Data Entry '!$K$38</f>
        <v>0</v>
      </c>
    </row>
    <row r="18" spans="1:35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13</v>
      </c>
      <c r="J18" s="177">
        <f>IF('Start Here - Data Entry '!$E$5=G18,'Calculations - HIDE'!$J$12,0)</f>
        <v>0</v>
      </c>
      <c r="K18" s="44">
        <f>I18*J18*'Start Here - Data Entry '!$G$38</f>
        <v>0</v>
      </c>
      <c r="L18" s="33"/>
      <c r="M18" s="9">
        <v>4</v>
      </c>
      <c r="N18" s="45" t="s">
        <v>17</v>
      </c>
      <c r="O18" s="40">
        <v>13</v>
      </c>
      <c r="P18" s="177">
        <f>IF('Start Here - Data Entry '!$E$5=M18,'Calculations - HIDE'!$P$12,0)</f>
        <v>0</v>
      </c>
      <c r="Q18" s="44">
        <f>O18*P18*'Start Here - Data Entry '!$H$38</f>
        <v>0</v>
      </c>
      <c r="R18" s="33"/>
      <c r="S18" s="9">
        <v>4</v>
      </c>
      <c r="T18" s="45" t="s">
        <v>17</v>
      </c>
      <c r="U18" s="40">
        <v>13</v>
      </c>
      <c r="V18" s="177">
        <f>IF('Start Here - Data Entry '!$E$5=S18,'Calculations - HIDE'!$V$12,0)</f>
        <v>0</v>
      </c>
      <c r="W18" s="44">
        <f>U18*V18*'Start Here - Data Entry '!$I$38</f>
        <v>0</v>
      </c>
      <c r="X18" s="33"/>
      <c r="Y18" s="9">
        <v>4</v>
      </c>
      <c r="Z18" s="45" t="s">
        <v>17</v>
      </c>
      <c r="AA18" s="40">
        <v>13</v>
      </c>
      <c r="AB18" s="177">
        <f>IF('Start Here - Data Entry '!$E$5=Y18,'Calculations - HIDE'!$AB$12,0)</f>
        <v>0</v>
      </c>
      <c r="AC18" s="44">
        <f>AA18*AB18*'Start Here - Data Entry '!$J$38</f>
        <v>0</v>
      </c>
      <c r="AD18" s="33"/>
      <c r="AE18" s="9">
        <v>4</v>
      </c>
      <c r="AF18" s="45" t="s">
        <v>17</v>
      </c>
      <c r="AG18" s="40">
        <v>13</v>
      </c>
      <c r="AH18" s="177">
        <f>IF('Start Here - Data Entry '!$E$5=AE18,'Calculations - HIDE'!$AH$12,0)</f>
        <v>0</v>
      </c>
      <c r="AI18" s="44">
        <f>AG18*AH18*'Start Here - Data Entry '!$K$38</f>
        <v>0</v>
      </c>
    </row>
    <row r="19" spans="1:35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11</v>
      </c>
      <c r="J19" s="177">
        <f>IF('Start Here - Data Entry '!$E$5=G19,'Calculations - HIDE'!$J$12,0)</f>
        <v>0</v>
      </c>
      <c r="K19" s="44">
        <f>I19*J19*'Start Here - Data Entry '!$G$38</f>
        <v>0</v>
      </c>
      <c r="L19" s="33"/>
      <c r="M19" s="9">
        <v>5</v>
      </c>
      <c r="N19" s="43" t="s">
        <v>16</v>
      </c>
      <c r="O19" s="40">
        <v>11</v>
      </c>
      <c r="P19" s="177">
        <f>IF('Start Here - Data Entry '!$E$5=M19,'Calculations - HIDE'!$P$12,0)</f>
        <v>0</v>
      </c>
      <c r="Q19" s="44">
        <f>O19*P19*'Start Here - Data Entry '!$H$38</f>
        <v>0</v>
      </c>
      <c r="R19" s="33"/>
      <c r="S19" s="9">
        <v>5</v>
      </c>
      <c r="T19" s="43" t="s">
        <v>16</v>
      </c>
      <c r="U19" s="40">
        <v>11</v>
      </c>
      <c r="V19" s="177">
        <f>IF('Start Here - Data Entry '!$E$5=S19,'Calculations - HIDE'!$V$12,0)</f>
        <v>0</v>
      </c>
      <c r="W19" s="44">
        <f>U19*V19*'Start Here - Data Entry '!$I$38</f>
        <v>0</v>
      </c>
      <c r="X19" s="33"/>
      <c r="Y19" s="9">
        <v>5</v>
      </c>
      <c r="Z19" s="43" t="s">
        <v>16</v>
      </c>
      <c r="AA19" s="40">
        <v>11</v>
      </c>
      <c r="AB19" s="177">
        <f>IF('Start Here - Data Entry '!$E$5=Y19,'Calculations - HIDE'!$AB$12,0)</f>
        <v>0</v>
      </c>
      <c r="AC19" s="44">
        <f>AA19*AB19*'Start Here - Data Entry '!$J$38</f>
        <v>0</v>
      </c>
      <c r="AD19" s="33"/>
      <c r="AE19" s="9">
        <v>5</v>
      </c>
      <c r="AF19" s="43" t="s">
        <v>16</v>
      </c>
      <c r="AG19" s="40">
        <v>11</v>
      </c>
      <c r="AH19" s="177">
        <f>IF('Start Here - Data Entry '!$E$5=AE19,'Calculations - HIDE'!$AH$12,0)</f>
        <v>0</v>
      </c>
      <c r="AI19" s="44">
        <f>AG19*AH19*'Start Here - Data Entry '!$K$38</f>
        <v>0</v>
      </c>
    </row>
    <row r="20" spans="1:35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5" ht="20.100000000000001" customHeight="1" x14ac:dyDescent="0.25">
      <c r="B21" s="39" t="s">
        <v>4</v>
      </c>
      <c r="C21" s="40">
        <v>52</v>
      </c>
      <c r="D21" s="177">
        <f>'Start Here - Data Entry '!$F36</f>
        <v>0</v>
      </c>
      <c r="E21" s="44">
        <f>D21*C21</f>
        <v>0</v>
      </c>
      <c r="F21" s="38"/>
      <c r="H21" s="39" t="s">
        <v>4</v>
      </c>
      <c r="I21" s="40">
        <v>52</v>
      </c>
      <c r="J21" s="177">
        <f>'Start Here - Data Entry '!$G36</f>
        <v>350</v>
      </c>
      <c r="K21" s="44">
        <f>J21*I21</f>
        <v>18200</v>
      </c>
      <c r="L21" s="38"/>
      <c r="N21" s="39" t="s">
        <v>4</v>
      </c>
      <c r="O21" s="40">
        <v>52</v>
      </c>
      <c r="P21" s="177">
        <f>'Start Here - Data Entry '!$H36</f>
        <v>400</v>
      </c>
      <c r="Q21" s="44">
        <f>P21*O21</f>
        <v>20800</v>
      </c>
      <c r="R21" s="38"/>
      <c r="T21" s="39" t="s">
        <v>4</v>
      </c>
      <c r="U21" s="40">
        <v>52</v>
      </c>
      <c r="V21" s="177">
        <f>'Start Here - Data Entry '!$I36</f>
        <v>480</v>
      </c>
      <c r="W21" s="44">
        <f>V21*U21</f>
        <v>24960</v>
      </c>
      <c r="X21" s="38"/>
      <c r="Z21" s="39" t="s">
        <v>4</v>
      </c>
      <c r="AA21" s="40">
        <v>52</v>
      </c>
      <c r="AB21" s="177">
        <f>'Start Here - Data Entry '!$J36</f>
        <v>485</v>
      </c>
      <c r="AC21" s="44">
        <f>AB21*AA21</f>
        <v>25220</v>
      </c>
      <c r="AD21" s="38"/>
      <c r="AF21" s="39" t="s">
        <v>4</v>
      </c>
      <c r="AG21" s="40">
        <v>52</v>
      </c>
      <c r="AH21" s="177">
        <f>'Start Here - Data Entry '!$K36</f>
        <v>500</v>
      </c>
      <c r="AI21" s="44">
        <f>AH21*AG21</f>
        <v>26000</v>
      </c>
    </row>
    <row r="22" spans="1:35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5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5" ht="20.100000000000001" customHeight="1" x14ac:dyDescent="0.25">
      <c r="B24" s="48" t="s">
        <v>42</v>
      </c>
      <c r="C24" s="178" t="str">
        <f>'Start Here - Data Entry '!$F15</f>
        <v>NA</v>
      </c>
      <c r="D24" s="177" t="e">
        <f>ROUND(C24*('Start Here - Data Entry '!$F36-'Start Here - Data Entry '!$F31),0)</f>
        <v>#VALUE!</v>
      </c>
      <c r="E24" s="49"/>
      <c r="F24" s="38"/>
      <c r="H24" s="48" t="s">
        <v>42</v>
      </c>
      <c r="I24" s="178">
        <f>'Start Here - Data Entry '!$G15</f>
        <v>0.95</v>
      </c>
      <c r="J24" s="177">
        <f>ROUND(I24*('Start Here - Data Entry '!$G36-'Start Here - Data Entry '!$G31),0)</f>
        <v>285</v>
      </c>
      <c r="K24" s="49"/>
      <c r="L24" s="38"/>
      <c r="N24" s="48" t="s">
        <v>42</v>
      </c>
      <c r="O24" s="178">
        <f>'Start Here - Data Entry '!$H15</f>
        <v>0.93</v>
      </c>
      <c r="P24" s="177">
        <f>ROUND(O24*('Start Here - Data Entry '!$H36-'Start Here - Data Entry '!$H31),0)</f>
        <v>326</v>
      </c>
      <c r="Q24" s="49"/>
      <c r="R24" s="38"/>
      <c r="T24" s="48" t="s">
        <v>42</v>
      </c>
      <c r="U24" s="178">
        <f>'Start Here - Data Entry '!$I15</f>
        <v>0.89</v>
      </c>
      <c r="V24" s="177">
        <f>ROUND(U24*('Start Here - Data Entry '!$I36-'Start Here - Data Entry '!$I31),0)</f>
        <v>374</v>
      </c>
      <c r="W24" s="49"/>
      <c r="X24" s="38"/>
      <c r="Z24" s="48" t="s">
        <v>42</v>
      </c>
      <c r="AA24" s="178">
        <f>'Start Here - Data Entry '!$J15</f>
        <v>0.85</v>
      </c>
      <c r="AB24" s="177">
        <f>ROUND(AA24*('Start Here - Data Entry '!$J36-'Start Here - Data Entry '!$J31),0)</f>
        <v>361</v>
      </c>
      <c r="AC24" s="49"/>
      <c r="AD24" s="38"/>
      <c r="AF24" s="48" t="s">
        <v>42</v>
      </c>
      <c r="AG24" s="178">
        <f>'Start Here - Data Entry '!$K15</f>
        <v>0.85</v>
      </c>
      <c r="AH24" s="177">
        <f>ROUND(AG24*('Start Here - Data Entry '!$K36-'Start Here - Data Entry '!$K31),0)</f>
        <v>374</v>
      </c>
      <c r="AI24" s="49"/>
    </row>
    <row r="25" spans="1:35" ht="20.100000000000001" customHeight="1" x14ac:dyDescent="0.25">
      <c r="A25" s="9">
        <v>1</v>
      </c>
      <c r="B25" s="43" t="s">
        <v>13</v>
      </c>
      <c r="C25" s="40">
        <v>461</v>
      </c>
      <c r="D25" s="179" t="e">
        <f>IF('Start Here - Data Entry '!$E$5='Calculations - HIDE'!A25,D24,0)</f>
        <v>#VALUE!</v>
      </c>
      <c r="E25" s="44" t="e">
        <f>C25*D25</f>
        <v>#VALUE!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285</v>
      </c>
      <c r="K25" s="44">
        <f>I25*J25</f>
        <v>131385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326</v>
      </c>
      <c r="Q25" s="44">
        <f>O25*P25</f>
        <v>150286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374</v>
      </c>
      <c r="W25" s="44">
        <f>U25*V25</f>
        <v>172414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361</v>
      </c>
      <c r="AC25" s="44">
        <f>AA25*AB25</f>
        <v>166421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374</v>
      </c>
      <c r="AI25" s="44">
        <f>AG25*AH25</f>
        <v>172414</v>
      </c>
    </row>
    <row r="26" spans="1:35" ht="20.100000000000001" customHeight="1" x14ac:dyDescent="0.25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5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5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5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5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5" ht="20.100000000000001" customHeight="1" x14ac:dyDescent="0.25">
      <c r="B31" s="39" t="s">
        <v>169</v>
      </c>
      <c r="C31" s="40"/>
      <c r="D31" s="41"/>
      <c r="E31" s="44">
        <f>IF('Start Here - Data Entry '!$F17=1,'Calculations - HIDE'!C32,0)</f>
        <v>0</v>
      </c>
      <c r="F31" s="38"/>
      <c r="H31" s="39" t="s">
        <v>169</v>
      </c>
      <c r="I31" s="40"/>
      <c r="J31" s="41"/>
      <c r="K31" s="44">
        <f>IF('Start Here - Data Entry '!$G17=1,'Calculations - HIDE'!I32,0)</f>
        <v>0</v>
      </c>
      <c r="L31" s="38"/>
      <c r="N31" s="39" t="s">
        <v>169</v>
      </c>
      <c r="O31" s="40"/>
      <c r="P31" s="41"/>
      <c r="Q31" s="44">
        <f>IF('Start Here - Data Entry '!$H17=1,'Calculations - HIDE'!O32,0)</f>
        <v>0</v>
      </c>
      <c r="R31" s="38"/>
      <c r="T31" s="39" t="s">
        <v>169</v>
      </c>
      <c r="U31" s="40"/>
      <c r="V31" s="41"/>
      <c r="W31" s="44">
        <f>IF('Start Here - Data Entry '!$I17=1,'Calculations - HIDE'!U32,0)</f>
        <v>0</v>
      </c>
      <c r="X31" s="38"/>
      <c r="Z31" s="39" t="s">
        <v>169</v>
      </c>
      <c r="AA31" s="40"/>
      <c r="AB31" s="41"/>
      <c r="AC31" s="44">
        <f>IF('Start Here - Data Entry '!$J17=1,'Calculations - HIDE'!AA32,0)</f>
        <v>0</v>
      </c>
      <c r="AD31" s="38"/>
      <c r="AF31" s="39" t="s">
        <v>169</v>
      </c>
      <c r="AG31" s="40"/>
      <c r="AH31" s="41"/>
      <c r="AI31" s="44">
        <f>IF('Start Here - Data Entry '!$K17=1,'Calculations - HIDE'!AG32,0)</f>
        <v>0</v>
      </c>
    </row>
    <row r="32" spans="1:35" ht="20.100000000000001" customHeight="1" x14ac:dyDescent="0.25">
      <c r="A32" s="9">
        <v>1</v>
      </c>
      <c r="B32" s="43" t="s">
        <v>72</v>
      </c>
      <c r="C32" s="40">
        <v>100000</v>
      </c>
      <c r="D32" s="41"/>
      <c r="E32" s="47"/>
      <c r="F32" s="38"/>
      <c r="G32" s="9">
        <v>1</v>
      </c>
      <c r="H32" s="43" t="s">
        <v>72</v>
      </c>
      <c r="I32" s="40">
        <v>100000</v>
      </c>
      <c r="J32" s="41"/>
      <c r="K32" s="47"/>
      <c r="L32" s="38"/>
      <c r="M32" s="9">
        <v>1</v>
      </c>
      <c r="N32" s="43" t="s">
        <v>72</v>
      </c>
      <c r="O32" s="40">
        <v>100000</v>
      </c>
      <c r="P32" s="41"/>
      <c r="Q32" s="47"/>
      <c r="R32" s="38"/>
      <c r="S32" s="9">
        <v>1</v>
      </c>
      <c r="T32" s="43" t="s">
        <v>72</v>
      </c>
      <c r="U32" s="40">
        <v>100000</v>
      </c>
      <c r="V32" s="41"/>
      <c r="W32" s="47"/>
      <c r="X32" s="38"/>
      <c r="Y32" s="9">
        <v>1</v>
      </c>
      <c r="Z32" s="43" t="s">
        <v>72</v>
      </c>
      <c r="AA32" s="40">
        <v>100000</v>
      </c>
      <c r="AB32" s="41"/>
      <c r="AC32" s="47"/>
      <c r="AD32" s="38"/>
      <c r="AE32" s="9">
        <v>1</v>
      </c>
      <c r="AF32" s="43" t="s">
        <v>72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73</v>
      </c>
      <c r="C33" s="40">
        <v>0</v>
      </c>
      <c r="D33" s="41"/>
      <c r="E33" s="47"/>
      <c r="F33" s="38"/>
      <c r="G33" s="9">
        <v>2</v>
      </c>
      <c r="H33" s="43" t="s">
        <v>73</v>
      </c>
      <c r="I33" s="40">
        <v>0</v>
      </c>
      <c r="J33" s="41"/>
      <c r="K33" s="47"/>
      <c r="L33" s="38"/>
      <c r="M33" s="9">
        <v>2</v>
      </c>
      <c r="N33" s="43" t="s">
        <v>73</v>
      </c>
      <c r="O33" s="40">
        <v>0</v>
      </c>
      <c r="P33" s="41"/>
      <c r="Q33" s="47"/>
      <c r="R33" s="38"/>
      <c r="S33" s="9">
        <v>2</v>
      </c>
      <c r="T33" s="43" t="s">
        <v>73</v>
      </c>
      <c r="U33" s="40">
        <v>0</v>
      </c>
      <c r="V33" s="41"/>
      <c r="W33" s="47"/>
      <c r="X33" s="38"/>
      <c r="Y33" s="9">
        <v>2</v>
      </c>
      <c r="Z33" s="43" t="s">
        <v>73</v>
      </c>
      <c r="AA33" s="40">
        <v>0</v>
      </c>
      <c r="AB33" s="41"/>
      <c r="AC33" s="47"/>
      <c r="AD33" s="38"/>
      <c r="AE33" s="9">
        <v>2</v>
      </c>
      <c r="AF33" s="43" t="s">
        <v>73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19</v>
      </c>
      <c r="C35" s="40"/>
      <c r="D35" s="41"/>
      <c r="E35" s="47"/>
      <c r="F35" s="38"/>
      <c r="H35" s="51" t="s">
        <v>19</v>
      </c>
      <c r="I35" s="40"/>
      <c r="J35" s="41"/>
      <c r="K35" s="47"/>
      <c r="L35" s="38"/>
      <c r="N35" s="51" t="s">
        <v>19</v>
      </c>
      <c r="O35" s="40"/>
      <c r="P35" s="41"/>
      <c r="Q35" s="47"/>
      <c r="R35" s="38"/>
      <c r="T35" s="51" t="s">
        <v>19</v>
      </c>
      <c r="U35" s="40"/>
      <c r="V35" s="41"/>
      <c r="W35" s="47"/>
      <c r="X35" s="38"/>
      <c r="Z35" s="51" t="s">
        <v>19</v>
      </c>
      <c r="AA35" s="40"/>
      <c r="AB35" s="41"/>
      <c r="AC35" s="47"/>
      <c r="AD35" s="38"/>
      <c r="AF35" s="51" t="s">
        <v>19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21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21</v>
      </c>
      <c r="I36" s="40">
        <v>65</v>
      </c>
      <c r="J36" s="41">
        <f>IF('Start Here - Data Entry '!$G$20=G36,'Calculations - HIDE'!$D$12,0)</f>
        <v>0</v>
      </c>
      <c r="K36" s="44">
        <f>J36*I36</f>
        <v>0</v>
      </c>
      <c r="L36" s="33"/>
      <c r="M36" s="9">
        <v>1</v>
      </c>
      <c r="N36" s="43" t="s">
        <v>21</v>
      </c>
      <c r="O36" s="40">
        <v>65</v>
      </c>
      <c r="P36" s="41">
        <f>IF('Start Here - Data Entry '!$H$20=M36,'Calculations - HIDE'!$D$12,0)</f>
        <v>0</v>
      </c>
      <c r="Q36" s="44">
        <f>P36*O36</f>
        <v>0</v>
      </c>
      <c r="R36" s="33"/>
      <c r="S36" s="9">
        <v>1</v>
      </c>
      <c r="T36" s="43" t="s">
        <v>21</v>
      </c>
      <c r="U36" s="40">
        <v>65</v>
      </c>
      <c r="V36" s="41">
        <f>IF('Start Here - Data Entry '!$I$20=S36,'Calculations - HIDE'!$D$12,0)</f>
        <v>0</v>
      </c>
      <c r="W36" s="44">
        <f>V36*U36</f>
        <v>0</v>
      </c>
      <c r="X36" s="33"/>
      <c r="Y36" s="9">
        <v>1</v>
      </c>
      <c r="Z36" s="43" t="s">
        <v>21</v>
      </c>
      <c r="AA36" s="40">
        <v>65</v>
      </c>
      <c r="AB36" s="41">
        <f>IF('Start Here - Data Entry '!$J$20=Y36,'Calculations - HIDE'!$D$12,0)</f>
        <v>0</v>
      </c>
      <c r="AC36" s="44">
        <f>AB36*AA36</f>
        <v>0</v>
      </c>
      <c r="AD36" s="33"/>
      <c r="AE36" s="9">
        <v>1</v>
      </c>
      <c r="AF36" s="43" t="s">
        <v>21</v>
      </c>
      <c r="AG36" s="40">
        <v>65</v>
      </c>
      <c r="AH36" s="41">
        <f>IF('Start Here - Data Entry '!$K$20=AE36,'Calculations - HIDE'!$D$12,0)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22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22</v>
      </c>
      <c r="I37" s="40">
        <v>100</v>
      </c>
      <c r="J37" s="41">
        <f>IF('Start Here - Data Entry '!$G$20=G37,'Calculations - HIDE'!$D$12,0)</f>
        <v>0</v>
      </c>
      <c r="K37" s="44">
        <f>J37*I37</f>
        <v>0</v>
      </c>
      <c r="L37" s="33"/>
      <c r="M37" s="9">
        <v>2</v>
      </c>
      <c r="N37" s="43" t="s">
        <v>22</v>
      </c>
      <c r="O37" s="40">
        <v>100</v>
      </c>
      <c r="P37" s="41">
        <f>IF('Start Here - Data Entry '!$H$20=M37,'Calculations - HIDE'!$D$12,0)</f>
        <v>0</v>
      </c>
      <c r="Q37" s="44">
        <f>P37*O37</f>
        <v>0</v>
      </c>
      <c r="R37" s="33"/>
      <c r="S37" s="9">
        <v>2</v>
      </c>
      <c r="T37" s="43" t="s">
        <v>22</v>
      </c>
      <c r="U37" s="40">
        <v>100</v>
      </c>
      <c r="V37" s="41">
        <f>IF('Start Here - Data Entry '!$I$20=S37,'Calculations - HIDE'!$D$12,0)</f>
        <v>0</v>
      </c>
      <c r="W37" s="44">
        <f>V37*U37</f>
        <v>0</v>
      </c>
      <c r="X37" s="33"/>
      <c r="Y37" s="9">
        <v>2</v>
      </c>
      <c r="Z37" s="43" t="s">
        <v>22</v>
      </c>
      <c r="AA37" s="40">
        <v>100</v>
      </c>
      <c r="AB37" s="41">
        <f>IF('Start Here - Data Entry '!$J$20=Y37,'Calculations - HIDE'!$D$12,0)</f>
        <v>0</v>
      </c>
      <c r="AC37" s="44">
        <f>AB37*AA37</f>
        <v>0</v>
      </c>
      <c r="AD37" s="33"/>
      <c r="AE37" s="9">
        <v>2</v>
      </c>
      <c r="AF37" s="43" t="s">
        <v>22</v>
      </c>
      <c r="AG37" s="40">
        <v>100</v>
      </c>
      <c r="AH37" s="41">
        <f>IF('Start Here - Data Entry '!$K$20=AE37,'Calculations - HIDE'!$D$12,0)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23</v>
      </c>
      <c r="C38" s="40">
        <v>105</v>
      </c>
      <c r="D38" s="41" t="e">
        <f>IF('Start Here - Data Entry '!$F$20=A38,'Calculations - HIDE'!$D$12,0)</f>
        <v>#VALUE!</v>
      </c>
      <c r="E38" s="44" t="e">
        <f>D38*C38</f>
        <v>#VALUE!</v>
      </c>
      <c r="F38" s="33"/>
      <c r="G38" s="9">
        <v>3</v>
      </c>
      <c r="H38" s="43" t="s">
        <v>23</v>
      </c>
      <c r="I38" s="40">
        <v>105</v>
      </c>
      <c r="J38" s="41" t="e">
        <f>IF('Start Here - Data Entry '!$G$20=G38,'Calculations - HIDE'!$D$12,0)</f>
        <v>#VALUE!</v>
      </c>
      <c r="K38" s="44" t="e">
        <f>J38*I38</f>
        <v>#VALUE!</v>
      </c>
      <c r="L38" s="33"/>
      <c r="M38" s="9">
        <v>3</v>
      </c>
      <c r="N38" s="43" t="s">
        <v>23</v>
      </c>
      <c r="O38" s="40">
        <v>105</v>
      </c>
      <c r="P38" s="41">
        <f>IF('Start Here - Data Entry '!$H$20=M38,'Calculations - HIDE'!$D$12,0)</f>
        <v>0</v>
      </c>
      <c r="Q38" s="44">
        <f>P38*O38</f>
        <v>0</v>
      </c>
      <c r="R38" s="33"/>
      <c r="S38" s="9">
        <v>3</v>
      </c>
      <c r="T38" s="43" t="s">
        <v>23</v>
      </c>
      <c r="U38" s="40">
        <v>105</v>
      </c>
      <c r="V38" s="41">
        <f>IF('Start Here - Data Entry '!$I$20=S38,'Calculations - HIDE'!$D$12,0)</f>
        <v>0</v>
      </c>
      <c r="W38" s="44">
        <f>V38*U38</f>
        <v>0</v>
      </c>
      <c r="X38" s="33"/>
      <c r="Y38" s="9">
        <v>3</v>
      </c>
      <c r="Z38" s="43" t="s">
        <v>23</v>
      </c>
      <c r="AA38" s="40">
        <v>105</v>
      </c>
      <c r="AB38" s="41">
        <f>IF('Start Here - Data Entry '!$J$20=Y38,'Calculations - HIDE'!$D$12,0)</f>
        <v>0</v>
      </c>
      <c r="AC38" s="44">
        <f>AB38*AA38</f>
        <v>0</v>
      </c>
      <c r="AD38" s="33"/>
      <c r="AE38" s="9">
        <v>3</v>
      </c>
      <c r="AF38" s="43" t="s">
        <v>23</v>
      </c>
      <c r="AG38" s="40">
        <v>105</v>
      </c>
      <c r="AH38" s="41">
        <f>IF('Start Here - Data Entry '!$K$20=AE38,'Calculations - HIDE'!$D$12,0)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24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24</v>
      </c>
      <c r="I39" s="40">
        <v>110</v>
      </c>
      <c r="J39" s="41">
        <f>IF('Start Here - Data Entry '!$G$20=G39,'Calculations - HIDE'!$D$12,0)</f>
        <v>0</v>
      </c>
      <c r="K39" s="44">
        <f>J39*I39</f>
        <v>0</v>
      </c>
      <c r="L39" s="33"/>
      <c r="M39" s="9">
        <v>4</v>
      </c>
      <c r="N39" s="52" t="s">
        <v>24</v>
      </c>
      <c r="O39" s="40">
        <v>110</v>
      </c>
      <c r="P39" s="41" t="e">
        <f>IF('Start Here - Data Entry '!$H$20=M39,'Calculations - HIDE'!$D$12,0)</f>
        <v>#VALUE!</v>
      </c>
      <c r="Q39" s="44" t="e">
        <f>P39*O39</f>
        <v>#VALUE!</v>
      </c>
      <c r="R39" s="33"/>
      <c r="S39" s="9">
        <v>4</v>
      </c>
      <c r="T39" s="52" t="s">
        <v>24</v>
      </c>
      <c r="U39" s="40">
        <v>110</v>
      </c>
      <c r="V39" s="41" t="e">
        <f>IF('Start Here - Data Entry '!$I$20=S39,'Calculations - HIDE'!$D$12,0)</f>
        <v>#VALUE!</v>
      </c>
      <c r="W39" s="44" t="e">
        <f>V39*U39</f>
        <v>#VALUE!</v>
      </c>
      <c r="X39" s="33"/>
      <c r="Y39" s="9">
        <v>4</v>
      </c>
      <c r="Z39" s="52" t="s">
        <v>24</v>
      </c>
      <c r="AA39" s="40">
        <v>110</v>
      </c>
      <c r="AB39" s="41" t="e">
        <f>IF('Start Here - Data Entry '!$J$20=Y39,'Calculations - HIDE'!$D$12,0)</f>
        <v>#VALUE!</v>
      </c>
      <c r="AC39" s="44" t="e">
        <f>AB39*AA39</f>
        <v>#VALUE!</v>
      </c>
      <c r="AD39" s="33"/>
      <c r="AE39" s="9">
        <v>4</v>
      </c>
      <c r="AF39" s="52" t="s">
        <v>24</v>
      </c>
      <c r="AG39" s="40">
        <v>110</v>
      </c>
      <c r="AH39" s="41">
        <f>IF('Start Here - Data Entry '!$K$20=AE39,'Calculations - HIDE'!$D$12,0)</f>
        <v>0</v>
      </c>
      <c r="AI39" s="44">
        <f>AH39*AG39</f>
        <v>0</v>
      </c>
    </row>
    <row r="40" spans="1:35" ht="20.100000000000001" customHeight="1" x14ac:dyDescent="0.25">
      <c r="A40" s="9">
        <v>5</v>
      </c>
      <c r="B40" s="48" t="s">
        <v>336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3" t="s">
        <v>25</v>
      </c>
      <c r="I40" s="40">
        <v>115</v>
      </c>
      <c r="J40" s="41">
        <f>IF('Start Here - Data Entry '!$G$20=G40,'Calculations - HIDE'!$D$12,0)</f>
        <v>0</v>
      </c>
      <c r="K40" s="44">
        <f>J40*I40</f>
        <v>0</v>
      </c>
      <c r="L40" s="33"/>
      <c r="M40" s="9">
        <v>5</v>
      </c>
      <c r="N40" s="43" t="s">
        <v>25</v>
      </c>
      <c r="O40" s="40">
        <v>115</v>
      </c>
      <c r="P40" s="41">
        <f>IF('Start Here - Data Entry '!$H$20=M40,'Calculations - HIDE'!$D$12,0)</f>
        <v>0</v>
      </c>
      <c r="Q40" s="44">
        <f>P40*O40</f>
        <v>0</v>
      </c>
      <c r="R40" s="33"/>
      <c r="S40" s="9">
        <v>5</v>
      </c>
      <c r="T40" s="43" t="s">
        <v>25</v>
      </c>
      <c r="U40" s="40">
        <v>115</v>
      </c>
      <c r="V40" s="41">
        <f>IF('Start Here - Data Entry '!$I$20=S40,'Calculations - HIDE'!$D$12,0)</f>
        <v>0</v>
      </c>
      <c r="W40" s="44">
        <f>V40*U40</f>
        <v>0</v>
      </c>
      <c r="X40" s="33"/>
      <c r="Y40" s="9">
        <v>5</v>
      </c>
      <c r="Z40" s="43" t="s">
        <v>25</v>
      </c>
      <c r="AA40" s="40">
        <v>115</v>
      </c>
      <c r="AB40" s="41">
        <f>IF('Start Here - Data Entry '!$J$20=Y40,'Calculations - HIDE'!$D$12,0)</f>
        <v>0</v>
      </c>
      <c r="AC40" s="44">
        <f>AB40*AA40</f>
        <v>0</v>
      </c>
      <c r="AD40" s="33"/>
      <c r="AE40" s="9">
        <v>5</v>
      </c>
      <c r="AF40" s="43" t="s">
        <v>25</v>
      </c>
      <c r="AG40" s="40">
        <v>115</v>
      </c>
      <c r="AH40" s="41" t="e">
        <f>IF('Start Here - Data Entry '!$K$20=AE40,'Calculations - HIDE'!$D$12,0)</f>
        <v>#VALUE!</v>
      </c>
      <c r="AI40" s="44" t="e">
        <f>AH40*AG40</f>
        <v>#VALUE!</v>
      </c>
    </row>
    <row r="41" spans="1:35" ht="20.100000000000001" customHeight="1" x14ac:dyDescent="0.25">
      <c r="A41" s="9">
        <v>6</v>
      </c>
      <c r="B41" s="48" t="s">
        <v>101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101</v>
      </c>
      <c r="I41" s="40">
        <v>0</v>
      </c>
      <c r="J41" s="41">
        <v>0</v>
      </c>
      <c r="K41" s="44">
        <v>0</v>
      </c>
      <c r="L41" s="33"/>
      <c r="M41" s="9">
        <v>6</v>
      </c>
      <c r="N41" s="48" t="s">
        <v>101</v>
      </c>
      <c r="O41" s="40">
        <v>0</v>
      </c>
      <c r="P41" s="41">
        <v>0</v>
      </c>
      <c r="Q41" s="44">
        <v>0</v>
      </c>
      <c r="R41" s="33"/>
      <c r="S41" s="9">
        <v>6</v>
      </c>
      <c r="T41" s="48" t="s">
        <v>101</v>
      </c>
      <c r="U41" s="40">
        <v>0</v>
      </c>
      <c r="V41" s="41">
        <v>0</v>
      </c>
      <c r="W41" s="44">
        <v>0</v>
      </c>
      <c r="X41" s="33"/>
      <c r="Y41" s="9">
        <v>6</v>
      </c>
      <c r="Z41" s="48" t="s">
        <v>101</v>
      </c>
      <c r="AA41" s="40">
        <v>0</v>
      </c>
      <c r="AB41" s="41">
        <v>0</v>
      </c>
      <c r="AC41" s="44">
        <v>0</v>
      </c>
      <c r="AD41" s="33"/>
      <c r="AE41" s="9">
        <v>6</v>
      </c>
      <c r="AF41" s="48" t="s">
        <v>101</v>
      </c>
      <c r="AG41" s="40">
        <v>0</v>
      </c>
      <c r="AH41" s="41">
        <v>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28</v>
      </c>
      <c r="C43" s="40"/>
      <c r="D43" s="41"/>
      <c r="E43" s="47"/>
      <c r="F43" s="38"/>
      <c r="H43" s="39" t="s">
        <v>28</v>
      </c>
      <c r="I43" s="40"/>
      <c r="J43" s="41"/>
      <c r="K43" s="47"/>
      <c r="L43" s="38"/>
      <c r="N43" s="39" t="s">
        <v>28</v>
      </c>
      <c r="O43" s="40"/>
      <c r="P43" s="41"/>
      <c r="Q43" s="47"/>
      <c r="R43" s="38"/>
      <c r="T43" s="39" t="s">
        <v>28</v>
      </c>
      <c r="U43" s="40"/>
      <c r="V43" s="41"/>
      <c r="W43" s="47"/>
      <c r="X43" s="38"/>
      <c r="Z43" s="39" t="s">
        <v>28</v>
      </c>
      <c r="AA43" s="40"/>
      <c r="AB43" s="41"/>
      <c r="AC43" s="47"/>
      <c r="AD43" s="38"/>
      <c r="AF43" s="39" t="s">
        <v>28</v>
      </c>
      <c r="AG43" s="40"/>
      <c r="AH43" s="41"/>
      <c r="AI43" s="47"/>
    </row>
    <row r="44" spans="1:35" ht="20.100000000000001" customHeight="1" x14ac:dyDescent="0.25">
      <c r="B44" s="43" t="s">
        <v>26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26</v>
      </c>
      <c r="I44" s="40">
        <v>120</v>
      </c>
      <c r="J44" s="41">
        <f>'Start Here - Data Entry '!$G40</f>
        <v>25</v>
      </c>
      <c r="K44" s="44">
        <f>IF('Start Here - Data Entry '!$E$5=5,0,J44*I44)</f>
        <v>3000</v>
      </c>
      <c r="L44" s="38"/>
      <c r="N44" s="43" t="s">
        <v>26</v>
      </c>
      <c r="O44" s="40">
        <v>120</v>
      </c>
      <c r="P44" s="41">
        <f>'Start Here - Data Entry '!$H40</f>
        <v>30</v>
      </c>
      <c r="Q44" s="44">
        <f>IF('Start Here - Data Entry '!$E$5=5,0,P44*O44)</f>
        <v>3600</v>
      </c>
      <c r="R44" s="38"/>
      <c r="T44" s="43" t="s">
        <v>26</v>
      </c>
      <c r="U44" s="40">
        <v>120</v>
      </c>
      <c r="V44" s="41">
        <f>'Start Here - Data Entry '!$I40</f>
        <v>32</v>
      </c>
      <c r="W44" s="44">
        <f>IF('Start Here - Data Entry '!$E$5=5,0,V44*U44)</f>
        <v>3840</v>
      </c>
      <c r="X44" s="38"/>
      <c r="Z44" s="43" t="s">
        <v>26</v>
      </c>
      <c r="AA44" s="40">
        <v>120</v>
      </c>
      <c r="AB44" s="41">
        <f>'Start Here - Data Entry '!$J40</f>
        <v>34</v>
      </c>
      <c r="AC44" s="44">
        <f>IF('Start Here - Data Entry '!$E$5=5,0,AB44*AA44)</f>
        <v>4080</v>
      </c>
      <c r="AD44" s="38"/>
      <c r="AF44" s="43" t="s">
        <v>26</v>
      </c>
      <c r="AG44" s="40">
        <v>120</v>
      </c>
      <c r="AH44" s="41">
        <f>'Start Here - Data Entry '!$K40</f>
        <v>35</v>
      </c>
      <c r="AI44" s="44">
        <f>IF('Start Here - Data Entry '!$E$5=5,0,AH44*AG44)</f>
        <v>4200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16327</v>
      </c>
      <c r="F45" s="38"/>
      <c r="H45" s="43" t="s">
        <v>5</v>
      </c>
      <c r="I45" s="53"/>
      <c r="J45" s="54"/>
      <c r="K45" s="55">
        <f>IF('Start Here - Data Entry '!$E$5=5,0,IF(J44&lt;=0,0,0.25*K5))</f>
        <v>16571.904999999999</v>
      </c>
      <c r="L45" s="38"/>
      <c r="N45" s="43" t="s">
        <v>5</v>
      </c>
      <c r="O45" s="53"/>
      <c r="P45" s="54"/>
      <c r="Q45" s="55">
        <f>IF('Start Here - Data Entry '!$E$5=5,0,IF(P44&lt;=0,0,0.25*Q5))</f>
        <v>16903.343099999998</v>
      </c>
      <c r="R45" s="38"/>
      <c r="T45" s="43" t="s">
        <v>5</v>
      </c>
      <c r="U45" s="53"/>
      <c r="V45" s="54"/>
      <c r="W45" s="55">
        <f>IF('Start Here - Data Entry '!$E$5=5,0,IF(V44&lt;=0,0,0.25*W5))</f>
        <v>17156.893246499996</v>
      </c>
      <c r="X45" s="38"/>
      <c r="Z45" s="43" t="s">
        <v>5</v>
      </c>
      <c r="AA45" s="53"/>
      <c r="AB45" s="54"/>
      <c r="AC45" s="55">
        <f>IF('Start Here - Data Entry '!$E$5=5,0,IF(AB44&lt;=0,0,0.25*AC5))</f>
        <v>17328.462178964997</v>
      </c>
      <c r="AD45" s="38"/>
      <c r="AF45" s="43" t="s">
        <v>5</v>
      </c>
      <c r="AG45" s="53"/>
      <c r="AH45" s="54"/>
      <c r="AI45" s="55">
        <f>IF('Start Here - Data Entry '!$E$5=5,0,IF(AH44&lt;=0,0,0.25*AI5))</f>
        <v>17501.746800754649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29</v>
      </c>
      <c r="C49" s="41"/>
      <c r="D49" s="54"/>
      <c r="E49" s="58" t="s">
        <v>130</v>
      </c>
      <c r="F49" s="38"/>
      <c r="H49" s="39" t="s">
        <v>29</v>
      </c>
      <c r="I49" s="41"/>
      <c r="J49" s="54"/>
      <c r="K49" s="58" t="s">
        <v>130</v>
      </c>
      <c r="L49" s="38"/>
      <c r="N49" s="39" t="s">
        <v>29</v>
      </c>
      <c r="O49" s="41"/>
      <c r="P49" s="54"/>
      <c r="Q49" s="58" t="s">
        <v>130</v>
      </c>
      <c r="R49" s="38"/>
      <c r="T49" s="39" t="s">
        <v>29</v>
      </c>
      <c r="U49" s="41"/>
      <c r="V49" s="54"/>
      <c r="W49" s="58" t="s">
        <v>130</v>
      </c>
      <c r="X49" s="38"/>
      <c r="Z49" s="39" t="s">
        <v>29</v>
      </c>
      <c r="AA49" s="41"/>
      <c r="AB49" s="54"/>
      <c r="AC49" s="58" t="s">
        <v>130</v>
      </c>
      <c r="AD49" s="38"/>
      <c r="AF49" s="39" t="s">
        <v>29</v>
      </c>
      <c r="AG49" s="41"/>
      <c r="AH49" s="54"/>
      <c r="AI49" s="58" t="s">
        <v>130</v>
      </c>
    </row>
    <row r="50" spans="1:37" x14ac:dyDescent="0.25">
      <c r="A50" s="9">
        <v>1</v>
      </c>
      <c r="B50" s="43" t="s">
        <v>13</v>
      </c>
      <c r="C50" s="50" t="s">
        <v>40</v>
      </c>
      <c r="D50" s="54" t="e">
        <f>IF(D15&gt;0,E73,0)</f>
        <v>#VALUE!</v>
      </c>
      <c r="E50" s="55" t="e">
        <f>ROUND(E87,0)</f>
        <v>#VALUE!</v>
      </c>
      <c r="F50" s="38"/>
      <c r="G50" s="9">
        <v>1</v>
      </c>
      <c r="H50" s="43" t="s">
        <v>13</v>
      </c>
      <c r="I50" s="50" t="s">
        <v>40</v>
      </c>
      <c r="J50" s="54">
        <f>IF(J15&gt;0,K73,0)</f>
        <v>180</v>
      </c>
      <c r="K50" s="55">
        <f>ROUND(K87,0)</f>
        <v>48233</v>
      </c>
      <c r="L50" s="38"/>
      <c r="M50" s="9">
        <v>1</v>
      </c>
      <c r="N50" s="43" t="s">
        <v>13</v>
      </c>
      <c r="O50" s="50" t="s">
        <v>40</v>
      </c>
      <c r="P50" s="54">
        <f>IF(P15&gt;0,Q73,0)</f>
        <v>210</v>
      </c>
      <c r="Q50" s="55">
        <f>ROUND(Q87,0)</f>
        <v>57002</v>
      </c>
      <c r="R50" s="38"/>
      <c r="S50" s="9">
        <v>1</v>
      </c>
      <c r="T50" s="43" t="s">
        <v>13</v>
      </c>
      <c r="U50" s="50" t="s">
        <v>40</v>
      </c>
      <c r="V50" s="54">
        <f>IF(V15&gt;0,W73,0)</f>
        <v>225</v>
      </c>
      <c r="W50" s="55">
        <f>ROUND(W87,0)</f>
        <v>61387</v>
      </c>
      <c r="X50" s="38"/>
      <c r="Y50" s="9">
        <v>1</v>
      </c>
      <c r="Z50" s="43" t="s">
        <v>13</v>
      </c>
      <c r="AA50" s="50" t="s">
        <v>40</v>
      </c>
      <c r="AB50" s="54">
        <f>IF(AB15&gt;0,AC73,0)</f>
        <v>230</v>
      </c>
      <c r="AC50" s="55">
        <f>ROUND(AC87,0)</f>
        <v>61387</v>
      </c>
      <c r="AD50" s="38"/>
      <c r="AE50" s="9">
        <v>1</v>
      </c>
      <c r="AF50" s="43" t="s">
        <v>13</v>
      </c>
      <c r="AG50" s="50" t="s">
        <v>40</v>
      </c>
      <c r="AH50" s="54">
        <f>IF(AH15&gt;0,AI73,0)</f>
        <v>230</v>
      </c>
      <c r="AI50" s="55">
        <f>ROUND(AI87,0)</f>
        <v>61387</v>
      </c>
    </row>
    <row r="51" spans="1:37" x14ac:dyDescent="0.25">
      <c r="A51" s="9">
        <v>2</v>
      </c>
      <c r="B51" s="43" t="s">
        <v>14</v>
      </c>
      <c r="C51" s="50" t="s">
        <v>40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40</v>
      </c>
      <c r="J51" s="54">
        <f>IF(J16&gt;0,K74,0)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40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40</v>
      </c>
      <c r="V51" s="54">
        <f>IF(V16&gt;0,W74,0)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40</v>
      </c>
      <c r="AB51" s="54">
        <f>IF(AB16&gt;0,AC74,0)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40</v>
      </c>
      <c r="AH51" s="54">
        <f>IF(AH16&gt;0,AI74,0)</f>
        <v>0</v>
      </c>
      <c r="AI51" s="55">
        <f>AI88</f>
        <v>0</v>
      </c>
    </row>
    <row r="52" spans="1:37" x14ac:dyDescent="0.25">
      <c r="A52" s="9">
        <v>3</v>
      </c>
      <c r="B52" s="43" t="s">
        <v>15</v>
      </c>
      <c r="C52" s="50" t="s">
        <v>40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40</v>
      </c>
      <c r="J52" s="54">
        <f>IF(J17&gt;0,K75,0)</f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40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40</v>
      </c>
      <c r="V52" s="54">
        <f>IF(V17&gt;0,W75,0)</f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40</v>
      </c>
      <c r="AB52" s="54">
        <f>IF(AB17&gt;0,AC75,0)</f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40</v>
      </c>
      <c r="AH52" s="54">
        <f>IF(AH17&gt;0,AI75,0)</f>
        <v>0</v>
      </c>
      <c r="AI52" s="55">
        <f>AI89</f>
        <v>0</v>
      </c>
    </row>
    <row r="53" spans="1:37" x14ac:dyDescent="0.25">
      <c r="A53" s="9">
        <v>4</v>
      </c>
      <c r="B53" s="59" t="s">
        <v>32</v>
      </c>
      <c r="C53" s="50" t="s">
        <v>40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32</v>
      </c>
      <c r="I53" s="50" t="s">
        <v>40</v>
      </c>
      <c r="J53" s="54">
        <f>IF(J18&gt;0,K76,0)</f>
        <v>0</v>
      </c>
      <c r="K53" s="55">
        <f>K90</f>
        <v>0</v>
      </c>
      <c r="L53" s="38"/>
      <c r="M53" s="9">
        <v>4</v>
      </c>
      <c r="N53" s="59" t="s">
        <v>32</v>
      </c>
      <c r="O53" s="50" t="s">
        <v>40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32</v>
      </c>
      <c r="U53" s="50" t="s">
        <v>40</v>
      </c>
      <c r="V53" s="54">
        <f>IF(V18&gt;0,W76,0)</f>
        <v>0</v>
      </c>
      <c r="W53" s="55">
        <f>W90</f>
        <v>0</v>
      </c>
      <c r="X53" s="38"/>
      <c r="Y53" s="9">
        <v>4</v>
      </c>
      <c r="Z53" s="59" t="s">
        <v>32</v>
      </c>
      <c r="AA53" s="50" t="s">
        <v>40</v>
      </c>
      <c r="AB53" s="54">
        <f>IF(AB18&gt;0,AC76,0)</f>
        <v>0</v>
      </c>
      <c r="AC53" s="55">
        <f>AC90</f>
        <v>0</v>
      </c>
      <c r="AD53" s="38"/>
      <c r="AE53" s="9">
        <v>4</v>
      </c>
      <c r="AF53" s="59" t="s">
        <v>32</v>
      </c>
      <c r="AG53" s="50" t="s">
        <v>40</v>
      </c>
      <c r="AH53" s="54">
        <f>IF(AH18&gt;0,AI76,0)</f>
        <v>0</v>
      </c>
      <c r="AI53" s="55">
        <f>AI90</f>
        <v>0</v>
      </c>
    </row>
    <row r="54" spans="1:37" x14ac:dyDescent="0.25">
      <c r="A54" s="9">
        <v>4</v>
      </c>
      <c r="B54" s="59" t="s">
        <v>33</v>
      </c>
      <c r="C54" s="50" t="s">
        <v>40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33</v>
      </c>
      <c r="I54" s="50" t="s">
        <v>40</v>
      </c>
      <c r="J54" s="54">
        <f>IF(J18&gt;0,K77,0)</f>
        <v>0</v>
      </c>
      <c r="K54" s="55">
        <f>K91</f>
        <v>0</v>
      </c>
      <c r="L54" s="38"/>
      <c r="M54" s="9">
        <v>4</v>
      </c>
      <c r="N54" s="59" t="s">
        <v>33</v>
      </c>
      <c r="O54" s="50" t="s">
        <v>40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33</v>
      </c>
      <c r="U54" s="50" t="s">
        <v>40</v>
      </c>
      <c r="V54" s="54">
        <f>IF(V18&gt;0,W77,0)</f>
        <v>0</v>
      </c>
      <c r="W54" s="55">
        <f>W91</f>
        <v>0</v>
      </c>
      <c r="X54" s="38"/>
      <c r="Y54" s="9">
        <v>4</v>
      </c>
      <c r="Z54" s="59" t="s">
        <v>33</v>
      </c>
      <c r="AA54" s="50" t="s">
        <v>40</v>
      </c>
      <c r="AB54" s="54">
        <f>IF(AB18&gt;0,AC77,0)</f>
        <v>0</v>
      </c>
      <c r="AC54" s="55">
        <f>AC91</f>
        <v>0</v>
      </c>
      <c r="AD54" s="38"/>
      <c r="AE54" s="9">
        <v>4</v>
      </c>
      <c r="AF54" s="59" t="s">
        <v>33</v>
      </c>
      <c r="AG54" s="50" t="s">
        <v>40</v>
      </c>
      <c r="AH54" s="54">
        <f>IF(AH18&gt;0,AI77,0)</f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40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40</v>
      </c>
      <c r="J55" s="54">
        <f>IF(J19&gt;0,K78,0)</f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40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40</v>
      </c>
      <c r="V55" s="54">
        <f>IF(V19&gt;0,W78,0)</f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40</v>
      </c>
      <c r="AB55" s="54">
        <f>IF(AB19&gt;0,AC78,0)</f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40</v>
      </c>
      <c r="AH55" s="54">
        <f>IF(AH19&gt;0,AI78,0)</f>
        <v>0</v>
      </c>
      <c r="AI55" s="55">
        <f>AI92</f>
        <v>0</v>
      </c>
    </row>
    <row r="56" spans="1:37" x14ac:dyDescent="0.25">
      <c r="B56" s="60" t="s">
        <v>124</v>
      </c>
      <c r="C56" s="36"/>
      <c r="D56" s="56"/>
      <c r="E56" s="61"/>
      <c r="F56" s="38"/>
      <c r="H56" s="60" t="s">
        <v>124</v>
      </c>
      <c r="I56" s="36"/>
      <c r="J56" s="56"/>
      <c r="K56" s="61"/>
      <c r="L56" s="38"/>
      <c r="N56" s="60" t="s">
        <v>124</v>
      </c>
      <c r="O56" s="36"/>
      <c r="P56" s="56"/>
      <c r="Q56" s="61"/>
      <c r="R56" s="38"/>
      <c r="T56" s="60" t="s">
        <v>124</v>
      </c>
      <c r="U56" s="36"/>
      <c r="V56" s="56"/>
      <c r="W56" s="61"/>
      <c r="X56" s="38"/>
      <c r="Z56" s="60" t="s">
        <v>124</v>
      </c>
      <c r="AA56" s="36"/>
      <c r="AB56" s="56"/>
      <c r="AC56" s="61"/>
      <c r="AD56" s="38"/>
      <c r="AF56" s="60" t="s">
        <v>124</v>
      </c>
      <c r="AG56" s="36"/>
      <c r="AH56" s="56"/>
      <c r="AI56" s="61"/>
    </row>
    <row r="57" spans="1:37" x14ac:dyDescent="0.25">
      <c r="B57" s="46" t="s">
        <v>125</v>
      </c>
      <c r="C57" s="62">
        <f>E6</f>
        <v>12.18</v>
      </c>
      <c r="D57" s="56"/>
      <c r="E57" s="61"/>
      <c r="F57" s="38"/>
      <c r="H57" s="46" t="s">
        <v>125</v>
      </c>
      <c r="I57" s="62">
        <f>K6</f>
        <v>12.362699999999998</v>
      </c>
      <c r="J57" s="56"/>
      <c r="K57" s="61"/>
      <c r="L57" s="38"/>
      <c r="N57" s="46" t="s">
        <v>125</v>
      </c>
      <c r="O57" s="62">
        <f>Q6</f>
        <v>12.609953999999998</v>
      </c>
      <c r="P57" s="56"/>
      <c r="Q57" s="61"/>
      <c r="R57" s="38"/>
      <c r="T57" s="46" t="s">
        <v>125</v>
      </c>
      <c r="U57" s="62">
        <f>W6</f>
        <v>12.799103309999998</v>
      </c>
      <c r="V57" s="56"/>
      <c r="W57" s="61"/>
      <c r="X57" s="38"/>
      <c r="Z57" s="46" t="s">
        <v>125</v>
      </c>
      <c r="AA57" s="62">
        <f>AC6</f>
        <v>12.927094343099998</v>
      </c>
      <c r="AB57" s="56"/>
      <c r="AC57" s="61"/>
      <c r="AD57" s="38"/>
      <c r="AF57" s="46" t="s">
        <v>125</v>
      </c>
      <c r="AG57" s="62">
        <f>AI6</f>
        <v>13.056365286530999</v>
      </c>
      <c r="AH57" s="56"/>
      <c r="AI57" s="61"/>
      <c r="AJ57" s="41"/>
      <c r="AK57" s="41"/>
    </row>
    <row r="58" spans="1:37" x14ac:dyDescent="0.25">
      <c r="B58" s="63" t="s">
        <v>36</v>
      </c>
      <c r="C58" s="64" t="s">
        <v>126</v>
      </c>
      <c r="D58" s="56"/>
      <c r="E58" s="61"/>
      <c r="F58" s="38"/>
      <c r="H58" s="63" t="s">
        <v>36</v>
      </c>
      <c r="I58" s="64" t="s">
        <v>126</v>
      </c>
      <c r="J58" s="56"/>
      <c r="K58" s="61"/>
      <c r="L58" s="38"/>
      <c r="N58" s="63" t="s">
        <v>36</v>
      </c>
      <c r="O58" s="64" t="s">
        <v>126</v>
      </c>
      <c r="P58" s="56"/>
      <c r="Q58" s="61"/>
      <c r="R58" s="38"/>
      <c r="T58" s="63" t="s">
        <v>36</v>
      </c>
      <c r="U58" s="64" t="s">
        <v>126</v>
      </c>
      <c r="V58" s="56"/>
      <c r="W58" s="61"/>
      <c r="X58" s="38"/>
      <c r="Z58" s="63" t="s">
        <v>36</v>
      </c>
      <c r="AA58" s="64" t="s">
        <v>126</v>
      </c>
      <c r="AB58" s="56"/>
      <c r="AC58" s="61"/>
      <c r="AD58" s="38"/>
      <c r="AF58" s="63" t="s">
        <v>36</v>
      </c>
      <c r="AG58" s="64" t="s">
        <v>126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32</v>
      </c>
      <c r="B62" s="46">
        <v>0</v>
      </c>
      <c r="C62" s="36">
        <v>12</v>
      </c>
      <c r="D62" s="56"/>
      <c r="E62" s="61"/>
      <c r="F62" s="38"/>
      <c r="G62" s="59" t="s">
        <v>32</v>
      </c>
      <c r="H62" s="46">
        <v>0</v>
      </c>
      <c r="I62" s="36">
        <v>12</v>
      </c>
      <c r="J62" s="56"/>
      <c r="K62" s="61"/>
      <c r="L62" s="38"/>
      <c r="M62" s="59" t="s">
        <v>32</v>
      </c>
      <c r="N62" s="46">
        <v>0</v>
      </c>
      <c r="O62" s="36">
        <v>12</v>
      </c>
      <c r="P62" s="56"/>
      <c r="Q62" s="61"/>
      <c r="R62" s="38"/>
      <c r="S62" s="59" t="s">
        <v>32</v>
      </c>
      <c r="T62" s="46">
        <v>0</v>
      </c>
      <c r="U62" s="36">
        <v>12</v>
      </c>
      <c r="V62" s="56"/>
      <c r="W62" s="61"/>
      <c r="X62" s="38"/>
      <c r="Y62" s="59" t="s">
        <v>32</v>
      </c>
      <c r="Z62" s="46">
        <v>0</v>
      </c>
      <c r="AA62" s="36">
        <v>12</v>
      </c>
      <c r="AB62" s="56"/>
      <c r="AC62" s="61"/>
      <c r="AD62" s="38"/>
      <c r="AE62" s="59" t="s">
        <v>32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33</v>
      </c>
      <c r="B63" s="46">
        <v>0</v>
      </c>
      <c r="C63" s="36">
        <v>16</v>
      </c>
      <c r="D63" s="56"/>
      <c r="E63" s="61"/>
      <c r="F63" s="38"/>
      <c r="G63" s="59" t="s">
        <v>33</v>
      </c>
      <c r="H63" s="46">
        <v>0</v>
      </c>
      <c r="I63" s="36">
        <v>16</v>
      </c>
      <c r="J63" s="56"/>
      <c r="K63" s="61"/>
      <c r="L63" s="38"/>
      <c r="M63" s="59" t="s">
        <v>33</v>
      </c>
      <c r="N63" s="46">
        <v>0</v>
      </c>
      <c r="O63" s="36">
        <v>16</v>
      </c>
      <c r="P63" s="56"/>
      <c r="Q63" s="61"/>
      <c r="R63" s="38"/>
      <c r="S63" s="59" t="s">
        <v>33</v>
      </c>
      <c r="T63" s="46">
        <v>0</v>
      </c>
      <c r="U63" s="36">
        <v>16</v>
      </c>
      <c r="V63" s="56"/>
      <c r="W63" s="61"/>
      <c r="X63" s="38"/>
      <c r="Y63" s="59" t="s">
        <v>33</v>
      </c>
      <c r="Z63" s="46">
        <v>0</v>
      </c>
      <c r="AA63" s="36">
        <v>16</v>
      </c>
      <c r="AB63" s="56"/>
      <c r="AC63" s="61"/>
      <c r="AD63" s="38"/>
      <c r="AE63" s="59" t="s">
        <v>33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37</v>
      </c>
      <c r="C65" s="64" t="s">
        <v>38</v>
      </c>
      <c r="D65" s="66" t="s">
        <v>39</v>
      </c>
      <c r="E65" s="61"/>
      <c r="F65" s="38"/>
      <c r="G65" s="65"/>
      <c r="H65" s="63" t="s">
        <v>37</v>
      </c>
      <c r="I65" s="64" t="s">
        <v>38</v>
      </c>
      <c r="J65" s="66" t="s">
        <v>39</v>
      </c>
      <c r="K65" s="61"/>
      <c r="L65" s="38"/>
      <c r="M65" s="65"/>
      <c r="N65" s="63" t="s">
        <v>37</v>
      </c>
      <c r="O65" s="64" t="s">
        <v>38</v>
      </c>
      <c r="P65" s="66" t="s">
        <v>39</v>
      </c>
      <c r="Q65" s="61"/>
      <c r="R65" s="38"/>
      <c r="S65" s="65"/>
      <c r="T65" s="63" t="s">
        <v>37</v>
      </c>
      <c r="U65" s="64" t="s">
        <v>38</v>
      </c>
      <c r="V65" s="66" t="s">
        <v>39</v>
      </c>
      <c r="W65" s="61"/>
      <c r="X65" s="38"/>
      <c r="Y65" s="65"/>
      <c r="Z65" s="63" t="s">
        <v>37</v>
      </c>
      <c r="AA65" s="64" t="s">
        <v>38</v>
      </c>
      <c r="AB65" s="66" t="s">
        <v>39</v>
      </c>
      <c r="AC65" s="61"/>
      <c r="AD65" s="38"/>
      <c r="AE65" s="65"/>
      <c r="AF65" s="63" t="s">
        <v>37</v>
      </c>
      <c r="AG65" s="64" t="s">
        <v>38</v>
      </c>
      <c r="AH65" s="66" t="s">
        <v>39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32</v>
      </c>
      <c r="B69" s="46">
        <v>1.6</v>
      </c>
      <c r="C69" s="36">
        <v>1.6</v>
      </c>
      <c r="D69" s="56">
        <v>180</v>
      </c>
      <c r="E69" s="61"/>
      <c r="F69" s="38"/>
      <c r="G69" s="59" t="s">
        <v>32</v>
      </c>
      <c r="H69" s="46">
        <v>1.6</v>
      </c>
      <c r="I69" s="36">
        <v>1.6</v>
      </c>
      <c r="J69" s="56">
        <v>180</v>
      </c>
      <c r="K69" s="61"/>
      <c r="L69" s="38"/>
      <c r="M69" s="59" t="s">
        <v>32</v>
      </c>
      <c r="N69" s="46">
        <v>1.6</v>
      </c>
      <c r="O69" s="36">
        <v>1.6</v>
      </c>
      <c r="P69" s="56">
        <v>180</v>
      </c>
      <c r="Q69" s="61"/>
      <c r="R69" s="38"/>
      <c r="S69" s="59" t="s">
        <v>32</v>
      </c>
      <c r="T69" s="46">
        <v>1.6</v>
      </c>
      <c r="U69" s="36">
        <v>1.6</v>
      </c>
      <c r="V69" s="56">
        <v>180</v>
      </c>
      <c r="W69" s="61"/>
      <c r="X69" s="38"/>
      <c r="Y69" s="59" t="s">
        <v>32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32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33</v>
      </c>
      <c r="B70" s="46">
        <v>1.6</v>
      </c>
      <c r="C70" s="36">
        <v>1.6</v>
      </c>
      <c r="D70" s="56">
        <v>180</v>
      </c>
      <c r="E70" s="61"/>
      <c r="F70" s="38"/>
      <c r="G70" s="59" t="s">
        <v>33</v>
      </c>
      <c r="H70" s="46">
        <v>1.6</v>
      </c>
      <c r="I70" s="36">
        <v>1.6</v>
      </c>
      <c r="J70" s="56">
        <v>180</v>
      </c>
      <c r="K70" s="61"/>
      <c r="L70" s="38"/>
      <c r="M70" s="59" t="s">
        <v>33</v>
      </c>
      <c r="N70" s="46">
        <v>1.6</v>
      </c>
      <c r="O70" s="36">
        <v>1.6</v>
      </c>
      <c r="P70" s="56">
        <v>180</v>
      </c>
      <c r="Q70" s="61"/>
      <c r="R70" s="38"/>
      <c r="S70" s="59" t="s">
        <v>33</v>
      </c>
      <c r="T70" s="46">
        <v>1.6</v>
      </c>
      <c r="U70" s="36">
        <v>1.6</v>
      </c>
      <c r="V70" s="56">
        <v>180</v>
      </c>
      <c r="W70" s="61"/>
      <c r="X70" s="38"/>
      <c r="Y70" s="59" t="s">
        <v>33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33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127</v>
      </c>
      <c r="F72" s="38"/>
      <c r="G72" s="65"/>
      <c r="H72" s="46"/>
      <c r="I72" s="36"/>
      <c r="J72" s="56"/>
      <c r="K72" s="67" t="s">
        <v>127</v>
      </c>
      <c r="L72" s="38"/>
      <c r="M72" s="65"/>
      <c r="N72" s="46"/>
      <c r="O72" s="36"/>
      <c r="P72" s="56"/>
      <c r="Q72" s="67" t="s">
        <v>127</v>
      </c>
      <c r="R72" s="38"/>
      <c r="S72" s="65"/>
      <c r="T72" s="46"/>
      <c r="U72" s="36"/>
      <c r="V72" s="56"/>
      <c r="W72" s="67" t="s">
        <v>127</v>
      </c>
      <c r="X72" s="38"/>
      <c r="Y72" s="65"/>
      <c r="Z72" s="46"/>
      <c r="AA72" s="36"/>
      <c r="AB72" s="56"/>
      <c r="AC72" s="67" t="s">
        <v>127</v>
      </c>
      <c r="AD72" s="38"/>
      <c r="AE72" s="65"/>
      <c r="AF72" s="46"/>
      <c r="AG72" s="36"/>
      <c r="AH72" s="56"/>
      <c r="AI72" s="67" t="s">
        <v>127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'Start Here - Data Entry '!$G$24</f>
        <v>180</v>
      </c>
      <c r="L73" s="38"/>
      <c r="M73" s="43"/>
      <c r="N73" s="46" t="s">
        <v>13</v>
      </c>
      <c r="O73" s="36"/>
      <c r="P73" s="56"/>
      <c r="Q73" s="68">
        <f>'Start Here - Data Entry '!$H$24</f>
        <v>210</v>
      </c>
      <c r="R73" s="38"/>
      <c r="S73" s="43"/>
      <c r="T73" s="46" t="s">
        <v>13</v>
      </c>
      <c r="U73" s="36"/>
      <c r="V73" s="56"/>
      <c r="W73" s="68">
        <f>'Start Here - Data Entry '!$I$24</f>
        <v>225</v>
      </c>
      <c r="X73" s="38"/>
      <c r="Y73" s="43"/>
      <c r="Z73" s="46" t="s">
        <v>13</v>
      </c>
      <c r="AA73" s="36"/>
      <c r="AB73" s="56"/>
      <c r="AC73" s="68">
        <f>'Start Here - Data Entry '!$J$24</f>
        <v>230</v>
      </c>
      <c r="AD73" s="38"/>
      <c r="AE73" s="43"/>
      <c r="AF73" s="46" t="s">
        <v>13</v>
      </c>
      <c r="AG73" s="36"/>
      <c r="AH73" s="56"/>
      <c r="AI73" s="68">
        <f>'Start Here - Data Entry '!$K$24</f>
        <v>230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'Start Here - Data Entry '!$G$24</f>
        <v>180</v>
      </c>
      <c r="L74" s="38"/>
      <c r="M74" s="43"/>
      <c r="N74" s="46" t="s">
        <v>14</v>
      </c>
      <c r="O74" s="36"/>
      <c r="P74" s="56"/>
      <c r="Q74" s="68">
        <f>'Start Here - Data Entry '!$H$24</f>
        <v>210</v>
      </c>
      <c r="R74" s="38"/>
      <c r="S74" s="43"/>
      <c r="T74" s="46" t="s">
        <v>14</v>
      </c>
      <c r="U74" s="36"/>
      <c r="V74" s="56"/>
      <c r="W74" s="68">
        <f>'Start Here - Data Entry '!$I$24</f>
        <v>225</v>
      </c>
      <c r="X74" s="38"/>
      <c r="Y74" s="43"/>
      <c r="Z74" s="46" t="s">
        <v>14</v>
      </c>
      <c r="AA74" s="36"/>
      <c r="AB74" s="56"/>
      <c r="AC74" s="68">
        <f>'Start Here - Data Entry '!$J$24</f>
        <v>230</v>
      </c>
      <c r="AD74" s="38"/>
      <c r="AE74" s="43"/>
      <c r="AF74" s="46" t="s">
        <v>14</v>
      </c>
      <c r="AG74" s="36"/>
      <c r="AH74" s="56"/>
      <c r="AI74" s="68">
        <f>'Start Here - Data Entry '!$K$24</f>
        <v>230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'Start Here - Data Entry '!$G$24</f>
        <v>180</v>
      </c>
      <c r="L75" s="38"/>
      <c r="M75" s="43"/>
      <c r="N75" s="46" t="s">
        <v>15</v>
      </c>
      <c r="O75" s="36"/>
      <c r="P75" s="56"/>
      <c r="Q75" s="68">
        <f>'Start Here - Data Entry '!$H$24</f>
        <v>210</v>
      </c>
      <c r="R75" s="38"/>
      <c r="S75" s="43"/>
      <c r="T75" s="46" t="s">
        <v>15</v>
      </c>
      <c r="U75" s="36"/>
      <c r="V75" s="56"/>
      <c r="W75" s="68">
        <f>'Start Here - Data Entry '!$I$24</f>
        <v>225</v>
      </c>
      <c r="X75" s="38"/>
      <c r="Y75" s="43"/>
      <c r="Z75" s="46" t="s">
        <v>15</v>
      </c>
      <c r="AA75" s="36"/>
      <c r="AB75" s="56"/>
      <c r="AC75" s="68">
        <f>'Start Here - Data Entry '!$J$24</f>
        <v>230</v>
      </c>
      <c r="AD75" s="38"/>
      <c r="AE75" s="43"/>
      <c r="AF75" s="46" t="s">
        <v>15</v>
      </c>
      <c r="AG75" s="36"/>
      <c r="AH75" s="56"/>
      <c r="AI75" s="68">
        <f>'Start Here - Data Entry '!$K$24</f>
        <v>230</v>
      </c>
      <c r="AJ75" s="41"/>
      <c r="AK75" s="41"/>
    </row>
    <row r="76" spans="1:37" x14ac:dyDescent="0.25">
      <c r="A76" s="59"/>
      <c r="B76" s="69" t="s">
        <v>32</v>
      </c>
      <c r="C76" s="36"/>
      <c r="D76" s="56"/>
      <c r="E76" s="68" t="str">
        <f>'Start Here - Data Entry '!$F$25</f>
        <v>NA</v>
      </c>
      <c r="F76" s="38"/>
      <c r="G76" s="59"/>
      <c r="H76" s="69" t="s">
        <v>32</v>
      </c>
      <c r="I76" s="36"/>
      <c r="J76" s="56"/>
      <c r="K76" s="68">
        <f>'Start Here - Data Entry '!$G$25</f>
        <v>0</v>
      </c>
      <c r="L76" s="38"/>
      <c r="M76" s="59"/>
      <c r="N76" s="69" t="s">
        <v>32</v>
      </c>
      <c r="O76" s="36"/>
      <c r="P76" s="56"/>
      <c r="Q76" s="68">
        <f>'Start Here - Data Entry '!$H$25</f>
        <v>0</v>
      </c>
      <c r="R76" s="38"/>
      <c r="S76" s="59"/>
      <c r="T76" s="69" t="s">
        <v>32</v>
      </c>
      <c r="U76" s="36"/>
      <c r="V76" s="56"/>
      <c r="W76" s="68">
        <f>'Start Here - Data Entry '!$I$25</f>
        <v>0</v>
      </c>
      <c r="X76" s="38"/>
      <c r="Y76" s="59"/>
      <c r="Z76" s="69" t="s">
        <v>32</v>
      </c>
      <c r="AA76" s="36"/>
      <c r="AB76" s="56"/>
      <c r="AC76" s="68">
        <f>'Start Here - Data Entry '!$J$25</f>
        <v>0</v>
      </c>
      <c r="AD76" s="38"/>
      <c r="AE76" s="59"/>
      <c r="AF76" s="69" t="s">
        <v>32</v>
      </c>
      <c r="AG76" s="36"/>
      <c r="AH76" s="56"/>
      <c r="AI76" s="68">
        <f>'Start Here - Data Entry '!$K$25</f>
        <v>0</v>
      </c>
      <c r="AJ76" s="41"/>
      <c r="AK76" s="41"/>
    </row>
    <row r="77" spans="1:37" x14ac:dyDescent="0.25">
      <c r="A77" s="59"/>
      <c r="B77" s="69" t="s">
        <v>33</v>
      </c>
      <c r="C77" s="36"/>
      <c r="D77" s="56"/>
      <c r="E77" s="68" t="str">
        <f>'Start Here - Data Entry '!$F$26</f>
        <v>NA</v>
      </c>
      <c r="F77" s="38"/>
      <c r="G77" s="59"/>
      <c r="H77" s="69" t="s">
        <v>33</v>
      </c>
      <c r="I77" s="36"/>
      <c r="J77" s="56"/>
      <c r="K77" s="68">
        <f>'Start Here - Data Entry '!$G$26</f>
        <v>0</v>
      </c>
      <c r="L77" s="38"/>
      <c r="M77" s="59"/>
      <c r="N77" s="69" t="s">
        <v>33</v>
      </c>
      <c r="O77" s="36"/>
      <c r="P77" s="56"/>
      <c r="Q77" s="68">
        <f>'Start Here - Data Entry '!$H$26</f>
        <v>0</v>
      </c>
      <c r="R77" s="38"/>
      <c r="S77" s="59"/>
      <c r="T77" s="69" t="s">
        <v>33</v>
      </c>
      <c r="U77" s="36"/>
      <c r="V77" s="56"/>
      <c r="W77" s="68">
        <f>'Start Here - Data Entry '!$I$26</f>
        <v>0</v>
      </c>
      <c r="X77" s="38"/>
      <c r="Y77" s="59"/>
      <c r="Z77" s="69" t="s">
        <v>33</v>
      </c>
      <c r="AA77" s="36"/>
      <c r="AB77" s="56"/>
      <c r="AC77" s="68">
        <f>'Start Here - Data Entry '!$J$26</f>
        <v>0</v>
      </c>
      <c r="AD77" s="38"/>
      <c r="AE77" s="59"/>
      <c r="AF77" s="69" t="s">
        <v>33</v>
      </c>
      <c r="AG77" s="36"/>
      <c r="AH77" s="56"/>
      <c r="AI77" s="68">
        <f>'Start Here - Data Entry '!$K$26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'Start Here - Data Entry '!$G$24</f>
        <v>180</v>
      </c>
      <c r="L78" s="38"/>
      <c r="M78" s="43"/>
      <c r="N78" s="46" t="s">
        <v>16</v>
      </c>
      <c r="O78" s="36"/>
      <c r="P78" s="56"/>
      <c r="Q78" s="68">
        <f>'Start Here - Data Entry '!$H$24</f>
        <v>210</v>
      </c>
      <c r="R78" s="38"/>
      <c r="S78" s="43"/>
      <c r="T78" s="46" t="s">
        <v>16</v>
      </c>
      <c r="U78" s="36"/>
      <c r="V78" s="56"/>
      <c r="W78" s="68">
        <f>'Start Here - Data Entry '!$I$24</f>
        <v>225</v>
      </c>
      <c r="X78" s="38"/>
      <c r="Y78" s="43"/>
      <c r="Z78" s="46" t="s">
        <v>16</v>
      </c>
      <c r="AA78" s="36"/>
      <c r="AB78" s="56"/>
      <c r="AC78" s="68">
        <f>'Start Here - Data Entry '!$J$24</f>
        <v>230</v>
      </c>
      <c r="AD78" s="38"/>
      <c r="AE78" s="43"/>
      <c r="AF78" s="46" t="s">
        <v>16</v>
      </c>
      <c r="AG78" s="36"/>
      <c r="AH78" s="56"/>
      <c r="AI78" s="68">
        <f>'Start Here - Data Entry '!$K$24</f>
        <v>230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128</v>
      </c>
      <c r="F79" s="38"/>
      <c r="G79" s="65"/>
      <c r="H79" s="46"/>
      <c r="I79" s="36"/>
      <c r="J79" s="56"/>
      <c r="K79" s="70" t="s">
        <v>128</v>
      </c>
      <c r="L79" s="38"/>
      <c r="M79" s="65"/>
      <c r="N79" s="46"/>
      <c r="O79" s="36"/>
      <c r="P79" s="56"/>
      <c r="Q79" s="70" t="s">
        <v>128</v>
      </c>
      <c r="R79" s="38"/>
      <c r="S79" s="65"/>
      <c r="T79" s="46"/>
      <c r="U79" s="36"/>
      <c r="V79" s="56"/>
      <c r="W79" s="70" t="s">
        <v>128</v>
      </c>
      <c r="X79" s="38"/>
      <c r="Y79" s="65"/>
      <c r="Z79" s="46"/>
      <c r="AA79" s="36"/>
      <c r="AB79" s="56"/>
      <c r="AC79" s="70" t="s">
        <v>128</v>
      </c>
      <c r="AD79" s="38"/>
      <c r="AE79" s="65"/>
      <c r="AF79" s="46"/>
      <c r="AG79" s="36"/>
      <c r="AH79" s="56"/>
      <c r="AI79" s="70" t="s">
        <v>128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 t="e">
        <f t="shared" ref="E80:E85" si="0">ROUNDDOWN((IF(E73&lt;B59,0,(D50/C59))),0)</f>
        <v>#VALUE!</v>
      </c>
      <c r="F80" s="38"/>
      <c r="G80" s="43"/>
      <c r="H80" s="46" t="s">
        <v>13</v>
      </c>
      <c r="I80" s="36"/>
      <c r="J80" s="56"/>
      <c r="K80" s="68">
        <f t="shared" ref="K80:K85" si="1">ROUNDDOWN((IF(K73&lt;H59,0,(J50/I59))),0)</f>
        <v>22</v>
      </c>
      <c r="L80" s="38"/>
      <c r="M80" s="43"/>
      <c r="N80" s="46" t="s">
        <v>13</v>
      </c>
      <c r="O80" s="36"/>
      <c r="P80" s="56"/>
      <c r="Q80" s="68">
        <f t="shared" ref="Q80:Q85" si="2">ROUNDDOWN((IF(Q73&lt;N59,0,(P50/O59))),0)</f>
        <v>26</v>
      </c>
      <c r="R80" s="38"/>
      <c r="S80" s="43"/>
      <c r="T80" s="46" t="s">
        <v>13</v>
      </c>
      <c r="U80" s="36"/>
      <c r="V80" s="56"/>
      <c r="W80" s="68">
        <f t="shared" ref="W80:W85" si="3">ROUNDDOWN((IF(W73&lt;T59,0,(V50/U59))),0)</f>
        <v>28</v>
      </c>
      <c r="X80" s="38"/>
      <c r="Y80" s="43"/>
      <c r="Z80" s="46" t="s">
        <v>13</v>
      </c>
      <c r="AA80" s="36"/>
      <c r="AB80" s="56"/>
      <c r="AC80" s="68">
        <f t="shared" ref="AC80:AC85" si="4">ROUNDDOWN((IF(AC73&lt;Z59,0,(AB50/AA59))),0)</f>
        <v>28</v>
      </c>
      <c r="AD80" s="38"/>
      <c r="AE80" s="43"/>
      <c r="AF80" s="46" t="s">
        <v>13</v>
      </c>
      <c r="AG80" s="36"/>
      <c r="AH80" s="56"/>
      <c r="AI80" s="68">
        <f t="shared" ref="AI80:AI85" si="5">ROUNDDOWN((IF(AI73&lt;AF59,0,(AH50/AG59))),0)</f>
        <v>28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0"/>
        <v>0</v>
      </c>
      <c r="F81" s="38"/>
      <c r="G81" s="43"/>
      <c r="H81" s="46" t="s">
        <v>14</v>
      </c>
      <c r="I81" s="36"/>
      <c r="J81" s="56"/>
      <c r="K81" s="68">
        <f t="shared" si="1"/>
        <v>0</v>
      </c>
      <c r="L81" s="38"/>
      <c r="M81" s="43"/>
      <c r="N81" s="46" t="s">
        <v>14</v>
      </c>
      <c r="O81" s="36"/>
      <c r="P81" s="56"/>
      <c r="Q81" s="68">
        <f t="shared" si="2"/>
        <v>0</v>
      </c>
      <c r="R81" s="38"/>
      <c r="S81" s="43"/>
      <c r="T81" s="46" t="s">
        <v>14</v>
      </c>
      <c r="U81" s="36"/>
      <c r="V81" s="56"/>
      <c r="W81" s="68">
        <f t="shared" si="3"/>
        <v>0</v>
      </c>
      <c r="X81" s="38"/>
      <c r="Y81" s="43"/>
      <c r="Z81" s="46" t="s">
        <v>14</v>
      </c>
      <c r="AA81" s="36"/>
      <c r="AB81" s="56"/>
      <c r="AC81" s="68">
        <f t="shared" si="4"/>
        <v>0</v>
      </c>
      <c r="AD81" s="38"/>
      <c r="AE81" s="43"/>
      <c r="AF81" s="46" t="s">
        <v>14</v>
      </c>
      <c r="AG81" s="36"/>
      <c r="AH81" s="56"/>
      <c r="AI81" s="68">
        <f t="shared" si="5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0"/>
        <v>0</v>
      </c>
      <c r="F82" s="38"/>
      <c r="G82" s="43"/>
      <c r="H82" s="46" t="s">
        <v>15</v>
      </c>
      <c r="I82" s="36"/>
      <c r="J82" s="56"/>
      <c r="K82" s="68">
        <f t="shared" si="1"/>
        <v>0</v>
      </c>
      <c r="L82" s="38"/>
      <c r="M82" s="43"/>
      <c r="N82" s="46" t="s">
        <v>15</v>
      </c>
      <c r="O82" s="36"/>
      <c r="P82" s="56"/>
      <c r="Q82" s="68">
        <f t="shared" si="2"/>
        <v>0</v>
      </c>
      <c r="R82" s="38"/>
      <c r="S82" s="43"/>
      <c r="T82" s="46" t="s">
        <v>15</v>
      </c>
      <c r="U82" s="36"/>
      <c r="V82" s="56"/>
      <c r="W82" s="68">
        <f t="shared" si="3"/>
        <v>0</v>
      </c>
      <c r="X82" s="38"/>
      <c r="Y82" s="43"/>
      <c r="Z82" s="46" t="s">
        <v>15</v>
      </c>
      <c r="AA82" s="36"/>
      <c r="AB82" s="56"/>
      <c r="AC82" s="68">
        <f t="shared" si="4"/>
        <v>0</v>
      </c>
      <c r="AD82" s="38"/>
      <c r="AE82" s="43"/>
      <c r="AF82" s="46" t="s">
        <v>15</v>
      </c>
      <c r="AG82" s="36"/>
      <c r="AH82" s="56"/>
      <c r="AI82" s="68">
        <f t="shared" si="5"/>
        <v>0</v>
      </c>
      <c r="AJ82" s="41"/>
      <c r="AK82" s="41"/>
    </row>
    <row r="83" spans="1:37" x14ac:dyDescent="0.25">
      <c r="A83" s="59"/>
      <c r="B83" s="69" t="s">
        <v>32</v>
      </c>
      <c r="C83" s="36"/>
      <c r="D83" s="56"/>
      <c r="E83" s="68">
        <f t="shared" si="0"/>
        <v>0</v>
      </c>
      <c r="F83" s="38"/>
      <c r="G83" s="59"/>
      <c r="H83" s="69" t="s">
        <v>32</v>
      </c>
      <c r="I83" s="36"/>
      <c r="J83" s="56"/>
      <c r="K83" s="68">
        <f t="shared" si="1"/>
        <v>0</v>
      </c>
      <c r="L83" s="38"/>
      <c r="M83" s="59"/>
      <c r="N83" s="69" t="s">
        <v>32</v>
      </c>
      <c r="O83" s="36"/>
      <c r="P83" s="56"/>
      <c r="Q83" s="68">
        <f t="shared" si="2"/>
        <v>0</v>
      </c>
      <c r="R83" s="38"/>
      <c r="S83" s="59"/>
      <c r="T83" s="69" t="s">
        <v>32</v>
      </c>
      <c r="U83" s="36"/>
      <c r="V83" s="56"/>
      <c r="W83" s="68">
        <f t="shared" si="3"/>
        <v>0</v>
      </c>
      <c r="X83" s="38"/>
      <c r="Y83" s="59"/>
      <c r="Z83" s="69" t="s">
        <v>32</v>
      </c>
      <c r="AA83" s="36"/>
      <c r="AB83" s="56"/>
      <c r="AC83" s="68">
        <f t="shared" si="4"/>
        <v>0</v>
      </c>
      <c r="AD83" s="38"/>
      <c r="AE83" s="59"/>
      <c r="AF83" s="69" t="s">
        <v>32</v>
      </c>
      <c r="AG83" s="36"/>
      <c r="AH83" s="56"/>
      <c r="AI83" s="68">
        <f t="shared" si="5"/>
        <v>0</v>
      </c>
      <c r="AJ83" s="41"/>
      <c r="AK83" s="41"/>
    </row>
    <row r="84" spans="1:37" x14ac:dyDescent="0.25">
      <c r="A84" s="59"/>
      <c r="B84" s="69" t="s">
        <v>33</v>
      </c>
      <c r="C84" s="36"/>
      <c r="D84" s="56"/>
      <c r="E84" s="68">
        <f t="shared" si="0"/>
        <v>0</v>
      </c>
      <c r="F84" s="38"/>
      <c r="G84" s="59"/>
      <c r="H84" s="69" t="s">
        <v>33</v>
      </c>
      <c r="I84" s="36"/>
      <c r="J84" s="56"/>
      <c r="K84" s="68">
        <f t="shared" si="1"/>
        <v>0</v>
      </c>
      <c r="L84" s="38"/>
      <c r="M84" s="59"/>
      <c r="N84" s="69" t="s">
        <v>33</v>
      </c>
      <c r="O84" s="36"/>
      <c r="P84" s="56"/>
      <c r="Q84" s="68">
        <f t="shared" si="2"/>
        <v>0</v>
      </c>
      <c r="R84" s="38"/>
      <c r="S84" s="59"/>
      <c r="T84" s="69" t="s">
        <v>33</v>
      </c>
      <c r="U84" s="36"/>
      <c r="V84" s="56"/>
      <c r="W84" s="68">
        <f t="shared" si="3"/>
        <v>0</v>
      </c>
      <c r="X84" s="38"/>
      <c r="Y84" s="59"/>
      <c r="Z84" s="69" t="s">
        <v>33</v>
      </c>
      <c r="AA84" s="36"/>
      <c r="AB84" s="56"/>
      <c r="AC84" s="68">
        <f t="shared" si="4"/>
        <v>0</v>
      </c>
      <c r="AD84" s="38"/>
      <c r="AE84" s="59"/>
      <c r="AF84" s="69" t="s">
        <v>33</v>
      </c>
      <c r="AG84" s="36"/>
      <c r="AH84" s="56"/>
      <c r="AI84" s="68">
        <f t="shared" si="5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0"/>
        <v>0</v>
      </c>
      <c r="F85" s="38"/>
      <c r="G85" s="43"/>
      <c r="H85" s="46" t="s">
        <v>16</v>
      </c>
      <c r="I85" s="36"/>
      <c r="J85" s="56"/>
      <c r="K85" s="68">
        <f t="shared" si="1"/>
        <v>0</v>
      </c>
      <c r="L85" s="38"/>
      <c r="M85" s="43"/>
      <c r="N85" s="46" t="s">
        <v>16</v>
      </c>
      <c r="O85" s="36"/>
      <c r="P85" s="56"/>
      <c r="Q85" s="68">
        <f t="shared" si="2"/>
        <v>0</v>
      </c>
      <c r="R85" s="38"/>
      <c r="S85" s="43"/>
      <c r="T85" s="46" t="s">
        <v>16</v>
      </c>
      <c r="U85" s="36"/>
      <c r="V85" s="56"/>
      <c r="W85" s="68">
        <f t="shared" si="3"/>
        <v>0</v>
      </c>
      <c r="X85" s="38"/>
      <c r="Y85" s="43"/>
      <c r="Z85" s="46" t="s">
        <v>16</v>
      </c>
      <c r="AA85" s="36"/>
      <c r="AB85" s="56"/>
      <c r="AC85" s="68">
        <f t="shared" si="4"/>
        <v>0</v>
      </c>
      <c r="AD85" s="38"/>
      <c r="AE85" s="43"/>
      <c r="AF85" s="46" t="s">
        <v>16</v>
      </c>
      <c r="AG85" s="36"/>
      <c r="AH85" s="56"/>
      <c r="AI85" s="68">
        <f t="shared" si="5"/>
        <v>0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129</v>
      </c>
      <c r="F86" s="38"/>
      <c r="G86" s="65"/>
      <c r="H86" s="46"/>
      <c r="I86" s="36"/>
      <c r="J86" s="56"/>
      <c r="K86" s="70" t="s">
        <v>129</v>
      </c>
      <c r="L86" s="38"/>
      <c r="M86" s="65"/>
      <c r="N86" s="46"/>
      <c r="O86" s="36"/>
      <c r="P86" s="56"/>
      <c r="Q86" s="70" t="s">
        <v>129</v>
      </c>
      <c r="R86" s="38"/>
      <c r="S86" s="65"/>
      <c r="T86" s="46"/>
      <c r="U86" s="36"/>
      <c r="V86" s="56"/>
      <c r="W86" s="70" t="s">
        <v>129</v>
      </c>
      <c r="X86" s="38"/>
      <c r="Y86" s="65"/>
      <c r="Z86" s="46"/>
      <c r="AA86" s="36"/>
      <c r="AB86" s="56"/>
      <c r="AC86" s="70" t="s">
        <v>129</v>
      </c>
      <c r="AD86" s="38"/>
      <c r="AE86" s="65"/>
      <c r="AF86" s="46"/>
      <c r="AG86" s="36"/>
      <c r="AH86" s="56"/>
      <c r="AI86" s="70" t="s">
        <v>129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 t="e">
        <f>IF(E73&gt;=B59,IF(E73&lt;(B59+C59),(E80*C66*D66*$C$57),(E80*C66*D66*$C$57)),0)</f>
        <v>#VALUE!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48232.799999999996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57002.400000000001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61387.199999999997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61387.199999999997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61387.199999999997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32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32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32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32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32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32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33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33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33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33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33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33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75</v>
      </c>
      <c r="C95" s="13"/>
      <c r="D95" s="13"/>
      <c r="E95" s="13"/>
      <c r="H95" s="21" t="s">
        <v>75</v>
      </c>
      <c r="I95" s="13"/>
      <c r="J95" s="13"/>
      <c r="K95" s="13"/>
      <c r="N95" s="21" t="s">
        <v>75</v>
      </c>
      <c r="O95" s="13"/>
      <c r="P95" s="13"/>
      <c r="Q95" s="13"/>
      <c r="T95" s="21" t="s">
        <v>75</v>
      </c>
      <c r="U95" s="13"/>
      <c r="V95" s="13"/>
      <c r="W95" s="13"/>
      <c r="Z95" s="21" t="s">
        <v>75</v>
      </c>
      <c r="AA95" s="13"/>
      <c r="AB95" s="13"/>
      <c r="AC95" s="13"/>
      <c r="AF95" s="21" t="s">
        <v>75</v>
      </c>
      <c r="AG95" s="13"/>
      <c r="AH95" s="13"/>
      <c r="AI95" s="13"/>
    </row>
    <row r="96" spans="1:37" ht="20.100000000000001" customHeight="1" thickBot="1" x14ac:dyDescent="0.3">
      <c r="B96" s="77" t="s">
        <v>20</v>
      </c>
      <c r="C96" s="78" t="s">
        <v>2</v>
      </c>
      <c r="D96" s="78" t="s">
        <v>3</v>
      </c>
      <c r="E96" s="79" t="s">
        <v>1</v>
      </c>
      <c r="H96" s="77" t="s">
        <v>20</v>
      </c>
      <c r="I96" s="78" t="s">
        <v>2</v>
      </c>
      <c r="J96" s="78" t="s">
        <v>3</v>
      </c>
      <c r="K96" s="79" t="s">
        <v>1</v>
      </c>
      <c r="N96" s="77" t="s">
        <v>20</v>
      </c>
      <c r="O96" s="78" t="s">
        <v>2</v>
      </c>
      <c r="P96" s="78" t="s">
        <v>3</v>
      </c>
      <c r="Q96" s="79" t="s">
        <v>1</v>
      </c>
      <c r="T96" s="77" t="s">
        <v>20</v>
      </c>
      <c r="U96" s="78" t="s">
        <v>2</v>
      </c>
      <c r="V96" s="78" t="s">
        <v>3</v>
      </c>
      <c r="W96" s="79" t="s">
        <v>1</v>
      </c>
      <c r="Z96" s="77" t="s">
        <v>20</v>
      </c>
      <c r="AA96" s="78" t="s">
        <v>2</v>
      </c>
      <c r="AB96" s="78" t="s">
        <v>3</v>
      </c>
      <c r="AC96" s="79" t="s">
        <v>1</v>
      </c>
      <c r="AF96" s="77" t="s">
        <v>20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 t="e">
        <f>D12</f>
        <v>#VALUE!</v>
      </c>
      <c r="E97" s="80" t="e">
        <f>D97*C97</f>
        <v>#VALUE!</v>
      </c>
      <c r="H97" s="39" t="s">
        <v>6</v>
      </c>
      <c r="I97" s="40">
        <v>69</v>
      </c>
      <c r="J97" s="41">
        <f>J12</f>
        <v>275</v>
      </c>
      <c r="K97" s="80">
        <f>J97*I97</f>
        <v>18975</v>
      </c>
      <c r="N97" s="39" t="s">
        <v>6</v>
      </c>
      <c r="O97" s="40">
        <v>69</v>
      </c>
      <c r="P97" s="41">
        <f>P12</f>
        <v>325</v>
      </c>
      <c r="Q97" s="80">
        <f>P97*O97</f>
        <v>22425</v>
      </c>
      <c r="T97" s="39" t="s">
        <v>6</v>
      </c>
      <c r="U97" s="40">
        <v>69</v>
      </c>
      <c r="V97" s="41">
        <f>V12</f>
        <v>383</v>
      </c>
      <c r="W97" s="80">
        <f>V97*U97</f>
        <v>26427</v>
      </c>
      <c r="Z97" s="39" t="s">
        <v>6</v>
      </c>
      <c r="AA97" s="40">
        <v>69</v>
      </c>
      <c r="AB97" s="41">
        <f>AB12</f>
        <v>388</v>
      </c>
      <c r="AC97" s="80">
        <f>AB97*AA97</f>
        <v>26772</v>
      </c>
      <c r="AF97" s="39" t="s">
        <v>6</v>
      </c>
      <c r="AG97" s="40">
        <v>69</v>
      </c>
      <c r="AH97" s="41">
        <f>AH12</f>
        <v>403</v>
      </c>
      <c r="AI97" s="80">
        <f>AH97*AG97</f>
        <v>27807</v>
      </c>
    </row>
    <row r="98" spans="1:35" ht="20.100000000000001" customHeight="1" x14ac:dyDescent="0.25">
      <c r="B98" s="39" t="s">
        <v>7</v>
      </c>
      <c r="C98" s="40">
        <v>22</v>
      </c>
      <c r="D98" s="41">
        <f>'Start Here - Data Entry '!$F36</f>
        <v>0</v>
      </c>
      <c r="E98" s="80">
        <f>D98*C98</f>
        <v>0</v>
      </c>
      <c r="H98" s="39" t="s">
        <v>7</v>
      </c>
      <c r="I98" s="40">
        <v>22</v>
      </c>
      <c r="J98" s="41">
        <f>'Start Here - Data Entry '!$G36</f>
        <v>350</v>
      </c>
      <c r="K98" s="80">
        <f>J98*I98</f>
        <v>7700</v>
      </c>
      <c r="N98" s="39" t="s">
        <v>7</v>
      </c>
      <c r="O98" s="40">
        <v>22</v>
      </c>
      <c r="P98" s="41">
        <f>'Start Here - Data Entry '!$H36</f>
        <v>400</v>
      </c>
      <c r="Q98" s="80">
        <f>P98*O98</f>
        <v>8800</v>
      </c>
      <c r="T98" s="39" t="s">
        <v>7</v>
      </c>
      <c r="U98" s="40">
        <v>22</v>
      </c>
      <c r="V98" s="41">
        <f>'Start Here - Data Entry '!$I36</f>
        <v>480</v>
      </c>
      <c r="W98" s="80">
        <f>V98*U98</f>
        <v>10560</v>
      </c>
      <c r="Z98" s="39" t="s">
        <v>7</v>
      </c>
      <c r="AA98" s="40">
        <v>22</v>
      </c>
      <c r="AB98" s="41">
        <f>'Start Here - Data Entry '!$J36</f>
        <v>485</v>
      </c>
      <c r="AC98" s="80">
        <f>AB98*AA98</f>
        <v>10670</v>
      </c>
      <c r="AF98" s="39" t="s">
        <v>7</v>
      </c>
      <c r="AG98" s="40">
        <v>22</v>
      </c>
      <c r="AH98" s="41">
        <f>'Start Here - Data Entry '!$K36</f>
        <v>500</v>
      </c>
      <c r="AI98" s="80">
        <f>AH98*AG98</f>
        <v>11000</v>
      </c>
    </row>
    <row r="99" spans="1:35" ht="20.100000000000001" customHeight="1" x14ac:dyDescent="0.25">
      <c r="A99" s="81"/>
      <c r="B99" s="39" t="s">
        <v>83</v>
      </c>
      <c r="C99" s="40"/>
      <c r="D99" s="16" t="s">
        <v>159</v>
      </c>
      <c r="E99" s="80" t="e">
        <f>IF('Start Here - Data Entry '!$E$5&gt;2,0,(IF(D106&lt;=A101,E101,(IF(D106&lt;=A102,E102,(IF(D106&lt;=A103,E103,(IF(D106&lt;=A104,E104,E105)))))))))</f>
        <v>#VALUE!</v>
      </c>
      <c r="F99" s="82"/>
      <c r="G99" s="81"/>
      <c r="H99" s="39" t="s">
        <v>83</v>
      </c>
      <c r="I99" s="40"/>
      <c r="J99" s="16" t="s">
        <v>159</v>
      </c>
      <c r="K99" s="80">
        <f>IF('Start Here - Data Entry '!$E$5&gt;2,0,(IF(J106&lt;=G101,K101,(IF(J106&lt;=G102,K102,(IF(J106&lt;=G103,K103,(IF(J106&lt;=G104,K104,K105)))))))))</f>
        <v>66287.62</v>
      </c>
      <c r="L99" s="82"/>
      <c r="M99" s="81"/>
      <c r="N99" s="39" t="s">
        <v>83</v>
      </c>
      <c r="O99" s="40"/>
      <c r="P99" s="16" t="s">
        <v>159</v>
      </c>
      <c r="Q99" s="80">
        <f>IF('Start Here - Data Entry '!$E$5&gt;2,0,(IF(P106&lt;=M101,Q101,(IF(P106&lt;=M102,Q102,(IF(P106&lt;=M103,Q103,(IF(P106&lt;=M104,Q104,Q105)))))))))</f>
        <v>67613.372399999993</v>
      </c>
      <c r="R99" s="82"/>
      <c r="S99" s="81"/>
      <c r="T99" s="39" t="s">
        <v>83</v>
      </c>
      <c r="U99" s="40"/>
      <c r="V99" s="16" t="s">
        <v>159</v>
      </c>
      <c r="W99" s="80">
        <f>IF('Start Here - Data Entry '!$E$5&gt;2,0,(IF(V106&lt;=S101,W101,(IF(V106&lt;=S102,W102,(IF(V106&lt;=S103,W103,(IF(V106&lt;=S104,W104,W105)))))))))</f>
        <v>68627.572985999985</v>
      </c>
      <c r="X99" s="82"/>
      <c r="Y99" s="81"/>
      <c r="Z99" s="39" t="s">
        <v>83</v>
      </c>
      <c r="AA99" s="40"/>
      <c r="AB99" s="16" t="s">
        <v>159</v>
      </c>
      <c r="AC99" s="80">
        <f>IF('Start Here - Data Entry '!$E$5&gt;2,0,(IF(AB106&lt;=Y101,AC101,(IF(AB106&lt;=Y102,AC102,(IF(AB106&lt;=Y103,AC103,(IF(AB106&lt;=Y104,AC104,AC105)))))))))</f>
        <v>69313.848715859989</v>
      </c>
      <c r="AD99" s="82"/>
      <c r="AE99" s="81"/>
      <c r="AF99" s="39" t="s">
        <v>83</v>
      </c>
      <c r="AG99" s="40"/>
      <c r="AH99" s="16" t="s">
        <v>159</v>
      </c>
      <c r="AI99" s="80">
        <f>IF('Start Here - Data Entry '!$E$5&gt;2,0,(IF(AH106&lt;=AE101,AI101,(IF(AH106&lt;=AE102,AI102,(IF(AH106&lt;=AE103,AI103,(IF(AH106&lt;=AE104,AI104,AI105)))))))))</f>
        <v>70006.987203018594</v>
      </c>
    </row>
    <row r="100" spans="1:35" ht="20.100000000000001" customHeight="1" x14ac:dyDescent="0.25">
      <c r="A100" s="81" t="s">
        <v>82</v>
      </c>
      <c r="B100" s="83" t="s">
        <v>157</v>
      </c>
      <c r="C100" s="40"/>
      <c r="D100" s="16" t="s">
        <v>160</v>
      </c>
      <c r="E100" s="84" t="e">
        <f>IF('Start Here - Data Entry '!$E$5&gt;2,0,(IF(D106&lt;=A101,C101,(IF(D106&lt;=A102,C102,(IF(D106&lt;=A103,C103,(IF(D106&lt;=A104,C104,C105)))))))))</f>
        <v>#VALUE!</v>
      </c>
      <c r="F100" s="82"/>
      <c r="G100" s="81" t="s">
        <v>82</v>
      </c>
      <c r="H100" s="83" t="s">
        <v>157</v>
      </c>
      <c r="I100" s="40"/>
      <c r="J100" s="16" t="s">
        <v>160</v>
      </c>
      <c r="K100" s="84">
        <f>IF('Start Here - Data Entry '!$E$5&gt;2,0,(IF(J106&lt;=G101,I101,(IF(J106&lt;=G102,I102,(IF(J106&lt;=G103,I103,(IF(J106&lt;=G104,I104,I105)))))))))</f>
        <v>1</v>
      </c>
      <c r="L100" s="82"/>
      <c r="M100" s="81" t="s">
        <v>82</v>
      </c>
      <c r="N100" s="83" t="s">
        <v>157</v>
      </c>
      <c r="O100" s="40"/>
      <c r="P100" s="16" t="s">
        <v>160</v>
      </c>
      <c r="Q100" s="84">
        <f>IF('Start Here - Data Entry '!$E$5&gt;2,0,(IF(P106&lt;=M101,O101,(IF(P106&lt;=M102,O102,(IF(P106&lt;=M103,O103,(IF(P106&lt;=M104,O104,O105)))))))))</f>
        <v>1</v>
      </c>
      <c r="R100" s="82"/>
      <c r="S100" s="81" t="s">
        <v>82</v>
      </c>
      <c r="T100" s="83" t="s">
        <v>157</v>
      </c>
      <c r="U100" s="40"/>
      <c r="V100" s="16" t="s">
        <v>160</v>
      </c>
      <c r="W100" s="84">
        <f>IF('Start Here - Data Entry '!$E$5&gt;2,0,(IF(V106&lt;=S101,U101,(IF(V106&lt;=S102,U102,(IF(V106&lt;=S103,U103,(IF(V106&lt;=S104,U104,U105)))))))))</f>
        <v>1</v>
      </c>
      <c r="X100" s="82"/>
      <c r="Y100" s="81" t="s">
        <v>82</v>
      </c>
      <c r="Z100" s="83" t="s">
        <v>157</v>
      </c>
      <c r="AA100" s="40"/>
      <c r="AB100" s="16" t="s">
        <v>160</v>
      </c>
      <c r="AC100" s="84">
        <f>IF('Start Here - Data Entry '!$E$5&gt;2,0,(IF(AB106&lt;=Y101,AA101,(IF(AB106&lt;=Y102,AA102,(IF(AB106&lt;=Y103,AA103,(IF(AB106&lt;=Y104,AA104,AA105)))))))))</f>
        <v>1</v>
      </c>
      <c r="AD100" s="82"/>
      <c r="AE100" s="81" t="s">
        <v>82</v>
      </c>
      <c r="AF100" s="83" t="s">
        <v>157</v>
      </c>
      <c r="AG100" s="40"/>
      <c r="AH100" s="16" t="s">
        <v>160</v>
      </c>
      <c r="AI100" s="84">
        <f>IF('Start Here - Data Entry '!$E$5&gt;2,0,(IF(AH106&lt;=AE101,AG101,(IF(AH106&lt;=AE102,AG102,(IF(AH106&lt;=AE103,AG103,(IF(AH106&lt;=AE104,AG104,AG105)))))))))</f>
        <v>1</v>
      </c>
    </row>
    <row r="101" spans="1:35" ht="20.100000000000001" customHeight="1" x14ac:dyDescent="0.25">
      <c r="A101" s="9">
        <v>200</v>
      </c>
      <c r="B101" s="48" t="s">
        <v>77</v>
      </c>
      <c r="C101" s="85">
        <v>0.5</v>
      </c>
      <c r="D101" s="41" t="e">
        <f>$D$106</f>
        <v>#VALUE!</v>
      </c>
      <c r="E101" s="37">
        <f>C101*$E$5</f>
        <v>32654</v>
      </c>
      <c r="F101" s="82"/>
      <c r="G101" s="9">
        <v>200</v>
      </c>
      <c r="H101" s="48" t="s">
        <v>77</v>
      </c>
      <c r="I101" s="85">
        <v>0.5</v>
      </c>
      <c r="J101" s="41">
        <f>$J$106</f>
        <v>275</v>
      </c>
      <c r="K101" s="37">
        <f>I101*$K$5</f>
        <v>33143.81</v>
      </c>
      <c r="L101" s="82"/>
      <c r="M101" s="9">
        <v>200</v>
      </c>
      <c r="N101" s="48" t="s">
        <v>77</v>
      </c>
      <c r="O101" s="85">
        <v>0.5</v>
      </c>
      <c r="P101" s="41">
        <f>$P$106</f>
        <v>325</v>
      </c>
      <c r="Q101" s="37">
        <f>O101*$Q$5</f>
        <v>33806.686199999996</v>
      </c>
      <c r="R101" s="82"/>
      <c r="S101" s="9">
        <v>200</v>
      </c>
      <c r="T101" s="48" t="s">
        <v>77</v>
      </c>
      <c r="U101" s="85">
        <v>0.5</v>
      </c>
      <c r="V101" s="41">
        <f>$V$106</f>
        <v>383</v>
      </c>
      <c r="W101" s="37">
        <f>U101*$W$5</f>
        <v>34313.786492999992</v>
      </c>
      <c r="X101" s="82"/>
      <c r="Y101" s="9">
        <v>200</v>
      </c>
      <c r="Z101" s="48" t="s">
        <v>77</v>
      </c>
      <c r="AA101" s="85">
        <v>0.5</v>
      </c>
      <c r="AB101" s="41">
        <f>$AB$106</f>
        <v>388</v>
      </c>
      <c r="AC101" s="37">
        <f>AA101*$AC$5</f>
        <v>34656.924357929995</v>
      </c>
      <c r="AD101" s="82"/>
      <c r="AE101" s="9">
        <v>200</v>
      </c>
      <c r="AF101" s="48" t="s">
        <v>77</v>
      </c>
      <c r="AG101" s="85">
        <v>0.5</v>
      </c>
      <c r="AH101" s="41">
        <f>$AH$106</f>
        <v>403</v>
      </c>
      <c r="AI101" s="37">
        <f>AG101*$AI$5</f>
        <v>35003.493601509297</v>
      </c>
    </row>
    <row r="102" spans="1:35" ht="20.100000000000001" customHeight="1" x14ac:dyDescent="0.25">
      <c r="A102" s="9">
        <v>400</v>
      </c>
      <c r="B102" s="48" t="s">
        <v>76</v>
      </c>
      <c r="C102" s="85">
        <v>1</v>
      </c>
      <c r="D102" s="41" t="e">
        <f>$D$106</f>
        <v>#VALUE!</v>
      </c>
      <c r="E102" s="37">
        <f>C102*$E$5</f>
        <v>65308</v>
      </c>
      <c r="G102" s="9">
        <v>400</v>
      </c>
      <c r="H102" s="48" t="s">
        <v>76</v>
      </c>
      <c r="I102" s="85">
        <v>1</v>
      </c>
      <c r="J102" s="41">
        <f>$J$106</f>
        <v>275</v>
      </c>
      <c r="K102" s="37">
        <f>I102*$K$5</f>
        <v>66287.62</v>
      </c>
      <c r="M102" s="9">
        <v>400</v>
      </c>
      <c r="N102" s="48" t="s">
        <v>76</v>
      </c>
      <c r="O102" s="85">
        <v>1</v>
      </c>
      <c r="P102" s="41">
        <f>$P$106</f>
        <v>325</v>
      </c>
      <c r="Q102" s="37">
        <f>O102*$Q$5</f>
        <v>67613.372399999993</v>
      </c>
      <c r="S102" s="9">
        <v>400</v>
      </c>
      <c r="T102" s="48" t="s">
        <v>76</v>
      </c>
      <c r="U102" s="85">
        <v>1</v>
      </c>
      <c r="V102" s="41">
        <f>$V$106</f>
        <v>383</v>
      </c>
      <c r="W102" s="37">
        <f>U102*$W$5</f>
        <v>68627.572985999985</v>
      </c>
      <c r="Y102" s="9">
        <v>400</v>
      </c>
      <c r="Z102" s="48" t="s">
        <v>76</v>
      </c>
      <c r="AA102" s="85">
        <v>1</v>
      </c>
      <c r="AB102" s="41">
        <f>$AB$106</f>
        <v>388</v>
      </c>
      <c r="AC102" s="37">
        <f>AA102*$AC$5</f>
        <v>69313.848715859989</v>
      </c>
      <c r="AE102" s="9">
        <v>400</v>
      </c>
      <c r="AF102" s="48" t="s">
        <v>76</v>
      </c>
      <c r="AG102" s="85">
        <v>1</v>
      </c>
      <c r="AH102" s="41">
        <f>$AH$106</f>
        <v>403</v>
      </c>
      <c r="AI102" s="37">
        <f>AG102*$AI$5</f>
        <v>70006.987203018594</v>
      </c>
    </row>
    <row r="103" spans="1:35" ht="20.100000000000001" customHeight="1" x14ac:dyDescent="0.25">
      <c r="A103" s="9">
        <v>549</v>
      </c>
      <c r="B103" s="48" t="s">
        <v>79</v>
      </c>
      <c r="C103" s="85">
        <v>1</v>
      </c>
      <c r="D103" s="41" t="e">
        <f>$D$106</f>
        <v>#VALUE!</v>
      </c>
      <c r="E103" s="37">
        <f>C103*$E$5</f>
        <v>65308</v>
      </c>
      <c r="G103" s="9">
        <v>549</v>
      </c>
      <c r="H103" s="48" t="s">
        <v>79</v>
      </c>
      <c r="I103" s="85">
        <v>1</v>
      </c>
      <c r="J103" s="41">
        <f>$J$106</f>
        <v>275</v>
      </c>
      <c r="K103" s="37">
        <f>I103*$K$5</f>
        <v>66287.62</v>
      </c>
      <c r="M103" s="9">
        <v>549</v>
      </c>
      <c r="N103" s="48" t="s">
        <v>79</v>
      </c>
      <c r="O103" s="85">
        <v>1</v>
      </c>
      <c r="P103" s="41">
        <f>$P$106</f>
        <v>325</v>
      </c>
      <c r="Q103" s="37">
        <f>O103*$Q$5</f>
        <v>67613.372399999993</v>
      </c>
      <c r="S103" s="9">
        <v>549</v>
      </c>
      <c r="T103" s="48" t="s">
        <v>79</v>
      </c>
      <c r="U103" s="85">
        <v>1</v>
      </c>
      <c r="V103" s="41">
        <f>$V$106</f>
        <v>383</v>
      </c>
      <c r="W103" s="37">
        <f>U103*$W$5</f>
        <v>68627.572985999985</v>
      </c>
      <c r="Y103" s="9">
        <v>549</v>
      </c>
      <c r="Z103" s="48" t="s">
        <v>79</v>
      </c>
      <c r="AA103" s="85">
        <v>1</v>
      </c>
      <c r="AB103" s="41">
        <f>$AB$106</f>
        <v>388</v>
      </c>
      <c r="AC103" s="37">
        <f>AA103*$AC$5</f>
        <v>69313.848715859989</v>
      </c>
      <c r="AE103" s="9">
        <v>549</v>
      </c>
      <c r="AF103" s="48" t="s">
        <v>79</v>
      </c>
      <c r="AG103" s="85">
        <v>1</v>
      </c>
      <c r="AH103" s="41">
        <f>$AH$106</f>
        <v>403</v>
      </c>
      <c r="AI103" s="37">
        <f>AG103*$AI$5</f>
        <v>70006.987203018594</v>
      </c>
    </row>
    <row r="104" spans="1:35" ht="20.100000000000001" customHeight="1" x14ac:dyDescent="0.25">
      <c r="A104" s="9">
        <v>600</v>
      </c>
      <c r="B104" s="86" t="s">
        <v>80</v>
      </c>
      <c r="C104" s="85">
        <v>1.5</v>
      </c>
      <c r="D104" s="41" t="e">
        <f>$D$106</f>
        <v>#VALUE!</v>
      </c>
      <c r="E104" s="37">
        <f>C104*$E$5</f>
        <v>97962</v>
      </c>
      <c r="G104" s="9">
        <v>600</v>
      </c>
      <c r="H104" s="86" t="s">
        <v>80</v>
      </c>
      <c r="I104" s="85">
        <v>1.5</v>
      </c>
      <c r="J104" s="41">
        <f>$J$106</f>
        <v>275</v>
      </c>
      <c r="K104" s="37">
        <f>I104*$K$5</f>
        <v>99431.43</v>
      </c>
      <c r="M104" s="9">
        <v>600</v>
      </c>
      <c r="N104" s="86" t="s">
        <v>80</v>
      </c>
      <c r="O104" s="85">
        <v>1.5</v>
      </c>
      <c r="P104" s="41">
        <f>$P$106</f>
        <v>325</v>
      </c>
      <c r="Q104" s="37">
        <f>O104*$Q$5</f>
        <v>101420.05859999999</v>
      </c>
      <c r="S104" s="9">
        <v>600</v>
      </c>
      <c r="T104" s="86" t="s">
        <v>80</v>
      </c>
      <c r="U104" s="85">
        <v>1.5</v>
      </c>
      <c r="V104" s="41">
        <f>$V$106</f>
        <v>383</v>
      </c>
      <c r="W104" s="37">
        <f>U104*$W$5</f>
        <v>102941.35947899998</v>
      </c>
      <c r="Y104" s="9">
        <v>600</v>
      </c>
      <c r="Z104" s="86" t="s">
        <v>80</v>
      </c>
      <c r="AA104" s="85">
        <v>1.5</v>
      </c>
      <c r="AB104" s="41">
        <f>$AB$106</f>
        <v>388</v>
      </c>
      <c r="AC104" s="37">
        <f>AA104*$AC$5</f>
        <v>103970.77307378998</v>
      </c>
      <c r="AE104" s="9">
        <v>600</v>
      </c>
      <c r="AF104" s="86" t="s">
        <v>80</v>
      </c>
      <c r="AG104" s="85">
        <v>1.5</v>
      </c>
      <c r="AH104" s="41">
        <f>$AH$106</f>
        <v>403</v>
      </c>
      <c r="AI104" s="37">
        <f>AG104*$AI$5</f>
        <v>105010.48080452789</v>
      </c>
    </row>
    <row r="105" spans="1:35" ht="20.100000000000001" customHeight="1" x14ac:dyDescent="0.25">
      <c r="B105" s="86" t="s">
        <v>81</v>
      </c>
      <c r="C105" s="85">
        <v>2</v>
      </c>
      <c r="D105" s="41" t="e">
        <f>$D$106</f>
        <v>#VALUE!</v>
      </c>
      <c r="E105" s="37">
        <f>C105*$E$5</f>
        <v>130616</v>
      </c>
      <c r="H105" s="86" t="s">
        <v>81</v>
      </c>
      <c r="I105" s="85">
        <v>2</v>
      </c>
      <c r="J105" s="41">
        <f>$J$106</f>
        <v>275</v>
      </c>
      <c r="K105" s="37">
        <f>I105*$K$5</f>
        <v>132575.24</v>
      </c>
      <c r="N105" s="86" t="s">
        <v>81</v>
      </c>
      <c r="O105" s="85">
        <v>2</v>
      </c>
      <c r="P105" s="41">
        <f>$P$106</f>
        <v>325</v>
      </c>
      <c r="Q105" s="37">
        <f>O105*$Q$5</f>
        <v>135226.74479999999</v>
      </c>
      <c r="T105" s="86" t="s">
        <v>81</v>
      </c>
      <c r="U105" s="85">
        <v>2</v>
      </c>
      <c r="V105" s="41">
        <f>$V$106</f>
        <v>383</v>
      </c>
      <c r="W105" s="37">
        <f>U105*$W$5</f>
        <v>137255.14597199997</v>
      </c>
      <c r="Z105" s="86" t="s">
        <v>81</v>
      </c>
      <c r="AA105" s="85">
        <v>2</v>
      </c>
      <c r="AB105" s="41">
        <f>$AB$106</f>
        <v>388</v>
      </c>
      <c r="AC105" s="37">
        <f>AA105*$AC$5</f>
        <v>138627.69743171998</v>
      </c>
      <c r="AF105" s="86" t="s">
        <v>81</v>
      </c>
      <c r="AG105" s="85">
        <v>2</v>
      </c>
      <c r="AH105" s="41">
        <f>$AH$106</f>
        <v>403</v>
      </c>
      <c r="AI105" s="37">
        <f>AG105*$AI$5</f>
        <v>140013.97440603719</v>
      </c>
    </row>
    <row r="106" spans="1:35" ht="20.100000000000001" customHeight="1" x14ac:dyDescent="0.25">
      <c r="B106" s="51" t="s">
        <v>78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 t="e">
        <f>IF('Start Here - Data Entry '!$E$5&gt;2,0,D106*C106)</f>
        <v>#VALUE!</v>
      </c>
      <c r="H106" s="51" t="s">
        <v>78</v>
      </c>
      <c r="I106" s="40">
        <v>7</v>
      </c>
      <c r="J106" s="41">
        <f>ROUND(('Start Here - Data Entry '!$G32*0.5)+('Start Here - Data Entry '!$G33)+('Start Here - Data Entry '!$G34),0)</f>
        <v>275</v>
      </c>
      <c r="K106" s="80">
        <f>IF('Start Here - Data Entry '!$E$5&gt;2,0,J106*I106)</f>
        <v>1925</v>
      </c>
      <c r="N106" s="51" t="s">
        <v>78</v>
      </c>
      <c r="O106" s="40">
        <v>7</v>
      </c>
      <c r="P106" s="41">
        <f>ROUND(('Start Here - Data Entry '!$H32*0.5)+('Start Here - Data Entry '!$H33)+('Start Here - Data Entry '!$H34),0)</f>
        <v>325</v>
      </c>
      <c r="Q106" s="80">
        <f>IF('Start Here - Data Entry '!$E$5&gt;2,0,P106*O106)</f>
        <v>2275</v>
      </c>
      <c r="T106" s="51" t="s">
        <v>78</v>
      </c>
      <c r="U106" s="40">
        <v>7</v>
      </c>
      <c r="V106" s="41">
        <f>ROUND(('Start Here - Data Entry '!$I32*0.5)+('Start Here - Data Entry '!$I33)+('Start Here - Data Entry '!$I34),0)</f>
        <v>383</v>
      </c>
      <c r="W106" s="80">
        <f>IF('Start Here - Data Entry '!$E$5&gt;2,0,V106*U106)</f>
        <v>2681</v>
      </c>
      <c r="Z106" s="51" t="s">
        <v>78</v>
      </c>
      <c r="AA106" s="40">
        <v>7</v>
      </c>
      <c r="AB106" s="41">
        <f>ROUND(('Start Here - Data Entry '!$J32*0.5)+('Start Here - Data Entry '!$J33)+('Start Here - Data Entry '!$J34),0)</f>
        <v>388</v>
      </c>
      <c r="AC106" s="80">
        <f>IF('Start Here - Data Entry '!$E$5&gt;2,0,AB106*AA106)</f>
        <v>2716</v>
      </c>
      <c r="AF106" s="51" t="s">
        <v>78</v>
      </c>
      <c r="AG106" s="40">
        <v>7</v>
      </c>
      <c r="AH106" s="41">
        <f>ROUND(('Start Here - Data Entry '!$K32*0.5)+('Start Here - Data Entry '!$K33)+('Start Here - Data Entry '!$K34),0)</f>
        <v>403</v>
      </c>
      <c r="AI106" s="80">
        <f>IF('Start Here - Data Entry '!$E$5&gt;2,0,AH106*AG106)</f>
        <v>2821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300</v>
      </c>
      <c r="K107" s="80">
        <f>J107*I107</f>
        <v>3000</v>
      </c>
      <c r="N107" s="39" t="s">
        <v>8</v>
      </c>
      <c r="O107" s="40">
        <v>10</v>
      </c>
      <c r="P107" s="41">
        <f>'Start Here - Data Entry '!$H36-'Start Here - Data Entry '!$H31</f>
        <v>350</v>
      </c>
      <c r="Q107" s="80">
        <f>P107*O107</f>
        <v>3500</v>
      </c>
      <c r="T107" s="39" t="s">
        <v>8</v>
      </c>
      <c r="U107" s="40">
        <v>10</v>
      </c>
      <c r="V107" s="41">
        <f>'Start Here - Data Entry '!$I36-'Start Here - Data Entry '!$I31</f>
        <v>420</v>
      </c>
      <c r="W107" s="80">
        <f>V107*U107</f>
        <v>4200</v>
      </c>
      <c r="Z107" s="39" t="s">
        <v>8</v>
      </c>
      <c r="AA107" s="40">
        <v>10</v>
      </c>
      <c r="AB107" s="41">
        <f>'Start Here - Data Entry '!$J36-'Start Here - Data Entry '!$J31</f>
        <v>425</v>
      </c>
      <c r="AC107" s="80">
        <f>AB107*AA107</f>
        <v>4250</v>
      </c>
      <c r="AF107" s="39" t="s">
        <v>8</v>
      </c>
      <c r="AG107" s="40">
        <v>10</v>
      </c>
      <c r="AH107" s="41">
        <f>'Start Here - Data Entry '!$K36-'Start Here - Data Entry '!$K31</f>
        <v>440</v>
      </c>
      <c r="AI107" s="80">
        <f>AH107*AG107</f>
        <v>4400</v>
      </c>
    </row>
    <row r="108" spans="1:35" ht="20.100000000000001" customHeight="1" thickBot="1" x14ac:dyDescent="0.3">
      <c r="B108" s="87" t="s">
        <v>9</v>
      </c>
      <c r="C108" s="88">
        <v>6</v>
      </c>
      <c r="D108" s="89">
        <f>'Start Here - Data Entry '!$F36</f>
        <v>0</v>
      </c>
      <c r="E108" s="90">
        <f>D108*C108</f>
        <v>0</v>
      </c>
      <c r="F108" s="14"/>
      <c r="H108" s="87" t="s">
        <v>9</v>
      </c>
      <c r="I108" s="88">
        <v>6</v>
      </c>
      <c r="J108" s="89">
        <f>'Start Here - Data Entry '!$G36</f>
        <v>350</v>
      </c>
      <c r="K108" s="90">
        <f>J108*I108</f>
        <v>2100</v>
      </c>
      <c r="L108" s="14"/>
      <c r="N108" s="87" t="s">
        <v>9</v>
      </c>
      <c r="O108" s="88">
        <v>6</v>
      </c>
      <c r="P108" s="89">
        <f>'Start Here - Data Entry '!$H36</f>
        <v>400</v>
      </c>
      <c r="Q108" s="90">
        <f>P108*O108</f>
        <v>2400</v>
      </c>
      <c r="R108" s="14"/>
      <c r="T108" s="87" t="s">
        <v>9</v>
      </c>
      <c r="U108" s="88">
        <v>6</v>
      </c>
      <c r="V108" s="89">
        <f>'Start Here - Data Entry '!$I36</f>
        <v>480</v>
      </c>
      <c r="W108" s="90">
        <f>V108*U108</f>
        <v>2880</v>
      </c>
      <c r="X108" s="14"/>
      <c r="Z108" s="87" t="s">
        <v>9</v>
      </c>
      <c r="AA108" s="88">
        <v>6</v>
      </c>
      <c r="AB108" s="89">
        <f>'Start Here - Data Entry '!$J36</f>
        <v>485</v>
      </c>
      <c r="AC108" s="90">
        <f>AB108*AA108</f>
        <v>2910</v>
      </c>
      <c r="AD108" s="14"/>
      <c r="AF108" s="87" t="s">
        <v>9</v>
      </c>
      <c r="AG108" s="88">
        <v>6</v>
      </c>
      <c r="AH108" s="89">
        <f>'Start Here - Data Entry '!$K36</f>
        <v>500</v>
      </c>
      <c r="AI108" s="90">
        <f>AH108*AG108</f>
        <v>3000</v>
      </c>
    </row>
    <row r="109" spans="1:35" ht="20.100000000000001" customHeight="1" thickBot="1" x14ac:dyDescent="0.3">
      <c r="B109" s="91"/>
      <c r="C109" s="40"/>
      <c r="D109" s="41"/>
      <c r="E109" s="41"/>
      <c r="F109" s="14"/>
      <c r="H109" s="91"/>
      <c r="I109" s="40"/>
      <c r="J109" s="41"/>
      <c r="K109" s="41"/>
      <c r="L109" s="14"/>
      <c r="N109" s="91"/>
      <c r="O109" s="40"/>
      <c r="P109" s="41"/>
      <c r="Q109" s="41"/>
      <c r="R109" s="14"/>
      <c r="T109" s="91"/>
      <c r="U109" s="40"/>
      <c r="V109" s="41"/>
      <c r="W109" s="41"/>
      <c r="X109" s="14"/>
      <c r="Z109" s="91"/>
      <c r="AA109" s="40"/>
      <c r="AB109" s="41"/>
      <c r="AC109" s="41"/>
      <c r="AD109" s="14"/>
      <c r="AF109" s="91"/>
      <c r="AG109" s="40"/>
      <c r="AH109" s="41"/>
      <c r="AI109" s="41"/>
    </row>
    <row r="110" spans="1:35" ht="20.100000000000001" customHeight="1" thickBot="1" x14ac:dyDescent="0.3">
      <c r="B110" s="92" t="s">
        <v>131</v>
      </c>
      <c r="C110" s="13"/>
      <c r="D110" s="13"/>
      <c r="E110" s="13"/>
      <c r="F110" s="14"/>
      <c r="H110" s="92" t="s">
        <v>131</v>
      </c>
      <c r="I110" s="13"/>
      <c r="J110" s="13"/>
      <c r="K110" s="13"/>
      <c r="L110" s="14"/>
      <c r="N110" s="92" t="s">
        <v>131</v>
      </c>
      <c r="O110" s="13"/>
      <c r="P110" s="13"/>
      <c r="Q110" s="13"/>
      <c r="R110" s="14"/>
      <c r="T110" s="92" t="s">
        <v>131</v>
      </c>
      <c r="U110" s="13"/>
      <c r="V110" s="13"/>
      <c r="W110" s="13"/>
      <c r="X110" s="14"/>
      <c r="Z110" s="92" t="s">
        <v>131</v>
      </c>
      <c r="AA110" s="13"/>
      <c r="AB110" s="13"/>
      <c r="AC110" s="13"/>
      <c r="AD110" s="14"/>
      <c r="AF110" s="92" t="s">
        <v>131</v>
      </c>
      <c r="AG110" s="13"/>
      <c r="AH110" s="13"/>
      <c r="AI110" s="13"/>
    </row>
    <row r="111" spans="1:35" ht="20.100000000000001" customHeight="1" thickBot="1" x14ac:dyDescent="0.3">
      <c r="B111" s="77" t="s">
        <v>20</v>
      </c>
      <c r="C111" s="78" t="s">
        <v>2</v>
      </c>
      <c r="D111" s="78" t="s">
        <v>3</v>
      </c>
      <c r="E111" s="79" t="s">
        <v>1</v>
      </c>
      <c r="F111" s="93"/>
      <c r="H111" s="77" t="s">
        <v>20</v>
      </c>
      <c r="I111" s="78" t="s">
        <v>2</v>
      </c>
      <c r="J111" s="78" t="s">
        <v>3</v>
      </c>
      <c r="K111" s="79" t="s">
        <v>1</v>
      </c>
      <c r="L111" s="93"/>
      <c r="N111" s="77" t="s">
        <v>20</v>
      </c>
      <c r="O111" s="78" t="s">
        <v>2</v>
      </c>
      <c r="P111" s="78" t="s">
        <v>3</v>
      </c>
      <c r="Q111" s="79" t="s">
        <v>1</v>
      </c>
      <c r="R111" s="93"/>
      <c r="T111" s="77" t="s">
        <v>20</v>
      </c>
      <c r="U111" s="78" t="s">
        <v>2</v>
      </c>
      <c r="V111" s="78" t="s">
        <v>3</v>
      </c>
      <c r="W111" s="79" t="s">
        <v>1</v>
      </c>
      <c r="X111" s="93"/>
      <c r="Z111" s="77" t="s">
        <v>20</v>
      </c>
      <c r="AA111" s="78" t="s">
        <v>2</v>
      </c>
      <c r="AB111" s="78" t="s">
        <v>3</v>
      </c>
      <c r="AC111" s="79" t="s">
        <v>1</v>
      </c>
      <c r="AD111" s="93"/>
      <c r="AF111" s="77" t="s">
        <v>20</v>
      </c>
      <c r="AG111" s="78" t="s">
        <v>2</v>
      </c>
      <c r="AH111" s="78" t="s">
        <v>3</v>
      </c>
      <c r="AI111" s="79" t="s">
        <v>1</v>
      </c>
    </row>
    <row r="112" spans="1:35" ht="20.100000000000001" customHeight="1" x14ac:dyDescent="0.25">
      <c r="A112" s="14"/>
      <c r="B112" s="29" t="s">
        <v>10</v>
      </c>
      <c r="C112" s="94" t="str">
        <f>C24</f>
        <v>NA</v>
      </c>
      <c r="D112" s="31" t="e">
        <f>D24</f>
        <v>#VALUE!</v>
      </c>
      <c r="E112" s="95">
        <f>IF(D113&gt;0,C113,IF(D114&gt;0,C114,IF(D115&gt;0,C115,IF(D116&gt;0,C116,IF(D117&gt;0,C117,C118)))))</f>
        <v>450</v>
      </c>
      <c r="F112" s="96"/>
      <c r="G112" s="14"/>
      <c r="H112" s="29" t="s">
        <v>10</v>
      </c>
      <c r="I112" s="94">
        <f>I24</f>
        <v>0.95</v>
      </c>
      <c r="J112" s="31">
        <f>J24</f>
        <v>285</v>
      </c>
      <c r="K112" s="95">
        <f>IF(J113&gt;0,I113,IF(J114&gt;0,I114,IF(J115&gt;0,I115,IF(J116&gt;0,I116,IF(J117&gt;0,I117,I118)))))</f>
        <v>450</v>
      </c>
      <c r="L112" s="96"/>
      <c r="M112" s="14"/>
      <c r="N112" s="29" t="s">
        <v>10</v>
      </c>
      <c r="O112" s="94">
        <f>O24</f>
        <v>0.93</v>
      </c>
      <c r="P112" s="31">
        <f>P24</f>
        <v>326</v>
      </c>
      <c r="Q112" s="95">
        <f>IF(P113&gt;0,O113,IF(P114&gt;0,O114,IF(P115&gt;0,O115,IF(P116&gt;0,O116,IF(P117&gt;0,O117,O118)))))</f>
        <v>450</v>
      </c>
      <c r="R112" s="96"/>
      <c r="S112" s="14"/>
      <c r="T112" s="29" t="s">
        <v>10</v>
      </c>
      <c r="U112" s="94">
        <f>U24</f>
        <v>0.89</v>
      </c>
      <c r="V112" s="31">
        <f>V24</f>
        <v>374</v>
      </c>
      <c r="W112" s="95">
        <f>IF(V113&gt;0,U113,IF(V114&gt;0,U114,IF(V115&gt;0,U115,IF(V116&gt;0,U116,IF(V117&gt;0,U117,U118)))))</f>
        <v>400</v>
      </c>
      <c r="X112" s="96"/>
      <c r="Y112" s="14"/>
      <c r="Z112" s="29" t="s">
        <v>10</v>
      </c>
      <c r="AA112" s="94">
        <f>AA24</f>
        <v>0.85</v>
      </c>
      <c r="AB112" s="31">
        <f>AB24</f>
        <v>361</v>
      </c>
      <c r="AC112" s="95">
        <f>IF(AB113&gt;0,AA113,IF(AB114&gt;0,AA114,IF(AB115&gt;0,AA115,IF(AB116&gt;0,AA116,IF(AB117&gt;0,AA117,AA118)))))</f>
        <v>400</v>
      </c>
      <c r="AD112" s="96"/>
      <c r="AE112" s="14"/>
      <c r="AF112" s="29" t="s">
        <v>10</v>
      </c>
      <c r="AG112" s="94">
        <f>AG24</f>
        <v>0.85</v>
      </c>
      <c r="AH112" s="31">
        <f>AH24</f>
        <v>374</v>
      </c>
      <c r="AI112" s="95">
        <f>IF(AH113&gt;0,AG113,IF(AH114&gt;0,AG114,IF(AH115&gt;0,AG115,IF(AH116&gt;0,AG116,IF(AH117&gt;0,AG117,AG118)))))</f>
        <v>400</v>
      </c>
    </row>
    <row r="113" spans="1:35" ht="20.100000000000001" customHeight="1" x14ac:dyDescent="0.25">
      <c r="A113" s="14"/>
      <c r="B113" s="48" t="s">
        <v>86</v>
      </c>
      <c r="C113" s="40">
        <v>400</v>
      </c>
      <c r="D113" s="41">
        <f t="shared" ref="D113:D118" si="6">ROUNDDOWN(IF($C$112&gt;=C128,IF($C$112&lt;=D128,($C$112*E121),0),0),0)</f>
        <v>0</v>
      </c>
      <c r="E113" s="80">
        <f t="shared" ref="E113:E118" si="7">C113*D113</f>
        <v>0</v>
      </c>
      <c r="F113" s="98"/>
      <c r="G113" s="14"/>
      <c r="H113" s="48" t="s">
        <v>86</v>
      </c>
      <c r="I113" s="40">
        <v>400</v>
      </c>
      <c r="J113" s="41">
        <f>ROUNDDOWN(IF($I$112&gt;=I128,IF($I$112&lt;=J128,($I$112*K121),0),0),0)</f>
        <v>0</v>
      </c>
      <c r="K113" s="80">
        <f t="shared" ref="K113:K118" si="8">I113*J113</f>
        <v>0</v>
      </c>
      <c r="L113" s="98"/>
      <c r="M113" s="14"/>
      <c r="N113" s="48" t="s">
        <v>86</v>
      </c>
      <c r="O113" s="40">
        <v>400</v>
      </c>
      <c r="P113" s="41">
        <f>ROUNDDOWN(IF($O$112&gt;=O128,IF($O$112&lt;=P128,($O$112*Q121),0),0),0)</f>
        <v>0</v>
      </c>
      <c r="Q113" s="80">
        <f t="shared" ref="Q113:Q118" si="9">O113*P113</f>
        <v>0</v>
      </c>
      <c r="R113" s="98"/>
      <c r="S113" s="14"/>
      <c r="T113" s="48" t="s">
        <v>86</v>
      </c>
      <c r="U113" s="40">
        <v>400</v>
      </c>
      <c r="V113" s="41">
        <f>ROUNDDOWN(IF($U$112&gt;=U128,IF($U$112&lt;=V128,($U$112*W121),0),0),0)</f>
        <v>373</v>
      </c>
      <c r="W113" s="80">
        <f t="shared" ref="W113:W118" si="10">U113*V113</f>
        <v>149200</v>
      </c>
      <c r="X113" s="98"/>
      <c r="Y113" s="14"/>
      <c r="Z113" s="48" t="s">
        <v>86</v>
      </c>
      <c r="AA113" s="40">
        <v>400</v>
      </c>
      <c r="AB113" s="41">
        <f>ROUNDDOWN(IF($AA$112&gt;=AA128,IF($AA$112&lt;=AB128,($AA$112*AC121),0),0),0)</f>
        <v>361</v>
      </c>
      <c r="AC113" s="80">
        <f t="shared" ref="AC113:AC118" si="11">AA113*AB113</f>
        <v>144400</v>
      </c>
      <c r="AD113" s="98"/>
      <c r="AE113" s="14"/>
      <c r="AF113" s="48" t="s">
        <v>86</v>
      </c>
      <c r="AG113" s="40">
        <v>400</v>
      </c>
      <c r="AH113" s="41">
        <f>ROUNDDOWN(IF($AG$112&gt;=AG128,IF($AG$112&lt;=AH128,($AG$112*AI121),0),0),0)</f>
        <v>374</v>
      </c>
      <c r="AI113" s="80">
        <f t="shared" ref="AI113:AI118" si="12">AG113*AH113</f>
        <v>149600</v>
      </c>
    </row>
    <row r="114" spans="1:35" ht="20.100000000000001" customHeight="1" x14ac:dyDescent="0.25">
      <c r="A114" s="14"/>
      <c r="B114" s="48" t="s">
        <v>87</v>
      </c>
      <c r="C114" s="40">
        <v>450</v>
      </c>
      <c r="D114" s="41">
        <f t="shared" si="6"/>
        <v>0</v>
      </c>
      <c r="E114" s="80">
        <f t="shared" si="7"/>
        <v>0</v>
      </c>
      <c r="F114" s="98"/>
      <c r="G114" s="14"/>
      <c r="H114" s="48" t="s">
        <v>87</v>
      </c>
      <c r="I114" s="40">
        <v>450</v>
      </c>
      <c r="J114" s="41">
        <f t="shared" ref="J114:J118" si="13">ROUNDDOWN(IF($I$112&gt;=I129,IF($I$112&lt;=J129,($I$112*K122),0),0),0)</f>
        <v>285</v>
      </c>
      <c r="K114" s="80">
        <f t="shared" si="8"/>
        <v>128250</v>
      </c>
      <c r="L114" s="98"/>
      <c r="M114" s="14"/>
      <c r="N114" s="48" t="s">
        <v>87</v>
      </c>
      <c r="O114" s="40">
        <v>450</v>
      </c>
      <c r="P114" s="41">
        <f t="shared" ref="P114:P118" si="14">ROUNDDOWN(IF($O$112&gt;=O129,IF($O$112&lt;=P129,($O$112*Q122),0),0),0)</f>
        <v>325</v>
      </c>
      <c r="Q114" s="80">
        <f t="shared" si="9"/>
        <v>146250</v>
      </c>
      <c r="R114" s="98"/>
      <c r="S114" s="14"/>
      <c r="T114" s="48" t="s">
        <v>87</v>
      </c>
      <c r="U114" s="40">
        <v>450</v>
      </c>
      <c r="V114" s="41">
        <f t="shared" ref="V114:V118" si="15">ROUNDDOWN(IF($U$112&gt;=U129,IF($U$112&lt;=V129,($U$112*W122),0),0),0)</f>
        <v>0</v>
      </c>
      <c r="W114" s="80">
        <f t="shared" si="10"/>
        <v>0</v>
      </c>
      <c r="X114" s="98"/>
      <c r="Y114" s="14"/>
      <c r="Z114" s="48" t="s">
        <v>87</v>
      </c>
      <c r="AA114" s="40">
        <v>450</v>
      </c>
      <c r="AB114" s="41">
        <f t="shared" ref="AB114:AB118" si="16">ROUNDDOWN(IF($AA$112&gt;=AA129,IF($AA$112&lt;=AB129,($AA$112*AC122),0),0),0)</f>
        <v>0</v>
      </c>
      <c r="AC114" s="80">
        <f t="shared" si="11"/>
        <v>0</v>
      </c>
      <c r="AD114" s="98"/>
      <c r="AE114" s="14"/>
      <c r="AF114" s="48" t="s">
        <v>87</v>
      </c>
      <c r="AG114" s="40">
        <v>450</v>
      </c>
      <c r="AH114" s="41">
        <f t="shared" ref="AH114:AH118" si="17">ROUNDDOWN(IF($AG$112&gt;=AG129,IF($AG$112&lt;=AH129,($AG$112*AI122),0),0),0)</f>
        <v>0</v>
      </c>
      <c r="AI114" s="80">
        <f t="shared" si="12"/>
        <v>0</v>
      </c>
    </row>
    <row r="115" spans="1:35" ht="20.100000000000001" customHeight="1" x14ac:dyDescent="0.25">
      <c r="A115" s="14"/>
      <c r="B115" s="99" t="s">
        <v>88</v>
      </c>
      <c r="C115" s="40">
        <v>400</v>
      </c>
      <c r="D115" s="41">
        <f t="shared" si="6"/>
        <v>0</v>
      </c>
      <c r="E115" s="80">
        <f t="shared" si="7"/>
        <v>0</v>
      </c>
      <c r="F115" s="98"/>
      <c r="G115" s="14"/>
      <c r="H115" s="99" t="s">
        <v>88</v>
      </c>
      <c r="I115" s="40">
        <v>400</v>
      </c>
      <c r="J115" s="41">
        <f t="shared" si="13"/>
        <v>0</v>
      </c>
      <c r="K115" s="80">
        <f t="shared" si="8"/>
        <v>0</v>
      </c>
      <c r="L115" s="98"/>
      <c r="M115" s="14"/>
      <c r="N115" s="99" t="s">
        <v>88</v>
      </c>
      <c r="O115" s="40">
        <v>400</v>
      </c>
      <c r="P115" s="41">
        <f t="shared" si="14"/>
        <v>0</v>
      </c>
      <c r="Q115" s="80">
        <f t="shared" si="9"/>
        <v>0</v>
      </c>
      <c r="R115" s="98"/>
      <c r="S115" s="14"/>
      <c r="T115" s="99" t="s">
        <v>88</v>
      </c>
      <c r="U115" s="40">
        <v>400</v>
      </c>
      <c r="V115" s="41">
        <f t="shared" si="15"/>
        <v>0</v>
      </c>
      <c r="W115" s="80">
        <f t="shared" si="10"/>
        <v>0</v>
      </c>
      <c r="X115" s="98"/>
      <c r="Y115" s="14"/>
      <c r="Z115" s="99" t="s">
        <v>88</v>
      </c>
      <c r="AA115" s="40">
        <v>400</v>
      </c>
      <c r="AB115" s="41">
        <f t="shared" si="16"/>
        <v>0</v>
      </c>
      <c r="AC115" s="80">
        <f t="shared" si="11"/>
        <v>0</v>
      </c>
      <c r="AD115" s="98"/>
      <c r="AE115" s="14"/>
      <c r="AF115" s="99" t="s">
        <v>88</v>
      </c>
      <c r="AG115" s="40">
        <v>400</v>
      </c>
      <c r="AH115" s="41">
        <f t="shared" si="17"/>
        <v>0</v>
      </c>
      <c r="AI115" s="80">
        <f t="shared" si="12"/>
        <v>0</v>
      </c>
    </row>
    <row r="116" spans="1:35" ht="20.100000000000001" customHeight="1" x14ac:dyDescent="0.25">
      <c r="A116" s="14"/>
      <c r="B116" s="99" t="s">
        <v>89</v>
      </c>
      <c r="C116" s="40">
        <v>450</v>
      </c>
      <c r="D116" s="41">
        <f t="shared" si="6"/>
        <v>0</v>
      </c>
      <c r="E116" s="80">
        <f t="shared" si="7"/>
        <v>0</v>
      </c>
      <c r="F116" s="98"/>
      <c r="G116" s="14"/>
      <c r="H116" s="99" t="s">
        <v>89</v>
      </c>
      <c r="I116" s="40">
        <v>450</v>
      </c>
      <c r="J116" s="41">
        <f t="shared" si="13"/>
        <v>0</v>
      </c>
      <c r="K116" s="80">
        <f t="shared" si="8"/>
        <v>0</v>
      </c>
      <c r="L116" s="98"/>
      <c r="M116" s="14"/>
      <c r="N116" s="99" t="s">
        <v>89</v>
      </c>
      <c r="O116" s="40">
        <v>450</v>
      </c>
      <c r="P116" s="41">
        <f t="shared" si="14"/>
        <v>0</v>
      </c>
      <c r="Q116" s="80">
        <f t="shared" si="9"/>
        <v>0</v>
      </c>
      <c r="R116" s="98"/>
      <c r="S116" s="14"/>
      <c r="T116" s="99" t="s">
        <v>89</v>
      </c>
      <c r="U116" s="40">
        <v>450</v>
      </c>
      <c r="V116" s="41">
        <f t="shared" si="15"/>
        <v>0</v>
      </c>
      <c r="W116" s="80">
        <f t="shared" si="10"/>
        <v>0</v>
      </c>
      <c r="X116" s="98"/>
      <c r="Y116" s="14"/>
      <c r="Z116" s="99" t="s">
        <v>89</v>
      </c>
      <c r="AA116" s="40">
        <v>450</v>
      </c>
      <c r="AB116" s="41">
        <f t="shared" si="16"/>
        <v>0</v>
      </c>
      <c r="AC116" s="80">
        <f t="shared" si="11"/>
        <v>0</v>
      </c>
      <c r="AD116" s="98"/>
      <c r="AE116" s="14"/>
      <c r="AF116" s="99" t="s">
        <v>89</v>
      </c>
      <c r="AG116" s="40">
        <v>450</v>
      </c>
      <c r="AH116" s="41">
        <f t="shared" si="17"/>
        <v>0</v>
      </c>
      <c r="AI116" s="80">
        <f t="shared" si="12"/>
        <v>0</v>
      </c>
    </row>
    <row r="117" spans="1:35" ht="20.100000000000001" customHeight="1" x14ac:dyDescent="0.25">
      <c r="A117" s="14"/>
      <c r="B117" s="99" t="s">
        <v>90</v>
      </c>
      <c r="C117" s="40">
        <v>400</v>
      </c>
      <c r="D117" s="41">
        <f t="shared" si="6"/>
        <v>0</v>
      </c>
      <c r="E117" s="80">
        <f t="shared" si="7"/>
        <v>0</v>
      </c>
      <c r="F117" s="98"/>
      <c r="G117" s="14"/>
      <c r="H117" s="99" t="s">
        <v>90</v>
      </c>
      <c r="I117" s="40">
        <v>400</v>
      </c>
      <c r="J117" s="41">
        <f t="shared" si="13"/>
        <v>0</v>
      </c>
      <c r="K117" s="80">
        <f t="shared" si="8"/>
        <v>0</v>
      </c>
      <c r="L117" s="98"/>
      <c r="M117" s="14"/>
      <c r="N117" s="99" t="s">
        <v>90</v>
      </c>
      <c r="O117" s="40">
        <v>400</v>
      </c>
      <c r="P117" s="41">
        <f t="shared" si="14"/>
        <v>0</v>
      </c>
      <c r="Q117" s="80">
        <f t="shared" si="9"/>
        <v>0</v>
      </c>
      <c r="R117" s="98"/>
      <c r="S117" s="14"/>
      <c r="T117" s="99" t="s">
        <v>90</v>
      </c>
      <c r="U117" s="40">
        <v>400</v>
      </c>
      <c r="V117" s="41">
        <f t="shared" si="15"/>
        <v>0</v>
      </c>
      <c r="W117" s="80">
        <f t="shared" si="10"/>
        <v>0</v>
      </c>
      <c r="X117" s="98"/>
      <c r="Y117" s="14"/>
      <c r="Z117" s="99" t="s">
        <v>90</v>
      </c>
      <c r="AA117" s="40">
        <v>400</v>
      </c>
      <c r="AB117" s="41">
        <f t="shared" si="16"/>
        <v>0</v>
      </c>
      <c r="AC117" s="80">
        <f t="shared" si="11"/>
        <v>0</v>
      </c>
      <c r="AD117" s="98"/>
      <c r="AE117" s="14"/>
      <c r="AF117" s="99" t="s">
        <v>90</v>
      </c>
      <c r="AG117" s="40">
        <v>400</v>
      </c>
      <c r="AH117" s="41">
        <f t="shared" si="17"/>
        <v>0</v>
      </c>
      <c r="AI117" s="80">
        <f t="shared" si="12"/>
        <v>0</v>
      </c>
    </row>
    <row r="118" spans="1:35" ht="20.100000000000001" customHeight="1" x14ac:dyDescent="0.25">
      <c r="A118" s="14"/>
      <c r="B118" s="99" t="s">
        <v>91</v>
      </c>
      <c r="C118" s="40">
        <v>450</v>
      </c>
      <c r="D118" s="41">
        <f t="shared" si="6"/>
        <v>0</v>
      </c>
      <c r="E118" s="80">
        <f t="shared" si="7"/>
        <v>0</v>
      </c>
      <c r="F118" s="98"/>
      <c r="G118" s="14"/>
      <c r="H118" s="99" t="s">
        <v>91</v>
      </c>
      <c r="I118" s="40">
        <v>450</v>
      </c>
      <c r="J118" s="41">
        <f t="shared" si="13"/>
        <v>0</v>
      </c>
      <c r="K118" s="80">
        <f t="shared" si="8"/>
        <v>0</v>
      </c>
      <c r="L118" s="98"/>
      <c r="M118" s="14"/>
      <c r="N118" s="99" t="s">
        <v>91</v>
      </c>
      <c r="O118" s="40">
        <v>450</v>
      </c>
      <c r="P118" s="41">
        <f t="shared" si="14"/>
        <v>0</v>
      </c>
      <c r="Q118" s="80">
        <f t="shared" si="9"/>
        <v>0</v>
      </c>
      <c r="R118" s="98"/>
      <c r="S118" s="14"/>
      <c r="T118" s="99" t="s">
        <v>91</v>
      </c>
      <c r="U118" s="40">
        <v>450</v>
      </c>
      <c r="V118" s="41">
        <f t="shared" si="15"/>
        <v>0</v>
      </c>
      <c r="W118" s="80">
        <f t="shared" si="10"/>
        <v>0</v>
      </c>
      <c r="X118" s="98"/>
      <c r="Y118" s="14"/>
      <c r="Z118" s="99" t="s">
        <v>91</v>
      </c>
      <c r="AA118" s="40">
        <v>450</v>
      </c>
      <c r="AB118" s="41">
        <f t="shared" si="16"/>
        <v>0</v>
      </c>
      <c r="AC118" s="80">
        <f t="shared" si="11"/>
        <v>0</v>
      </c>
      <c r="AD118" s="98"/>
      <c r="AE118" s="14"/>
      <c r="AF118" s="99" t="s">
        <v>91</v>
      </c>
      <c r="AG118" s="40">
        <v>450</v>
      </c>
      <c r="AH118" s="41">
        <f t="shared" si="17"/>
        <v>0</v>
      </c>
      <c r="AI118" s="80">
        <f t="shared" si="12"/>
        <v>0</v>
      </c>
    </row>
    <row r="119" spans="1:35" ht="20.100000000000001" customHeight="1" x14ac:dyDescent="0.25">
      <c r="A119" s="14"/>
      <c r="B119" s="60" t="s">
        <v>132</v>
      </c>
      <c r="C119" s="35"/>
      <c r="D119" s="56"/>
      <c r="E119" s="57"/>
      <c r="F119" s="98"/>
      <c r="G119" s="14"/>
      <c r="H119" s="60" t="s">
        <v>132</v>
      </c>
      <c r="I119" s="35"/>
      <c r="J119" s="56"/>
      <c r="K119" s="57"/>
      <c r="L119" s="98"/>
      <c r="M119" s="14"/>
      <c r="N119" s="60" t="s">
        <v>132</v>
      </c>
      <c r="O119" s="35"/>
      <c r="P119" s="56"/>
      <c r="Q119" s="57"/>
      <c r="R119" s="98"/>
      <c r="S119" s="14"/>
      <c r="T119" s="60" t="s">
        <v>132</v>
      </c>
      <c r="U119" s="35"/>
      <c r="V119" s="56"/>
      <c r="W119" s="57"/>
      <c r="X119" s="98"/>
      <c r="Y119" s="14"/>
      <c r="Z119" s="60" t="s">
        <v>132</v>
      </c>
      <c r="AA119" s="35"/>
      <c r="AB119" s="56"/>
      <c r="AC119" s="57"/>
      <c r="AD119" s="98"/>
      <c r="AE119" s="14"/>
      <c r="AF119" s="60" t="s">
        <v>132</v>
      </c>
      <c r="AG119" s="35"/>
      <c r="AH119" s="56"/>
      <c r="AI119" s="57"/>
    </row>
    <row r="120" spans="1:35" ht="20.100000000000001" customHeight="1" x14ac:dyDescent="0.25">
      <c r="A120" s="14"/>
      <c r="B120" s="100" t="s">
        <v>133</v>
      </c>
      <c r="C120" s="35"/>
      <c r="D120" s="56"/>
      <c r="E120" s="70" t="s">
        <v>92</v>
      </c>
      <c r="F120" s="98"/>
      <c r="G120" s="14"/>
      <c r="H120" s="100" t="s">
        <v>133</v>
      </c>
      <c r="I120" s="35"/>
      <c r="J120" s="56"/>
      <c r="K120" s="70" t="s">
        <v>92</v>
      </c>
      <c r="L120" s="98"/>
      <c r="M120" s="14"/>
      <c r="N120" s="100" t="s">
        <v>133</v>
      </c>
      <c r="O120" s="35"/>
      <c r="P120" s="56"/>
      <c r="Q120" s="70" t="s">
        <v>92</v>
      </c>
      <c r="R120" s="98"/>
      <c r="S120" s="14"/>
      <c r="T120" s="100" t="s">
        <v>133</v>
      </c>
      <c r="U120" s="35"/>
      <c r="V120" s="56"/>
      <c r="W120" s="70" t="s">
        <v>92</v>
      </c>
      <c r="X120" s="98"/>
      <c r="Y120" s="14"/>
      <c r="Z120" s="100" t="s">
        <v>133</v>
      </c>
      <c r="AA120" s="35"/>
      <c r="AB120" s="56"/>
      <c r="AC120" s="70" t="s">
        <v>92</v>
      </c>
      <c r="AD120" s="98"/>
      <c r="AE120" s="14"/>
      <c r="AF120" s="100" t="s">
        <v>133</v>
      </c>
      <c r="AG120" s="35"/>
      <c r="AH120" s="56"/>
      <c r="AI120" s="70" t="s">
        <v>92</v>
      </c>
    </row>
    <row r="121" spans="1:35" ht="20.100000000000001" customHeight="1" x14ac:dyDescent="0.25">
      <c r="A121" s="14"/>
      <c r="B121" s="46" t="s">
        <v>86</v>
      </c>
      <c r="C121" s="35"/>
      <c r="D121" s="56"/>
      <c r="E121" s="101" t="e">
        <f>'Start Here - Data Entry '!$F32+'Start Here - Data Entry '!$F33</f>
        <v>#VALUE!</v>
      </c>
      <c r="F121" s="98"/>
      <c r="G121" s="14"/>
      <c r="H121" s="46" t="s">
        <v>86</v>
      </c>
      <c r="I121" s="35"/>
      <c r="J121" s="56"/>
      <c r="K121" s="101">
        <f>'Start Here - Data Entry '!$G32+'Start Here - Data Entry '!$G33</f>
        <v>300</v>
      </c>
      <c r="L121" s="98"/>
      <c r="M121" s="14"/>
      <c r="N121" s="46" t="s">
        <v>86</v>
      </c>
      <c r="O121" s="35"/>
      <c r="P121" s="56"/>
      <c r="Q121" s="101">
        <f>'Start Here - Data Entry '!$H32+'Start Here - Data Entry '!$H33</f>
        <v>350</v>
      </c>
      <c r="R121" s="98"/>
      <c r="S121" s="14"/>
      <c r="T121" s="46" t="s">
        <v>86</v>
      </c>
      <c r="U121" s="35"/>
      <c r="V121" s="56"/>
      <c r="W121" s="101">
        <f>'Start Here - Data Entry '!$I32+'Start Here - Data Entry '!$I33</f>
        <v>420</v>
      </c>
      <c r="X121" s="98"/>
      <c r="Y121" s="14"/>
      <c r="Z121" s="46" t="s">
        <v>86</v>
      </c>
      <c r="AA121" s="35"/>
      <c r="AB121" s="56"/>
      <c r="AC121" s="101">
        <f>'Start Here - Data Entry '!$J32+'Start Here - Data Entry '!$J33</f>
        <v>425</v>
      </c>
      <c r="AD121" s="98"/>
      <c r="AE121" s="14"/>
      <c r="AF121" s="46" t="s">
        <v>86</v>
      </c>
      <c r="AG121" s="35"/>
      <c r="AH121" s="56"/>
      <c r="AI121" s="101">
        <f>'Start Here - Data Entry '!$K32+'Start Here - Data Entry '!$K33</f>
        <v>440</v>
      </c>
    </row>
    <row r="122" spans="1:35" ht="20.100000000000001" customHeight="1" x14ac:dyDescent="0.25">
      <c r="A122" s="14"/>
      <c r="B122" s="46" t="s">
        <v>87</v>
      </c>
      <c r="C122" s="35"/>
      <c r="D122" s="56"/>
      <c r="E122" s="101" t="e">
        <f>'Start Here - Data Entry '!$F32+'Start Here - Data Entry '!$F33</f>
        <v>#VALUE!</v>
      </c>
      <c r="F122" s="98"/>
      <c r="G122" s="14"/>
      <c r="H122" s="46" t="s">
        <v>87</v>
      </c>
      <c r="I122" s="35"/>
      <c r="J122" s="56"/>
      <c r="K122" s="101">
        <f>'Start Here - Data Entry '!$G32+'Start Here - Data Entry '!$G33</f>
        <v>300</v>
      </c>
      <c r="L122" s="98"/>
      <c r="M122" s="14"/>
      <c r="N122" s="46" t="s">
        <v>87</v>
      </c>
      <c r="O122" s="35"/>
      <c r="P122" s="56"/>
      <c r="Q122" s="101">
        <f>'Start Here - Data Entry '!$H32+'Start Here - Data Entry '!$H33</f>
        <v>350</v>
      </c>
      <c r="R122" s="98"/>
      <c r="S122" s="14"/>
      <c r="T122" s="46" t="s">
        <v>87</v>
      </c>
      <c r="U122" s="35"/>
      <c r="V122" s="56"/>
      <c r="W122" s="101">
        <f>'Start Here - Data Entry '!$I32+'Start Here - Data Entry '!$I33</f>
        <v>420</v>
      </c>
      <c r="X122" s="98"/>
      <c r="Y122" s="14"/>
      <c r="Z122" s="46" t="s">
        <v>87</v>
      </c>
      <c r="AA122" s="35"/>
      <c r="AB122" s="56"/>
      <c r="AC122" s="101">
        <f>'Start Here - Data Entry '!$J32+'Start Here - Data Entry '!$J33</f>
        <v>425</v>
      </c>
      <c r="AD122" s="98"/>
      <c r="AE122" s="14"/>
      <c r="AF122" s="46" t="s">
        <v>87</v>
      </c>
      <c r="AG122" s="35"/>
      <c r="AH122" s="56"/>
      <c r="AI122" s="101">
        <f>'Start Here - Data Entry '!$K32+'Start Here - Data Entry '!$K33</f>
        <v>440</v>
      </c>
    </row>
    <row r="123" spans="1:35" ht="20.100000000000001" customHeight="1" x14ac:dyDescent="0.25">
      <c r="A123" s="14"/>
      <c r="B123" s="102" t="s">
        <v>88</v>
      </c>
      <c r="C123" s="35"/>
      <c r="D123" s="56"/>
      <c r="E123" s="101" t="str">
        <f>'Start Here - Data Entry '!$F34</f>
        <v>NA</v>
      </c>
      <c r="F123" s="98"/>
      <c r="G123" s="14"/>
      <c r="H123" s="102" t="s">
        <v>88</v>
      </c>
      <c r="I123" s="35"/>
      <c r="J123" s="56"/>
      <c r="K123" s="101">
        <f>'Start Here - Data Entry '!$G34</f>
        <v>0</v>
      </c>
      <c r="L123" s="98"/>
      <c r="M123" s="14"/>
      <c r="N123" s="102" t="s">
        <v>88</v>
      </c>
      <c r="O123" s="35"/>
      <c r="P123" s="56"/>
      <c r="Q123" s="101">
        <f>'Start Here - Data Entry '!$H34</f>
        <v>0</v>
      </c>
      <c r="R123" s="98"/>
      <c r="S123" s="14"/>
      <c r="T123" s="102" t="s">
        <v>88</v>
      </c>
      <c r="U123" s="35"/>
      <c r="V123" s="56"/>
      <c r="W123" s="101">
        <f>'Start Here - Data Entry '!$I34</f>
        <v>0</v>
      </c>
      <c r="X123" s="98"/>
      <c r="Y123" s="14"/>
      <c r="Z123" s="102" t="s">
        <v>88</v>
      </c>
      <c r="AA123" s="35"/>
      <c r="AB123" s="56"/>
      <c r="AC123" s="101">
        <f>'Start Here - Data Entry '!$J34</f>
        <v>0</v>
      </c>
      <c r="AD123" s="98"/>
      <c r="AE123" s="14"/>
      <c r="AF123" s="102" t="s">
        <v>88</v>
      </c>
      <c r="AG123" s="35"/>
      <c r="AH123" s="56"/>
      <c r="AI123" s="101">
        <f>'Start Here - Data Entry '!$K34</f>
        <v>0</v>
      </c>
    </row>
    <row r="124" spans="1:35" ht="20.100000000000001" customHeight="1" x14ac:dyDescent="0.25">
      <c r="A124" s="14"/>
      <c r="B124" s="102" t="s">
        <v>89</v>
      </c>
      <c r="C124" s="35"/>
      <c r="D124" s="56"/>
      <c r="E124" s="101" t="str">
        <f>'Start Here - Data Entry '!$F34</f>
        <v>NA</v>
      </c>
      <c r="F124" s="98"/>
      <c r="G124" s="14"/>
      <c r="H124" s="102" t="s">
        <v>89</v>
      </c>
      <c r="I124" s="35"/>
      <c r="J124" s="56"/>
      <c r="K124" s="101">
        <f>'Start Here - Data Entry '!$G34</f>
        <v>0</v>
      </c>
      <c r="L124" s="98"/>
      <c r="M124" s="14"/>
      <c r="N124" s="102" t="s">
        <v>89</v>
      </c>
      <c r="O124" s="35"/>
      <c r="P124" s="56"/>
      <c r="Q124" s="101">
        <f>'Start Here - Data Entry '!$H34</f>
        <v>0</v>
      </c>
      <c r="R124" s="98"/>
      <c r="S124" s="14"/>
      <c r="T124" s="102" t="s">
        <v>89</v>
      </c>
      <c r="U124" s="35"/>
      <c r="V124" s="56"/>
      <c r="W124" s="101">
        <f>'Start Here - Data Entry '!$I34</f>
        <v>0</v>
      </c>
      <c r="X124" s="98"/>
      <c r="Y124" s="14"/>
      <c r="Z124" s="102" t="s">
        <v>89</v>
      </c>
      <c r="AA124" s="35"/>
      <c r="AB124" s="56"/>
      <c r="AC124" s="101">
        <f>'Start Here - Data Entry '!$J34</f>
        <v>0</v>
      </c>
      <c r="AD124" s="98"/>
      <c r="AE124" s="14"/>
      <c r="AF124" s="102" t="s">
        <v>89</v>
      </c>
      <c r="AG124" s="35"/>
      <c r="AH124" s="56"/>
      <c r="AI124" s="101">
        <f>'Start Here - Data Entry '!$K34</f>
        <v>0</v>
      </c>
    </row>
    <row r="125" spans="1:35" ht="20.100000000000001" customHeight="1" x14ac:dyDescent="0.25">
      <c r="A125" s="14"/>
      <c r="B125" s="102" t="s">
        <v>90</v>
      </c>
      <c r="C125" s="35"/>
      <c r="D125" s="56"/>
      <c r="E125" s="101" t="str">
        <f>'Start Here - Data Entry '!$F35</f>
        <v>NA</v>
      </c>
      <c r="F125" s="98"/>
      <c r="G125" s="14"/>
      <c r="H125" s="102" t="s">
        <v>90</v>
      </c>
      <c r="I125" s="35"/>
      <c r="J125" s="56"/>
      <c r="K125" s="101">
        <f>'Start Here - Data Entry '!$G35</f>
        <v>0</v>
      </c>
      <c r="L125" s="98"/>
      <c r="M125" s="14"/>
      <c r="N125" s="102" t="s">
        <v>90</v>
      </c>
      <c r="O125" s="35"/>
      <c r="P125" s="56"/>
      <c r="Q125" s="101">
        <f>'Start Here - Data Entry '!$H35</f>
        <v>0</v>
      </c>
      <c r="R125" s="98"/>
      <c r="S125" s="14"/>
      <c r="T125" s="102" t="s">
        <v>90</v>
      </c>
      <c r="U125" s="35"/>
      <c r="V125" s="56"/>
      <c r="W125" s="101">
        <f>'Start Here - Data Entry '!$I35</f>
        <v>0</v>
      </c>
      <c r="X125" s="98"/>
      <c r="Y125" s="14"/>
      <c r="Z125" s="102" t="s">
        <v>90</v>
      </c>
      <c r="AA125" s="35"/>
      <c r="AB125" s="56"/>
      <c r="AC125" s="101">
        <f>'Start Here - Data Entry '!$J35</f>
        <v>0</v>
      </c>
      <c r="AD125" s="98"/>
      <c r="AE125" s="14"/>
      <c r="AF125" s="102" t="s">
        <v>90</v>
      </c>
      <c r="AG125" s="35"/>
      <c r="AH125" s="56"/>
      <c r="AI125" s="101">
        <f>'Start Here - Data Entry '!$K35</f>
        <v>0</v>
      </c>
    </row>
    <row r="126" spans="1:35" ht="20.100000000000001" customHeight="1" x14ac:dyDescent="0.25">
      <c r="A126" s="14"/>
      <c r="B126" s="102" t="s">
        <v>91</v>
      </c>
      <c r="C126" s="35"/>
      <c r="D126" s="56"/>
      <c r="E126" s="101" t="str">
        <f>'Start Here - Data Entry '!$F35</f>
        <v>NA</v>
      </c>
      <c r="F126" s="98"/>
      <c r="G126" s="14"/>
      <c r="H126" s="102" t="s">
        <v>91</v>
      </c>
      <c r="I126" s="35"/>
      <c r="J126" s="56"/>
      <c r="K126" s="101">
        <f>'Start Here - Data Entry '!$G35</f>
        <v>0</v>
      </c>
      <c r="L126" s="98"/>
      <c r="M126" s="14"/>
      <c r="N126" s="102" t="s">
        <v>91</v>
      </c>
      <c r="O126" s="35"/>
      <c r="P126" s="56"/>
      <c r="Q126" s="101">
        <f>'Start Here - Data Entry '!$H35</f>
        <v>0</v>
      </c>
      <c r="R126" s="98"/>
      <c r="S126" s="14"/>
      <c r="T126" s="102" t="s">
        <v>91</v>
      </c>
      <c r="U126" s="35"/>
      <c r="V126" s="56"/>
      <c r="W126" s="101">
        <f>'Start Here - Data Entry '!$I35</f>
        <v>0</v>
      </c>
      <c r="X126" s="98"/>
      <c r="Y126" s="14"/>
      <c r="Z126" s="102" t="s">
        <v>91</v>
      </c>
      <c r="AA126" s="35"/>
      <c r="AB126" s="56"/>
      <c r="AC126" s="101">
        <f>'Start Here - Data Entry '!$J35</f>
        <v>0</v>
      </c>
      <c r="AD126" s="98"/>
      <c r="AE126" s="14"/>
      <c r="AF126" s="102" t="s">
        <v>91</v>
      </c>
      <c r="AG126" s="35"/>
      <c r="AH126" s="56"/>
      <c r="AI126" s="101">
        <f>'Start Here - Data Entry '!$K35</f>
        <v>0</v>
      </c>
    </row>
    <row r="127" spans="1:35" ht="20.100000000000001" customHeight="1" x14ac:dyDescent="0.25">
      <c r="A127" s="14"/>
      <c r="B127" s="103" t="s">
        <v>134</v>
      </c>
      <c r="C127" s="104" t="s">
        <v>102</v>
      </c>
      <c r="D127" s="66" t="s">
        <v>103</v>
      </c>
      <c r="E127" s="105"/>
      <c r="F127" s="98"/>
      <c r="G127" s="14"/>
      <c r="H127" s="103" t="s">
        <v>134</v>
      </c>
      <c r="I127" s="104" t="s">
        <v>102</v>
      </c>
      <c r="J127" s="66" t="s">
        <v>103</v>
      </c>
      <c r="K127" s="105"/>
      <c r="L127" s="98"/>
      <c r="M127" s="14"/>
      <c r="N127" s="103" t="s">
        <v>134</v>
      </c>
      <c r="O127" s="104" t="s">
        <v>102</v>
      </c>
      <c r="P127" s="66" t="s">
        <v>103</v>
      </c>
      <c r="Q127" s="105"/>
      <c r="R127" s="98"/>
      <c r="S127" s="14"/>
      <c r="T127" s="103" t="s">
        <v>134</v>
      </c>
      <c r="U127" s="104" t="s">
        <v>102</v>
      </c>
      <c r="V127" s="66" t="s">
        <v>103</v>
      </c>
      <c r="W127" s="105"/>
      <c r="X127" s="98"/>
      <c r="Y127" s="14"/>
      <c r="Z127" s="103" t="s">
        <v>134</v>
      </c>
      <c r="AA127" s="104" t="s">
        <v>102</v>
      </c>
      <c r="AB127" s="66" t="s">
        <v>103</v>
      </c>
      <c r="AC127" s="105"/>
      <c r="AD127" s="98"/>
      <c r="AE127" s="14"/>
      <c r="AF127" s="103" t="s">
        <v>134</v>
      </c>
      <c r="AG127" s="104" t="s">
        <v>102</v>
      </c>
      <c r="AH127" s="66" t="s">
        <v>103</v>
      </c>
      <c r="AI127" s="105"/>
    </row>
    <row r="128" spans="1:35" ht="20.100000000000001" customHeight="1" x14ac:dyDescent="0.25">
      <c r="A128" s="14"/>
      <c r="B128" s="46" t="s">
        <v>86</v>
      </c>
      <c r="C128" s="106">
        <v>0.66</v>
      </c>
      <c r="D128" s="107">
        <v>0.89900000000000002</v>
      </c>
      <c r="E128" s="108"/>
      <c r="F128" s="98"/>
      <c r="G128" s="14"/>
      <c r="H128" s="46" t="s">
        <v>86</v>
      </c>
      <c r="I128" s="106">
        <v>0.66</v>
      </c>
      <c r="J128" s="107">
        <v>0.89900000000000002</v>
      </c>
      <c r="K128" s="108"/>
      <c r="L128" s="98"/>
      <c r="M128" s="14"/>
      <c r="N128" s="46" t="s">
        <v>86</v>
      </c>
      <c r="O128" s="106">
        <v>0.66</v>
      </c>
      <c r="P128" s="107">
        <v>0.89900000000000002</v>
      </c>
      <c r="Q128" s="108"/>
      <c r="R128" s="98"/>
      <c r="S128" s="14"/>
      <c r="T128" s="46" t="s">
        <v>86</v>
      </c>
      <c r="U128" s="106">
        <v>0.66</v>
      </c>
      <c r="V128" s="107">
        <v>0.89900000000000002</v>
      </c>
      <c r="W128" s="108"/>
      <c r="X128" s="98"/>
      <c r="Y128" s="14"/>
      <c r="Z128" s="46" t="s">
        <v>86</v>
      </c>
      <c r="AA128" s="106">
        <v>0.66</v>
      </c>
      <c r="AB128" s="107">
        <v>0.89900000000000002</v>
      </c>
      <c r="AC128" s="108"/>
      <c r="AD128" s="98"/>
      <c r="AE128" s="14"/>
      <c r="AF128" s="46" t="s">
        <v>86</v>
      </c>
      <c r="AG128" s="106">
        <v>0.66</v>
      </c>
      <c r="AH128" s="107">
        <v>0.89900000000000002</v>
      </c>
      <c r="AI128" s="108"/>
    </row>
    <row r="129" spans="1:35" ht="20.100000000000001" customHeight="1" x14ac:dyDescent="0.25">
      <c r="A129" s="14"/>
      <c r="B129" s="46" t="s">
        <v>87</v>
      </c>
      <c r="C129" s="106">
        <v>0.9</v>
      </c>
      <c r="D129" s="107">
        <v>1</v>
      </c>
      <c r="E129" s="108"/>
      <c r="F129" s="98"/>
      <c r="G129" s="14"/>
      <c r="H129" s="46" t="s">
        <v>87</v>
      </c>
      <c r="I129" s="106">
        <v>0.9</v>
      </c>
      <c r="J129" s="107">
        <v>1</v>
      </c>
      <c r="K129" s="108"/>
      <c r="L129" s="98"/>
      <c r="M129" s="14"/>
      <c r="N129" s="46" t="s">
        <v>87</v>
      </c>
      <c r="O129" s="106">
        <v>0.9</v>
      </c>
      <c r="P129" s="107">
        <v>1</v>
      </c>
      <c r="Q129" s="108"/>
      <c r="R129" s="98"/>
      <c r="S129" s="14"/>
      <c r="T129" s="46" t="s">
        <v>87</v>
      </c>
      <c r="U129" s="106">
        <v>0.9</v>
      </c>
      <c r="V129" s="107">
        <v>1</v>
      </c>
      <c r="W129" s="108"/>
      <c r="X129" s="98"/>
      <c r="Y129" s="14"/>
      <c r="Z129" s="46" t="s">
        <v>87</v>
      </c>
      <c r="AA129" s="106">
        <v>0.9</v>
      </c>
      <c r="AB129" s="107">
        <v>1</v>
      </c>
      <c r="AC129" s="108"/>
      <c r="AD129" s="98"/>
      <c r="AE129" s="14"/>
      <c r="AF129" s="46" t="s">
        <v>87</v>
      </c>
      <c r="AG129" s="106">
        <v>0.9</v>
      </c>
      <c r="AH129" s="107">
        <v>1</v>
      </c>
      <c r="AI129" s="108"/>
    </row>
    <row r="130" spans="1:35" ht="20.100000000000001" customHeight="1" x14ac:dyDescent="0.25">
      <c r="A130" s="14"/>
      <c r="B130" s="102" t="s">
        <v>88</v>
      </c>
      <c r="C130" s="106">
        <v>0.66</v>
      </c>
      <c r="D130" s="107">
        <v>0.84899999999999998</v>
      </c>
      <c r="E130" s="108"/>
      <c r="F130" s="98"/>
      <c r="G130" s="14"/>
      <c r="H130" s="102" t="s">
        <v>88</v>
      </c>
      <c r="I130" s="106">
        <v>0.66</v>
      </c>
      <c r="J130" s="107">
        <v>0.84899999999999998</v>
      </c>
      <c r="K130" s="108"/>
      <c r="L130" s="98"/>
      <c r="M130" s="14"/>
      <c r="N130" s="102" t="s">
        <v>88</v>
      </c>
      <c r="O130" s="106">
        <v>0.66</v>
      </c>
      <c r="P130" s="107">
        <v>0.84899999999999998</v>
      </c>
      <c r="Q130" s="108"/>
      <c r="R130" s="98"/>
      <c r="S130" s="14"/>
      <c r="T130" s="102" t="s">
        <v>88</v>
      </c>
      <c r="U130" s="106">
        <v>0.66</v>
      </c>
      <c r="V130" s="107">
        <v>0.84899999999999998</v>
      </c>
      <c r="W130" s="108"/>
      <c r="X130" s="98"/>
      <c r="Y130" s="14"/>
      <c r="Z130" s="102" t="s">
        <v>88</v>
      </c>
      <c r="AA130" s="106">
        <v>0.66</v>
      </c>
      <c r="AB130" s="107">
        <v>0.84899999999999998</v>
      </c>
      <c r="AC130" s="108"/>
      <c r="AD130" s="98"/>
      <c r="AE130" s="14"/>
      <c r="AF130" s="102" t="s">
        <v>88</v>
      </c>
      <c r="AG130" s="106">
        <v>0.66</v>
      </c>
      <c r="AH130" s="107">
        <v>0.84899999999999998</v>
      </c>
      <c r="AI130" s="108"/>
    </row>
    <row r="131" spans="1:35" ht="20.100000000000001" customHeight="1" x14ac:dyDescent="0.25">
      <c r="A131" s="14"/>
      <c r="B131" s="102" t="s">
        <v>89</v>
      </c>
      <c r="C131" s="106">
        <v>0.85</v>
      </c>
      <c r="D131" s="107">
        <v>1</v>
      </c>
      <c r="E131" s="108"/>
      <c r="F131" s="98"/>
      <c r="G131" s="14"/>
      <c r="H131" s="102" t="s">
        <v>89</v>
      </c>
      <c r="I131" s="106">
        <v>0.85</v>
      </c>
      <c r="J131" s="107">
        <v>1</v>
      </c>
      <c r="K131" s="108"/>
      <c r="L131" s="98"/>
      <c r="M131" s="14"/>
      <c r="N131" s="102" t="s">
        <v>89</v>
      </c>
      <c r="O131" s="106">
        <v>0.85</v>
      </c>
      <c r="P131" s="107">
        <v>1</v>
      </c>
      <c r="Q131" s="108"/>
      <c r="R131" s="98"/>
      <c r="S131" s="14"/>
      <c r="T131" s="102" t="s">
        <v>89</v>
      </c>
      <c r="U131" s="106">
        <v>0.85</v>
      </c>
      <c r="V131" s="107">
        <v>1</v>
      </c>
      <c r="W131" s="108"/>
      <c r="X131" s="98"/>
      <c r="Y131" s="14"/>
      <c r="Z131" s="102" t="s">
        <v>89</v>
      </c>
      <c r="AA131" s="106">
        <v>0.85</v>
      </c>
      <c r="AB131" s="107">
        <v>1</v>
      </c>
      <c r="AC131" s="108"/>
      <c r="AD131" s="98"/>
      <c r="AE131" s="14"/>
      <c r="AF131" s="102" t="s">
        <v>89</v>
      </c>
      <c r="AG131" s="106">
        <v>0.85</v>
      </c>
      <c r="AH131" s="107">
        <v>1</v>
      </c>
      <c r="AI131" s="108"/>
    </row>
    <row r="132" spans="1:35" ht="20.100000000000001" customHeight="1" x14ac:dyDescent="0.25">
      <c r="A132" s="14"/>
      <c r="B132" s="102" t="s">
        <v>90</v>
      </c>
      <c r="C132" s="106">
        <v>0.66</v>
      </c>
      <c r="D132" s="107">
        <v>0.79900000000000004</v>
      </c>
      <c r="E132" s="108"/>
      <c r="F132" s="98"/>
      <c r="G132" s="14"/>
      <c r="H132" s="102" t="s">
        <v>90</v>
      </c>
      <c r="I132" s="106">
        <v>0.66</v>
      </c>
      <c r="J132" s="107">
        <v>0.79900000000000004</v>
      </c>
      <c r="K132" s="108"/>
      <c r="L132" s="98"/>
      <c r="M132" s="14"/>
      <c r="N132" s="102" t="s">
        <v>90</v>
      </c>
      <c r="O132" s="106">
        <v>0.66</v>
      </c>
      <c r="P132" s="107">
        <v>0.79900000000000004</v>
      </c>
      <c r="Q132" s="108"/>
      <c r="R132" s="98"/>
      <c r="S132" s="14"/>
      <c r="T132" s="102" t="s">
        <v>90</v>
      </c>
      <c r="U132" s="106">
        <v>0.66</v>
      </c>
      <c r="V132" s="107">
        <v>0.79900000000000004</v>
      </c>
      <c r="W132" s="108"/>
      <c r="X132" s="98"/>
      <c r="Y132" s="14"/>
      <c r="Z132" s="102" t="s">
        <v>90</v>
      </c>
      <c r="AA132" s="106">
        <v>0.66</v>
      </c>
      <c r="AB132" s="107">
        <v>0.79900000000000004</v>
      </c>
      <c r="AC132" s="108"/>
      <c r="AD132" s="98"/>
      <c r="AE132" s="14"/>
      <c r="AF132" s="102" t="s">
        <v>90</v>
      </c>
      <c r="AG132" s="106">
        <v>0.66</v>
      </c>
      <c r="AH132" s="107">
        <v>0.79900000000000004</v>
      </c>
      <c r="AI132" s="108"/>
    </row>
    <row r="133" spans="1:35" ht="20.100000000000001" customHeight="1" x14ac:dyDescent="0.25">
      <c r="A133" s="14"/>
      <c r="B133" s="102" t="s">
        <v>91</v>
      </c>
      <c r="C133" s="106">
        <v>0.8</v>
      </c>
      <c r="D133" s="107">
        <v>1</v>
      </c>
      <c r="E133" s="108"/>
      <c r="F133" s="98"/>
      <c r="G133" s="14"/>
      <c r="H133" s="102" t="s">
        <v>91</v>
      </c>
      <c r="I133" s="106">
        <v>0.8</v>
      </c>
      <c r="J133" s="107">
        <v>1</v>
      </c>
      <c r="K133" s="108"/>
      <c r="L133" s="98"/>
      <c r="M133" s="14"/>
      <c r="N133" s="102" t="s">
        <v>91</v>
      </c>
      <c r="O133" s="106">
        <v>0.8</v>
      </c>
      <c r="P133" s="107">
        <v>1</v>
      </c>
      <c r="Q133" s="108"/>
      <c r="R133" s="98"/>
      <c r="S133" s="14"/>
      <c r="T133" s="102" t="s">
        <v>91</v>
      </c>
      <c r="U133" s="106">
        <v>0.8</v>
      </c>
      <c r="V133" s="107">
        <v>1</v>
      </c>
      <c r="W133" s="108"/>
      <c r="X133" s="98"/>
      <c r="Y133" s="14"/>
      <c r="Z133" s="102" t="s">
        <v>91</v>
      </c>
      <c r="AA133" s="106">
        <v>0.8</v>
      </c>
      <c r="AB133" s="107">
        <v>1</v>
      </c>
      <c r="AC133" s="108"/>
      <c r="AD133" s="98"/>
      <c r="AE133" s="14"/>
      <c r="AF133" s="102" t="s">
        <v>91</v>
      </c>
      <c r="AG133" s="106">
        <v>0.8</v>
      </c>
      <c r="AH133" s="107">
        <v>1</v>
      </c>
      <c r="AI133" s="108"/>
    </row>
    <row r="134" spans="1:35" ht="20.100000000000001" customHeight="1" x14ac:dyDescent="0.25">
      <c r="A134" s="14"/>
      <c r="B134" s="39" t="s">
        <v>85</v>
      </c>
      <c r="C134" s="109">
        <v>7.96</v>
      </c>
      <c r="D134" s="110" t="e">
        <f>D112</f>
        <v>#VALUE!</v>
      </c>
      <c r="E134" s="111" t="e">
        <f>IF(C112&lt;0.66,0,C134*D134)</f>
        <v>#VALUE!</v>
      </c>
      <c r="F134" s="93"/>
      <c r="G134" s="14"/>
      <c r="H134" s="39" t="s">
        <v>85</v>
      </c>
      <c r="I134" s="109">
        <v>7.96</v>
      </c>
      <c r="J134" s="110">
        <f>J112</f>
        <v>285</v>
      </c>
      <c r="K134" s="111">
        <f>IF(I112&lt;0.66,0,I134*J134)</f>
        <v>2268.6</v>
      </c>
      <c r="L134" s="93"/>
      <c r="M134" s="14"/>
      <c r="N134" s="39" t="s">
        <v>85</v>
      </c>
      <c r="O134" s="109">
        <v>7.96</v>
      </c>
      <c r="P134" s="110">
        <f>P112</f>
        <v>326</v>
      </c>
      <c r="Q134" s="111">
        <f>IF(O112&lt;0.66,0,O134*P134)</f>
        <v>2594.96</v>
      </c>
      <c r="R134" s="93"/>
      <c r="S134" s="14"/>
      <c r="T134" s="39" t="s">
        <v>85</v>
      </c>
      <c r="U134" s="109">
        <v>7.96</v>
      </c>
      <c r="V134" s="110">
        <f>V112</f>
        <v>374</v>
      </c>
      <c r="W134" s="111">
        <f>IF(U112&lt;0.66,0,U134*V134)</f>
        <v>2977.04</v>
      </c>
      <c r="X134" s="93"/>
      <c r="Y134" s="14"/>
      <c r="Z134" s="39" t="s">
        <v>85</v>
      </c>
      <c r="AA134" s="109">
        <v>7.96</v>
      </c>
      <c r="AB134" s="110">
        <f>AB112</f>
        <v>361</v>
      </c>
      <c r="AC134" s="111">
        <f>IF(AA112&lt;0.66,0,AA134*AB134)</f>
        <v>2873.56</v>
      </c>
      <c r="AD134" s="93"/>
      <c r="AE134" s="14"/>
      <c r="AF134" s="39" t="s">
        <v>85</v>
      </c>
      <c r="AG134" s="109">
        <v>7.96</v>
      </c>
      <c r="AH134" s="110">
        <f>AH112</f>
        <v>374</v>
      </c>
      <c r="AI134" s="111">
        <f>IF(AG112&lt;0.66,0,AG134*AH134)</f>
        <v>2977.04</v>
      </c>
    </row>
    <row r="135" spans="1:35" ht="20.100000000000001" customHeight="1" thickBot="1" x14ac:dyDescent="0.3">
      <c r="B135" s="87" t="s">
        <v>11</v>
      </c>
      <c r="C135" s="88">
        <v>38</v>
      </c>
      <c r="D135" s="89" t="e">
        <f>D12</f>
        <v>#VALUE!</v>
      </c>
      <c r="E135" s="112" t="e">
        <f>C135*D135</f>
        <v>#VALUE!</v>
      </c>
      <c r="H135" s="87" t="s">
        <v>11</v>
      </c>
      <c r="I135" s="88">
        <v>38</v>
      </c>
      <c r="J135" s="89">
        <f>J12</f>
        <v>275</v>
      </c>
      <c r="K135" s="112">
        <f>I135*J135</f>
        <v>10450</v>
      </c>
      <c r="N135" s="87" t="s">
        <v>11</v>
      </c>
      <c r="O135" s="88">
        <v>38</v>
      </c>
      <c r="P135" s="89">
        <f>P12</f>
        <v>325</v>
      </c>
      <c r="Q135" s="112">
        <f>O135*P135</f>
        <v>12350</v>
      </c>
      <c r="T135" s="87" t="s">
        <v>11</v>
      </c>
      <c r="U135" s="88">
        <v>38</v>
      </c>
      <c r="V135" s="89">
        <f>V12</f>
        <v>383</v>
      </c>
      <c r="W135" s="112">
        <f>U135*V135</f>
        <v>14554</v>
      </c>
      <c r="Z135" s="87" t="s">
        <v>11</v>
      </c>
      <c r="AA135" s="88">
        <v>38</v>
      </c>
      <c r="AB135" s="89">
        <f>AB12</f>
        <v>388</v>
      </c>
      <c r="AC135" s="112">
        <f>AA135*AB135</f>
        <v>14744</v>
      </c>
      <c r="AF135" s="87" t="s">
        <v>11</v>
      </c>
      <c r="AG135" s="88">
        <v>38</v>
      </c>
      <c r="AH135" s="89">
        <f>AH12</f>
        <v>403</v>
      </c>
      <c r="AI135" s="112">
        <f>AG135*AH135</f>
        <v>15314</v>
      </c>
    </row>
    <row r="136" spans="1:35" ht="20.100000000000001" customHeight="1" thickBot="1" x14ac:dyDescent="0.3"/>
    <row r="137" spans="1:35" ht="15.75" thickBot="1" x14ac:dyDescent="0.3">
      <c r="B137" s="92" t="s">
        <v>104</v>
      </c>
      <c r="C137" s="13"/>
      <c r="D137" s="13"/>
      <c r="E137" s="13"/>
      <c r="H137" s="92" t="s">
        <v>104</v>
      </c>
      <c r="I137" s="13"/>
      <c r="J137" s="13"/>
      <c r="K137" s="13"/>
      <c r="N137" s="92" t="s">
        <v>104</v>
      </c>
      <c r="O137" s="13"/>
      <c r="P137" s="13"/>
      <c r="Q137" s="13"/>
      <c r="T137" s="92" t="s">
        <v>104</v>
      </c>
      <c r="U137" s="13"/>
      <c r="V137" s="13"/>
      <c r="W137" s="13"/>
      <c r="Z137" s="92" t="s">
        <v>104</v>
      </c>
      <c r="AA137" s="13"/>
      <c r="AB137" s="13"/>
      <c r="AC137" s="13"/>
      <c r="AF137" s="92" t="s">
        <v>104</v>
      </c>
      <c r="AG137" s="13"/>
      <c r="AH137" s="13"/>
      <c r="AI137" s="13"/>
    </row>
    <row r="138" spans="1:35" ht="15.75" thickBot="1" x14ac:dyDescent="0.3">
      <c r="B138" s="77" t="s">
        <v>119</v>
      </c>
      <c r="C138" s="78" t="s">
        <v>2</v>
      </c>
      <c r="D138" s="78" t="s">
        <v>3</v>
      </c>
      <c r="E138" s="79" t="s">
        <v>1</v>
      </c>
      <c r="H138" s="77" t="s">
        <v>119</v>
      </c>
      <c r="I138" s="78" t="s">
        <v>2</v>
      </c>
      <c r="J138" s="78" t="s">
        <v>3</v>
      </c>
      <c r="K138" s="79" t="s">
        <v>1</v>
      </c>
      <c r="N138" s="77" t="s">
        <v>119</v>
      </c>
      <c r="O138" s="78" t="s">
        <v>2</v>
      </c>
      <c r="P138" s="78" t="s">
        <v>3</v>
      </c>
      <c r="Q138" s="79" t="s">
        <v>1</v>
      </c>
      <c r="T138" s="77" t="s">
        <v>119</v>
      </c>
      <c r="U138" s="78" t="s">
        <v>2</v>
      </c>
      <c r="V138" s="78" t="s">
        <v>3</v>
      </c>
      <c r="W138" s="79" t="s">
        <v>1</v>
      </c>
      <c r="Z138" s="77" t="s">
        <v>119</v>
      </c>
      <c r="AA138" s="78" t="s">
        <v>2</v>
      </c>
      <c r="AB138" s="78" t="s">
        <v>3</v>
      </c>
      <c r="AC138" s="79" t="s">
        <v>1</v>
      </c>
      <c r="AF138" s="77" t="s">
        <v>119</v>
      </c>
      <c r="AG138" s="78" t="s">
        <v>2</v>
      </c>
      <c r="AH138" s="78" t="s">
        <v>3</v>
      </c>
      <c r="AI138" s="79" t="s">
        <v>1</v>
      </c>
    </row>
    <row r="139" spans="1:35" x14ac:dyDescent="0.25">
      <c r="B139" s="43" t="s">
        <v>108</v>
      </c>
      <c r="C139" s="113">
        <v>0.5</v>
      </c>
      <c r="D139" s="41"/>
      <c r="E139" s="42" t="e">
        <f>'Start Here - Data Entry '!$F32*'Calculations - HIDE'!$C139</f>
        <v>#VALUE!</v>
      </c>
      <c r="H139" s="43" t="s">
        <v>108</v>
      </c>
      <c r="I139" s="113">
        <v>0.5</v>
      </c>
      <c r="J139" s="41"/>
      <c r="K139" s="42">
        <f>'Start Here - Data Entry '!$G32*'Calculations - HIDE'!$C139</f>
        <v>25</v>
      </c>
      <c r="N139" s="43" t="s">
        <v>108</v>
      </c>
      <c r="O139" s="113">
        <v>0.5</v>
      </c>
      <c r="P139" s="41"/>
      <c r="Q139" s="42">
        <f>'Start Here - Data Entry '!$H32*'Calculations - HIDE'!$C139</f>
        <v>25</v>
      </c>
      <c r="T139" s="43" t="s">
        <v>108</v>
      </c>
      <c r="U139" s="113">
        <v>0.5</v>
      </c>
      <c r="V139" s="41"/>
      <c r="W139" s="42">
        <f>'Start Here - Data Entry '!$I32*'Calculations - HIDE'!$C139</f>
        <v>37.5</v>
      </c>
      <c r="Z139" s="43" t="s">
        <v>108</v>
      </c>
      <c r="AA139" s="113">
        <v>0.5</v>
      </c>
      <c r="AB139" s="41"/>
      <c r="AC139" s="42">
        <f>'Start Here - Data Entry '!$J32*'Calculations - HIDE'!$C139</f>
        <v>37.5</v>
      </c>
      <c r="AF139" s="43" t="s">
        <v>108</v>
      </c>
      <c r="AG139" s="113">
        <v>0.5</v>
      </c>
      <c r="AH139" s="41"/>
      <c r="AI139" s="42">
        <f>'Start Here - Data Entry '!$K32*'Calculations - HIDE'!$C139</f>
        <v>37.5</v>
      </c>
    </row>
    <row r="140" spans="1:35" x14ac:dyDescent="0.25">
      <c r="B140" s="43" t="s">
        <v>109</v>
      </c>
      <c r="C140" s="113">
        <v>1</v>
      </c>
      <c r="D140" s="54"/>
      <c r="E140" s="114" t="e">
        <f>('Start Here - Data Entry '!$F33+'Start Here - Data Entry '!$F34+'Start Here - Data Entry '!$F35)*'Calculations - HIDE'!$C140</f>
        <v>#VALUE!</v>
      </c>
      <c r="H140" s="43" t="s">
        <v>109</v>
      </c>
      <c r="I140" s="113">
        <v>1</v>
      </c>
      <c r="J140" s="54"/>
      <c r="K140" s="114">
        <f>('Start Here - Data Entry '!$G33+'Start Here - Data Entry '!$G34+'Start Here - Data Entry '!$G35)*'Calculations - HIDE'!$C140</f>
        <v>250</v>
      </c>
      <c r="N140" s="43" t="s">
        <v>109</v>
      </c>
      <c r="O140" s="113">
        <v>1</v>
      </c>
      <c r="P140" s="54"/>
      <c r="Q140" s="114">
        <f>('Start Here - Data Entry '!$H33+'Start Here - Data Entry '!$H34+'Start Here - Data Entry '!$H35)*'Calculations - HIDE'!$C140</f>
        <v>300</v>
      </c>
      <c r="T140" s="43" t="s">
        <v>109</v>
      </c>
      <c r="U140" s="113">
        <v>1</v>
      </c>
      <c r="V140" s="54"/>
      <c r="W140" s="114">
        <f>('Start Here - Data Entry '!$I33+'Start Here - Data Entry '!$I34+'Start Here - Data Entry '!$I35)*'Calculations - HIDE'!$C140</f>
        <v>345</v>
      </c>
      <c r="Z140" s="43" t="s">
        <v>109</v>
      </c>
      <c r="AA140" s="113">
        <v>1</v>
      </c>
      <c r="AB140" s="54"/>
      <c r="AC140" s="114">
        <f>('Start Here - Data Entry '!$J33+'Start Here - Data Entry '!$J34+'Start Here - Data Entry '!$J35)*'Calculations - HIDE'!$C140</f>
        <v>350</v>
      </c>
      <c r="AF140" s="43" t="s">
        <v>109</v>
      </c>
      <c r="AG140" s="113">
        <v>1</v>
      </c>
      <c r="AH140" s="54"/>
      <c r="AI140" s="114">
        <f>('Start Here - Data Entry '!$K33+'Start Here - Data Entry '!$K34+'Start Here - Data Entry '!$K35)*'Calculations - HIDE'!$C140</f>
        <v>365</v>
      </c>
    </row>
    <row r="141" spans="1:35" ht="15.75" thickBot="1" x14ac:dyDescent="0.3">
      <c r="B141" s="39" t="s">
        <v>110</v>
      </c>
      <c r="C141" s="40"/>
      <c r="D141" s="54"/>
      <c r="E141" s="115" t="e">
        <f>SUM(E139:E140)</f>
        <v>#VALUE!</v>
      </c>
      <c r="H141" s="39" t="s">
        <v>110</v>
      </c>
      <c r="I141" s="40"/>
      <c r="J141" s="54"/>
      <c r="K141" s="115">
        <f>SUM(K139:K140)</f>
        <v>275</v>
      </c>
      <c r="N141" s="39" t="s">
        <v>110</v>
      </c>
      <c r="O141" s="40"/>
      <c r="P141" s="54"/>
      <c r="Q141" s="115">
        <f>SUM(Q139:Q140)</f>
        <v>325</v>
      </c>
      <c r="T141" s="39" t="s">
        <v>110</v>
      </c>
      <c r="U141" s="40"/>
      <c r="V141" s="54"/>
      <c r="W141" s="115">
        <f>SUM(W139:W140)</f>
        <v>382.5</v>
      </c>
      <c r="Z141" s="39" t="s">
        <v>110</v>
      </c>
      <c r="AA141" s="40"/>
      <c r="AB141" s="54"/>
      <c r="AC141" s="115">
        <f>SUM(AC139:AC140)</f>
        <v>387.5</v>
      </c>
      <c r="AF141" s="39" t="s">
        <v>110</v>
      </c>
      <c r="AG141" s="40"/>
      <c r="AH141" s="54"/>
      <c r="AI141" s="115">
        <f>SUM(AI139:AI140)</f>
        <v>402.5</v>
      </c>
    </row>
    <row r="142" spans="1:35" ht="15.75" thickTop="1" x14ac:dyDescent="0.25">
      <c r="B142" s="99"/>
      <c r="C142" s="116" t="s">
        <v>113</v>
      </c>
      <c r="D142" s="41"/>
      <c r="E142" s="47"/>
      <c r="F142" s="97"/>
      <c r="H142" s="99"/>
      <c r="I142" s="116" t="s">
        <v>113</v>
      </c>
      <c r="J142" s="41"/>
      <c r="K142" s="47"/>
      <c r="L142" s="97"/>
      <c r="N142" s="99"/>
      <c r="O142" s="116" t="s">
        <v>113</v>
      </c>
      <c r="P142" s="41"/>
      <c r="Q142" s="47"/>
      <c r="R142" s="97"/>
      <c r="T142" s="99"/>
      <c r="U142" s="116" t="s">
        <v>113</v>
      </c>
      <c r="V142" s="41"/>
      <c r="W142" s="47"/>
      <c r="X142" s="97"/>
      <c r="Z142" s="99"/>
      <c r="AA142" s="116" t="s">
        <v>113</v>
      </c>
      <c r="AB142" s="41"/>
      <c r="AC142" s="47"/>
      <c r="AD142" s="97"/>
      <c r="AF142" s="99"/>
      <c r="AG142" s="116" t="s">
        <v>113</v>
      </c>
      <c r="AH142" s="41"/>
      <c r="AI142" s="47"/>
    </row>
    <row r="143" spans="1:35" x14ac:dyDescent="0.25">
      <c r="B143" s="39" t="s">
        <v>111</v>
      </c>
      <c r="C143" s="85">
        <v>0.5</v>
      </c>
      <c r="D143" s="41">
        <v>30</v>
      </c>
      <c r="E143" s="47" t="e">
        <f>IF(E141&gt;$D143,C143*E5,0)</f>
        <v>#VALUE!</v>
      </c>
      <c r="F143" s="97"/>
      <c r="H143" s="39" t="s">
        <v>111</v>
      </c>
      <c r="I143" s="85">
        <v>0.5</v>
      </c>
      <c r="J143" s="41">
        <v>30</v>
      </c>
      <c r="K143" s="47">
        <f>IF(K141&gt;$D143,I143*K5,0)</f>
        <v>33143.81</v>
      </c>
      <c r="L143" s="97"/>
      <c r="N143" s="39" t="s">
        <v>111</v>
      </c>
      <c r="O143" s="85">
        <v>0.5</v>
      </c>
      <c r="P143" s="41">
        <v>30</v>
      </c>
      <c r="Q143" s="47">
        <f>IF(Q141&gt;$D143,O143*Q5,0)</f>
        <v>33806.686199999996</v>
      </c>
      <c r="R143" s="97"/>
      <c r="T143" s="39" t="s">
        <v>111</v>
      </c>
      <c r="U143" s="85">
        <v>0.5</v>
      </c>
      <c r="V143" s="41">
        <v>30</v>
      </c>
      <c r="W143" s="47">
        <f>IF(W141&gt;$D143,U143*W5,0)</f>
        <v>34313.786492999992</v>
      </c>
      <c r="X143" s="97"/>
      <c r="Z143" s="39" t="s">
        <v>111</v>
      </c>
      <c r="AA143" s="85">
        <v>0.5</v>
      </c>
      <c r="AB143" s="41">
        <v>30</v>
      </c>
      <c r="AC143" s="47">
        <f>IF(AC141&gt;$D143,AA143*AC5,0)</f>
        <v>34656.924357929995</v>
      </c>
      <c r="AD143" s="97"/>
      <c r="AF143" s="39" t="s">
        <v>111</v>
      </c>
      <c r="AG143" s="85">
        <v>0.5</v>
      </c>
      <c r="AH143" s="41">
        <v>30</v>
      </c>
      <c r="AI143" s="47">
        <f>IF(AI141&gt;$D143,AG143*AI5,0)</f>
        <v>35003.493601509297</v>
      </c>
    </row>
    <row r="144" spans="1:35" x14ac:dyDescent="0.25">
      <c r="B144" s="39" t="s">
        <v>112</v>
      </c>
      <c r="C144" s="85">
        <v>0.5</v>
      </c>
      <c r="D144" s="41">
        <v>10</v>
      </c>
      <c r="E144" s="47" t="e">
        <f>IF(E141&gt;=(D143+D144),(D145*C144*E5),0)</f>
        <v>#VALUE!</v>
      </c>
      <c r="H144" s="39" t="s">
        <v>112</v>
      </c>
      <c r="I144" s="85">
        <v>0.5</v>
      </c>
      <c r="J144" s="41">
        <v>10</v>
      </c>
      <c r="K144" s="47">
        <f>IF(K141&gt;=(J143+J144),(J145*I144*K5),0)</f>
        <v>795451.44</v>
      </c>
      <c r="N144" s="39" t="s">
        <v>112</v>
      </c>
      <c r="O144" s="85">
        <v>0.5</v>
      </c>
      <c r="P144" s="41">
        <v>10</v>
      </c>
      <c r="Q144" s="47">
        <f>IF(Q141&gt;=(P143+P144),(P145*O144*Q5),0)</f>
        <v>980393.8997999999</v>
      </c>
      <c r="T144" s="39" t="s">
        <v>112</v>
      </c>
      <c r="U144" s="85">
        <v>0.5</v>
      </c>
      <c r="V144" s="41">
        <v>10</v>
      </c>
      <c r="W144" s="47">
        <f>IF(W141&gt;=(V143+V144),(V145*U144*W5),0)</f>
        <v>1200982.5272549996</v>
      </c>
      <c r="Z144" s="39" t="s">
        <v>112</v>
      </c>
      <c r="AA144" s="85">
        <v>0.5</v>
      </c>
      <c r="AB144" s="41">
        <v>10</v>
      </c>
      <c r="AC144" s="47">
        <f>IF(AC141&gt;=(AB143+AB144),(AB145*AA144*AC5),0)</f>
        <v>1212992.3525275497</v>
      </c>
      <c r="AF144" s="39" t="s">
        <v>112</v>
      </c>
      <c r="AG144" s="85">
        <v>0.5</v>
      </c>
      <c r="AH144" s="41">
        <v>10</v>
      </c>
      <c r="AI144" s="47">
        <f>IF(AI141&gt;=(AH143+AH144),(AH145*AG144*AI5),0)</f>
        <v>1295129.2632558439</v>
      </c>
    </row>
    <row r="145" spans="1:35" ht="15.75" thickBot="1" x14ac:dyDescent="0.3">
      <c r="B145" s="117" t="s">
        <v>135</v>
      </c>
      <c r="C145" s="85"/>
      <c r="D145" s="9" t="e">
        <f>ROUNDDOWN(((E141-D143)/D144),0)</f>
        <v>#VALUE!</v>
      </c>
      <c r="E145" s="47"/>
      <c r="H145" s="117" t="s">
        <v>135</v>
      </c>
      <c r="I145" s="85"/>
      <c r="J145" s="9">
        <f>ROUNDDOWN(((K141-J143)/J144),0)</f>
        <v>24</v>
      </c>
      <c r="K145" s="47"/>
      <c r="N145" s="117" t="s">
        <v>135</v>
      </c>
      <c r="O145" s="85"/>
      <c r="P145" s="9">
        <f>ROUNDDOWN(((Q141-P143)/P144),0)</f>
        <v>29</v>
      </c>
      <c r="Q145" s="47"/>
      <c r="T145" s="117" t="s">
        <v>135</v>
      </c>
      <c r="U145" s="85"/>
      <c r="V145" s="9">
        <f>ROUNDDOWN(((W141-V143)/V144),0)</f>
        <v>35</v>
      </c>
      <c r="W145" s="47"/>
      <c r="Z145" s="117" t="s">
        <v>135</v>
      </c>
      <c r="AA145" s="85"/>
      <c r="AB145" s="9">
        <f>ROUNDDOWN(((AC141-AB143)/AB144),0)</f>
        <v>35</v>
      </c>
      <c r="AC145" s="47"/>
      <c r="AF145" s="117" t="s">
        <v>135</v>
      </c>
      <c r="AG145" s="85"/>
      <c r="AH145" s="9">
        <f>ROUNDDOWN(((AI141-AH143)/AH144),0)</f>
        <v>37</v>
      </c>
      <c r="AI145" s="47"/>
    </row>
    <row r="146" spans="1:35" ht="15.75" thickBot="1" x14ac:dyDescent="0.3">
      <c r="B146" s="118" t="s">
        <v>114</v>
      </c>
      <c r="C146" s="119"/>
      <c r="D146" s="120"/>
      <c r="E146" s="121" t="e">
        <f>SUM(E143:E144)</f>
        <v>#VALUE!</v>
      </c>
      <c r="H146" s="118" t="s">
        <v>114</v>
      </c>
      <c r="I146" s="119"/>
      <c r="J146" s="120"/>
      <c r="K146" s="121">
        <f>SUM(K143:K144)</f>
        <v>828595.25</v>
      </c>
      <c r="N146" s="118" t="s">
        <v>114</v>
      </c>
      <c r="O146" s="119"/>
      <c r="P146" s="120"/>
      <c r="Q146" s="121">
        <f>SUM(Q143:Q144)</f>
        <v>1014200.5859999999</v>
      </c>
      <c r="T146" s="118" t="s">
        <v>114</v>
      </c>
      <c r="U146" s="119"/>
      <c r="V146" s="120"/>
      <c r="W146" s="121">
        <f>SUM(W143:W144)</f>
        <v>1235296.3137479997</v>
      </c>
      <c r="Z146" s="118" t="s">
        <v>114</v>
      </c>
      <c r="AA146" s="119"/>
      <c r="AB146" s="120"/>
      <c r="AC146" s="121">
        <f>SUM(AC143:AC144)</f>
        <v>1247649.2768854797</v>
      </c>
      <c r="AF146" s="118" t="s">
        <v>114</v>
      </c>
      <c r="AG146" s="119"/>
      <c r="AH146" s="120"/>
      <c r="AI146" s="121">
        <f>SUM(AI143:AI144)</f>
        <v>1330132.7568573533</v>
      </c>
    </row>
    <row r="147" spans="1:35" ht="15.75" thickBot="1" x14ac:dyDescent="0.3"/>
    <row r="148" spans="1:35" ht="15.75" thickBot="1" x14ac:dyDescent="0.3">
      <c r="B148" s="92" t="s">
        <v>115</v>
      </c>
      <c r="C148" s="13"/>
      <c r="D148" s="13"/>
      <c r="E148" s="13"/>
      <c r="H148" s="92" t="s">
        <v>115</v>
      </c>
      <c r="I148" s="13"/>
      <c r="J148" s="13"/>
      <c r="K148" s="13"/>
      <c r="N148" s="92" t="s">
        <v>115</v>
      </c>
      <c r="O148" s="13"/>
      <c r="P148" s="13"/>
      <c r="Q148" s="13"/>
      <c r="T148" s="92" t="s">
        <v>115</v>
      </c>
      <c r="U148" s="13"/>
      <c r="V148" s="13"/>
      <c r="W148" s="13"/>
      <c r="Z148" s="92" t="s">
        <v>115</v>
      </c>
      <c r="AA148" s="13"/>
      <c r="AB148" s="13"/>
      <c r="AC148" s="13"/>
      <c r="AF148" s="92" t="s">
        <v>115</v>
      </c>
      <c r="AG148" s="13"/>
      <c r="AH148" s="13"/>
      <c r="AI148" s="13"/>
    </row>
    <row r="149" spans="1:35" ht="15.75" thickBot="1" x14ac:dyDescent="0.3">
      <c r="B149" s="77" t="s">
        <v>20</v>
      </c>
      <c r="C149" s="78" t="s">
        <v>2</v>
      </c>
      <c r="D149" s="78" t="s">
        <v>3</v>
      </c>
      <c r="E149" s="79" t="s">
        <v>1</v>
      </c>
      <c r="H149" s="77" t="s">
        <v>20</v>
      </c>
      <c r="I149" s="78" t="s">
        <v>2</v>
      </c>
      <c r="J149" s="78" t="s">
        <v>3</v>
      </c>
      <c r="K149" s="79" t="s">
        <v>1</v>
      </c>
      <c r="N149" s="77" t="s">
        <v>20</v>
      </c>
      <c r="O149" s="78" t="s">
        <v>2</v>
      </c>
      <c r="P149" s="78" t="s">
        <v>3</v>
      </c>
      <c r="Q149" s="79" t="s">
        <v>1</v>
      </c>
      <c r="T149" s="77" t="s">
        <v>20</v>
      </c>
      <c r="U149" s="78" t="s">
        <v>2</v>
      </c>
      <c r="V149" s="78" t="s">
        <v>3</v>
      </c>
      <c r="W149" s="79" t="s">
        <v>1</v>
      </c>
      <c r="Z149" s="77" t="s">
        <v>20</v>
      </c>
      <c r="AA149" s="78" t="s">
        <v>2</v>
      </c>
      <c r="AB149" s="78" t="s">
        <v>3</v>
      </c>
      <c r="AC149" s="79" t="s">
        <v>1</v>
      </c>
      <c r="AF149" s="77" t="s">
        <v>20</v>
      </c>
      <c r="AG149" s="78" t="s">
        <v>2</v>
      </c>
      <c r="AH149" s="78" t="s">
        <v>3</v>
      </c>
      <c r="AI149" s="79" t="s">
        <v>1</v>
      </c>
    </row>
    <row r="150" spans="1:35" x14ac:dyDescent="0.25">
      <c r="A150" s="81" t="s">
        <v>82</v>
      </c>
      <c r="B150" s="29" t="s">
        <v>120</v>
      </c>
      <c r="C150" s="122" t="s">
        <v>121</v>
      </c>
      <c r="D150" s="31"/>
      <c r="E150" s="123" t="e">
        <f>IF('Start Here - Data Entry '!$E$5&gt;2,0,IF(D156&lt;=A151,E151,(IF(D156&lt;=A152,E152,(IF(D156&lt;=A153,E153,(IF(D156&lt;=A154,E154,E155))))))))</f>
        <v>#VALUE!</v>
      </c>
      <c r="F150" s="82"/>
      <c r="G150" s="81" t="s">
        <v>82</v>
      </c>
      <c r="H150" s="29" t="s">
        <v>120</v>
      </c>
      <c r="I150" s="122" t="s">
        <v>121</v>
      </c>
      <c r="J150" s="31"/>
      <c r="K150" s="123">
        <f>IF('Start Here - Data Entry '!$E$5&gt;2,0,IF(J156&lt;=G151,K151,(IF(J156&lt;=G152,K152,(IF(J156&lt;=G153,K153,(IF(J156&lt;=G154,K154,K155))))))))</f>
        <v>0.5</v>
      </c>
      <c r="L150" s="82"/>
      <c r="M150" s="81" t="s">
        <v>82</v>
      </c>
      <c r="N150" s="29" t="s">
        <v>120</v>
      </c>
      <c r="O150" s="122" t="s">
        <v>121</v>
      </c>
      <c r="P150" s="31"/>
      <c r="Q150" s="123">
        <f>IF('Start Here - Data Entry '!$E$5&gt;2,0,IF(P156&lt;=M151,Q151,(IF(P156&lt;=M152,Q152,(IF(P156&lt;=M153,Q153,(IF(P156&lt;=M154,Q154,Q155))))))))</f>
        <v>0.5</v>
      </c>
      <c r="R150" s="82"/>
      <c r="S150" s="81" t="s">
        <v>82</v>
      </c>
      <c r="T150" s="29" t="s">
        <v>120</v>
      </c>
      <c r="U150" s="122" t="s">
        <v>121</v>
      </c>
      <c r="V150" s="31"/>
      <c r="W150" s="123">
        <f>IF('Start Here - Data Entry '!$E$5&gt;2,0,IF(V156&lt;=S151,W151,(IF(V156&lt;=S152,W152,(IF(V156&lt;=S153,W153,(IF(V156&lt;=S154,W154,W155))))))))</f>
        <v>0.5</v>
      </c>
      <c r="X150" s="82"/>
      <c r="Y150" s="81" t="s">
        <v>82</v>
      </c>
      <c r="Z150" s="29" t="s">
        <v>120</v>
      </c>
      <c r="AA150" s="122" t="s">
        <v>121</v>
      </c>
      <c r="AB150" s="31"/>
      <c r="AC150" s="123">
        <f>IF('Start Here - Data Entry '!$E$5&gt;2,0,IF(AB156&lt;=Y151,AC151,(IF(AB156&lt;=Y152,AC152,(IF(AB156&lt;=Y153,AC153,(IF(AB156&lt;=Y154,AC154,AC155))))))))</f>
        <v>0.5</v>
      </c>
      <c r="AD150" s="82"/>
      <c r="AE150" s="81" t="s">
        <v>82</v>
      </c>
      <c r="AF150" s="29" t="s">
        <v>120</v>
      </c>
      <c r="AG150" s="122" t="s">
        <v>121</v>
      </c>
      <c r="AH150" s="31"/>
      <c r="AI150" s="123">
        <f>IF('Start Here - Data Entry '!$E$5&gt;2,0,IF(AH156&lt;=AE151,AI151,(IF(AH156&lt;=AE152,AI152,(IF(AH156&lt;=AE153,AI153,(IF(AH156&lt;=AE154,AI154,AI155))))))))</f>
        <v>1</v>
      </c>
    </row>
    <row r="151" spans="1:35" x14ac:dyDescent="0.25">
      <c r="A151" s="9">
        <v>200</v>
      </c>
      <c r="B151" s="124" t="s">
        <v>77</v>
      </c>
      <c r="C151" s="125">
        <v>0.5</v>
      </c>
      <c r="D151" s="36" t="e">
        <f>$D$106</f>
        <v>#VALUE!</v>
      </c>
      <c r="E151" s="126">
        <f>C151</f>
        <v>0.5</v>
      </c>
      <c r="F151" s="82"/>
      <c r="G151" s="9">
        <v>200</v>
      </c>
      <c r="H151" s="124" t="s">
        <v>77</v>
      </c>
      <c r="I151" s="125">
        <v>0.5</v>
      </c>
      <c r="J151" s="36">
        <f>$J$106</f>
        <v>275</v>
      </c>
      <c r="K151" s="126">
        <f>I151</f>
        <v>0.5</v>
      </c>
      <c r="L151" s="82"/>
      <c r="M151" s="9">
        <v>200</v>
      </c>
      <c r="N151" s="124" t="s">
        <v>77</v>
      </c>
      <c r="O151" s="125">
        <v>0.5</v>
      </c>
      <c r="P151" s="36">
        <f>$P$106</f>
        <v>325</v>
      </c>
      <c r="Q151" s="126">
        <f>O151</f>
        <v>0.5</v>
      </c>
      <c r="R151" s="82"/>
      <c r="S151" s="9">
        <v>200</v>
      </c>
      <c r="T151" s="124" t="s">
        <v>77</v>
      </c>
      <c r="U151" s="125">
        <v>0.5</v>
      </c>
      <c r="V151" s="36">
        <f>$V$106</f>
        <v>383</v>
      </c>
      <c r="W151" s="126">
        <f>U151</f>
        <v>0.5</v>
      </c>
      <c r="X151" s="82"/>
      <c r="Y151" s="9">
        <v>200</v>
      </c>
      <c r="Z151" s="124" t="s">
        <v>77</v>
      </c>
      <c r="AA151" s="125">
        <v>0.5</v>
      </c>
      <c r="AB151" s="36">
        <f>$AB$106</f>
        <v>388</v>
      </c>
      <c r="AC151" s="126">
        <f>AA151</f>
        <v>0.5</v>
      </c>
      <c r="AD151" s="82"/>
      <c r="AE151" s="9">
        <v>200</v>
      </c>
      <c r="AF151" s="124" t="s">
        <v>77</v>
      </c>
      <c r="AG151" s="125">
        <v>0.5</v>
      </c>
      <c r="AH151" s="36">
        <f>$AH$106</f>
        <v>403</v>
      </c>
      <c r="AI151" s="126">
        <f>AG151</f>
        <v>0.5</v>
      </c>
    </row>
    <row r="152" spans="1:35" x14ac:dyDescent="0.25">
      <c r="A152" s="9">
        <v>400</v>
      </c>
      <c r="B152" s="124" t="s">
        <v>76</v>
      </c>
      <c r="C152" s="125">
        <v>0.5</v>
      </c>
      <c r="D152" s="36" t="e">
        <f>$D$106</f>
        <v>#VALUE!</v>
      </c>
      <c r="E152" s="126">
        <f>C152</f>
        <v>0.5</v>
      </c>
      <c r="G152" s="9">
        <v>400</v>
      </c>
      <c r="H152" s="124" t="s">
        <v>76</v>
      </c>
      <c r="I152" s="125">
        <v>0.5</v>
      </c>
      <c r="J152" s="36">
        <f>$J$106</f>
        <v>275</v>
      </c>
      <c r="K152" s="126">
        <f>I152</f>
        <v>0.5</v>
      </c>
      <c r="M152" s="9">
        <v>400</v>
      </c>
      <c r="N152" s="124" t="s">
        <v>76</v>
      </c>
      <c r="O152" s="125">
        <v>0.5</v>
      </c>
      <c r="P152" s="36">
        <f>$P$106</f>
        <v>325</v>
      </c>
      <c r="Q152" s="126">
        <f>O152</f>
        <v>0.5</v>
      </c>
      <c r="S152" s="9">
        <v>400</v>
      </c>
      <c r="T152" s="124" t="s">
        <v>76</v>
      </c>
      <c r="U152" s="125">
        <v>0.5</v>
      </c>
      <c r="V152" s="36">
        <f>$V$106</f>
        <v>383</v>
      </c>
      <c r="W152" s="126">
        <f>U152</f>
        <v>0.5</v>
      </c>
      <c r="Y152" s="9">
        <v>400</v>
      </c>
      <c r="Z152" s="124" t="s">
        <v>76</v>
      </c>
      <c r="AA152" s="125">
        <v>0.5</v>
      </c>
      <c r="AB152" s="36">
        <f>$AB$106</f>
        <v>388</v>
      </c>
      <c r="AC152" s="126">
        <f>AA152</f>
        <v>0.5</v>
      </c>
      <c r="AE152" s="9">
        <v>400</v>
      </c>
      <c r="AF152" s="124" t="s">
        <v>76</v>
      </c>
      <c r="AG152" s="125">
        <v>0.5</v>
      </c>
      <c r="AH152" s="36">
        <f>$AH$106</f>
        <v>403</v>
      </c>
      <c r="AI152" s="126">
        <f>AG152</f>
        <v>0.5</v>
      </c>
    </row>
    <row r="153" spans="1:35" x14ac:dyDescent="0.25">
      <c r="A153" s="9">
        <v>549</v>
      </c>
      <c r="B153" s="124" t="s">
        <v>79</v>
      </c>
      <c r="C153" s="125">
        <v>1</v>
      </c>
      <c r="D153" s="36" t="e">
        <f>$D$106</f>
        <v>#VALUE!</v>
      </c>
      <c r="E153" s="126">
        <f>C153</f>
        <v>1</v>
      </c>
      <c r="G153" s="9">
        <v>549</v>
      </c>
      <c r="H153" s="124" t="s">
        <v>79</v>
      </c>
      <c r="I153" s="125">
        <v>1</v>
      </c>
      <c r="J153" s="36">
        <f>$J$106</f>
        <v>275</v>
      </c>
      <c r="K153" s="126">
        <f>I153</f>
        <v>1</v>
      </c>
      <c r="M153" s="9">
        <v>549</v>
      </c>
      <c r="N153" s="124" t="s">
        <v>79</v>
      </c>
      <c r="O153" s="125">
        <v>1</v>
      </c>
      <c r="P153" s="36">
        <f>$P$106</f>
        <v>325</v>
      </c>
      <c r="Q153" s="126">
        <f>O153</f>
        <v>1</v>
      </c>
      <c r="S153" s="9">
        <v>549</v>
      </c>
      <c r="T153" s="124" t="s">
        <v>79</v>
      </c>
      <c r="U153" s="125">
        <v>1</v>
      </c>
      <c r="V153" s="36">
        <f>$V$106</f>
        <v>383</v>
      </c>
      <c r="W153" s="126">
        <f>U153</f>
        <v>1</v>
      </c>
      <c r="Y153" s="9">
        <v>549</v>
      </c>
      <c r="Z153" s="124" t="s">
        <v>79</v>
      </c>
      <c r="AA153" s="125">
        <v>1</v>
      </c>
      <c r="AB153" s="36">
        <f>$AB$106</f>
        <v>388</v>
      </c>
      <c r="AC153" s="126">
        <f>AA153</f>
        <v>1</v>
      </c>
      <c r="AE153" s="9">
        <v>549</v>
      </c>
      <c r="AF153" s="124" t="s">
        <v>79</v>
      </c>
      <c r="AG153" s="125">
        <v>1</v>
      </c>
      <c r="AH153" s="36">
        <f>$AH$106</f>
        <v>403</v>
      </c>
      <c r="AI153" s="126">
        <f>AG153</f>
        <v>1</v>
      </c>
    </row>
    <row r="154" spans="1:35" x14ac:dyDescent="0.25">
      <c r="A154" s="9">
        <v>600</v>
      </c>
      <c r="B154" s="127" t="s">
        <v>80</v>
      </c>
      <c r="C154" s="125">
        <v>1</v>
      </c>
      <c r="D154" s="36" t="e">
        <f>$D$106</f>
        <v>#VALUE!</v>
      </c>
      <c r="E154" s="126">
        <f>C154</f>
        <v>1</v>
      </c>
      <c r="G154" s="9">
        <v>600</v>
      </c>
      <c r="H154" s="127" t="s">
        <v>80</v>
      </c>
      <c r="I154" s="125">
        <v>1</v>
      </c>
      <c r="J154" s="36">
        <f>$J$106</f>
        <v>275</v>
      </c>
      <c r="K154" s="126">
        <f>I154</f>
        <v>1</v>
      </c>
      <c r="M154" s="9">
        <v>600</v>
      </c>
      <c r="N154" s="127" t="s">
        <v>80</v>
      </c>
      <c r="O154" s="125">
        <v>1</v>
      </c>
      <c r="P154" s="36">
        <f>$P$106</f>
        <v>325</v>
      </c>
      <c r="Q154" s="126">
        <f>O154</f>
        <v>1</v>
      </c>
      <c r="S154" s="9">
        <v>600</v>
      </c>
      <c r="T154" s="127" t="s">
        <v>80</v>
      </c>
      <c r="U154" s="125">
        <v>1</v>
      </c>
      <c r="V154" s="36">
        <f>$V$106</f>
        <v>383</v>
      </c>
      <c r="W154" s="126">
        <f>U154</f>
        <v>1</v>
      </c>
      <c r="Y154" s="9">
        <v>600</v>
      </c>
      <c r="Z154" s="127" t="s">
        <v>80</v>
      </c>
      <c r="AA154" s="125">
        <v>1</v>
      </c>
      <c r="AB154" s="36">
        <f>$AB$106</f>
        <v>388</v>
      </c>
      <c r="AC154" s="126">
        <f>AA154</f>
        <v>1</v>
      </c>
      <c r="AE154" s="9">
        <v>600</v>
      </c>
      <c r="AF154" s="127" t="s">
        <v>80</v>
      </c>
      <c r="AG154" s="125">
        <v>1</v>
      </c>
      <c r="AH154" s="36">
        <f>$AH$106</f>
        <v>403</v>
      </c>
      <c r="AI154" s="126">
        <f>AG154</f>
        <v>1</v>
      </c>
    </row>
    <row r="155" spans="1:35" x14ac:dyDescent="0.25">
      <c r="B155" s="127" t="s">
        <v>81</v>
      </c>
      <c r="C155" s="125">
        <v>1.5</v>
      </c>
      <c r="D155" s="36" t="e">
        <f>$D$106</f>
        <v>#VALUE!</v>
      </c>
      <c r="E155" s="126">
        <f>C155</f>
        <v>1.5</v>
      </c>
      <c r="H155" s="127" t="s">
        <v>81</v>
      </c>
      <c r="I155" s="125">
        <v>1.5</v>
      </c>
      <c r="J155" s="36">
        <f>$J$106</f>
        <v>275</v>
      </c>
      <c r="K155" s="126">
        <f>I155</f>
        <v>1.5</v>
      </c>
      <c r="N155" s="127" t="s">
        <v>81</v>
      </c>
      <c r="O155" s="125">
        <v>1.5</v>
      </c>
      <c r="P155" s="36">
        <f>$P$106</f>
        <v>325</v>
      </c>
      <c r="Q155" s="126">
        <f>O155</f>
        <v>1.5</v>
      </c>
      <c r="T155" s="127" t="s">
        <v>81</v>
      </c>
      <c r="U155" s="125">
        <v>1.5</v>
      </c>
      <c r="V155" s="36">
        <f>$V$106</f>
        <v>383</v>
      </c>
      <c r="W155" s="126">
        <f>U155</f>
        <v>1.5</v>
      </c>
      <c r="Z155" s="127" t="s">
        <v>81</v>
      </c>
      <c r="AA155" s="125">
        <v>1.5</v>
      </c>
      <c r="AB155" s="36">
        <f>$AB$106</f>
        <v>388</v>
      </c>
      <c r="AC155" s="126">
        <f>AA155</f>
        <v>1.5</v>
      </c>
      <c r="AF155" s="127" t="s">
        <v>81</v>
      </c>
      <c r="AG155" s="125">
        <v>1.5</v>
      </c>
      <c r="AH155" s="36">
        <f>$AH$106</f>
        <v>403</v>
      </c>
      <c r="AI155" s="126">
        <f>AG155</f>
        <v>1.5</v>
      </c>
    </row>
    <row r="156" spans="1:35" ht="15.75" thickBot="1" x14ac:dyDescent="0.3">
      <c r="B156" s="128" t="s">
        <v>122</v>
      </c>
      <c r="C156" s="73"/>
      <c r="D156" s="129" t="e">
        <f>D106</f>
        <v>#VALUE!</v>
      </c>
      <c r="E156" s="130"/>
      <c r="H156" s="128" t="s">
        <v>122</v>
      </c>
      <c r="I156" s="73"/>
      <c r="J156" s="129">
        <f>J106</f>
        <v>275</v>
      </c>
      <c r="K156" s="130"/>
      <c r="N156" s="128" t="s">
        <v>122</v>
      </c>
      <c r="O156" s="73"/>
      <c r="P156" s="129">
        <f>P106</f>
        <v>325</v>
      </c>
      <c r="Q156" s="130"/>
      <c r="T156" s="128" t="s">
        <v>122</v>
      </c>
      <c r="U156" s="73"/>
      <c r="V156" s="129">
        <f>V106</f>
        <v>383</v>
      </c>
      <c r="W156" s="130"/>
      <c r="Z156" s="128" t="s">
        <v>122</v>
      </c>
      <c r="AA156" s="73"/>
      <c r="AB156" s="129">
        <f>AB106</f>
        <v>388</v>
      </c>
      <c r="AC156" s="130"/>
      <c r="AF156" s="128" t="s">
        <v>122</v>
      </c>
      <c r="AG156" s="73"/>
      <c r="AH156" s="129">
        <f>AH106</f>
        <v>403</v>
      </c>
      <c r="AI156" s="130"/>
    </row>
    <row r="157" spans="1:35" ht="15.75" thickBot="1" x14ac:dyDescent="0.3">
      <c r="C157" s="13"/>
      <c r="D157" s="13"/>
      <c r="E157" s="13"/>
      <c r="F157" s="14"/>
      <c r="I157" s="13"/>
      <c r="J157" s="13"/>
      <c r="K157" s="13"/>
      <c r="L157" s="14"/>
      <c r="O157" s="13"/>
      <c r="P157" s="13"/>
      <c r="Q157" s="13"/>
      <c r="R157" s="14"/>
      <c r="U157" s="13"/>
      <c r="V157" s="13"/>
      <c r="W157" s="13"/>
      <c r="X157" s="14"/>
      <c r="AA157" s="13"/>
      <c r="AB157" s="13"/>
      <c r="AC157" s="13"/>
      <c r="AD157" s="14"/>
      <c r="AG157" s="13"/>
      <c r="AH157" s="13"/>
      <c r="AI157" s="13"/>
    </row>
    <row r="158" spans="1:35" ht="15.75" thickBot="1" x14ac:dyDescent="0.3">
      <c r="B158" s="92" t="s">
        <v>123</v>
      </c>
      <c r="C158" s="13"/>
      <c r="D158" s="13"/>
      <c r="E158" s="13"/>
      <c r="F158" s="76"/>
      <c r="H158" s="92" t="s">
        <v>123</v>
      </c>
      <c r="I158" s="13"/>
      <c r="J158" s="13"/>
      <c r="K158" s="13"/>
      <c r="L158" s="76"/>
      <c r="N158" s="92" t="s">
        <v>123</v>
      </c>
      <c r="O158" s="13"/>
      <c r="P158" s="13"/>
      <c r="Q158" s="13"/>
      <c r="R158" s="76"/>
      <c r="T158" s="92" t="s">
        <v>123</v>
      </c>
      <c r="U158" s="13"/>
      <c r="V158" s="13"/>
      <c r="W158" s="13"/>
      <c r="X158" s="76"/>
      <c r="Z158" s="92" t="s">
        <v>123</v>
      </c>
      <c r="AA158" s="13"/>
      <c r="AB158" s="13"/>
      <c r="AC158" s="13"/>
      <c r="AD158" s="76"/>
      <c r="AF158" s="92" t="s">
        <v>123</v>
      </c>
      <c r="AG158" s="13"/>
      <c r="AH158" s="13"/>
      <c r="AI158" s="13"/>
    </row>
    <row r="159" spans="1:35" ht="15.75" thickBot="1" x14ac:dyDescent="0.3">
      <c r="B159" s="77" t="s">
        <v>20</v>
      </c>
      <c r="C159" s="78" t="s">
        <v>2</v>
      </c>
      <c r="D159" s="78" t="s">
        <v>3</v>
      </c>
      <c r="E159" s="79" t="s">
        <v>1</v>
      </c>
      <c r="H159" s="77" t="s">
        <v>20</v>
      </c>
      <c r="I159" s="78" t="s">
        <v>2</v>
      </c>
      <c r="J159" s="78" t="s">
        <v>3</v>
      </c>
      <c r="K159" s="79" t="s">
        <v>1</v>
      </c>
      <c r="N159" s="77" t="s">
        <v>20</v>
      </c>
      <c r="O159" s="78" t="s">
        <v>2</v>
      </c>
      <c r="P159" s="78" t="s">
        <v>3</v>
      </c>
      <c r="Q159" s="79" t="s">
        <v>1</v>
      </c>
      <c r="T159" s="77" t="s">
        <v>20</v>
      </c>
      <c r="U159" s="78" t="s">
        <v>2</v>
      </c>
      <c r="V159" s="78" t="s">
        <v>3</v>
      </c>
      <c r="W159" s="79" t="s">
        <v>1</v>
      </c>
      <c r="Z159" s="77" t="s">
        <v>20</v>
      </c>
      <c r="AA159" s="78" t="s">
        <v>2</v>
      </c>
      <c r="AB159" s="78" t="s">
        <v>3</v>
      </c>
      <c r="AC159" s="79" t="s">
        <v>1</v>
      </c>
      <c r="AF159" s="77" t="s">
        <v>20</v>
      </c>
      <c r="AG159" s="78" t="s">
        <v>2</v>
      </c>
      <c r="AH159" s="78" t="s">
        <v>3</v>
      </c>
      <c r="AI159" s="79" t="s">
        <v>1</v>
      </c>
    </row>
    <row r="160" spans="1:35" x14ac:dyDescent="0.25">
      <c r="B160" s="39" t="s">
        <v>145</v>
      </c>
      <c r="C160" s="40"/>
      <c r="D160" s="41"/>
      <c r="E160" s="47"/>
      <c r="F160" s="14"/>
      <c r="H160" s="39" t="s">
        <v>145</v>
      </c>
      <c r="I160" s="40"/>
      <c r="J160" s="41"/>
      <c r="K160" s="47"/>
      <c r="L160" s="14"/>
      <c r="N160" s="39" t="s">
        <v>145</v>
      </c>
      <c r="O160" s="40"/>
      <c r="P160" s="41"/>
      <c r="Q160" s="47"/>
      <c r="R160" s="14"/>
      <c r="T160" s="39" t="s">
        <v>145</v>
      </c>
      <c r="U160" s="40"/>
      <c r="V160" s="41"/>
      <c r="W160" s="47"/>
      <c r="X160" s="14"/>
      <c r="Z160" s="39" t="s">
        <v>145</v>
      </c>
      <c r="AA160" s="40"/>
      <c r="AB160" s="41"/>
      <c r="AC160" s="47"/>
      <c r="AD160" s="14"/>
      <c r="AF160" s="39" t="s">
        <v>145</v>
      </c>
      <c r="AG160" s="40"/>
      <c r="AH160" s="41"/>
      <c r="AI160" s="47"/>
    </row>
    <row r="161" spans="1:35" ht="20.100000000000001" customHeight="1" x14ac:dyDescent="0.25">
      <c r="B161" s="131" t="s">
        <v>137</v>
      </c>
      <c r="C161" s="132"/>
      <c r="D161" s="133"/>
      <c r="E161" s="134" t="str">
        <f>'Start Here - Data Entry '!$F42</f>
        <v>NA</v>
      </c>
      <c r="F161" s="14"/>
      <c r="H161" s="131" t="s">
        <v>137</v>
      </c>
      <c r="I161" s="132"/>
      <c r="J161" s="133"/>
      <c r="K161" s="134">
        <f>'Start Here - Data Entry '!$G42</f>
        <v>40</v>
      </c>
      <c r="L161" s="14"/>
      <c r="N161" s="131" t="s">
        <v>137</v>
      </c>
      <c r="O161" s="132"/>
      <c r="P161" s="133"/>
      <c r="Q161" s="134">
        <f>'Start Here - Data Entry '!$H42</f>
        <v>48</v>
      </c>
      <c r="R161" s="14"/>
      <c r="T161" s="131" t="s">
        <v>137</v>
      </c>
      <c r="U161" s="132"/>
      <c r="V161" s="133"/>
      <c r="W161" s="134">
        <f>'Start Here - Data Entry '!$I42</f>
        <v>52</v>
      </c>
      <c r="X161" s="14"/>
      <c r="Z161" s="131" t="s">
        <v>137</v>
      </c>
      <c r="AA161" s="132"/>
      <c r="AB161" s="133"/>
      <c r="AC161" s="134">
        <f>'Start Here - Data Entry '!$J42</f>
        <v>54</v>
      </c>
      <c r="AD161" s="14"/>
      <c r="AF161" s="131" t="s">
        <v>137</v>
      </c>
      <c r="AG161" s="132"/>
      <c r="AH161" s="133"/>
      <c r="AI161" s="134">
        <f>'Start Here - Data Entry '!$K42</f>
        <v>56</v>
      </c>
    </row>
    <row r="162" spans="1:35" ht="20.100000000000001" customHeight="1" x14ac:dyDescent="0.25">
      <c r="B162" s="124" t="s">
        <v>138</v>
      </c>
      <c r="C162" s="35"/>
      <c r="D162" s="56"/>
      <c r="E162" s="135" t="e">
        <f>ROUND(E161,0)</f>
        <v>#VALUE!</v>
      </c>
      <c r="F162" s="14"/>
      <c r="H162" s="124" t="s">
        <v>138</v>
      </c>
      <c r="I162" s="35"/>
      <c r="J162" s="56"/>
      <c r="K162" s="135">
        <f>ROUND(K161,0)</f>
        <v>40</v>
      </c>
      <c r="L162" s="14"/>
      <c r="N162" s="124" t="s">
        <v>138</v>
      </c>
      <c r="O162" s="35"/>
      <c r="P162" s="56"/>
      <c r="Q162" s="135">
        <f>ROUND(Q161,0)</f>
        <v>48</v>
      </c>
      <c r="R162" s="14"/>
      <c r="T162" s="124" t="s">
        <v>138</v>
      </c>
      <c r="U162" s="35"/>
      <c r="V162" s="56"/>
      <c r="W162" s="135">
        <f>ROUND(W161,0)</f>
        <v>52</v>
      </c>
      <c r="X162" s="14"/>
      <c r="Z162" s="124" t="s">
        <v>138</v>
      </c>
      <c r="AA162" s="35"/>
      <c r="AB162" s="56"/>
      <c r="AC162" s="135">
        <f>ROUND(AC161,0)</f>
        <v>54</v>
      </c>
      <c r="AD162" s="14"/>
      <c r="AF162" s="124" t="s">
        <v>138</v>
      </c>
      <c r="AG162" s="35"/>
      <c r="AH162" s="56"/>
      <c r="AI162" s="135">
        <f>ROUND(AI161,0)</f>
        <v>56</v>
      </c>
    </row>
    <row r="163" spans="1:35" ht="20.100000000000001" customHeight="1" x14ac:dyDescent="0.25">
      <c r="B163" s="124" t="s">
        <v>139</v>
      </c>
      <c r="C163" s="36"/>
      <c r="D163" s="56"/>
      <c r="E163" s="71"/>
      <c r="F163" s="14"/>
      <c r="H163" s="124" t="s">
        <v>139</v>
      </c>
      <c r="I163" s="36"/>
      <c r="J163" s="56"/>
      <c r="K163" s="71"/>
      <c r="L163" s="14"/>
      <c r="N163" s="124" t="s">
        <v>139</v>
      </c>
      <c r="O163" s="36"/>
      <c r="P163" s="56"/>
      <c r="Q163" s="71"/>
      <c r="R163" s="14"/>
      <c r="T163" s="124" t="s">
        <v>139</v>
      </c>
      <c r="U163" s="36"/>
      <c r="V163" s="56"/>
      <c r="W163" s="71"/>
      <c r="X163" s="14"/>
      <c r="Z163" s="124" t="s">
        <v>139</v>
      </c>
      <c r="AA163" s="36"/>
      <c r="AB163" s="56"/>
      <c r="AC163" s="71"/>
      <c r="AD163" s="14"/>
      <c r="AF163" s="124" t="s">
        <v>139</v>
      </c>
      <c r="AG163" s="36"/>
      <c r="AH163" s="56"/>
      <c r="AI163" s="71"/>
    </row>
    <row r="164" spans="1:35" ht="20.100000000000001" customHeight="1" x14ac:dyDescent="0.25">
      <c r="A164" s="9">
        <v>1</v>
      </c>
      <c r="B164" s="46" t="s">
        <v>13</v>
      </c>
      <c r="C164" s="36"/>
      <c r="D164" s="56"/>
      <c r="E164" s="5">
        <v>19</v>
      </c>
      <c r="F164" s="14"/>
      <c r="G164" s="9">
        <v>1</v>
      </c>
      <c r="H164" s="46" t="s">
        <v>13</v>
      </c>
      <c r="I164" s="36"/>
      <c r="J164" s="56"/>
      <c r="K164" s="5">
        <v>19</v>
      </c>
      <c r="L164" s="14"/>
      <c r="M164" s="9">
        <v>1</v>
      </c>
      <c r="N164" s="46" t="s">
        <v>13</v>
      </c>
      <c r="O164" s="36"/>
      <c r="P164" s="56"/>
      <c r="Q164" s="5">
        <v>19</v>
      </c>
      <c r="R164" s="14"/>
      <c r="S164" s="9">
        <v>1</v>
      </c>
      <c r="T164" s="46" t="s">
        <v>13</v>
      </c>
      <c r="U164" s="36"/>
      <c r="V164" s="56"/>
      <c r="W164" s="5">
        <v>19</v>
      </c>
      <c r="X164" s="14"/>
      <c r="Y164" s="9">
        <v>1</v>
      </c>
      <c r="Z164" s="46" t="s">
        <v>13</v>
      </c>
      <c r="AA164" s="36"/>
      <c r="AB164" s="56"/>
      <c r="AC164" s="5">
        <v>19</v>
      </c>
      <c r="AD164" s="14"/>
      <c r="AE164" s="9">
        <v>1</v>
      </c>
      <c r="AF164" s="46" t="s">
        <v>13</v>
      </c>
      <c r="AG164" s="36"/>
      <c r="AH164" s="56"/>
      <c r="AI164" s="5">
        <v>19</v>
      </c>
    </row>
    <row r="165" spans="1:35" ht="20.100000000000001" customHeight="1" x14ac:dyDescent="0.25">
      <c r="A165" s="9">
        <v>2</v>
      </c>
      <c r="B165" s="46" t="s">
        <v>14</v>
      </c>
      <c r="C165" s="36"/>
      <c r="D165" s="56"/>
      <c r="E165" s="5">
        <v>19</v>
      </c>
      <c r="F165" s="14"/>
      <c r="G165" s="9">
        <v>2</v>
      </c>
      <c r="H165" s="46" t="s">
        <v>14</v>
      </c>
      <c r="I165" s="36"/>
      <c r="J165" s="56"/>
      <c r="K165" s="5">
        <v>19</v>
      </c>
      <c r="L165" s="14"/>
      <c r="M165" s="9">
        <v>2</v>
      </c>
      <c r="N165" s="46" t="s">
        <v>14</v>
      </c>
      <c r="O165" s="36"/>
      <c r="P165" s="56"/>
      <c r="Q165" s="5">
        <v>19</v>
      </c>
      <c r="R165" s="14"/>
      <c r="S165" s="9">
        <v>2</v>
      </c>
      <c r="T165" s="46" t="s">
        <v>14</v>
      </c>
      <c r="U165" s="36"/>
      <c r="V165" s="56"/>
      <c r="W165" s="5">
        <v>19</v>
      </c>
      <c r="X165" s="14"/>
      <c r="Y165" s="9">
        <v>2</v>
      </c>
      <c r="Z165" s="46" t="s">
        <v>14</v>
      </c>
      <c r="AA165" s="36"/>
      <c r="AB165" s="56"/>
      <c r="AC165" s="5">
        <v>19</v>
      </c>
      <c r="AD165" s="14"/>
      <c r="AE165" s="9">
        <v>2</v>
      </c>
      <c r="AF165" s="46" t="s">
        <v>14</v>
      </c>
      <c r="AG165" s="36"/>
      <c r="AH165" s="56"/>
      <c r="AI165" s="5">
        <v>19</v>
      </c>
    </row>
    <row r="166" spans="1:35" x14ac:dyDescent="0.25">
      <c r="A166" s="9">
        <v>3</v>
      </c>
      <c r="B166" s="46" t="s">
        <v>15</v>
      </c>
      <c r="C166" s="36"/>
      <c r="D166" s="56"/>
      <c r="E166" s="5">
        <v>21</v>
      </c>
      <c r="F166" s="14"/>
      <c r="G166" s="9">
        <v>3</v>
      </c>
      <c r="H166" s="46" t="s">
        <v>15</v>
      </c>
      <c r="I166" s="36"/>
      <c r="J166" s="56"/>
      <c r="K166" s="5">
        <v>21</v>
      </c>
      <c r="L166" s="14"/>
      <c r="M166" s="9">
        <v>3</v>
      </c>
      <c r="N166" s="46" t="s">
        <v>15</v>
      </c>
      <c r="O166" s="36"/>
      <c r="P166" s="56"/>
      <c r="Q166" s="5">
        <v>21</v>
      </c>
      <c r="R166" s="14"/>
      <c r="S166" s="9">
        <v>3</v>
      </c>
      <c r="T166" s="46" t="s">
        <v>15</v>
      </c>
      <c r="U166" s="36"/>
      <c r="V166" s="56"/>
      <c r="W166" s="5">
        <v>21</v>
      </c>
      <c r="X166" s="14"/>
      <c r="Y166" s="9">
        <v>3</v>
      </c>
      <c r="Z166" s="46" t="s">
        <v>15</v>
      </c>
      <c r="AA166" s="36"/>
      <c r="AB166" s="56"/>
      <c r="AC166" s="5">
        <v>21</v>
      </c>
      <c r="AD166" s="14"/>
      <c r="AE166" s="9">
        <v>3</v>
      </c>
      <c r="AF166" s="46" t="s">
        <v>15</v>
      </c>
      <c r="AG166" s="36"/>
      <c r="AH166" s="56"/>
      <c r="AI166" s="5">
        <v>21</v>
      </c>
    </row>
    <row r="167" spans="1:35" x14ac:dyDescent="0.25">
      <c r="A167" s="9">
        <v>4</v>
      </c>
      <c r="B167" s="136" t="s">
        <v>17</v>
      </c>
      <c r="C167" s="36"/>
      <c r="D167" s="56"/>
      <c r="E167" s="5">
        <v>21</v>
      </c>
      <c r="F167" s="14"/>
      <c r="G167" s="9">
        <v>4</v>
      </c>
      <c r="H167" s="136" t="s">
        <v>17</v>
      </c>
      <c r="I167" s="36"/>
      <c r="J167" s="56"/>
      <c r="K167" s="5">
        <v>21</v>
      </c>
      <c r="L167" s="14"/>
      <c r="M167" s="9">
        <v>4</v>
      </c>
      <c r="N167" s="136" t="s">
        <v>17</v>
      </c>
      <c r="O167" s="36"/>
      <c r="P167" s="56"/>
      <c r="Q167" s="5">
        <v>21</v>
      </c>
      <c r="R167" s="14"/>
      <c r="S167" s="9">
        <v>4</v>
      </c>
      <c r="T167" s="136" t="s">
        <v>17</v>
      </c>
      <c r="U167" s="36"/>
      <c r="V167" s="56"/>
      <c r="W167" s="5">
        <v>21</v>
      </c>
      <c r="X167" s="14"/>
      <c r="Y167" s="9">
        <v>4</v>
      </c>
      <c r="Z167" s="136" t="s">
        <v>17</v>
      </c>
      <c r="AA167" s="36"/>
      <c r="AB167" s="56"/>
      <c r="AC167" s="5">
        <v>21</v>
      </c>
      <c r="AD167" s="14"/>
      <c r="AE167" s="9">
        <v>4</v>
      </c>
      <c r="AF167" s="136" t="s">
        <v>17</v>
      </c>
      <c r="AG167" s="36"/>
      <c r="AH167" s="56"/>
      <c r="AI167" s="5">
        <v>21</v>
      </c>
    </row>
    <row r="168" spans="1:35" x14ac:dyDescent="0.25">
      <c r="A168" s="9">
        <v>5</v>
      </c>
      <c r="B168" s="127" t="s">
        <v>16</v>
      </c>
      <c r="C168" s="36"/>
      <c r="D168" s="56"/>
      <c r="E168" s="6">
        <v>23</v>
      </c>
      <c r="F168" s="14"/>
      <c r="G168" s="9">
        <v>5</v>
      </c>
      <c r="H168" s="127" t="s">
        <v>16</v>
      </c>
      <c r="I168" s="36"/>
      <c r="J168" s="56"/>
      <c r="K168" s="6">
        <v>23</v>
      </c>
      <c r="L168" s="14"/>
      <c r="M168" s="9">
        <v>5</v>
      </c>
      <c r="N168" s="127" t="s">
        <v>16</v>
      </c>
      <c r="O168" s="36"/>
      <c r="P168" s="56"/>
      <c r="Q168" s="6">
        <v>23</v>
      </c>
      <c r="R168" s="14"/>
      <c r="S168" s="9">
        <v>5</v>
      </c>
      <c r="T168" s="127" t="s">
        <v>16</v>
      </c>
      <c r="U168" s="36"/>
      <c r="V168" s="56"/>
      <c r="W168" s="6">
        <v>23</v>
      </c>
      <c r="X168" s="14"/>
      <c r="Y168" s="9">
        <v>5</v>
      </c>
      <c r="Z168" s="127" t="s">
        <v>16</v>
      </c>
      <c r="AA168" s="36"/>
      <c r="AB168" s="56"/>
      <c r="AC168" s="6">
        <v>23</v>
      </c>
      <c r="AD168" s="14"/>
      <c r="AE168" s="9">
        <v>5</v>
      </c>
      <c r="AF168" s="127" t="s">
        <v>16</v>
      </c>
      <c r="AG168" s="36"/>
      <c r="AH168" s="56"/>
      <c r="AI168" s="6">
        <v>23</v>
      </c>
    </row>
    <row r="169" spans="1:35" ht="15.75" thickBot="1" x14ac:dyDescent="0.3">
      <c r="B169" s="127" t="s">
        <v>140</v>
      </c>
      <c r="C169" s="36"/>
      <c r="D169" s="56"/>
      <c r="E169" s="137">
        <f>IF('Start Here - Data Entry '!$E$5='Calculations - HIDE'!A164,'Calculations - HIDE'!E164,IF('Start Here - Data Entry '!$E$5='Calculations - HIDE'!A165,'Calculations - HIDE'!E165,IF('Start Here - Data Entry '!$E$5='Calculations - HIDE'!A166,'Calculations - HIDE'!E166,IF('Start Here - Data Entry '!$E$5='Calculations - HIDE'!A167,'Calculations - HIDE'!E167,'Calculations - HIDE'!E168))))</f>
        <v>19</v>
      </c>
      <c r="F169" s="14"/>
      <c r="H169" s="127" t="s">
        <v>140</v>
      </c>
      <c r="I169" s="36"/>
      <c r="J169" s="56"/>
      <c r="K169" s="137">
        <f>IF('Start Here - Data Entry '!$E$5='Calculations - HIDE'!G164,'Calculations - HIDE'!K164,IF('Start Here - Data Entry '!$E$5='Calculations - HIDE'!G165,'Calculations - HIDE'!K165,IF('Start Here - Data Entry '!$E$5='Calculations - HIDE'!G166,'Calculations - HIDE'!K166,IF('Start Here - Data Entry '!$E$5='Calculations - HIDE'!G167,'Calculations - HIDE'!K167,'Calculations - HIDE'!K168))))</f>
        <v>19</v>
      </c>
      <c r="L169" s="14"/>
      <c r="N169" s="127" t="s">
        <v>140</v>
      </c>
      <c r="O169" s="36"/>
      <c r="P169" s="56"/>
      <c r="Q169" s="137">
        <f>IF('Start Here - Data Entry '!$E$5='Calculations - HIDE'!M164,'Calculations - HIDE'!Q164,IF('Start Here - Data Entry '!$E$5='Calculations - HIDE'!M165,'Calculations - HIDE'!Q165,IF('Start Here - Data Entry '!$E$5='Calculations - HIDE'!M166,'Calculations - HIDE'!Q166,IF('Start Here - Data Entry '!$E$5='Calculations - HIDE'!M167,'Calculations - HIDE'!Q167,'Calculations - HIDE'!Q168))))</f>
        <v>19</v>
      </c>
      <c r="R169" s="14"/>
      <c r="T169" s="127" t="s">
        <v>140</v>
      </c>
      <c r="U169" s="36"/>
      <c r="V169" s="56"/>
      <c r="W169" s="137">
        <f>IF('Start Here - Data Entry '!$E$5='Calculations - HIDE'!S164,'Calculations - HIDE'!W164,IF('Start Here - Data Entry '!$E$5='Calculations - HIDE'!S165,'Calculations - HIDE'!W165,IF('Start Here - Data Entry '!$E$5='Calculations - HIDE'!S166,'Calculations - HIDE'!W166,IF('Start Here - Data Entry '!$E$5='Calculations - HIDE'!S167,'Calculations - HIDE'!W167,'Calculations - HIDE'!W168))))</f>
        <v>19</v>
      </c>
      <c r="X169" s="14"/>
      <c r="Z169" s="127" t="s">
        <v>140</v>
      </c>
      <c r="AA169" s="36"/>
      <c r="AB169" s="56"/>
      <c r="AC169" s="137">
        <f>IF('Start Here - Data Entry '!$E$5='Calculations - HIDE'!Y164,'Calculations - HIDE'!AC164,IF('Start Here - Data Entry '!$E$5='Calculations - HIDE'!Y165,'Calculations - HIDE'!AC165,IF('Start Here - Data Entry '!$E$5='Calculations - HIDE'!Y166,'Calculations - HIDE'!AC166,IF('Start Here - Data Entry '!$E$5='Calculations - HIDE'!Y167,'Calculations - HIDE'!AC167,'Calculations - HIDE'!AC168))))</f>
        <v>19</v>
      </c>
      <c r="AD169" s="14"/>
      <c r="AF169" s="127" t="s">
        <v>140</v>
      </c>
      <c r="AG169" s="36"/>
      <c r="AH169" s="56"/>
      <c r="AI169" s="137">
        <f>IF('Start Here - Data Entry '!$E$5='Calculations - HIDE'!AE164,'Calculations - HIDE'!AI164,IF('Start Here - Data Entry '!$E$5='Calculations - HIDE'!AE165,'Calculations - HIDE'!AI165,IF('Start Here - Data Entry '!$E$5='Calculations - HIDE'!AE166,'Calculations - HIDE'!AI166,IF('Start Here - Data Entry '!$E$5='Calculations - HIDE'!AE167,'Calculations - HIDE'!AI167,'Calculations - HIDE'!AI168))))</f>
        <v>19</v>
      </c>
    </row>
    <row r="170" spans="1:35" ht="15.75" thickTop="1" x14ac:dyDescent="0.25">
      <c r="B170" s="127" t="s">
        <v>141</v>
      </c>
      <c r="C170" s="36"/>
      <c r="D170" s="56"/>
      <c r="E170" s="134" t="e">
        <f>E162/E169</f>
        <v>#VALUE!</v>
      </c>
      <c r="F170" s="14"/>
      <c r="H170" s="127" t="s">
        <v>141</v>
      </c>
      <c r="I170" s="36"/>
      <c r="J170" s="56"/>
      <c r="K170" s="134">
        <f>K162/K169</f>
        <v>2.1052631578947367</v>
      </c>
      <c r="L170" s="14"/>
      <c r="N170" s="127" t="s">
        <v>141</v>
      </c>
      <c r="O170" s="36"/>
      <c r="P170" s="56"/>
      <c r="Q170" s="134">
        <f>Q162/Q169</f>
        <v>2.5263157894736841</v>
      </c>
      <c r="R170" s="14"/>
      <c r="T170" s="127" t="s">
        <v>141</v>
      </c>
      <c r="U170" s="36"/>
      <c r="V170" s="56"/>
      <c r="W170" s="134">
        <f>W162/W169</f>
        <v>2.736842105263158</v>
      </c>
      <c r="X170" s="14"/>
      <c r="Z170" s="127" t="s">
        <v>141</v>
      </c>
      <c r="AA170" s="36"/>
      <c r="AB170" s="56"/>
      <c r="AC170" s="134">
        <f>AC162/AC169</f>
        <v>2.8421052631578947</v>
      </c>
      <c r="AD170" s="14"/>
      <c r="AF170" s="127" t="s">
        <v>141</v>
      </c>
      <c r="AG170" s="36"/>
      <c r="AH170" s="56"/>
      <c r="AI170" s="134">
        <f>AI162/AI169</f>
        <v>2.9473684210526314</v>
      </c>
    </row>
    <row r="171" spans="1:35" x14ac:dyDescent="0.25">
      <c r="B171" s="127" t="s">
        <v>142</v>
      </c>
      <c r="C171" s="36"/>
      <c r="D171" s="56"/>
      <c r="E171" s="138" t="e">
        <f>TRUNC(E170)</f>
        <v>#VALUE!</v>
      </c>
      <c r="F171" s="14"/>
      <c r="H171" s="127" t="s">
        <v>142</v>
      </c>
      <c r="I171" s="36"/>
      <c r="J171" s="56"/>
      <c r="K171" s="138">
        <f>TRUNC(K170)</f>
        <v>2</v>
      </c>
      <c r="L171" s="14"/>
      <c r="N171" s="127" t="s">
        <v>142</v>
      </c>
      <c r="O171" s="36"/>
      <c r="P171" s="56"/>
      <c r="Q171" s="138">
        <f>TRUNC(Q170)</f>
        <v>2</v>
      </c>
      <c r="R171" s="14"/>
      <c r="T171" s="127" t="s">
        <v>142</v>
      </c>
      <c r="U171" s="36"/>
      <c r="V171" s="56"/>
      <c r="W171" s="138">
        <f>TRUNC(W170)</f>
        <v>2</v>
      </c>
      <c r="X171" s="14"/>
      <c r="Z171" s="127" t="s">
        <v>142</v>
      </c>
      <c r="AA171" s="36"/>
      <c r="AB171" s="56"/>
      <c r="AC171" s="138">
        <f>TRUNC(AC170)</f>
        <v>2</v>
      </c>
      <c r="AD171" s="14"/>
      <c r="AF171" s="127" t="s">
        <v>142</v>
      </c>
      <c r="AG171" s="36"/>
      <c r="AH171" s="56"/>
      <c r="AI171" s="138">
        <f>TRUNC(AI170)</f>
        <v>2</v>
      </c>
    </row>
    <row r="172" spans="1:35" x14ac:dyDescent="0.25">
      <c r="B172" s="127" t="s">
        <v>143</v>
      </c>
      <c r="C172" s="36"/>
      <c r="D172" s="56"/>
      <c r="E172" s="134" t="e">
        <f>E170-E171</f>
        <v>#VALUE!</v>
      </c>
      <c r="F172" s="14"/>
      <c r="H172" s="127" t="s">
        <v>143</v>
      </c>
      <c r="I172" s="36"/>
      <c r="J172" s="56"/>
      <c r="K172" s="134">
        <f>K170-K171</f>
        <v>0.10526315789473673</v>
      </c>
      <c r="L172" s="14"/>
      <c r="N172" s="127" t="s">
        <v>143</v>
      </c>
      <c r="O172" s="36"/>
      <c r="P172" s="56"/>
      <c r="Q172" s="134">
        <f>Q170-Q171</f>
        <v>0.52631578947368407</v>
      </c>
      <c r="R172" s="14"/>
      <c r="T172" s="127" t="s">
        <v>143</v>
      </c>
      <c r="U172" s="36"/>
      <c r="V172" s="56"/>
      <c r="W172" s="134">
        <f>W170-W171</f>
        <v>0.73684210526315796</v>
      </c>
      <c r="X172" s="14"/>
      <c r="Z172" s="127" t="s">
        <v>143</v>
      </c>
      <c r="AA172" s="36"/>
      <c r="AB172" s="56"/>
      <c r="AC172" s="134">
        <f>AC170-AC171</f>
        <v>0.84210526315789469</v>
      </c>
      <c r="AD172" s="14"/>
      <c r="AF172" s="127" t="s">
        <v>143</v>
      </c>
      <c r="AG172" s="36"/>
      <c r="AH172" s="56"/>
      <c r="AI172" s="134">
        <f>AI170-AI171</f>
        <v>0.94736842105263142</v>
      </c>
    </row>
    <row r="173" spans="1:35" x14ac:dyDescent="0.25">
      <c r="B173" s="127" t="s">
        <v>144</v>
      </c>
      <c r="C173" s="36"/>
      <c r="D173" s="56"/>
      <c r="E173" s="134" t="e">
        <f>IF(E172&lt;0.25,0,IF(E172&lt;0.66,0.5,IF(E172&gt;=0.66,1)))</f>
        <v>#VALUE!</v>
      </c>
      <c r="F173" s="14"/>
      <c r="H173" s="127" t="s">
        <v>144</v>
      </c>
      <c r="I173" s="36"/>
      <c r="J173" s="56"/>
      <c r="K173" s="134">
        <f>IF(K172&lt;0.25,0,IF(K172&lt;0.66,0.5,IF(K172&gt;=0.66,1)))</f>
        <v>0</v>
      </c>
      <c r="L173" s="14"/>
      <c r="N173" s="127" t="s">
        <v>144</v>
      </c>
      <c r="O173" s="36"/>
      <c r="P173" s="56"/>
      <c r="Q173" s="134">
        <f>IF(Q172&lt;0.25,0,IF(Q172&lt;0.66,0.5,IF(Q172&gt;=0.66,1)))</f>
        <v>0.5</v>
      </c>
      <c r="R173" s="14"/>
      <c r="T173" s="127" t="s">
        <v>144</v>
      </c>
      <c r="U173" s="36"/>
      <c r="V173" s="56"/>
      <c r="W173" s="134">
        <f>IF(W172&lt;0.25,0,IF(W172&lt;0.66,0.5,IF(W172&gt;=0.66,1)))</f>
        <v>1</v>
      </c>
      <c r="X173" s="14"/>
      <c r="Z173" s="127" t="s">
        <v>144</v>
      </c>
      <c r="AA173" s="36"/>
      <c r="AB173" s="56"/>
      <c r="AC173" s="134">
        <f>IF(AC172&lt;0.25,0,IF(AC172&lt;0.66,0.5,IF(AC172&gt;=0.66,1)))</f>
        <v>1</v>
      </c>
      <c r="AD173" s="14"/>
      <c r="AF173" s="127" t="s">
        <v>144</v>
      </c>
      <c r="AG173" s="36"/>
      <c r="AH173" s="56"/>
      <c r="AI173" s="134">
        <f>IF(AI172&lt;0.25,0,IF(AI172&lt;0.66,0.5,IF(AI172&gt;=0.66,1)))</f>
        <v>1</v>
      </c>
    </row>
    <row r="174" spans="1:35" x14ac:dyDescent="0.25">
      <c r="B174" s="139" t="s">
        <v>146</v>
      </c>
      <c r="C174" s="110"/>
      <c r="D174" s="140"/>
      <c r="E174" s="141" t="e">
        <f>IF(E171+E173&lt;1,1,E173+E171)</f>
        <v>#VALUE!</v>
      </c>
      <c r="F174" s="14"/>
      <c r="H174" s="139" t="s">
        <v>146</v>
      </c>
      <c r="I174" s="110"/>
      <c r="J174" s="140"/>
      <c r="K174" s="141">
        <f>IF(K171+K173&lt;1,1,K173+K171)</f>
        <v>2</v>
      </c>
      <c r="L174" s="14"/>
      <c r="N174" s="139" t="s">
        <v>146</v>
      </c>
      <c r="O174" s="110"/>
      <c r="P174" s="140"/>
      <c r="Q174" s="141">
        <f>IF(Q171+Q173&lt;1,1,Q173+Q171)</f>
        <v>2.5</v>
      </c>
      <c r="R174" s="14"/>
      <c r="T174" s="139" t="s">
        <v>146</v>
      </c>
      <c r="U174" s="110"/>
      <c r="V174" s="140"/>
      <c r="W174" s="141">
        <f>IF(W171+W173&lt;1,1,W173+W171)</f>
        <v>3</v>
      </c>
      <c r="X174" s="14"/>
      <c r="Z174" s="139" t="s">
        <v>146</v>
      </c>
      <c r="AA174" s="110"/>
      <c r="AB174" s="140"/>
      <c r="AC174" s="141">
        <f>IF(AC171+AC173&lt;1,1,AC173+AC171)</f>
        <v>3</v>
      </c>
      <c r="AD174" s="14"/>
      <c r="AF174" s="139" t="s">
        <v>146</v>
      </c>
      <c r="AG174" s="110"/>
      <c r="AH174" s="140"/>
      <c r="AI174" s="141">
        <f>IF(AI171+AI173&lt;1,1,AI173+AI171)</f>
        <v>3</v>
      </c>
    </row>
    <row r="175" spans="1:35" x14ac:dyDescent="0.25">
      <c r="B175" s="142" t="s">
        <v>147</v>
      </c>
      <c r="C175" s="110"/>
      <c r="D175" s="140"/>
      <c r="E175" s="143" t="e">
        <f>E174*$E$5</f>
        <v>#VALUE!</v>
      </c>
      <c r="F175" s="14"/>
      <c r="H175" s="142" t="s">
        <v>147</v>
      </c>
      <c r="I175" s="110"/>
      <c r="J175" s="140"/>
      <c r="K175" s="143">
        <f>K174*$E$5</f>
        <v>130616</v>
      </c>
      <c r="L175" s="14"/>
      <c r="N175" s="142" t="s">
        <v>147</v>
      </c>
      <c r="O175" s="110"/>
      <c r="P175" s="140"/>
      <c r="Q175" s="143">
        <f>Q174*$E$5</f>
        <v>163270</v>
      </c>
      <c r="R175" s="14"/>
      <c r="T175" s="142" t="s">
        <v>147</v>
      </c>
      <c r="U175" s="110"/>
      <c r="V175" s="140"/>
      <c r="W175" s="143">
        <f>W174*$E$5</f>
        <v>195924</v>
      </c>
      <c r="X175" s="14"/>
      <c r="Z175" s="142" t="s">
        <v>147</v>
      </c>
      <c r="AA175" s="110"/>
      <c r="AB175" s="140"/>
      <c r="AC175" s="143">
        <f>AC174*$E$5</f>
        <v>195924</v>
      </c>
      <c r="AD175" s="14"/>
      <c r="AF175" s="142" t="s">
        <v>147</v>
      </c>
      <c r="AG175" s="110"/>
      <c r="AH175" s="140"/>
      <c r="AI175" s="143">
        <f>AI174*$E$5</f>
        <v>195924</v>
      </c>
    </row>
    <row r="176" spans="1:35" ht="15.75" thickBot="1" x14ac:dyDescent="0.3">
      <c r="B176" s="144"/>
      <c r="C176" s="89"/>
      <c r="D176" s="145"/>
      <c r="E176" s="146"/>
      <c r="F176" s="14"/>
      <c r="H176" s="144"/>
      <c r="I176" s="89"/>
      <c r="J176" s="145"/>
      <c r="K176" s="146"/>
      <c r="L176" s="14"/>
      <c r="N176" s="144"/>
      <c r="O176" s="89"/>
      <c r="P176" s="145"/>
      <c r="Q176" s="146"/>
      <c r="R176" s="14"/>
      <c r="T176" s="144"/>
      <c r="U176" s="89"/>
      <c r="V176" s="145"/>
      <c r="W176" s="146"/>
      <c r="X176" s="14"/>
      <c r="Z176" s="144"/>
      <c r="AA176" s="89"/>
      <c r="AB176" s="145"/>
      <c r="AC176" s="146"/>
      <c r="AD176" s="14"/>
      <c r="AF176" s="144"/>
      <c r="AG176" s="89"/>
      <c r="AH176" s="145"/>
      <c r="AI176" s="146"/>
    </row>
    <row r="177" spans="1:35" ht="15.75" thickBot="1" x14ac:dyDescent="0.3">
      <c r="C177" s="13"/>
      <c r="D177" s="13"/>
      <c r="E177" s="13"/>
      <c r="F177" s="14"/>
      <c r="I177" s="13"/>
      <c r="J177" s="13"/>
      <c r="K177" s="13"/>
      <c r="L177" s="14"/>
      <c r="O177" s="13"/>
      <c r="P177" s="13"/>
      <c r="Q177" s="13"/>
      <c r="R177" s="14"/>
      <c r="U177" s="13"/>
      <c r="V177" s="13"/>
      <c r="W177" s="13"/>
      <c r="X177" s="14"/>
      <c r="AA177" s="13"/>
      <c r="AB177" s="13"/>
      <c r="AC177" s="13"/>
      <c r="AD177" s="14"/>
      <c r="AG177" s="13"/>
      <c r="AH177" s="13"/>
      <c r="AI177" s="13"/>
    </row>
    <row r="178" spans="1:35" ht="15.75" thickBot="1" x14ac:dyDescent="0.3">
      <c r="B178" s="92" t="s">
        <v>123</v>
      </c>
      <c r="C178" s="13"/>
      <c r="D178" s="13"/>
      <c r="E178" s="13"/>
      <c r="F178" s="76"/>
      <c r="H178" s="92" t="s">
        <v>123</v>
      </c>
      <c r="I178" s="13"/>
      <c r="J178" s="13"/>
      <c r="K178" s="13"/>
      <c r="L178" s="76"/>
      <c r="N178" s="92" t="s">
        <v>123</v>
      </c>
      <c r="O178" s="13"/>
      <c r="P178" s="13"/>
      <c r="Q178" s="13"/>
      <c r="R178" s="76"/>
      <c r="T178" s="92" t="s">
        <v>123</v>
      </c>
      <c r="U178" s="13"/>
      <c r="V178" s="13"/>
      <c r="W178" s="13"/>
      <c r="X178" s="76"/>
      <c r="Z178" s="92" t="s">
        <v>123</v>
      </c>
      <c r="AA178" s="13"/>
      <c r="AB178" s="13"/>
      <c r="AC178" s="13"/>
      <c r="AD178" s="76"/>
      <c r="AF178" s="92" t="s">
        <v>123</v>
      </c>
      <c r="AG178" s="13"/>
      <c r="AH178" s="13"/>
      <c r="AI178" s="13"/>
    </row>
    <row r="179" spans="1:35" ht="15.75" thickBot="1" x14ac:dyDescent="0.3">
      <c r="B179" s="77" t="s">
        <v>20</v>
      </c>
      <c r="C179" s="78" t="s">
        <v>2</v>
      </c>
      <c r="D179" s="78" t="s">
        <v>3</v>
      </c>
      <c r="E179" s="79" t="s">
        <v>1</v>
      </c>
      <c r="H179" s="77" t="s">
        <v>20</v>
      </c>
      <c r="I179" s="78" t="s">
        <v>2</v>
      </c>
      <c r="J179" s="78" t="s">
        <v>3</v>
      </c>
      <c r="K179" s="79" t="s">
        <v>1</v>
      </c>
      <c r="N179" s="77" t="s">
        <v>20</v>
      </c>
      <c r="O179" s="78" t="s">
        <v>2</v>
      </c>
      <c r="P179" s="78" t="s">
        <v>3</v>
      </c>
      <c r="Q179" s="79" t="s">
        <v>1</v>
      </c>
      <c r="T179" s="77" t="s">
        <v>20</v>
      </c>
      <c r="U179" s="78" t="s">
        <v>2</v>
      </c>
      <c r="V179" s="78" t="s">
        <v>3</v>
      </c>
      <c r="W179" s="79" t="s">
        <v>1</v>
      </c>
      <c r="Z179" s="77" t="s">
        <v>20</v>
      </c>
      <c r="AA179" s="78" t="s">
        <v>2</v>
      </c>
      <c r="AB179" s="78" t="s">
        <v>3</v>
      </c>
      <c r="AC179" s="79" t="s">
        <v>1</v>
      </c>
      <c r="AF179" s="77" t="s">
        <v>20</v>
      </c>
      <c r="AG179" s="78" t="s">
        <v>2</v>
      </c>
      <c r="AH179" s="78" t="s">
        <v>3</v>
      </c>
      <c r="AI179" s="79" t="s">
        <v>1</v>
      </c>
    </row>
    <row r="180" spans="1:35" x14ac:dyDescent="0.25">
      <c r="B180" s="29" t="s">
        <v>162</v>
      </c>
      <c r="C180" s="94"/>
      <c r="D180" s="31"/>
      <c r="E180" s="147" t="e">
        <f>D12</f>
        <v>#VALUE!</v>
      </c>
      <c r="H180" s="29" t="s">
        <v>162</v>
      </c>
      <c r="I180" s="94"/>
      <c r="J180" s="31"/>
      <c r="K180" s="147">
        <f>J12</f>
        <v>275</v>
      </c>
      <c r="N180" s="29" t="s">
        <v>162</v>
      </c>
      <c r="O180" s="94"/>
      <c r="P180" s="31"/>
      <c r="Q180" s="147">
        <f>P12</f>
        <v>325</v>
      </c>
      <c r="T180" s="29" t="s">
        <v>162</v>
      </c>
      <c r="U180" s="94"/>
      <c r="V180" s="31"/>
      <c r="W180" s="147">
        <f>V12</f>
        <v>383</v>
      </c>
      <c r="Z180" s="29" t="s">
        <v>162</v>
      </c>
      <c r="AA180" s="94"/>
      <c r="AB180" s="31"/>
      <c r="AC180" s="147">
        <f>AB12</f>
        <v>388</v>
      </c>
      <c r="AF180" s="29" t="s">
        <v>162</v>
      </c>
      <c r="AG180" s="94"/>
      <c r="AH180" s="31"/>
      <c r="AI180" s="147">
        <f>AH12</f>
        <v>403</v>
      </c>
    </row>
    <row r="181" spans="1:35" x14ac:dyDescent="0.25">
      <c r="A181" s="9">
        <v>1</v>
      </c>
      <c r="B181" s="46" t="s">
        <v>13</v>
      </c>
      <c r="C181" s="35"/>
      <c r="D181" s="36"/>
      <c r="E181" s="37"/>
      <c r="G181" s="9">
        <v>1</v>
      </c>
      <c r="H181" s="46" t="s">
        <v>13</v>
      </c>
      <c r="I181" s="35"/>
      <c r="J181" s="36"/>
      <c r="K181" s="37"/>
      <c r="M181" s="9">
        <v>1</v>
      </c>
      <c r="N181" s="46" t="s">
        <v>13</v>
      </c>
      <c r="O181" s="35"/>
      <c r="P181" s="36"/>
      <c r="Q181" s="37"/>
      <c r="S181" s="9">
        <v>1</v>
      </c>
      <c r="T181" s="46" t="s">
        <v>13</v>
      </c>
      <c r="U181" s="35"/>
      <c r="V181" s="36"/>
      <c r="W181" s="37"/>
      <c r="Y181" s="9">
        <v>1</v>
      </c>
      <c r="Z181" s="46" t="s">
        <v>13</v>
      </c>
      <c r="AA181" s="35"/>
      <c r="AB181" s="36"/>
      <c r="AC181" s="37"/>
      <c r="AE181" s="9">
        <v>1</v>
      </c>
      <c r="AF181" s="46" t="s">
        <v>13</v>
      </c>
      <c r="AG181" s="35"/>
      <c r="AH181" s="36"/>
      <c r="AI181" s="37"/>
    </row>
    <row r="182" spans="1:35" x14ac:dyDescent="0.25">
      <c r="A182" s="9">
        <v>2</v>
      </c>
      <c r="B182" s="46" t="s">
        <v>14</v>
      </c>
      <c r="C182" s="148" t="s">
        <v>148</v>
      </c>
      <c r="D182" s="149" t="s">
        <v>149</v>
      </c>
      <c r="E182" s="37"/>
      <c r="G182" s="9">
        <v>2</v>
      </c>
      <c r="H182" s="46" t="s">
        <v>14</v>
      </c>
      <c r="I182" s="148" t="s">
        <v>148</v>
      </c>
      <c r="J182" s="149" t="s">
        <v>149</v>
      </c>
      <c r="K182" s="37"/>
      <c r="M182" s="9">
        <v>2</v>
      </c>
      <c r="N182" s="46" t="s">
        <v>14</v>
      </c>
      <c r="O182" s="148" t="s">
        <v>148</v>
      </c>
      <c r="P182" s="149" t="s">
        <v>149</v>
      </c>
      <c r="Q182" s="37"/>
      <c r="S182" s="9">
        <v>2</v>
      </c>
      <c r="T182" s="46" t="s">
        <v>14</v>
      </c>
      <c r="U182" s="148" t="s">
        <v>148</v>
      </c>
      <c r="V182" s="149" t="s">
        <v>149</v>
      </c>
      <c r="W182" s="37"/>
      <c r="Y182" s="9">
        <v>2</v>
      </c>
      <c r="Z182" s="46" t="s">
        <v>14</v>
      </c>
      <c r="AA182" s="148" t="s">
        <v>148</v>
      </c>
      <c r="AB182" s="149" t="s">
        <v>149</v>
      </c>
      <c r="AC182" s="37"/>
      <c r="AE182" s="9">
        <v>2</v>
      </c>
      <c r="AF182" s="46" t="s">
        <v>14</v>
      </c>
      <c r="AG182" s="148" t="s">
        <v>148</v>
      </c>
      <c r="AH182" s="149" t="s">
        <v>149</v>
      </c>
      <c r="AI182" s="37"/>
    </row>
    <row r="183" spans="1:35" x14ac:dyDescent="0.25">
      <c r="B183" s="150">
        <v>399</v>
      </c>
      <c r="C183" s="125">
        <v>1</v>
      </c>
      <c r="D183" s="151">
        <f>C183/5</f>
        <v>0.2</v>
      </c>
      <c r="E183" s="37"/>
      <c r="H183" s="150">
        <v>399</v>
      </c>
      <c r="I183" s="125">
        <v>1</v>
      </c>
      <c r="J183" s="151">
        <f>I183/5</f>
        <v>0.2</v>
      </c>
      <c r="K183" s="37"/>
      <c r="N183" s="150">
        <v>399</v>
      </c>
      <c r="O183" s="125">
        <v>1</v>
      </c>
      <c r="P183" s="151">
        <f>O183/5</f>
        <v>0.2</v>
      </c>
      <c r="Q183" s="37"/>
      <c r="T183" s="150">
        <v>399</v>
      </c>
      <c r="U183" s="125">
        <v>1</v>
      </c>
      <c r="V183" s="151">
        <f>U183/5</f>
        <v>0.2</v>
      </c>
      <c r="W183" s="37"/>
      <c r="Z183" s="150">
        <v>399</v>
      </c>
      <c r="AA183" s="125">
        <v>1</v>
      </c>
      <c r="AB183" s="151">
        <f>AA183/5</f>
        <v>0.2</v>
      </c>
      <c r="AC183" s="37"/>
      <c r="AF183" s="150">
        <v>399</v>
      </c>
      <c r="AG183" s="125">
        <v>1</v>
      </c>
      <c r="AH183" s="151">
        <f>AG183/5</f>
        <v>0.2</v>
      </c>
      <c r="AI183" s="37"/>
    </row>
    <row r="184" spans="1:35" x14ac:dyDescent="0.25">
      <c r="B184" s="150">
        <v>700</v>
      </c>
      <c r="C184" s="125">
        <v>2</v>
      </c>
      <c r="D184" s="151">
        <f>C184/5</f>
        <v>0.4</v>
      </c>
      <c r="E184" s="37"/>
      <c r="H184" s="150">
        <v>700</v>
      </c>
      <c r="I184" s="125">
        <v>2</v>
      </c>
      <c r="J184" s="151">
        <f>I184/5</f>
        <v>0.4</v>
      </c>
      <c r="K184" s="37"/>
      <c r="N184" s="150">
        <v>700</v>
      </c>
      <c r="O184" s="125">
        <v>2</v>
      </c>
      <c r="P184" s="151">
        <f>O184/5</f>
        <v>0.4</v>
      </c>
      <c r="Q184" s="37"/>
      <c r="T184" s="150">
        <v>700</v>
      </c>
      <c r="U184" s="125">
        <v>2</v>
      </c>
      <c r="V184" s="151">
        <f>U184/5</f>
        <v>0.4</v>
      </c>
      <c r="W184" s="37"/>
      <c r="Z184" s="150">
        <v>700</v>
      </c>
      <c r="AA184" s="125">
        <v>2</v>
      </c>
      <c r="AB184" s="151">
        <f>AA184/5</f>
        <v>0.4</v>
      </c>
      <c r="AC184" s="37"/>
      <c r="AF184" s="150">
        <v>700</v>
      </c>
      <c r="AG184" s="125">
        <v>2</v>
      </c>
      <c r="AH184" s="151">
        <f>AG184/5</f>
        <v>0.4</v>
      </c>
      <c r="AI184" s="37"/>
    </row>
    <row r="185" spans="1:35" x14ac:dyDescent="0.25">
      <c r="B185" s="150">
        <v>999</v>
      </c>
      <c r="C185" s="125">
        <v>2.5</v>
      </c>
      <c r="D185" s="151">
        <f>C185/5</f>
        <v>0.5</v>
      </c>
      <c r="E185" s="152"/>
      <c r="H185" s="150">
        <v>999</v>
      </c>
      <c r="I185" s="125">
        <v>2.5</v>
      </c>
      <c r="J185" s="151">
        <f>I185/5</f>
        <v>0.5</v>
      </c>
      <c r="K185" s="152"/>
      <c r="N185" s="150">
        <v>999</v>
      </c>
      <c r="O185" s="125">
        <v>2.5</v>
      </c>
      <c r="P185" s="151">
        <f>O185/5</f>
        <v>0.5</v>
      </c>
      <c r="Q185" s="152"/>
      <c r="T185" s="150">
        <v>999</v>
      </c>
      <c r="U185" s="125">
        <v>2.5</v>
      </c>
      <c r="V185" s="151">
        <f>U185/5</f>
        <v>0.5</v>
      </c>
      <c r="W185" s="152"/>
      <c r="Z185" s="150">
        <v>999</v>
      </c>
      <c r="AA185" s="125">
        <v>2.5</v>
      </c>
      <c r="AB185" s="151">
        <f>AA185/5</f>
        <v>0.5</v>
      </c>
      <c r="AC185" s="152"/>
      <c r="AF185" s="150">
        <v>999</v>
      </c>
      <c r="AG185" s="125">
        <v>2.5</v>
      </c>
      <c r="AH185" s="151">
        <f>AG185/5</f>
        <v>0.5</v>
      </c>
      <c r="AI185" s="152"/>
    </row>
    <row r="186" spans="1:35" x14ac:dyDescent="0.25">
      <c r="B186" s="150">
        <v>1000</v>
      </c>
      <c r="C186" s="153">
        <v>3</v>
      </c>
      <c r="D186" s="154">
        <f>C186/5</f>
        <v>0.6</v>
      </c>
      <c r="E186" s="155"/>
      <c r="H186" s="150">
        <v>1000</v>
      </c>
      <c r="I186" s="153">
        <v>3</v>
      </c>
      <c r="J186" s="154">
        <f>I186/5</f>
        <v>0.6</v>
      </c>
      <c r="K186" s="155"/>
      <c r="N186" s="150">
        <v>1000</v>
      </c>
      <c r="O186" s="153">
        <v>3</v>
      </c>
      <c r="P186" s="154">
        <f>O186/5</f>
        <v>0.6</v>
      </c>
      <c r="Q186" s="155"/>
      <c r="T186" s="150">
        <v>1000</v>
      </c>
      <c r="U186" s="153">
        <v>3</v>
      </c>
      <c r="V186" s="154">
        <f>U186/5</f>
        <v>0.6</v>
      </c>
      <c r="W186" s="155"/>
      <c r="Z186" s="150">
        <v>1000</v>
      </c>
      <c r="AA186" s="153">
        <v>3</v>
      </c>
      <c r="AB186" s="154">
        <f>AA186/5</f>
        <v>0.6</v>
      </c>
      <c r="AC186" s="155"/>
      <c r="AF186" s="150">
        <v>1000</v>
      </c>
      <c r="AG186" s="153">
        <v>3</v>
      </c>
      <c r="AH186" s="154">
        <f>AG186/5</f>
        <v>0.6</v>
      </c>
      <c r="AI186" s="155"/>
    </row>
    <row r="187" spans="1:35" x14ac:dyDescent="0.25">
      <c r="B187" s="150"/>
      <c r="C187" s="125"/>
      <c r="D187" s="151"/>
      <c r="E187" s="126" t="e">
        <f>IF('Start Here - Data Entry '!$E$5&lt;=2,(IF('Calculations - HIDE'!E180&lt;='Calculations - HIDE'!B183,'Calculations - HIDE'!D183,(IF('Calculations - HIDE'!E180&lt;='Calculations - HIDE'!B184,'Calculations - HIDE'!D184,(IF('Calculations - HIDE'!E180&lt;='Calculations - HIDE'!B185,'Calculations - HIDE'!D185,D186)))))),0)</f>
        <v>#VALUE!</v>
      </c>
      <c r="H187" s="150"/>
      <c r="I187" s="125"/>
      <c r="J187" s="151"/>
      <c r="K187" s="126">
        <f>IF('Start Here - Data Entry '!$E$5&lt;=2,(IF('Calculations - HIDE'!K180&lt;='Calculations - HIDE'!H183,'Calculations - HIDE'!J183,(IF('Calculations - HIDE'!K180&lt;='Calculations - HIDE'!H184,'Calculations - HIDE'!J184,(IF('Calculations - HIDE'!K180&lt;='Calculations - HIDE'!H185,'Calculations - HIDE'!J185,J186)))))),0)</f>
        <v>0.2</v>
      </c>
      <c r="N187" s="150"/>
      <c r="O187" s="125"/>
      <c r="P187" s="151"/>
      <c r="Q187" s="126">
        <f>IF('Start Here - Data Entry '!$E$5&lt;=2,(IF('Calculations - HIDE'!Q180&lt;='Calculations - HIDE'!N183,'Calculations - HIDE'!P183,(IF('Calculations - HIDE'!Q180&lt;='Calculations - HIDE'!N184,'Calculations - HIDE'!P184,(IF('Calculations - HIDE'!Q180&lt;='Calculations - HIDE'!N185,'Calculations - HIDE'!P185,P186)))))),0)</f>
        <v>0.2</v>
      </c>
      <c r="T187" s="150"/>
      <c r="U187" s="125"/>
      <c r="V187" s="151"/>
      <c r="W187" s="126">
        <f>IF('Start Here - Data Entry '!$E$5&lt;=2,(IF('Calculations - HIDE'!W180&lt;='Calculations - HIDE'!T183,'Calculations - HIDE'!V183,(IF('Calculations - HIDE'!W180&lt;='Calculations - HIDE'!T184,'Calculations - HIDE'!V184,(IF('Calculations - HIDE'!W180&lt;='Calculations - HIDE'!T185,'Calculations - HIDE'!V185,V186)))))),0)</f>
        <v>0.2</v>
      </c>
      <c r="Z187" s="150"/>
      <c r="AA187" s="125"/>
      <c r="AB187" s="151"/>
      <c r="AC187" s="126">
        <f>IF('Start Here - Data Entry '!$E$5&lt;=2,(IF('Calculations - HIDE'!AC180&lt;='Calculations - HIDE'!Z183,'Calculations - HIDE'!AB183,(IF('Calculations - HIDE'!AC180&lt;='Calculations - HIDE'!Z184,'Calculations - HIDE'!AB184,(IF('Calculations - HIDE'!AC180&lt;='Calculations - HIDE'!Z185,'Calculations - HIDE'!AB185,AB186)))))),0)</f>
        <v>0.2</v>
      </c>
      <c r="AF187" s="150"/>
      <c r="AG187" s="125"/>
      <c r="AH187" s="151"/>
      <c r="AI187" s="126">
        <f>IF('Start Here - Data Entry '!$E$5&lt;=2,(IF('Calculations - HIDE'!AI180&lt;='Calculations - HIDE'!AF183,'Calculations - HIDE'!AH183,(IF('Calculations - HIDE'!AI180&lt;='Calculations - HIDE'!AF184,'Calculations - HIDE'!AH184,(IF('Calculations - HIDE'!AI180&lt;='Calculations - HIDE'!AF185,'Calculations - HIDE'!AH185,AH186)))))),0)</f>
        <v>0.4</v>
      </c>
    </row>
    <row r="188" spans="1:35" x14ac:dyDescent="0.25">
      <c r="A188" s="9">
        <v>3</v>
      </c>
      <c r="B188" s="46" t="s">
        <v>15</v>
      </c>
      <c r="C188" s="35"/>
      <c r="D188" s="36"/>
      <c r="E188" s="37"/>
      <c r="G188" s="9">
        <v>3</v>
      </c>
      <c r="H188" s="46" t="s">
        <v>15</v>
      </c>
      <c r="I188" s="35"/>
      <c r="J188" s="36"/>
      <c r="K188" s="37"/>
      <c r="M188" s="9">
        <v>3</v>
      </c>
      <c r="N188" s="46" t="s">
        <v>15</v>
      </c>
      <c r="O188" s="35"/>
      <c r="P188" s="36"/>
      <c r="Q188" s="37"/>
      <c r="S188" s="9">
        <v>3</v>
      </c>
      <c r="T188" s="46" t="s">
        <v>15</v>
      </c>
      <c r="U188" s="35"/>
      <c r="V188" s="36"/>
      <c r="W188" s="37"/>
      <c r="Y188" s="9">
        <v>3</v>
      </c>
      <c r="Z188" s="46" t="s">
        <v>15</v>
      </c>
      <c r="AA188" s="35"/>
      <c r="AB188" s="36"/>
      <c r="AC188" s="37"/>
      <c r="AE188" s="9">
        <v>3</v>
      </c>
      <c r="AF188" s="46" t="s">
        <v>15</v>
      </c>
      <c r="AG188" s="35"/>
      <c r="AH188" s="36"/>
      <c r="AI188" s="37"/>
    </row>
    <row r="189" spans="1:35" x14ac:dyDescent="0.25">
      <c r="A189" s="9">
        <v>4</v>
      </c>
      <c r="B189" s="136" t="s">
        <v>17</v>
      </c>
      <c r="C189" s="35"/>
      <c r="D189" s="36"/>
      <c r="E189" s="37"/>
      <c r="G189" s="9">
        <v>4</v>
      </c>
      <c r="H189" s="136" t="s">
        <v>17</v>
      </c>
      <c r="I189" s="35"/>
      <c r="J189" s="36"/>
      <c r="K189" s="37"/>
      <c r="M189" s="9">
        <v>4</v>
      </c>
      <c r="N189" s="136" t="s">
        <v>17</v>
      </c>
      <c r="O189" s="35"/>
      <c r="P189" s="36"/>
      <c r="Q189" s="37"/>
      <c r="S189" s="9">
        <v>4</v>
      </c>
      <c r="T189" s="136" t="s">
        <v>17</v>
      </c>
      <c r="U189" s="35"/>
      <c r="V189" s="36"/>
      <c r="W189" s="37"/>
      <c r="Y189" s="9">
        <v>4</v>
      </c>
      <c r="Z189" s="136" t="s">
        <v>17</v>
      </c>
      <c r="AA189" s="35"/>
      <c r="AB189" s="36"/>
      <c r="AC189" s="37"/>
      <c r="AE189" s="9">
        <v>4</v>
      </c>
      <c r="AF189" s="136" t="s">
        <v>17</v>
      </c>
      <c r="AG189" s="35"/>
      <c r="AH189" s="36"/>
      <c r="AI189" s="37"/>
    </row>
    <row r="190" spans="1:35" x14ac:dyDescent="0.25">
      <c r="A190" s="9">
        <v>5</v>
      </c>
      <c r="B190" s="46" t="s">
        <v>16</v>
      </c>
      <c r="C190" s="148" t="s">
        <v>148</v>
      </c>
      <c r="D190" s="149" t="s">
        <v>149</v>
      </c>
      <c r="E190" s="37"/>
      <c r="G190" s="9">
        <v>5</v>
      </c>
      <c r="H190" s="46" t="s">
        <v>16</v>
      </c>
      <c r="I190" s="148" t="s">
        <v>148</v>
      </c>
      <c r="J190" s="149" t="s">
        <v>149</v>
      </c>
      <c r="K190" s="37"/>
      <c r="M190" s="9">
        <v>5</v>
      </c>
      <c r="N190" s="46" t="s">
        <v>16</v>
      </c>
      <c r="O190" s="148" t="s">
        <v>148</v>
      </c>
      <c r="P190" s="149" t="s">
        <v>149</v>
      </c>
      <c r="Q190" s="37"/>
      <c r="S190" s="9">
        <v>5</v>
      </c>
      <c r="T190" s="46" t="s">
        <v>16</v>
      </c>
      <c r="U190" s="148" t="s">
        <v>148</v>
      </c>
      <c r="V190" s="149" t="s">
        <v>149</v>
      </c>
      <c r="W190" s="37"/>
      <c r="Y190" s="9">
        <v>5</v>
      </c>
      <c r="Z190" s="46" t="s">
        <v>16</v>
      </c>
      <c r="AA190" s="148" t="s">
        <v>148</v>
      </c>
      <c r="AB190" s="149" t="s">
        <v>149</v>
      </c>
      <c r="AC190" s="37"/>
      <c r="AE190" s="9">
        <v>5</v>
      </c>
      <c r="AF190" s="46" t="s">
        <v>16</v>
      </c>
      <c r="AG190" s="148" t="s">
        <v>148</v>
      </c>
      <c r="AH190" s="149" t="s">
        <v>149</v>
      </c>
      <c r="AI190" s="37"/>
    </row>
    <row r="191" spans="1:35" x14ac:dyDescent="0.25">
      <c r="B191" s="150">
        <v>499</v>
      </c>
      <c r="C191" s="125">
        <v>2</v>
      </c>
      <c r="D191" s="151">
        <f>C191/5</f>
        <v>0.4</v>
      </c>
      <c r="E191" s="37"/>
      <c r="H191" s="150">
        <v>499</v>
      </c>
      <c r="I191" s="125">
        <v>2</v>
      </c>
      <c r="J191" s="151">
        <f>I191/5</f>
        <v>0.4</v>
      </c>
      <c r="K191" s="37"/>
      <c r="N191" s="150">
        <v>499</v>
      </c>
      <c r="O191" s="125">
        <v>2</v>
      </c>
      <c r="P191" s="151">
        <f>O191/5</f>
        <v>0.4</v>
      </c>
      <c r="Q191" s="37"/>
      <c r="T191" s="150">
        <v>499</v>
      </c>
      <c r="U191" s="125">
        <v>2</v>
      </c>
      <c r="V191" s="151">
        <f>U191/5</f>
        <v>0.4</v>
      </c>
      <c r="W191" s="37"/>
      <c r="Z191" s="150">
        <v>499</v>
      </c>
      <c r="AA191" s="125">
        <v>2</v>
      </c>
      <c r="AB191" s="151">
        <f>AA191/5</f>
        <v>0.4</v>
      </c>
      <c r="AC191" s="37"/>
      <c r="AF191" s="150">
        <v>499</v>
      </c>
      <c r="AG191" s="125">
        <v>2</v>
      </c>
      <c r="AH191" s="151">
        <f>AG191/5</f>
        <v>0.4</v>
      </c>
      <c r="AI191" s="37"/>
    </row>
    <row r="192" spans="1:35" x14ac:dyDescent="0.25">
      <c r="B192" s="150">
        <v>750</v>
      </c>
      <c r="C192" s="125">
        <v>3</v>
      </c>
      <c r="D192" s="151">
        <f>C192/5</f>
        <v>0.6</v>
      </c>
      <c r="E192" s="37"/>
      <c r="H192" s="150">
        <v>750</v>
      </c>
      <c r="I192" s="125">
        <v>3</v>
      </c>
      <c r="J192" s="151">
        <f>I192/5</f>
        <v>0.6</v>
      </c>
      <c r="K192" s="37"/>
      <c r="N192" s="150">
        <v>750</v>
      </c>
      <c r="O192" s="125">
        <v>3</v>
      </c>
      <c r="P192" s="151">
        <f>O192/5</f>
        <v>0.6</v>
      </c>
      <c r="Q192" s="37"/>
      <c r="T192" s="150">
        <v>750</v>
      </c>
      <c r="U192" s="125">
        <v>3</v>
      </c>
      <c r="V192" s="151">
        <f>U192/5</f>
        <v>0.6</v>
      </c>
      <c r="W192" s="37"/>
      <c r="Z192" s="150">
        <v>750</v>
      </c>
      <c r="AA192" s="125">
        <v>3</v>
      </c>
      <c r="AB192" s="151">
        <f>AA192/5</f>
        <v>0.6</v>
      </c>
      <c r="AC192" s="37"/>
      <c r="AF192" s="150">
        <v>750</v>
      </c>
      <c r="AG192" s="125">
        <v>3</v>
      </c>
      <c r="AH192" s="151">
        <f>AG192/5</f>
        <v>0.6</v>
      </c>
      <c r="AI192" s="37"/>
    </row>
    <row r="193" spans="1:35" ht="14.25" customHeight="1" x14ac:dyDescent="0.25">
      <c r="B193" s="150">
        <v>999</v>
      </c>
      <c r="C193" s="125">
        <v>4</v>
      </c>
      <c r="D193" s="151">
        <f>C193/5</f>
        <v>0.8</v>
      </c>
      <c r="E193" s="37"/>
      <c r="H193" s="150">
        <v>999</v>
      </c>
      <c r="I193" s="125">
        <v>4</v>
      </c>
      <c r="J193" s="151">
        <f>I193/5</f>
        <v>0.8</v>
      </c>
      <c r="K193" s="37"/>
      <c r="N193" s="150">
        <v>999</v>
      </c>
      <c r="O193" s="125">
        <v>4</v>
      </c>
      <c r="P193" s="151">
        <f>O193/5</f>
        <v>0.8</v>
      </c>
      <c r="Q193" s="37"/>
      <c r="T193" s="150">
        <v>999</v>
      </c>
      <c r="U193" s="125">
        <v>4</v>
      </c>
      <c r="V193" s="151">
        <f>U193/5</f>
        <v>0.8</v>
      </c>
      <c r="W193" s="37"/>
      <c r="Z193" s="150">
        <v>999</v>
      </c>
      <c r="AA193" s="125">
        <v>4</v>
      </c>
      <c r="AB193" s="151">
        <f>AA193/5</f>
        <v>0.8</v>
      </c>
      <c r="AC193" s="37"/>
      <c r="AF193" s="150">
        <v>999</v>
      </c>
      <c r="AG193" s="125">
        <v>4</v>
      </c>
      <c r="AH193" s="151">
        <f>AG193/5</f>
        <v>0.8</v>
      </c>
      <c r="AI193" s="37"/>
    </row>
    <row r="194" spans="1:35" x14ac:dyDescent="0.25">
      <c r="B194" s="150">
        <v>1000</v>
      </c>
      <c r="C194" s="153">
        <v>5</v>
      </c>
      <c r="D194" s="154">
        <f>C194/5</f>
        <v>1</v>
      </c>
      <c r="E194" s="156"/>
      <c r="H194" s="150">
        <v>1000</v>
      </c>
      <c r="I194" s="153">
        <v>5</v>
      </c>
      <c r="J194" s="154">
        <f>I194/5</f>
        <v>1</v>
      </c>
      <c r="K194" s="156"/>
      <c r="N194" s="150">
        <v>1000</v>
      </c>
      <c r="O194" s="153">
        <v>5</v>
      </c>
      <c r="P194" s="154">
        <f>O194/5</f>
        <v>1</v>
      </c>
      <c r="Q194" s="156"/>
      <c r="T194" s="150">
        <v>1000</v>
      </c>
      <c r="U194" s="153">
        <v>5</v>
      </c>
      <c r="V194" s="154">
        <f>U194/5</f>
        <v>1</v>
      </c>
      <c r="W194" s="156"/>
      <c r="Z194" s="150">
        <v>1000</v>
      </c>
      <c r="AA194" s="153">
        <v>5</v>
      </c>
      <c r="AB194" s="154">
        <f>AA194/5</f>
        <v>1</v>
      </c>
      <c r="AC194" s="156"/>
      <c r="AF194" s="150">
        <v>1000</v>
      </c>
      <c r="AG194" s="153">
        <v>5</v>
      </c>
      <c r="AH194" s="154">
        <f>AG194/5</f>
        <v>1</v>
      </c>
      <c r="AI194" s="156"/>
    </row>
    <row r="195" spans="1:35" x14ac:dyDescent="0.25">
      <c r="B195" s="150"/>
      <c r="C195" s="125"/>
      <c r="D195" s="151"/>
      <c r="E195" s="157">
        <f>IF('Start Here - Data Entry '!$E$5&gt;=3,(IF(E180&lt;=B191,D191,(IF(E180&lt;=B192,D192,IF(E180&lt;=B193,D193,IF(E180&gt;=B194,D194,0)))))),0)</f>
        <v>0</v>
      </c>
      <c r="H195" s="150"/>
      <c r="I195" s="125"/>
      <c r="J195" s="151"/>
      <c r="K195" s="157">
        <f>IF('Start Here - Data Entry '!$E$5&gt;=3,(IF(K180&lt;=H191,J191,(IF(K180&lt;=H192,J192,IF(K180&lt;=H193,J193,IF(K180&gt;=H194,J194,0)))))),0)</f>
        <v>0</v>
      </c>
      <c r="N195" s="150"/>
      <c r="O195" s="125"/>
      <c r="P195" s="151"/>
      <c r="Q195" s="157">
        <f>IF('Start Here - Data Entry '!$E$5&gt;=3,(IF(Q180&lt;=N191,P191,(IF(Q180&lt;=N192,P192,IF(Q180&lt;=N193,P193,IF(Q180&gt;=N194,P194,0)))))),0)</f>
        <v>0</v>
      </c>
      <c r="T195" s="150"/>
      <c r="U195" s="125"/>
      <c r="V195" s="151"/>
      <c r="W195" s="157">
        <f>IF('Start Here - Data Entry '!$E$5&gt;=3,(IF(W180&lt;=T191,V191,(IF(W180&lt;=T192,V192,IF(W180&lt;=T193,V193,IF(W180&gt;=T194,V194,0)))))),0)</f>
        <v>0</v>
      </c>
      <c r="Z195" s="150"/>
      <c r="AA195" s="125"/>
      <c r="AB195" s="151"/>
      <c r="AC195" s="157">
        <f>IF('Start Here - Data Entry '!$E$5&gt;=3,(IF(AC180&lt;=Z191,AB191,(IF(AC180&lt;=Z192,AB192,IF(AC180&lt;=Z193,AB193,IF(AC180&gt;=Z194,AB194,0)))))),0)</f>
        <v>0</v>
      </c>
      <c r="AF195" s="150"/>
      <c r="AG195" s="125"/>
      <c r="AH195" s="151"/>
      <c r="AI195" s="157">
        <f>IF('Start Here - Data Entry '!$E$5&gt;=3,(IF(AI180&lt;=AF191,AH191,(IF(AI180&lt;=AF192,AH192,IF(AI180&lt;=AF193,AH193,IF(AI180&gt;=AF194,AH194,0)))))),0)</f>
        <v>0</v>
      </c>
    </row>
    <row r="196" spans="1:35" ht="15.75" thickBot="1" x14ac:dyDescent="0.3">
      <c r="B196" s="158" t="s">
        <v>150</v>
      </c>
      <c r="C196" s="85"/>
      <c r="D196" s="113"/>
      <c r="E196" s="159" t="e">
        <f>E195+E187</f>
        <v>#VALUE!</v>
      </c>
      <c r="H196" s="158" t="s">
        <v>150</v>
      </c>
      <c r="I196" s="85"/>
      <c r="J196" s="113"/>
      <c r="K196" s="159">
        <f>K195+K187</f>
        <v>0.2</v>
      </c>
      <c r="N196" s="158" t="s">
        <v>150</v>
      </c>
      <c r="O196" s="85"/>
      <c r="P196" s="113"/>
      <c r="Q196" s="159">
        <f>Q195+Q187</f>
        <v>0.2</v>
      </c>
      <c r="T196" s="158" t="s">
        <v>150</v>
      </c>
      <c r="U196" s="85"/>
      <c r="V196" s="113"/>
      <c r="W196" s="159">
        <f>W195+W187</f>
        <v>0.2</v>
      </c>
      <c r="Z196" s="158" t="s">
        <v>150</v>
      </c>
      <c r="AA196" s="85"/>
      <c r="AB196" s="113"/>
      <c r="AC196" s="159">
        <f>AC195+AC187</f>
        <v>0.2</v>
      </c>
      <c r="AF196" s="158" t="s">
        <v>150</v>
      </c>
      <c r="AG196" s="85"/>
      <c r="AH196" s="113"/>
      <c r="AI196" s="159">
        <f>AI195+AI187</f>
        <v>0.4</v>
      </c>
    </row>
    <row r="197" spans="1:35" ht="16.5" thickTop="1" thickBot="1" x14ac:dyDescent="0.3">
      <c r="B197" s="160" t="s">
        <v>151</v>
      </c>
      <c r="C197" s="161" t="s">
        <v>152</v>
      </c>
      <c r="D197" s="162">
        <f>14941</f>
        <v>14941</v>
      </c>
      <c r="E197" s="163" t="e">
        <f>E196*$D$197*5</f>
        <v>#VALUE!</v>
      </c>
      <c r="H197" s="160" t="s">
        <v>151</v>
      </c>
      <c r="I197" s="161" t="s">
        <v>152</v>
      </c>
      <c r="J197" s="162">
        <f>14941</f>
        <v>14941</v>
      </c>
      <c r="K197" s="163">
        <f>K196*$D$197*5</f>
        <v>14941.000000000002</v>
      </c>
      <c r="N197" s="160" t="s">
        <v>151</v>
      </c>
      <c r="O197" s="161" t="s">
        <v>152</v>
      </c>
      <c r="P197" s="162">
        <f>14941</f>
        <v>14941</v>
      </c>
      <c r="Q197" s="163">
        <f>Q196*$D$197*5</f>
        <v>14941.000000000002</v>
      </c>
      <c r="T197" s="160" t="s">
        <v>151</v>
      </c>
      <c r="U197" s="161" t="s">
        <v>152</v>
      </c>
      <c r="V197" s="162">
        <f>14941</f>
        <v>14941</v>
      </c>
      <c r="W197" s="163">
        <f>W196*$D$197*5</f>
        <v>14941.000000000002</v>
      </c>
      <c r="Z197" s="160" t="s">
        <v>151</v>
      </c>
      <c r="AA197" s="161" t="s">
        <v>152</v>
      </c>
      <c r="AB197" s="162">
        <f>14941</f>
        <v>14941</v>
      </c>
      <c r="AC197" s="163">
        <f>AC196*$D$197*5</f>
        <v>14941.000000000002</v>
      </c>
      <c r="AF197" s="160" t="s">
        <v>151</v>
      </c>
      <c r="AG197" s="161" t="s">
        <v>152</v>
      </c>
      <c r="AH197" s="162">
        <f>14941</f>
        <v>14941</v>
      </c>
      <c r="AI197" s="163">
        <f>AI196*$D$197*5</f>
        <v>29882.000000000004</v>
      </c>
    </row>
    <row r="198" spans="1:35" ht="15.75" thickBot="1" x14ac:dyDescent="0.3"/>
    <row r="199" spans="1:35" ht="15.75" thickBot="1" x14ac:dyDescent="0.3">
      <c r="B199" s="92" t="s">
        <v>123</v>
      </c>
      <c r="C199" s="13"/>
      <c r="D199" s="13"/>
      <c r="E199" s="13"/>
      <c r="F199" s="76"/>
      <c r="H199" s="92" t="s">
        <v>123</v>
      </c>
      <c r="I199" s="13"/>
      <c r="J199" s="13"/>
      <c r="K199" s="13"/>
      <c r="L199" s="76"/>
      <c r="N199" s="92" t="s">
        <v>123</v>
      </c>
      <c r="O199" s="13"/>
      <c r="P199" s="13"/>
      <c r="Q199" s="13"/>
      <c r="R199" s="76"/>
      <c r="T199" s="92" t="s">
        <v>123</v>
      </c>
      <c r="U199" s="13"/>
      <c r="V199" s="13"/>
      <c r="W199" s="13"/>
      <c r="X199" s="76"/>
      <c r="Z199" s="92" t="s">
        <v>123</v>
      </c>
      <c r="AA199" s="13"/>
      <c r="AB199" s="13"/>
      <c r="AC199" s="13"/>
      <c r="AD199" s="76"/>
      <c r="AF199" s="92" t="s">
        <v>123</v>
      </c>
      <c r="AG199" s="13"/>
      <c r="AH199" s="13"/>
      <c r="AI199" s="13"/>
    </row>
    <row r="200" spans="1:35" ht="15.75" thickBot="1" x14ac:dyDescent="0.3">
      <c r="B200" s="77" t="s">
        <v>20</v>
      </c>
      <c r="C200" s="78" t="s">
        <v>2</v>
      </c>
      <c r="D200" s="78" t="s">
        <v>3</v>
      </c>
      <c r="E200" s="79" t="s">
        <v>1</v>
      </c>
      <c r="H200" s="77" t="s">
        <v>20</v>
      </c>
      <c r="I200" s="78" t="s">
        <v>2</v>
      </c>
      <c r="J200" s="78" t="s">
        <v>3</v>
      </c>
      <c r="K200" s="79" t="s">
        <v>1</v>
      </c>
      <c r="N200" s="77" t="s">
        <v>20</v>
      </c>
      <c r="O200" s="78" t="s">
        <v>2</v>
      </c>
      <c r="P200" s="78" t="s">
        <v>3</v>
      </c>
      <c r="Q200" s="79" t="s">
        <v>1</v>
      </c>
      <c r="T200" s="77" t="s">
        <v>20</v>
      </c>
      <c r="U200" s="78" t="s">
        <v>2</v>
      </c>
      <c r="V200" s="78" t="s">
        <v>3</v>
      </c>
      <c r="W200" s="79" t="s">
        <v>1</v>
      </c>
      <c r="Z200" s="77" t="s">
        <v>20</v>
      </c>
      <c r="AA200" s="78" t="s">
        <v>2</v>
      </c>
      <c r="AB200" s="78" t="s">
        <v>3</v>
      </c>
      <c r="AC200" s="79" t="s">
        <v>1</v>
      </c>
      <c r="AF200" s="77" t="s">
        <v>20</v>
      </c>
      <c r="AG200" s="78" t="s">
        <v>2</v>
      </c>
      <c r="AH200" s="78" t="s">
        <v>3</v>
      </c>
      <c r="AI200" s="79" t="s">
        <v>1</v>
      </c>
    </row>
    <row r="201" spans="1:35" x14ac:dyDescent="0.25">
      <c r="B201" s="29" t="s">
        <v>161</v>
      </c>
      <c r="C201" s="94"/>
      <c r="D201" s="31"/>
      <c r="E201" s="147" t="e">
        <f>D12</f>
        <v>#VALUE!</v>
      </c>
      <c r="H201" s="29" t="s">
        <v>161</v>
      </c>
      <c r="I201" s="94"/>
      <c r="J201" s="31"/>
      <c r="K201" s="147">
        <f>J12</f>
        <v>275</v>
      </c>
      <c r="N201" s="29" t="s">
        <v>161</v>
      </c>
      <c r="O201" s="94"/>
      <c r="P201" s="31"/>
      <c r="Q201" s="147">
        <f>P12</f>
        <v>325</v>
      </c>
      <c r="T201" s="29" t="s">
        <v>161</v>
      </c>
      <c r="U201" s="94"/>
      <c r="V201" s="31"/>
      <c r="W201" s="147">
        <f>V12</f>
        <v>383</v>
      </c>
      <c r="Z201" s="29" t="s">
        <v>161</v>
      </c>
      <c r="AA201" s="94"/>
      <c r="AB201" s="31"/>
      <c r="AC201" s="147">
        <f>AB12</f>
        <v>388</v>
      </c>
      <c r="AF201" s="29" t="s">
        <v>161</v>
      </c>
      <c r="AG201" s="94"/>
      <c r="AH201" s="31"/>
      <c r="AI201" s="147">
        <f>AH12</f>
        <v>403</v>
      </c>
    </row>
    <row r="202" spans="1:35" x14ac:dyDescent="0.25">
      <c r="A202" s="9">
        <v>1</v>
      </c>
      <c r="B202" s="46" t="s">
        <v>13</v>
      </c>
      <c r="C202" s="35"/>
      <c r="D202" s="36"/>
      <c r="E202" s="37"/>
      <c r="G202" s="9">
        <v>1</v>
      </c>
      <c r="H202" s="46" t="s">
        <v>13</v>
      </c>
      <c r="I202" s="35"/>
      <c r="J202" s="36"/>
      <c r="K202" s="37"/>
      <c r="M202" s="9">
        <v>1</v>
      </c>
      <c r="N202" s="46" t="s">
        <v>13</v>
      </c>
      <c r="O202" s="35"/>
      <c r="P202" s="36"/>
      <c r="Q202" s="37"/>
      <c r="S202" s="9">
        <v>1</v>
      </c>
      <c r="T202" s="46" t="s">
        <v>13</v>
      </c>
      <c r="U202" s="35"/>
      <c r="V202" s="36"/>
      <c r="W202" s="37"/>
      <c r="Y202" s="9">
        <v>1</v>
      </c>
      <c r="Z202" s="46" t="s">
        <v>13</v>
      </c>
      <c r="AA202" s="35"/>
      <c r="AB202" s="36"/>
      <c r="AC202" s="37"/>
      <c r="AE202" s="9">
        <v>1</v>
      </c>
      <c r="AF202" s="46" t="s">
        <v>13</v>
      </c>
      <c r="AG202" s="35"/>
      <c r="AH202" s="36"/>
      <c r="AI202" s="37"/>
    </row>
    <row r="203" spans="1:35" x14ac:dyDescent="0.25">
      <c r="A203" s="9">
        <v>2</v>
      </c>
      <c r="B203" s="46" t="s">
        <v>14</v>
      </c>
      <c r="C203" s="148" t="s">
        <v>148</v>
      </c>
      <c r="D203" s="149" t="s">
        <v>149</v>
      </c>
      <c r="E203" s="37"/>
      <c r="G203" s="9">
        <v>2</v>
      </c>
      <c r="H203" s="46" t="s">
        <v>14</v>
      </c>
      <c r="I203" s="148" t="s">
        <v>148</v>
      </c>
      <c r="J203" s="149" t="s">
        <v>149</v>
      </c>
      <c r="K203" s="37"/>
      <c r="M203" s="9">
        <v>2</v>
      </c>
      <c r="N203" s="46" t="s">
        <v>14</v>
      </c>
      <c r="O203" s="148" t="s">
        <v>148</v>
      </c>
      <c r="P203" s="149" t="s">
        <v>149</v>
      </c>
      <c r="Q203" s="37"/>
      <c r="S203" s="9">
        <v>2</v>
      </c>
      <c r="T203" s="46" t="s">
        <v>14</v>
      </c>
      <c r="U203" s="148" t="s">
        <v>148</v>
      </c>
      <c r="V203" s="149" t="s">
        <v>149</v>
      </c>
      <c r="W203" s="37"/>
      <c r="Y203" s="9">
        <v>2</v>
      </c>
      <c r="Z203" s="46" t="s">
        <v>14</v>
      </c>
      <c r="AA203" s="148" t="s">
        <v>148</v>
      </c>
      <c r="AB203" s="149" t="s">
        <v>149</v>
      </c>
      <c r="AC203" s="37"/>
      <c r="AE203" s="9">
        <v>2</v>
      </c>
      <c r="AF203" s="46" t="s">
        <v>14</v>
      </c>
      <c r="AG203" s="148" t="s">
        <v>148</v>
      </c>
      <c r="AH203" s="149" t="s">
        <v>149</v>
      </c>
      <c r="AI203" s="37"/>
    </row>
    <row r="204" spans="1:35" x14ac:dyDescent="0.25">
      <c r="B204" s="150">
        <v>449</v>
      </c>
      <c r="C204" s="125">
        <v>2</v>
      </c>
      <c r="D204" s="151">
        <f>C204/5</f>
        <v>0.4</v>
      </c>
      <c r="E204" s="37"/>
      <c r="H204" s="150">
        <v>449</v>
      </c>
      <c r="I204" s="125">
        <v>2</v>
      </c>
      <c r="J204" s="151">
        <f>I204/5</f>
        <v>0.4</v>
      </c>
      <c r="K204" s="37"/>
      <c r="N204" s="150">
        <v>449</v>
      </c>
      <c r="O204" s="125">
        <v>2</v>
      </c>
      <c r="P204" s="151">
        <f>O204/5</f>
        <v>0.4</v>
      </c>
      <c r="Q204" s="37"/>
      <c r="T204" s="150">
        <v>449</v>
      </c>
      <c r="U204" s="125">
        <v>2</v>
      </c>
      <c r="V204" s="151">
        <f>U204/5</f>
        <v>0.4</v>
      </c>
      <c r="W204" s="37"/>
      <c r="Z204" s="150">
        <v>449</v>
      </c>
      <c r="AA204" s="125">
        <v>2</v>
      </c>
      <c r="AB204" s="151">
        <f>AA204/5</f>
        <v>0.4</v>
      </c>
      <c r="AC204" s="37"/>
      <c r="AF204" s="150">
        <v>449</v>
      </c>
      <c r="AG204" s="125">
        <v>2</v>
      </c>
      <c r="AH204" s="151">
        <f>AG204/5</f>
        <v>0.4</v>
      </c>
      <c r="AI204" s="37"/>
    </row>
    <row r="205" spans="1:35" x14ac:dyDescent="0.25">
      <c r="B205" s="150">
        <v>450</v>
      </c>
      <c r="C205" s="153">
        <v>3</v>
      </c>
      <c r="D205" s="164">
        <f>C205/5</f>
        <v>0.6</v>
      </c>
      <c r="E205" s="155"/>
      <c r="H205" s="150">
        <v>450</v>
      </c>
      <c r="I205" s="153">
        <v>3</v>
      </c>
      <c r="J205" s="164">
        <f>I205/5</f>
        <v>0.6</v>
      </c>
      <c r="K205" s="155"/>
      <c r="N205" s="150">
        <v>450</v>
      </c>
      <c r="O205" s="153">
        <v>3</v>
      </c>
      <c r="P205" s="164">
        <f>O205/5</f>
        <v>0.6</v>
      </c>
      <c r="Q205" s="155"/>
      <c r="T205" s="150">
        <v>450</v>
      </c>
      <c r="U205" s="153">
        <v>3</v>
      </c>
      <c r="V205" s="164">
        <f>U205/5</f>
        <v>0.6</v>
      </c>
      <c r="W205" s="155"/>
      <c r="Z205" s="150">
        <v>450</v>
      </c>
      <c r="AA205" s="153">
        <v>3</v>
      </c>
      <c r="AB205" s="164">
        <f>AA205/5</f>
        <v>0.6</v>
      </c>
      <c r="AC205" s="155"/>
      <c r="AF205" s="150">
        <v>450</v>
      </c>
      <c r="AG205" s="153">
        <v>3</v>
      </c>
      <c r="AH205" s="164">
        <f>AG205/5</f>
        <v>0.6</v>
      </c>
      <c r="AI205" s="155"/>
    </row>
    <row r="206" spans="1:35" x14ac:dyDescent="0.25">
      <c r="B206" s="150"/>
      <c r="C206" s="125"/>
      <c r="D206" s="151"/>
      <c r="E206" s="126" t="e">
        <f>IF('Start Here - Data Entry '!$E$5&lt;=2,(IF($E201&lt;=B204,D204,D205)),0)</f>
        <v>#VALUE!</v>
      </c>
      <c r="H206" s="150"/>
      <c r="I206" s="125"/>
      <c r="J206" s="151"/>
      <c r="K206" s="126">
        <f>IF('Start Here - Data Entry '!$E$5&lt;=2,(IF($K201&lt;=H204,J204,J205)),0)</f>
        <v>0.4</v>
      </c>
      <c r="N206" s="150"/>
      <c r="O206" s="125"/>
      <c r="P206" s="151"/>
      <c r="Q206" s="126">
        <f>IF('Start Here - Data Entry '!$E$5&lt;=2,(IF($Q201&lt;=N204,P204,P205)),0)</f>
        <v>0.4</v>
      </c>
      <c r="T206" s="150"/>
      <c r="U206" s="125"/>
      <c r="V206" s="151"/>
      <c r="W206" s="126">
        <f>IF('Start Here - Data Entry '!$E$5&lt;=2,(IF($W201&lt;=T204,V204,V205)),0)</f>
        <v>0.4</v>
      </c>
      <c r="Z206" s="150"/>
      <c r="AA206" s="125"/>
      <c r="AB206" s="151"/>
      <c r="AC206" s="126">
        <f>IF('Start Here - Data Entry '!$E$5&lt;=2,(IF($AC201&lt;=Z204,AB204,AB205)),0)</f>
        <v>0.4</v>
      </c>
      <c r="AF206" s="150"/>
      <c r="AG206" s="125"/>
      <c r="AH206" s="151"/>
      <c r="AI206" s="126">
        <f>IF('Start Here - Data Entry '!$E$5&lt;=2,(IF($AI201&lt;=AF204,AH204,AH205)),0)</f>
        <v>0.4</v>
      </c>
    </row>
    <row r="207" spans="1:35" x14ac:dyDescent="0.25">
      <c r="A207" s="9">
        <v>3</v>
      </c>
      <c r="B207" s="46" t="s">
        <v>15</v>
      </c>
      <c r="C207" s="148" t="s">
        <v>148</v>
      </c>
      <c r="D207" s="149" t="s">
        <v>149</v>
      </c>
      <c r="E207" s="37"/>
      <c r="G207" s="9">
        <v>3</v>
      </c>
      <c r="H207" s="46" t="s">
        <v>15</v>
      </c>
      <c r="I207" s="148" t="s">
        <v>148</v>
      </c>
      <c r="J207" s="149" t="s">
        <v>149</v>
      </c>
      <c r="K207" s="37"/>
      <c r="M207" s="9">
        <v>3</v>
      </c>
      <c r="N207" s="46" t="s">
        <v>15</v>
      </c>
      <c r="O207" s="148" t="s">
        <v>148</v>
      </c>
      <c r="P207" s="149" t="s">
        <v>149</v>
      </c>
      <c r="Q207" s="37"/>
      <c r="S207" s="9">
        <v>3</v>
      </c>
      <c r="T207" s="46" t="s">
        <v>15</v>
      </c>
      <c r="U207" s="148" t="s">
        <v>148</v>
      </c>
      <c r="V207" s="149" t="s">
        <v>149</v>
      </c>
      <c r="W207" s="37"/>
      <c r="Y207" s="9">
        <v>3</v>
      </c>
      <c r="Z207" s="46" t="s">
        <v>15</v>
      </c>
      <c r="AA207" s="148" t="s">
        <v>148</v>
      </c>
      <c r="AB207" s="149" t="s">
        <v>149</v>
      </c>
      <c r="AC207" s="37"/>
      <c r="AE207" s="9">
        <v>3</v>
      </c>
      <c r="AF207" s="46" t="s">
        <v>15</v>
      </c>
      <c r="AG207" s="148" t="s">
        <v>148</v>
      </c>
      <c r="AH207" s="149" t="s">
        <v>149</v>
      </c>
      <c r="AI207" s="37"/>
    </row>
    <row r="208" spans="1:35" x14ac:dyDescent="0.25">
      <c r="B208" s="150">
        <v>600</v>
      </c>
      <c r="C208" s="125">
        <v>4</v>
      </c>
      <c r="D208" s="151">
        <f>C208/5</f>
        <v>0.8</v>
      </c>
      <c r="E208" s="37"/>
      <c r="H208" s="150">
        <v>600</v>
      </c>
      <c r="I208" s="125">
        <v>4</v>
      </c>
      <c r="J208" s="151">
        <f>I208/5</f>
        <v>0.8</v>
      </c>
      <c r="K208" s="37"/>
      <c r="N208" s="150">
        <v>600</v>
      </c>
      <c r="O208" s="125">
        <v>4</v>
      </c>
      <c r="P208" s="151">
        <f>O208/5</f>
        <v>0.8</v>
      </c>
      <c r="Q208" s="37"/>
      <c r="T208" s="150">
        <v>600</v>
      </c>
      <c r="U208" s="125">
        <v>4</v>
      </c>
      <c r="V208" s="151">
        <f>U208/5</f>
        <v>0.8</v>
      </c>
      <c r="W208" s="37"/>
      <c r="Z208" s="150">
        <v>600</v>
      </c>
      <c r="AA208" s="125">
        <v>4</v>
      </c>
      <c r="AB208" s="151">
        <f>AA208/5</f>
        <v>0.8</v>
      </c>
      <c r="AC208" s="37"/>
      <c r="AF208" s="150">
        <v>600</v>
      </c>
      <c r="AG208" s="125">
        <v>4</v>
      </c>
      <c r="AH208" s="151">
        <f>AG208/5</f>
        <v>0.8</v>
      </c>
      <c r="AI208" s="37"/>
    </row>
    <row r="209" spans="1:35" x14ac:dyDescent="0.25">
      <c r="B209" s="150">
        <v>601</v>
      </c>
      <c r="C209" s="153">
        <v>5</v>
      </c>
      <c r="D209" s="154">
        <f>C209/5</f>
        <v>1</v>
      </c>
      <c r="E209" s="155"/>
      <c r="H209" s="150">
        <v>601</v>
      </c>
      <c r="I209" s="153">
        <v>5</v>
      </c>
      <c r="J209" s="154">
        <f>I209/5</f>
        <v>1</v>
      </c>
      <c r="K209" s="155"/>
      <c r="N209" s="150">
        <v>601</v>
      </c>
      <c r="O209" s="153">
        <v>5</v>
      </c>
      <c r="P209" s="154">
        <f>O209/5</f>
        <v>1</v>
      </c>
      <c r="Q209" s="155"/>
      <c r="T209" s="150">
        <v>601</v>
      </c>
      <c r="U209" s="153">
        <v>5</v>
      </c>
      <c r="V209" s="154">
        <f>U209/5</f>
        <v>1</v>
      </c>
      <c r="W209" s="155"/>
      <c r="Z209" s="150">
        <v>601</v>
      </c>
      <c r="AA209" s="153">
        <v>5</v>
      </c>
      <c r="AB209" s="154">
        <f>AA209/5</f>
        <v>1</v>
      </c>
      <c r="AC209" s="155"/>
      <c r="AF209" s="150">
        <v>601</v>
      </c>
      <c r="AG209" s="153">
        <v>5</v>
      </c>
      <c r="AH209" s="154">
        <f>AG209/5</f>
        <v>1</v>
      </c>
      <c r="AI209" s="155"/>
    </row>
    <row r="210" spans="1:35" x14ac:dyDescent="0.25">
      <c r="B210" s="150"/>
      <c r="C210" s="125"/>
      <c r="D210" s="151"/>
      <c r="E210" s="126">
        <f>IF('Start Here - Data Entry '!$E$5=3,(IF($E201&lt;=B208,D208,D209)),0)</f>
        <v>0</v>
      </c>
      <c r="H210" s="150"/>
      <c r="I210" s="125"/>
      <c r="J210" s="151"/>
      <c r="K210" s="126">
        <f>IF('Start Here - Data Entry '!$E$5=3,(IF($K201&lt;=H208,J208,J209)),0)</f>
        <v>0</v>
      </c>
      <c r="N210" s="150"/>
      <c r="O210" s="125"/>
      <c r="P210" s="151"/>
      <c r="Q210" s="126">
        <f>IF('Start Here - Data Entry '!$E$5=3,(IF($Q201&lt;=N208,P208,P209)),0)</f>
        <v>0</v>
      </c>
      <c r="T210" s="150"/>
      <c r="U210" s="125"/>
      <c r="V210" s="151"/>
      <c r="W210" s="126">
        <f>IF('Start Here - Data Entry '!$E$5=3,(IF($W201&lt;=T208,V208,V209)),0)</f>
        <v>0</v>
      </c>
      <c r="Z210" s="150"/>
      <c r="AA210" s="125"/>
      <c r="AB210" s="151"/>
      <c r="AC210" s="126">
        <f>IF('Start Here - Data Entry '!$E$5=3,(IF($AC201&lt;=Z208,AB208,AB209)),0)</f>
        <v>0</v>
      </c>
      <c r="AF210" s="150"/>
      <c r="AG210" s="125"/>
      <c r="AH210" s="151"/>
      <c r="AI210" s="126">
        <f>IF('Start Here - Data Entry '!$E$5=3,(IF($AI201&lt;=AF208,AH208,AH209)),0)</f>
        <v>0</v>
      </c>
    </row>
    <row r="211" spans="1:35" x14ac:dyDescent="0.25">
      <c r="A211" s="9">
        <v>4</v>
      </c>
      <c r="B211" s="136" t="s">
        <v>17</v>
      </c>
      <c r="C211" s="148" t="s">
        <v>148</v>
      </c>
      <c r="D211" s="149" t="s">
        <v>149</v>
      </c>
      <c r="E211" s="37"/>
      <c r="G211" s="9">
        <v>4</v>
      </c>
      <c r="H211" s="136" t="s">
        <v>17</v>
      </c>
      <c r="I211" s="148" t="s">
        <v>148</v>
      </c>
      <c r="J211" s="149" t="s">
        <v>149</v>
      </c>
      <c r="K211" s="37"/>
      <c r="M211" s="9">
        <v>4</v>
      </c>
      <c r="N211" s="136" t="s">
        <v>17</v>
      </c>
      <c r="O211" s="148" t="s">
        <v>148</v>
      </c>
      <c r="P211" s="149" t="s">
        <v>149</v>
      </c>
      <c r="Q211" s="37"/>
      <c r="S211" s="9">
        <v>4</v>
      </c>
      <c r="T211" s="136" t="s">
        <v>17</v>
      </c>
      <c r="U211" s="148" t="s">
        <v>148</v>
      </c>
      <c r="V211" s="149" t="s">
        <v>149</v>
      </c>
      <c r="W211" s="37"/>
      <c r="Y211" s="9">
        <v>4</v>
      </c>
      <c r="Z211" s="136" t="s">
        <v>17</v>
      </c>
      <c r="AA211" s="148" t="s">
        <v>148</v>
      </c>
      <c r="AB211" s="149" t="s">
        <v>149</v>
      </c>
      <c r="AC211" s="37"/>
      <c r="AE211" s="9">
        <v>4</v>
      </c>
      <c r="AF211" s="136" t="s">
        <v>17</v>
      </c>
      <c r="AG211" s="148" t="s">
        <v>148</v>
      </c>
      <c r="AH211" s="149" t="s">
        <v>149</v>
      </c>
      <c r="AI211" s="37"/>
    </row>
    <row r="212" spans="1:35" x14ac:dyDescent="0.25">
      <c r="B212" s="165">
        <v>1000</v>
      </c>
      <c r="C212" s="125">
        <v>5</v>
      </c>
      <c r="D212" s="151">
        <f>C212/5</f>
        <v>1</v>
      </c>
      <c r="E212" s="37"/>
      <c r="H212" s="165">
        <v>1000</v>
      </c>
      <c r="I212" s="125">
        <v>5</v>
      </c>
      <c r="J212" s="151">
        <f>I212/5</f>
        <v>1</v>
      </c>
      <c r="K212" s="37"/>
      <c r="N212" s="165">
        <v>1000</v>
      </c>
      <c r="O212" s="125">
        <v>5</v>
      </c>
      <c r="P212" s="151">
        <f>O212/5</f>
        <v>1</v>
      </c>
      <c r="Q212" s="37"/>
      <c r="T212" s="165">
        <v>1000</v>
      </c>
      <c r="U212" s="125">
        <v>5</v>
      </c>
      <c r="V212" s="151">
        <f>U212/5</f>
        <v>1</v>
      </c>
      <c r="W212" s="37"/>
      <c r="Z212" s="165">
        <v>1000</v>
      </c>
      <c r="AA212" s="125">
        <v>5</v>
      </c>
      <c r="AB212" s="151">
        <f>AA212/5</f>
        <v>1</v>
      </c>
      <c r="AC212" s="37"/>
      <c r="AF212" s="165">
        <v>1000</v>
      </c>
      <c r="AG212" s="125">
        <v>5</v>
      </c>
      <c r="AH212" s="151">
        <f>AG212/5</f>
        <v>1</v>
      </c>
      <c r="AI212" s="37"/>
    </row>
    <row r="213" spans="1:35" x14ac:dyDescent="0.25">
      <c r="B213" s="165">
        <v>1001</v>
      </c>
      <c r="C213" s="153">
        <v>6</v>
      </c>
      <c r="D213" s="154">
        <f>C213/5</f>
        <v>1.2</v>
      </c>
      <c r="E213" s="155"/>
      <c r="H213" s="165">
        <v>1001</v>
      </c>
      <c r="I213" s="153">
        <v>6</v>
      </c>
      <c r="J213" s="154">
        <f>I213/5</f>
        <v>1.2</v>
      </c>
      <c r="K213" s="155"/>
      <c r="N213" s="165">
        <v>1001</v>
      </c>
      <c r="O213" s="153">
        <v>6</v>
      </c>
      <c r="P213" s="154">
        <f>O213/5</f>
        <v>1.2</v>
      </c>
      <c r="Q213" s="155"/>
      <c r="T213" s="165">
        <v>1001</v>
      </c>
      <c r="U213" s="153">
        <v>6</v>
      </c>
      <c r="V213" s="154">
        <f>U213/5</f>
        <v>1.2</v>
      </c>
      <c r="W213" s="155"/>
      <c r="Z213" s="165">
        <v>1001</v>
      </c>
      <c r="AA213" s="153">
        <v>6</v>
      </c>
      <c r="AB213" s="154">
        <f>AA213/5</f>
        <v>1.2</v>
      </c>
      <c r="AC213" s="155"/>
      <c r="AF213" s="165">
        <v>1001</v>
      </c>
      <c r="AG213" s="153">
        <v>6</v>
      </c>
      <c r="AH213" s="154">
        <f>AG213/5</f>
        <v>1.2</v>
      </c>
      <c r="AI213" s="155"/>
    </row>
    <row r="214" spans="1:35" x14ac:dyDescent="0.25">
      <c r="B214" s="165"/>
      <c r="C214" s="125"/>
      <c r="D214" s="151"/>
      <c r="E214" s="126">
        <f>IF('Start Here - Data Entry '!$E$5=4,(IF($E201&lt;=B212,D212,D213)),0)</f>
        <v>0</v>
      </c>
      <c r="H214" s="165"/>
      <c r="I214" s="125"/>
      <c r="J214" s="151"/>
      <c r="K214" s="126">
        <f>IF('Start Here - Data Entry '!$E$5=4,(IF($K201&lt;=H212,J212,J213)),0)</f>
        <v>0</v>
      </c>
      <c r="N214" s="165"/>
      <c r="O214" s="125"/>
      <c r="P214" s="151"/>
      <c r="Q214" s="126">
        <f>IF('Start Here - Data Entry '!$E$5=4,(IF($Q201&lt;=N212,P212,P213)),0)</f>
        <v>0</v>
      </c>
      <c r="T214" s="165"/>
      <c r="U214" s="125"/>
      <c r="V214" s="151"/>
      <c r="W214" s="126">
        <f>IF('Start Here - Data Entry '!$E$5=4,(IF($W201&lt;=T212,V212,V213)),0)</f>
        <v>0</v>
      </c>
      <c r="Z214" s="165"/>
      <c r="AA214" s="125"/>
      <c r="AB214" s="151"/>
      <c r="AC214" s="126">
        <f>IF('Start Here - Data Entry '!$E$5=4,(IF($AC201&lt;=Z212,AB212,AB213)),0)</f>
        <v>0</v>
      </c>
      <c r="AF214" s="165"/>
      <c r="AG214" s="125"/>
      <c r="AH214" s="151"/>
      <c r="AI214" s="126">
        <f>IF('Start Here - Data Entry '!$E$5=4,(IF($AI201&lt;=AF212,AH212,AH213)),0)</f>
        <v>0</v>
      </c>
    </row>
    <row r="215" spans="1:35" x14ac:dyDescent="0.25">
      <c r="A215" s="9">
        <v>5</v>
      </c>
      <c r="B215" s="46" t="s">
        <v>16</v>
      </c>
      <c r="C215" s="148" t="s">
        <v>148</v>
      </c>
      <c r="D215" s="149" t="s">
        <v>149</v>
      </c>
      <c r="E215" s="37"/>
      <c r="G215" s="9">
        <v>5</v>
      </c>
      <c r="H215" s="46" t="s">
        <v>16</v>
      </c>
      <c r="I215" s="148" t="s">
        <v>148</v>
      </c>
      <c r="J215" s="149" t="s">
        <v>149</v>
      </c>
      <c r="K215" s="37"/>
      <c r="M215" s="9">
        <v>5</v>
      </c>
      <c r="N215" s="46" t="s">
        <v>16</v>
      </c>
      <c r="O215" s="148" t="s">
        <v>148</v>
      </c>
      <c r="P215" s="149" t="s">
        <v>149</v>
      </c>
      <c r="Q215" s="37"/>
      <c r="S215" s="9">
        <v>5</v>
      </c>
      <c r="T215" s="46" t="s">
        <v>16</v>
      </c>
      <c r="U215" s="148" t="s">
        <v>148</v>
      </c>
      <c r="V215" s="149" t="s">
        <v>149</v>
      </c>
      <c r="W215" s="37"/>
      <c r="Y215" s="9">
        <v>5</v>
      </c>
      <c r="Z215" s="46" t="s">
        <v>16</v>
      </c>
      <c r="AA215" s="148" t="s">
        <v>148</v>
      </c>
      <c r="AB215" s="149" t="s">
        <v>149</v>
      </c>
      <c r="AC215" s="37"/>
      <c r="AE215" s="9">
        <v>5</v>
      </c>
      <c r="AF215" s="46" t="s">
        <v>16</v>
      </c>
      <c r="AG215" s="148" t="s">
        <v>148</v>
      </c>
      <c r="AH215" s="149" t="s">
        <v>149</v>
      </c>
      <c r="AI215" s="37"/>
    </row>
    <row r="216" spans="1:35" x14ac:dyDescent="0.25">
      <c r="B216" s="150">
        <v>770</v>
      </c>
      <c r="C216" s="125">
        <v>4</v>
      </c>
      <c r="D216" s="151">
        <f>C216/5</f>
        <v>0.8</v>
      </c>
      <c r="E216" s="37"/>
      <c r="H216" s="150">
        <v>770</v>
      </c>
      <c r="I216" s="125">
        <v>4</v>
      </c>
      <c r="J216" s="151">
        <f>I216/5</f>
        <v>0.8</v>
      </c>
      <c r="K216" s="37"/>
      <c r="N216" s="150">
        <v>770</v>
      </c>
      <c r="O216" s="125">
        <v>4</v>
      </c>
      <c r="P216" s="151">
        <f>O216/5</f>
        <v>0.8</v>
      </c>
      <c r="Q216" s="37"/>
      <c r="T216" s="150">
        <v>770</v>
      </c>
      <c r="U216" s="125">
        <v>4</v>
      </c>
      <c r="V216" s="151">
        <f>U216/5</f>
        <v>0.8</v>
      </c>
      <c r="W216" s="37"/>
      <c r="Z216" s="150">
        <v>770</v>
      </c>
      <c r="AA216" s="125">
        <v>4</v>
      </c>
      <c r="AB216" s="151">
        <f>AA216/5</f>
        <v>0.8</v>
      </c>
      <c r="AC216" s="37"/>
      <c r="AF216" s="150">
        <v>770</v>
      </c>
      <c r="AG216" s="125">
        <v>4</v>
      </c>
      <c r="AH216" s="151">
        <f>AG216/5</f>
        <v>0.8</v>
      </c>
      <c r="AI216" s="37"/>
    </row>
    <row r="217" spans="1:35" x14ac:dyDescent="0.25">
      <c r="B217" s="150">
        <v>1000</v>
      </c>
      <c r="C217" s="125">
        <v>5</v>
      </c>
      <c r="D217" s="151">
        <f>C217/5</f>
        <v>1</v>
      </c>
      <c r="E217" s="37"/>
      <c r="H217" s="150">
        <v>1000</v>
      </c>
      <c r="I217" s="125">
        <v>5</v>
      </c>
      <c r="J217" s="151">
        <f>I217/5</f>
        <v>1</v>
      </c>
      <c r="K217" s="37"/>
      <c r="N217" s="150">
        <v>1000</v>
      </c>
      <c r="O217" s="125">
        <v>5</v>
      </c>
      <c r="P217" s="151">
        <f>O217/5</f>
        <v>1</v>
      </c>
      <c r="Q217" s="37"/>
      <c r="T217" s="150">
        <v>1000</v>
      </c>
      <c r="U217" s="125">
        <v>5</v>
      </c>
      <c r="V217" s="151">
        <f>U217/5</f>
        <v>1</v>
      </c>
      <c r="W217" s="37"/>
      <c r="Z217" s="150">
        <v>1000</v>
      </c>
      <c r="AA217" s="125">
        <v>5</v>
      </c>
      <c r="AB217" s="151">
        <f>AA217/5</f>
        <v>1</v>
      </c>
      <c r="AC217" s="37"/>
      <c r="AF217" s="150">
        <v>1000</v>
      </c>
      <c r="AG217" s="125">
        <v>5</v>
      </c>
      <c r="AH217" s="151">
        <f>AG217/5</f>
        <v>1</v>
      </c>
      <c r="AI217" s="37"/>
    </row>
    <row r="218" spans="1:35" x14ac:dyDescent="0.25">
      <c r="B218" s="150">
        <v>1500</v>
      </c>
      <c r="C218" s="125">
        <v>6</v>
      </c>
      <c r="D218" s="151">
        <f>C218/5</f>
        <v>1.2</v>
      </c>
      <c r="E218" s="37"/>
      <c r="H218" s="150">
        <v>1500</v>
      </c>
      <c r="I218" s="125">
        <v>6</v>
      </c>
      <c r="J218" s="151">
        <f>I218/5</f>
        <v>1.2</v>
      </c>
      <c r="K218" s="37"/>
      <c r="N218" s="150">
        <v>1500</v>
      </c>
      <c r="O218" s="125">
        <v>6</v>
      </c>
      <c r="P218" s="151">
        <f>O218/5</f>
        <v>1.2</v>
      </c>
      <c r="Q218" s="37"/>
      <c r="T218" s="150">
        <v>1500</v>
      </c>
      <c r="U218" s="125">
        <v>6</v>
      </c>
      <c r="V218" s="151">
        <f>U218/5</f>
        <v>1.2</v>
      </c>
      <c r="W218" s="37"/>
      <c r="Z218" s="150">
        <v>1500</v>
      </c>
      <c r="AA218" s="125">
        <v>6</v>
      </c>
      <c r="AB218" s="151">
        <f>AA218/5</f>
        <v>1.2</v>
      </c>
      <c r="AC218" s="37"/>
      <c r="AF218" s="150">
        <v>1500</v>
      </c>
      <c r="AG218" s="125">
        <v>6</v>
      </c>
      <c r="AH218" s="151">
        <f>AG218/5</f>
        <v>1.2</v>
      </c>
      <c r="AI218" s="37"/>
    </row>
    <row r="219" spans="1:35" x14ac:dyDescent="0.25">
      <c r="B219" s="150">
        <v>1501</v>
      </c>
      <c r="C219" s="153">
        <v>7</v>
      </c>
      <c r="D219" s="154">
        <f>C219/5</f>
        <v>1.4</v>
      </c>
      <c r="E219" s="156"/>
      <c r="H219" s="150">
        <v>1501</v>
      </c>
      <c r="I219" s="153">
        <v>7</v>
      </c>
      <c r="J219" s="154">
        <f>I219/5</f>
        <v>1.4</v>
      </c>
      <c r="K219" s="156"/>
      <c r="N219" s="150">
        <v>1501</v>
      </c>
      <c r="O219" s="153">
        <v>7</v>
      </c>
      <c r="P219" s="154">
        <f>O219/5</f>
        <v>1.4</v>
      </c>
      <c r="Q219" s="156"/>
      <c r="T219" s="150">
        <v>1501</v>
      </c>
      <c r="U219" s="153">
        <v>7</v>
      </c>
      <c r="V219" s="154">
        <f>U219/5</f>
        <v>1.4</v>
      </c>
      <c r="W219" s="156"/>
      <c r="Z219" s="150">
        <v>1501</v>
      </c>
      <c r="AA219" s="153">
        <v>7</v>
      </c>
      <c r="AB219" s="154">
        <f>AA219/5</f>
        <v>1.4</v>
      </c>
      <c r="AC219" s="156"/>
      <c r="AF219" s="150">
        <v>1501</v>
      </c>
      <c r="AG219" s="153">
        <v>7</v>
      </c>
      <c r="AH219" s="154">
        <f>AG219/5</f>
        <v>1.4</v>
      </c>
      <c r="AI219" s="156"/>
    </row>
    <row r="220" spans="1:35" x14ac:dyDescent="0.25">
      <c r="B220" s="150"/>
      <c r="C220" s="125"/>
      <c r="D220" s="151"/>
      <c r="E220" s="126">
        <f>IF('Start Here - Data Entry '!$E$5=5,(IF($E201&lt;=B216,D216,(IF($E201&lt;=B217,D217,(IF($E201&lt;=B218,D218,D219)))))),0)</f>
        <v>0</v>
      </c>
      <c r="H220" s="150"/>
      <c r="I220" s="125"/>
      <c r="J220" s="151"/>
      <c r="K220" s="126">
        <f>IF('Start Here - Data Entry '!$E$5=5,(IF($K201&lt;=H216,J216,(IF($K201&lt;=H217,J217,(IF($K201&lt;=H218,J218,J219)))))),0)</f>
        <v>0</v>
      </c>
      <c r="N220" s="150"/>
      <c r="O220" s="125"/>
      <c r="P220" s="151"/>
      <c r="Q220" s="126">
        <f>IF('Start Here - Data Entry '!$E$5=5,(IF($Q201&lt;=N216,P216,(IF($E201&lt;=N217,P217,(IF($E201&lt;=N218,P218,P219)))))),0)</f>
        <v>0</v>
      </c>
      <c r="T220" s="150"/>
      <c r="U220" s="125"/>
      <c r="V220" s="151"/>
      <c r="W220" s="126">
        <f>IF('Start Here - Data Entry '!$E$5=5,(IF($W201&lt;=T216,V216,(IF($E201&lt;=T217,V217,(IF($E201&lt;=T218,V218,V219)))))),0)</f>
        <v>0</v>
      </c>
      <c r="Z220" s="150"/>
      <c r="AA220" s="125"/>
      <c r="AB220" s="151"/>
      <c r="AC220" s="126">
        <f>IF('Start Here - Data Entry '!$E$5=5,(IF($AC201&lt;=Z216,AB216,(IF($E201&lt;=Z217,AB217,(IF($E201&lt;=Z218,AB218,AB219)))))),0)</f>
        <v>0</v>
      </c>
      <c r="AF220" s="150"/>
      <c r="AG220" s="125"/>
      <c r="AH220" s="151"/>
      <c r="AI220" s="126">
        <f>IF('Start Here - Data Entry '!$E$5=5,(IF($AI201&lt;=AF216,AH216,(IF($AI201&lt;=AF217,AH217,(IF($AI201&lt;=AF218,AH218,AH219)))))),0)</f>
        <v>0</v>
      </c>
    </row>
    <row r="221" spans="1:35" x14ac:dyDescent="0.25">
      <c r="B221" s="158" t="s">
        <v>154</v>
      </c>
      <c r="C221" s="85"/>
      <c r="D221" s="113"/>
      <c r="E221" s="84" t="e">
        <f>SUM(E206:E220)</f>
        <v>#VALUE!</v>
      </c>
      <c r="H221" s="158" t="s">
        <v>154</v>
      </c>
      <c r="I221" s="85"/>
      <c r="J221" s="113"/>
      <c r="K221" s="84">
        <f>SUM(K206:K220)</f>
        <v>0.4</v>
      </c>
      <c r="N221" s="158" t="s">
        <v>154</v>
      </c>
      <c r="O221" s="85"/>
      <c r="P221" s="113"/>
      <c r="Q221" s="84">
        <f>SUM(Q206:Q220)</f>
        <v>0.4</v>
      </c>
      <c r="T221" s="158" t="s">
        <v>154</v>
      </c>
      <c r="U221" s="85"/>
      <c r="V221" s="113"/>
      <c r="W221" s="84">
        <f>SUM(W206:W220)</f>
        <v>0.4</v>
      </c>
      <c r="Z221" s="158" t="s">
        <v>154</v>
      </c>
      <c r="AA221" s="85"/>
      <c r="AB221" s="113"/>
      <c r="AC221" s="84">
        <f>SUM(AC206:AC220)</f>
        <v>0.4</v>
      </c>
      <c r="AF221" s="158" t="s">
        <v>154</v>
      </c>
      <c r="AG221" s="85"/>
      <c r="AH221" s="113"/>
      <c r="AI221" s="84">
        <f>SUM(AI206:AI220)</f>
        <v>0.4</v>
      </c>
    </row>
    <row r="222" spans="1:35" ht="15.75" thickBot="1" x14ac:dyDescent="0.3">
      <c r="B222" s="160" t="s">
        <v>153</v>
      </c>
      <c r="C222" s="161" t="s">
        <v>152</v>
      </c>
      <c r="D222" s="162">
        <f>14941</f>
        <v>14941</v>
      </c>
      <c r="E222" s="163" t="e">
        <f>E221*$D$197*5</f>
        <v>#VALUE!</v>
      </c>
      <c r="H222" s="160" t="s">
        <v>153</v>
      </c>
      <c r="I222" s="161" t="s">
        <v>152</v>
      </c>
      <c r="J222" s="162">
        <f>14941</f>
        <v>14941</v>
      </c>
      <c r="K222" s="163">
        <f>K221*$D$197*5</f>
        <v>29882.000000000004</v>
      </c>
      <c r="N222" s="160" t="s">
        <v>153</v>
      </c>
      <c r="O222" s="161" t="s">
        <v>152</v>
      </c>
      <c r="P222" s="162">
        <f>14941</f>
        <v>14941</v>
      </c>
      <c r="Q222" s="163">
        <f>Q221*$D$197*5</f>
        <v>29882.000000000004</v>
      </c>
      <c r="T222" s="160" t="s">
        <v>153</v>
      </c>
      <c r="U222" s="161" t="s">
        <v>152</v>
      </c>
      <c r="V222" s="162">
        <f>14941</f>
        <v>14941</v>
      </c>
      <c r="W222" s="163">
        <f>W221*$D$197*5</f>
        <v>29882.000000000004</v>
      </c>
      <c r="Z222" s="160" t="s">
        <v>153</v>
      </c>
      <c r="AA222" s="161" t="s">
        <v>152</v>
      </c>
      <c r="AB222" s="162">
        <f>14941</f>
        <v>14941</v>
      </c>
      <c r="AC222" s="163">
        <f>AC221*$D$197*5</f>
        <v>29882.000000000004</v>
      </c>
      <c r="AF222" s="160" t="s">
        <v>153</v>
      </c>
      <c r="AG222" s="161" t="s">
        <v>152</v>
      </c>
      <c r="AH222" s="162">
        <f>14941</f>
        <v>14941</v>
      </c>
      <c r="AI222" s="163">
        <f>AI221*$D$197*5</f>
        <v>29882.000000000004</v>
      </c>
    </row>
    <row r="223" spans="1:35" ht="15.75" thickBot="1" x14ac:dyDescent="0.3"/>
    <row r="224" spans="1:35" ht="20.100000000000001" customHeight="1" thickBot="1" x14ac:dyDescent="0.3">
      <c r="A224" s="28"/>
      <c r="B224" s="29" t="s">
        <v>986</v>
      </c>
      <c r="C224" s="30">
        <v>400</v>
      </c>
      <c r="D224" s="176" t="str">
        <f>'Start Here - Data Entry '!F27</f>
        <v>NA</v>
      </c>
      <c r="E224" s="542" t="e">
        <f>D224*C224</f>
        <v>#VALUE!</v>
      </c>
      <c r="F224" s="33"/>
      <c r="G224" s="28"/>
      <c r="H224" s="29" t="s">
        <v>986</v>
      </c>
      <c r="I224" s="30">
        <f>C224</f>
        <v>400</v>
      </c>
      <c r="J224" s="176">
        <f>'Start Here - Data Entry '!G27</f>
        <v>162</v>
      </c>
      <c r="K224" s="32">
        <f>J224*I224</f>
        <v>64800</v>
      </c>
      <c r="L224" s="33"/>
      <c r="M224" s="28"/>
      <c r="N224" s="29" t="s">
        <v>986</v>
      </c>
      <c r="O224" s="30">
        <f>C224</f>
        <v>400</v>
      </c>
      <c r="P224" s="176">
        <f>'Start Here - Data Entry '!H27</f>
        <v>190</v>
      </c>
      <c r="Q224" s="32">
        <f>P224*O224</f>
        <v>76000</v>
      </c>
      <c r="R224" s="33"/>
      <c r="S224" s="28"/>
      <c r="T224" s="29" t="s">
        <v>986</v>
      </c>
      <c r="U224" s="30">
        <f>C224</f>
        <v>400</v>
      </c>
      <c r="V224" s="176">
        <f>'Start Here - Data Entry '!I27</f>
        <v>205</v>
      </c>
      <c r="W224" s="32">
        <f>V224*U224</f>
        <v>82000</v>
      </c>
      <c r="X224" s="33"/>
      <c r="Y224" s="28"/>
      <c r="Z224" s="29" t="s">
        <v>986</v>
      </c>
      <c r="AA224" s="30">
        <f>C224</f>
        <v>400</v>
      </c>
      <c r="AB224" s="176">
        <f>'Start Here - Data Entry '!J27</f>
        <v>210</v>
      </c>
      <c r="AC224" s="32">
        <f>AB224*AA224</f>
        <v>84000</v>
      </c>
      <c r="AD224" s="33"/>
      <c r="AE224" s="28"/>
      <c r="AF224" s="29" t="s">
        <v>986</v>
      </c>
      <c r="AG224" s="30">
        <f>C224</f>
        <v>400</v>
      </c>
      <c r="AH224" s="176">
        <f>'Start Here - Data Entry '!K27</f>
        <v>210</v>
      </c>
      <c r="AI224" s="32">
        <f>AH224*AG224</f>
        <v>84000</v>
      </c>
    </row>
    <row r="225" spans="1:35" ht="20.100000000000001" customHeight="1" x14ac:dyDescent="0.25">
      <c r="A225" s="28"/>
      <c r="B225" s="29" t="s">
        <v>1013</v>
      </c>
      <c r="C225" s="30">
        <v>2791</v>
      </c>
      <c r="D225" s="176" t="e">
        <f>D12</f>
        <v>#VALUE!</v>
      </c>
      <c r="E225" s="542" t="e">
        <f>D225*C225</f>
        <v>#VALUE!</v>
      </c>
      <c r="F225" s="33"/>
      <c r="G225" s="28"/>
      <c r="H225" s="29" t="s">
        <v>1013</v>
      </c>
      <c r="I225" s="30">
        <f>C225</f>
        <v>2791</v>
      </c>
      <c r="J225" s="176">
        <f>J12</f>
        <v>275</v>
      </c>
      <c r="K225" s="32">
        <f>ROUND(J225*I225,0)</f>
        <v>767525</v>
      </c>
      <c r="L225" s="33"/>
      <c r="M225" s="28"/>
      <c r="N225" s="29" t="s">
        <v>1013</v>
      </c>
      <c r="O225" s="30">
        <f>C225</f>
        <v>2791</v>
      </c>
      <c r="P225" s="176">
        <f>P12</f>
        <v>325</v>
      </c>
      <c r="Q225" s="32">
        <f>ROUND(P225*O225,0)</f>
        <v>907075</v>
      </c>
      <c r="R225" s="33"/>
      <c r="S225" s="28"/>
      <c r="T225" s="29" t="s">
        <v>1013</v>
      </c>
      <c r="U225" s="30">
        <f>C225</f>
        <v>2791</v>
      </c>
      <c r="V225" s="176">
        <f>V12</f>
        <v>383</v>
      </c>
      <c r="W225" s="32">
        <f>ROUND(V225*U225,0)</f>
        <v>1068953</v>
      </c>
      <c r="X225" s="33"/>
      <c r="Y225" s="28"/>
      <c r="Z225" s="29" t="s">
        <v>1013</v>
      </c>
      <c r="AA225" s="30">
        <f>C225</f>
        <v>2791</v>
      </c>
      <c r="AB225" s="176">
        <f>AB12</f>
        <v>388</v>
      </c>
      <c r="AC225" s="32">
        <f>ROUND(AB225*AA225,0)</f>
        <v>1082908</v>
      </c>
      <c r="AD225" s="33"/>
      <c r="AE225" s="28"/>
      <c r="AF225" s="29" t="s">
        <v>1013</v>
      </c>
      <c r="AG225" s="30">
        <f>C225</f>
        <v>2791</v>
      </c>
      <c r="AH225" s="176">
        <f>AH12</f>
        <v>403</v>
      </c>
      <c r="AI225" s="32">
        <f>ROUND(AH225*AG225,0)</f>
        <v>1124773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 enableFormatConditionsCalculation="0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80" bestFit="1" customWidth="1"/>
    <col min="2" max="2" width="48.28515625" style="480" bestFit="1" customWidth="1"/>
    <col min="3" max="3" width="21.28515625" style="480" bestFit="1" customWidth="1"/>
    <col min="4" max="4" width="17.140625" style="480" customWidth="1"/>
    <col min="5" max="5" width="17.140625" style="481" customWidth="1" outlineLevel="1"/>
    <col min="6" max="8" width="12.7109375" style="480" customWidth="1" outlineLevel="1"/>
    <col min="9" max="9" width="14" style="480" customWidth="1" outlineLevel="1"/>
    <col min="10" max="10" width="5" style="480" customWidth="1"/>
    <col min="11" max="13" width="13" style="195" bestFit="1" customWidth="1"/>
    <col min="14" max="14" width="11.28515625" style="195" bestFit="1" customWidth="1"/>
    <col min="15" max="15" width="8.85546875" style="480"/>
    <col min="16" max="17" width="8.85546875" style="195"/>
    <col min="18" max="16384" width="8.85546875" style="480"/>
  </cols>
  <sheetData>
    <row r="1" spans="1:17" x14ac:dyDescent="0.25">
      <c r="F1" s="482" t="s">
        <v>351</v>
      </c>
      <c r="G1" s="482" t="s">
        <v>352</v>
      </c>
      <c r="H1" s="482" t="s">
        <v>353</v>
      </c>
      <c r="I1" s="482" t="s">
        <v>354</v>
      </c>
      <c r="K1" s="195" t="s">
        <v>351</v>
      </c>
      <c r="L1" s="195" t="s">
        <v>352</v>
      </c>
      <c r="M1" s="195" t="s">
        <v>353</v>
      </c>
      <c r="N1" s="195" t="s">
        <v>354</v>
      </c>
    </row>
    <row r="2" spans="1:17" x14ac:dyDescent="0.25">
      <c r="F2" s="483" t="e">
        <f>[2]CONFIG!$C$46</f>
        <v>#REF!</v>
      </c>
      <c r="G2" s="483" t="e">
        <f>[2]CONFIG!$C$46</f>
        <v>#REF!</v>
      </c>
      <c r="H2" s="483" t="e">
        <f>[2]CONFIG!$C$46</f>
        <v>#REF!</v>
      </c>
      <c r="I2" s="483" t="e">
        <f>[2]CONFIG!$C$46</f>
        <v>#REF!</v>
      </c>
      <c r="J2" s="483"/>
      <c r="K2" s="484" t="e">
        <f>[2]CONFIG!$B$46</f>
        <v>#REF!</v>
      </c>
      <c r="L2" s="484" t="e">
        <f>[2]CONFIG!$B$46</f>
        <v>#REF!</v>
      </c>
      <c r="M2" s="484" t="e">
        <f>[2]CONFIG!$B$46</f>
        <v>#REF!</v>
      </c>
      <c r="N2" s="484" t="e">
        <f>[2]CONFIG!$B$46</f>
        <v>#REF!</v>
      </c>
    </row>
    <row r="3" spans="1:17" ht="75" x14ac:dyDescent="0.25">
      <c r="A3" s="485" t="s">
        <v>185</v>
      </c>
      <c r="B3" s="480" t="s">
        <v>355</v>
      </c>
      <c r="C3" s="480" t="s">
        <v>356</v>
      </c>
      <c r="D3" s="486" t="s">
        <v>357</v>
      </c>
      <c r="E3" s="487" t="s">
        <v>358</v>
      </c>
      <c r="F3" s="482" t="s">
        <v>359</v>
      </c>
      <c r="G3" s="482" t="s">
        <v>359</v>
      </c>
      <c r="H3" s="482" t="s">
        <v>359</v>
      </c>
      <c r="I3" s="482" t="s">
        <v>359</v>
      </c>
      <c r="K3" s="195" t="s">
        <v>360</v>
      </c>
      <c r="L3" s="195" t="s">
        <v>360</v>
      </c>
      <c r="M3" s="195" t="s">
        <v>360</v>
      </c>
      <c r="N3" s="195" t="s">
        <v>360</v>
      </c>
      <c r="P3" s="488" t="s">
        <v>361</v>
      </c>
      <c r="Q3" s="488" t="s">
        <v>362</v>
      </c>
    </row>
    <row r="4" spans="1:17" hidden="1" x14ac:dyDescent="0.25">
      <c r="A4" s="489" t="s">
        <v>363</v>
      </c>
      <c r="B4" s="490" t="e">
        <f>VLOOKUP(A4,[3]Sheet1!$B$1:$D$1757,3,FALSE)</f>
        <v>#N/A</v>
      </c>
      <c r="C4" s="490" t="e">
        <f>VLOOKUP(A4,[3]Sheet1!$B$1:$R$1757,17,FALSE)</f>
        <v>#N/A</v>
      </c>
      <c r="D4" s="482">
        <v>51836</v>
      </c>
      <c r="E4" s="481">
        <v>0</v>
      </c>
      <c r="F4" s="482" t="e">
        <f>IF(D4&lt;60,0,ROUND(($D4*F$2)+VLOOKUP($C4,[2]CONFIG!$A$33:$C$43,3,FALSE),0))</f>
        <v>#REF!</v>
      </c>
      <c r="G4" s="482" t="e">
        <f>IF(D4&lt;60,0,ROUND(($D4*G$2)+VLOOKUP($C4,[2]CONFIG!$A$33:$C$43,3,FALSE),0))</f>
        <v>#REF!</v>
      </c>
      <c r="H4" s="482" t="e">
        <f>IF(D4&lt;60,0,ROUND(($D4*H$2)+VLOOKUP($C4,[2]CONFIG!$A$33:$C$43,3,FALSE),0))</f>
        <v>#REF!</v>
      </c>
      <c r="I4" s="482" t="e">
        <f>IF(D4&lt;60,0,ROUND(($D4*I$2)+VLOOKUP($C4,[2]CONFIG!$A$33:$C$43,3,FALSE),0))</f>
        <v>#REF!</v>
      </c>
      <c r="J4" s="491"/>
      <c r="K4" s="195" t="e">
        <f>(ROUND($E4*$K$2,2))</f>
        <v>#REF!</v>
      </c>
      <c r="L4" s="195" t="e">
        <f>(ROUND($E4*$L$2,2))</f>
        <v>#REF!</v>
      </c>
      <c r="M4" s="195" t="e">
        <f>(ROUND($E4*$M$2,2))</f>
        <v>#REF!</v>
      </c>
      <c r="N4" s="195" t="e">
        <f>(ROUND($E4*$N$2,2))</f>
        <v>#REF!</v>
      </c>
      <c r="P4" s="195">
        <v>0</v>
      </c>
      <c r="Q4" s="195">
        <v>0</v>
      </c>
    </row>
    <row r="5" spans="1:17" hidden="1" x14ac:dyDescent="0.25">
      <c r="A5" s="489" t="s">
        <v>364</v>
      </c>
      <c r="B5" s="490" t="e">
        <f>VLOOKUP(A5,[3]Sheet1!$B$1:$D$1757,3,FALSE)</f>
        <v>#N/A</v>
      </c>
      <c r="C5" s="490" t="e">
        <f>VLOOKUP(A5,[3]Sheet1!$B$1:$R$1757,17,FALSE)</f>
        <v>#N/A</v>
      </c>
      <c r="D5" s="482">
        <v>51836</v>
      </c>
      <c r="E5" s="481">
        <v>0</v>
      </c>
      <c r="F5" s="482" t="e">
        <f>IF(D5&lt;60,0,ROUND(($D5*F$2)+VLOOKUP($C5,[2]CONFIG!$A$33:$C$43,3,FALSE),0))</f>
        <v>#REF!</v>
      </c>
      <c r="G5" s="482" t="e">
        <f>IF(D5&lt;60,0,ROUND(($D5*G$2)+VLOOKUP($C5,[2]CONFIG!$A$33:$C$43,3,FALSE),0))</f>
        <v>#REF!</v>
      </c>
      <c r="H5" s="482" t="e">
        <f>IF(D5&lt;60,0,ROUND(($D5*H$2)+VLOOKUP($C5,[2]CONFIG!$A$33:$C$43,3,FALSE),0))</f>
        <v>#REF!</v>
      </c>
      <c r="I5" s="482" t="e">
        <f>IF(D5&lt;60,0,ROUND(($D5*I$2)+VLOOKUP($C5,[2]CONFIG!$A$33:$C$43,3,FALSE),0))</f>
        <v>#REF!</v>
      </c>
      <c r="J5" s="491"/>
      <c r="K5" s="195" t="e">
        <f t="shared" ref="K5:K68" si="0">(ROUND($E5*$K$2,2))</f>
        <v>#REF!</v>
      </c>
      <c r="L5" s="195" t="e">
        <f t="shared" ref="L5:L68" si="1">(ROUND($E5*$L$2,2))</f>
        <v>#REF!</v>
      </c>
      <c r="M5" s="195" t="e">
        <f t="shared" ref="M5:M68" si="2">(ROUND($E5*$M$2,2))</f>
        <v>#REF!</v>
      </c>
      <c r="N5" s="195" t="e">
        <f t="shared" ref="N5:N68" si="3">(ROUND($E5*$N$2,2))</f>
        <v>#REF!</v>
      </c>
      <c r="P5" s="195">
        <v>0</v>
      </c>
      <c r="Q5" s="195">
        <v>0</v>
      </c>
    </row>
    <row r="6" spans="1:17" hidden="1" x14ac:dyDescent="0.25">
      <c r="A6" s="489" t="s">
        <v>214</v>
      </c>
      <c r="B6" s="490" t="e">
        <f>VLOOKUP(A6,[3]Sheet1!$B$1:$D$1757,3,FALSE)</f>
        <v>#N/A</v>
      </c>
      <c r="C6" s="490" t="e">
        <f>VLOOKUP(A6,[3]Sheet1!$B$1:$R$1757,17,FALSE)</f>
        <v>#N/A</v>
      </c>
      <c r="D6" s="482">
        <v>51836</v>
      </c>
      <c r="E6" s="481">
        <v>0</v>
      </c>
      <c r="F6" s="482" t="e">
        <f>IF(D6&lt;60,0,ROUND(($D6*F$2)+VLOOKUP($C6,[2]CONFIG!$A$33:$C$43,3,FALSE),0))</f>
        <v>#REF!</v>
      </c>
      <c r="G6" s="482" t="e">
        <f>IF(D6&lt;60,0,ROUND(($D6*G$2)+VLOOKUP($C6,[2]CONFIG!$A$33:$C$43,3,FALSE),0))</f>
        <v>#REF!</v>
      </c>
      <c r="H6" s="482" t="e">
        <f>IF(D6&lt;60,0,ROUND(($D6*H$2)+VLOOKUP($C6,[2]CONFIG!$A$33:$C$43,3,FALSE),0))</f>
        <v>#REF!</v>
      </c>
      <c r="I6" s="482" t="e">
        <f>IF(D6&lt;60,0,ROUND(($D6*I$2)+VLOOKUP($C6,[2]CONFIG!$A$33:$C$43,3,FALSE),0))</f>
        <v>#REF!</v>
      </c>
      <c r="J6" s="491"/>
      <c r="K6" s="195" t="e">
        <f t="shared" si="0"/>
        <v>#REF!</v>
      </c>
      <c r="L6" s="195" t="e">
        <f t="shared" si="1"/>
        <v>#REF!</v>
      </c>
      <c r="M6" s="195" t="e">
        <f t="shared" si="2"/>
        <v>#REF!</v>
      </c>
      <c r="N6" s="195" t="e">
        <f t="shared" si="3"/>
        <v>#REF!</v>
      </c>
      <c r="P6" s="195">
        <v>0</v>
      </c>
      <c r="Q6" s="195">
        <v>0</v>
      </c>
    </row>
    <row r="7" spans="1:17" hidden="1" x14ac:dyDescent="0.25">
      <c r="A7" s="489" t="s">
        <v>221</v>
      </c>
      <c r="B7" s="490" t="e">
        <f>VLOOKUP(A7,[3]Sheet1!$B$1:$D$1757,3,FALSE)</f>
        <v>#N/A</v>
      </c>
      <c r="C7" s="490" t="e">
        <f>VLOOKUP(A7,[3]Sheet1!$B$1:$R$1757,17,FALSE)</f>
        <v>#N/A</v>
      </c>
      <c r="D7" s="482">
        <v>51836</v>
      </c>
      <c r="E7" s="481">
        <v>0</v>
      </c>
      <c r="F7" s="482" t="e">
        <f>IF(D7&lt;60,0,ROUND(($D7*F$2)+VLOOKUP($C7,[2]CONFIG!$A$33:$C$43,3,FALSE),0))</f>
        <v>#REF!</v>
      </c>
      <c r="G7" s="482" t="e">
        <f>IF(D7&lt;60,0,ROUND(($D7*G$2)+VLOOKUP($C7,[2]CONFIG!$A$33:$C$43,3,FALSE),0))</f>
        <v>#REF!</v>
      </c>
      <c r="H7" s="482" t="e">
        <f>IF(D7&lt;60,0,ROUND(($D7*H$2)+VLOOKUP($C7,[2]CONFIG!$A$33:$C$43,3,FALSE),0))</f>
        <v>#REF!</v>
      </c>
      <c r="I7" s="482" t="e">
        <f>IF(D7&lt;60,0,ROUND(($D7*I$2)+VLOOKUP($C7,[2]CONFIG!$A$33:$C$43,3,FALSE),0))</f>
        <v>#REF!</v>
      </c>
      <c r="J7" s="491"/>
      <c r="K7" s="195" t="e">
        <f t="shared" si="0"/>
        <v>#REF!</v>
      </c>
      <c r="L7" s="195" t="e">
        <f t="shared" si="1"/>
        <v>#REF!</v>
      </c>
      <c r="M7" s="195" t="e">
        <f t="shared" si="2"/>
        <v>#REF!</v>
      </c>
      <c r="N7" s="195" t="e">
        <f t="shared" si="3"/>
        <v>#REF!</v>
      </c>
      <c r="P7" s="195">
        <v>0</v>
      </c>
      <c r="Q7" s="195">
        <v>0</v>
      </c>
    </row>
    <row r="8" spans="1:17" hidden="1" x14ac:dyDescent="0.25">
      <c r="A8" s="489" t="s">
        <v>365</v>
      </c>
      <c r="B8" s="490" t="e">
        <f>VLOOKUP(A8,[3]Sheet1!$B$1:$D$1757,3,FALSE)</f>
        <v>#N/A</v>
      </c>
      <c r="C8" s="490" t="e">
        <f>VLOOKUP(A8,[3]Sheet1!$B$1:$R$1757,17,FALSE)</f>
        <v>#N/A</v>
      </c>
      <c r="D8" s="482">
        <v>51836</v>
      </c>
      <c r="E8" s="481">
        <v>0</v>
      </c>
      <c r="F8" s="482" t="e">
        <f>IF(D8&lt;60,0,ROUND(($D8*F$2)+VLOOKUP($C8,[2]CONFIG!$A$33:$C$43,3,FALSE),0))</f>
        <v>#REF!</v>
      </c>
      <c r="G8" s="482" t="e">
        <f>IF(D8&lt;60,0,ROUND(($D8*G$2)+VLOOKUP($C8,[2]CONFIG!$A$33:$C$43,3,FALSE),0))</f>
        <v>#REF!</v>
      </c>
      <c r="H8" s="482" t="e">
        <f>IF(D8&lt;60,0,ROUND(($D8*H$2)+VLOOKUP($C8,[2]CONFIG!$A$33:$C$43,3,FALSE),0))</f>
        <v>#REF!</v>
      </c>
      <c r="I8" s="482" t="e">
        <f>IF(D8&lt;60,0,ROUND(($D8*I$2)+VLOOKUP($C8,[2]CONFIG!$A$33:$C$43,3,FALSE),0))</f>
        <v>#REF!</v>
      </c>
      <c r="J8" s="491"/>
      <c r="K8" s="195" t="e">
        <f t="shared" si="0"/>
        <v>#REF!</v>
      </c>
      <c r="L8" s="195" t="e">
        <f t="shared" si="1"/>
        <v>#REF!</v>
      </c>
      <c r="M8" s="195" t="e">
        <f t="shared" si="2"/>
        <v>#REF!</v>
      </c>
      <c r="N8" s="195" t="e">
        <f t="shared" si="3"/>
        <v>#REF!</v>
      </c>
      <c r="P8" s="195">
        <v>0</v>
      </c>
      <c r="Q8" s="195">
        <v>0</v>
      </c>
    </row>
    <row r="9" spans="1:17" hidden="1" x14ac:dyDescent="0.25">
      <c r="A9" s="489" t="s">
        <v>366</v>
      </c>
      <c r="B9" s="490" t="e">
        <f>VLOOKUP(A9,[3]Sheet1!$B$1:$D$1757,3,FALSE)</f>
        <v>#N/A</v>
      </c>
      <c r="C9" s="490" t="e">
        <f>VLOOKUP(A9,[3]Sheet1!$B$1:$R$1757,17,FALSE)</f>
        <v>#N/A</v>
      </c>
      <c r="D9" s="482">
        <v>51836</v>
      </c>
      <c r="E9" s="481">
        <v>0</v>
      </c>
      <c r="F9" s="482" t="e">
        <f>IF(D9&lt;60,0,ROUND(($D9*F$2)+VLOOKUP($C9,[2]CONFIG!$A$33:$C$43,3,FALSE),0))</f>
        <v>#REF!</v>
      </c>
      <c r="G9" s="482" t="e">
        <f>IF(D9&lt;60,0,ROUND(($D9*G$2)+VLOOKUP($C9,[2]CONFIG!$A$33:$C$43,3,FALSE),0))</f>
        <v>#REF!</v>
      </c>
      <c r="H9" s="482" t="e">
        <f>IF(D9&lt;60,0,ROUND(($D9*H$2)+VLOOKUP($C9,[2]CONFIG!$A$33:$C$43,3,FALSE),0))</f>
        <v>#REF!</v>
      </c>
      <c r="I9" s="482" t="e">
        <f>IF(D9&lt;60,0,ROUND(($D9*I$2)+VLOOKUP($C9,[2]CONFIG!$A$33:$C$43,3,FALSE),0))</f>
        <v>#REF!</v>
      </c>
      <c r="J9" s="491"/>
      <c r="K9" s="195" t="e">
        <f t="shared" si="0"/>
        <v>#REF!</v>
      </c>
      <c r="L9" s="195" t="e">
        <f t="shared" si="1"/>
        <v>#REF!</v>
      </c>
      <c r="M9" s="195" t="e">
        <f t="shared" si="2"/>
        <v>#REF!</v>
      </c>
      <c r="N9" s="195" t="e">
        <f t="shared" si="3"/>
        <v>#REF!</v>
      </c>
      <c r="P9" s="195">
        <v>0</v>
      </c>
      <c r="Q9" s="195">
        <v>0</v>
      </c>
    </row>
    <row r="10" spans="1:17" hidden="1" x14ac:dyDescent="0.25">
      <c r="A10" s="489" t="s">
        <v>212</v>
      </c>
      <c r="B10" s="490" t="e">
        <f>VLOOKUP(A10,[3]Sheet1!$B$1:$D$1757,3,FALSE)</f>
        <v>#N/A</v>
      </c>
      <c r="C10" s="490" t="e">
        <f>VLOOKUP(A10,[3]Sheet1!$B$1:$R$1757,17,FALSE)</f>
        <v>#N/A</v>
      </c>
      <c r="D10" s="482">
        <v>51836</v>
      </c>
      <c r="E10" s="481">
        <v>0</v>
      </c>
      <c r="F10" s="482" t="e">
        <f>IF(D10&lt;60,0,ROUND(($D10*F$2)+VLOOKUP($C10,[2]CONFIG!$A$33:$C$43,3,FALSE),0))</f>
        <v>#REF!</v>
      </c>
      <c r="G10" s="482" t="e">
        <f>IF(D10&lt;60,0,ROUND(($D10*G$2)+VLOOKUP($C10,[2]CONFIG!$A$33:$C$43,3,FALSE),0))</f>
        <v>#REF!</v>
      </c>
      <c r="H10" s="482" t="e">
        <f>IF(D10&lt;60,0,ROUND(($D10*H$2)+VLOOKUP($C10,[2]CONFIG!$A$33:$C$43,3,FALSE),0))</f>
        <v>#REF!</v>
      </c>
      <c r="I10" s="482" t="e">
        <f>IF(D10&lt;60,0,ROUND(($D10*I$2)+VLOOKUP($C10,[2]CONFIG!$A$33:$C$43,3,FALSE),0))</f>
        <v>#REF!</v>
      </c>
      <c r="J10" s="491"/>
      <c r="K10" s="195" t="e">
        <f t="shared" si="0"/>
        <v>#REF!</v>
      </c>
      <c r="L10" s="195" t="e">
        <f t="shared" si="1"/>
        <v>#REF!</v>
      </c>
      <c r="M10" s="195" t="e">
        <f t="shared" si="2"/>
        <v>#REF!</v>
      </c>
      <c r="N10" s="195" t="e">
        <f t="shared" si="3"/>
        <v>#REF!</v>
      </c>
      <c r="P10" s="195">
        <v>0</v>
      </c>
      <c r="Q10" s="195">
        <v>0</v>
      </c>
    </row>
    <row r="11" spans="1:17" hidden="1" x14ac:dyDescent="0.25">
      <c r="A11" s="492" t="s">
        <v>216</v>
      </c>
      <c r="B11" s="490" t="e">
        <f>VLOOKUP(A11,[3]Sheet1!$B$1:$D$1757,3,FALSE)</f>
        <v>#N/A</v>
      </c>
      <c r="C11" s="490" t="e">
        <f>VLOOKUP(A11,[3]Sheet1!$B$1:$R$1757,17,FALSE)</f>
        <v>#N/A</v>
      </c>
      <c r="D11" s="482">
        <v>51836</v>
      </c>
      <c r="E11" s="481">
        <v>0</v>
      </c>
      <c r="F11" s="482" t="e">
        <f>IF(D11&lt;60,0,ROUND(($D11*F$2)+VLOOKUP($C11,[2]CONFIG!$A$33:$C$43,3,FALSE),0))</f>
        <v>#REF!</v>
      </c>
      <c r="G11" s="482" t="e">
        <f>IF(D11&lt;60,0,ROUND(($D11*G$2)+VLOOKUP($C11,[2]CONFIG!$A$33:$C$43,3,FALSE),0))</f>
        <v>#REF!</v>
      </c>
      <c r="H11" s="482" t="e">
        <f>IF(D11&lt;60,0,ROUND(($D11*H$2)+VLOOKUP($C11,[2]CONFIG!$A$33:$C$43,3,FALSE),0))</f>
        <v>#REF!</v>
      </c>
      <c r="I11" s="482" t="e">
        <f>IF(D11&lt;60,0,ROUND(($D11*I$2)+VLOOKUP($C11,[2]CONFIG!$A$33:$C$43,3,FALSE),0))</f>
        <v>#REF!</v>
      </c>
      <c r="J11" s="491"/>
      <c r="K11" s="195" t="e">
        <f t="shared" si="0"/>
        <v>#REF!</v>
      </c>
      <c r="L11" s="195" t="e">
        <f t="shared" si="1"/>
        <v>#REF!</v>
      </c>
      <c r="M11" s="195" t="e">
        <f t="shared" si="2"/>
        <v>#REF!</v>
      </c>
      <c r="N11" s="195" t="e">
        <f t="shared" si="3"/>
        <v>#REF!</v>
      </c>
      <c r="P11" s="195">
        <v>0</v>
      </c>
      <c r="Q11" s="195">
        <v>0</v>
      </c>
    </row>
    <row r="12" spans="1:17" hidden="1" x14ac:dyDescent="0.25">
      <c r="A12" s="489" t="s">
        <v>218</v>
      </c>
      <c r="B12" s="490" t="e">
        <f>VLOOKUP(A12,[3]Sheet1!$B$1:$D$1757,3,FALSE)</f>
        <v>#N/A</v>
      </c>
      <c r="C12" s="490" t="e">
        <f>VLOOKUP(A12,[3]Sheet1!$B$1:$R$1757,17,FALSE)</f>
        <v>#N/A</v>
      </c>
      <c r="D12" s="482">
        <v>51836</v>
      </c>
      <c r="E12" s="481">
        <v>0</v>
      </c>
      <c r="F12" s="482" t="e">
        <f>IF(D12&lt;60,0,ROUND(($D12*F$2)+VLOOKUP($C12,[2]CONFIG!$A$33:$C$43,3,FALSE),0))</f>
        <v>#REF!</v>
      </c>
      <c r="G12" s="482" t="e">
        <f>IF(D12&lt;60,0,ROUND(($D12*G$2)+VLOOKUP($C12,[2]CONFIG!$A$33:$C$43,3,FALSE),0))</f>
        <v>#REF!</v>
      </c>
      <c r="H12" s="482" t="e">
        <f>IF(D12&lt;60,0,ROUND(($D12*H$2)+VLOOKUP($C12,[2]CONFIG!$A$33:$C$43,3,FALSE),0))</f>
        <v>#REF!</v>
      </c>
      <c r="I12" s="482" t="e">
        <f>IF(D12&lt;60,0,ROUND(($D12*I$2)+VLOOKUP($C12,[2]CONFIG!$A$33:$C$43,3,FALSE),0))</f>
        <v>#REF!</v>
      </c>
      <c r="J12" s="491"/>
      <c r="K12" s="195" t="e">
        <f t="shared" si="0"/>
        <v>#REF!</v>
      </c>
      <c r="L12" s="195" t="e">
        <f t="shared" si="1"/>
        <v>#REF!</v>
      </c>
      <c r="M12" s="195" t="e">
        <f t="shared" si="2"/>
        <v>#REF!</v>
      </c>
      <c r="N12" s="195" t="e">
        <f t="shared" si="3"/>
        <v>#REF!</v>
      </c>
      <c r="P12" s="195">
        <v>0</v>
      </c>
      <c r="Q12" s="195">
        <v>0</v>
      </c>
    </row>
    <row r="13" spans="1:17" hidden="1" x14ac:dyDescent="0.25">
      <c r="A13" s="489" t="s">
        <v>367</v>
      </c>
      <c r="B13" s="490" t="e">
        <f>VLOOKUP(A13,[3]Sheet1!$B$1:$D$1757,3,FALSE)</f>
        <v>#N/A</v>
      </c>
      <c r="C13" s="490" t="e">
        <f>VLOOKUP(A13,[3]Sheet1!$B$1:$R$1757,17,FALSE)</f>
        <v>#N/A</v>
      </c>
      <c r="D13" s="482">
        <v>51836</v>
      </c>
      <c r="E13" s="481">
        <v>0</v>
      </c>
      <c r="F13" s="482" t="e">
        <f>IF(D13&lt;60,0,ROUND(($D13*F$2)+VLOOKUP($C13,[2]CONFIG!$A$33:$C$43,3,FALSE),0))</f>
        <v>#REF!</v>
      </c>
      <c r="G13" s="482" t="e">
        <f>IF(D13&lt;60,0,ROUND(($D13*G$2)+VLOOKUP($C13,[2]CONFIG!$A$33:$C$43,3,FALSE),0))</f>
        <v>#REF!</v>
      </c>
      <c r="H13" s="482" t="e">
        <f>IF(D13&lt;60,0,ROUND(($D13*H$2)+VLOOKUP($C13,[2]CONFIG!$A$33:$C$43,3,FALSE),0))</f>
        <v>#REF!</v>
      </c>
      <c r="I13" s="482" t="e">
        <f>IF(D13&lt;60,0,ROUND(($D13*I$2)+VLOOKUP($C13,[2]CONFIG!$A$33:$C$43,3,FALSE),0))</f>
        <v>#REF!</v>
      </c>
      <c r="J13" s="491"/>
      <c r="K13" s="195" t="e">
        <f t="shared" si="0"/>
        <v>#REF!</v>
      </c>
      <c r="L13" s="195" t="e">
        <f t="shared" si="1"/>
        <v>#REF!</v>
      </c>
      <c r="M13" s="195" t="e">
        <f t="shared" si="2"/>
        <v>#REF!</v>
      </c>
      <c r="N13" s="195" t="e">
        <f t="shared" si="3"/>
        <v>#REF!</v>
      </c>
      <c r="P13" s="195">
        <v>0</v>
      </c>
      <c r="Q13" s="195">
        <v>0</v>
      </c>
    </row>
    <row r="14" spans="1:17" hidden="1" x14ac:dyDescent="0.25">
      <c r="A14" s="492" t="s">
        <v>368</v>
      </c>
      <c r="B14" s="490" t="e">
        <f>VLOOKUP(A14,[3]Sheet1!$B$1:$D$1757,3,FALSE)</f>
        <v>#N/A</v>
      </c>
      <c r="C14" s="490" t="e">
        <f>VLOOKUP(A14,[3]Sheet1!$B$1:$R$1757,17,FALSE)</f>
        <v>#N/A</v>
      </c>
      <c r="D14" s="482">
        <v>51836</v>
      </c>
      <c r="E14" s="481">
        <v>0</v>
      </c>
      <c r="F14" s="482" t="e">
        <f>IF(D14&lt;60,0,ROUND(($D14*F$2)+VLOOKUP($C14,[2]CONFIG!$A$33:$C$43,3,FALSE),0))</f>
        <v>#REF!</v>
      </c>
      <c r="G14" s="482" t="e">
        <f>IF(D14&lt;60,0,ROUND(($D14*G$2)+VLOOKUP($C14,[2]CONFIG!$A$33:$C$43,3,FALSE),0))</f>
        <v>#REF!</v>
      </c>
      <c r="H14" s="482" t="e">
        <f>IF(D14&lt;60,0,ROUND(($D14*H$2)+VLOOKUP($C14,[2]CONFIG!$A$33:$C$43,3,FALSE),0))</f>
        <v>#REF!</v>
      </c>
      <c r="I14" s="482" t="e">
        <f>IF(D14&lt;60,0,ROUND(($D14*I$2)+VLOOKUP($C14,[2]CONFIG!$A$33:$C$43,3,FALSE),0))</f>
        <v>#REF!</v>
      </c>
      <c r="J14" s="491"/>
      <c r="K14" s="195" t="e">
        <f t="shared" si="0"/>
        <v>#REF!</v>
      </c>
      <c r="L14" s="195" t="e">
        <f t="shared" si="1"/>
        <v>#REF!</v>
      </c>
      <c r="M14" s="195" t="e">
        <f t="shared" si="2"/>
        <v>#REF!</v>
      </c>
      <c r="N14" s="195" t="e">
        <f t="shared" si="3"/>
        <v>#REF!</v>
      </c>
      <c r="P14" s="195">
        <v>0</v>
      </c>
      <c r="Q14" s="195">
        <v>0</v>
      </c>
    </row>
    <row r="15" spans="1:17" hidden="1" x14ac:dyDescent="0.25">
      <c r="A15" s="489" t="s">
        <v>369</v>
      </c>
      <c r="B15" s="490" t="e">
        <f>VLOOKUP(A15,[3]Sheet1!$B$1:$D$1757,3,FALSE)</f>
        <v>#N/A</v>
      </c>
      <c r="C15" s="490" t="e">
        <f>VLOOKUP(A15,[3]Sheet1!$B$1:$R$1757,17,FALSE)</f>
        <v>#N/A</v>
      </c>
      <c r="D15" s="482">
        <v>51836</v>
      </c>
      <c r="E15" s="481">
        <v>0</v>
      </c>
      <c r="F15" s="482" t="e">
        <f>IF(D15&lt;60,0,ROUND(($D15*F$2)+VLOOKUP($C15,[2]CONFIG!$A$33:$C$43,3,FALSE),0))</f>
        <v>#REF!</v>
      </c>
      <c r="G15" s="482" t="e">
        <f>IF(D15&lt;60,0,ROUND(($D15*G$2)+VLOOKUP($C15,[2]CONFIG!$A$33:$C$43,3,FALSE),0))</f>
        <v>#REF!</v>
      </c>
      <c r="H15" s="482" t="e">
        <f>IF(D15&lt;60,0,ROUND(($D15*H$2)+VLOOKUP($C15,[2]CONFIG!$A$33:$C$43,3,FALSE),0))</f>
        <v>#REF!</v>
      </c>
      <c r="I15" s="482" t="e">
        <f>IF(D15&lt;60,0,ROUND(($D15*I$2)+VLOOKUP($C15,[2]CONFIG!$A$33:$C$43,3,FALSE),0))</f>
        <v>#REF!</v>
      </c>
      <c r="J15" s="491"/>
      <c r="K15" s="195" t="e">
        <f t="shared" si="0"/>
        <v>#REF!</v>
      </c>
      <c r="L15" s="195" t="e">
        <f t="shared" si="1"/>
        <v>#REF!</v>
      </c>
      <c r="M15" s="195" t="e">
        <f t="shared" si="2"/>
        <v>#REF!</v>
      </c>
      <c r="N15" s="195" t="e">
        <f t="shared" si="3"/>
        <v>#REF!</v>
      </c>
      <c r="P15" s="195">
        <v>0</v>
      </c>
      <c r="Q15" s="195">
        <v>0</v>
      </c>
    </row>
    <row r="16" spans="1:17" hidden="1" x14ac:dyDescent="0.25">
      <c r="A16" s="489" t="s">
        <v>370</v>
      </c>
      <c r="B16" s="490" t="e">
        <f>VLOOKUP(A16,[3]Sheet1!$B$1:$D$1757,3,FALSE)</f>
        <v>#N/A</v>
      </c>
      <c r="C16" s="490" t="e">
        <f>VLOOKUP(A16,[3]Sheet1!$B$1:$R$1757,17,FALSE)</f>
        <v>#N/A</v>
      </c>
      <c r="D16" s="482">
        <v>51836</v>
      </c>
      <c r="E16" s="481">
        <v>0</v>
      </c>
      <c r="F16" s="482" t="e">
        <f>IF(D16&lt;60,0,ROUND(($D16*F$2)+VLOOKUP($C16,[2]CONFIG!$A$33:$C$43,3,FALSE),0))</f>
        <v>#REF!</v>
      </c>
      <c r="G16" s="482" t="e">
        <f>IF(D16&lt;60,0,ROUND(($D16*G$2)+VLOOKUP($C16,[2]CONFIG!$A$33:$C$43,3,FALSE),0))</f>
        <v>#REF!</v>
      </c>
      <c r="H16" s="482" t="e">
        <f>IF(D16&lt;60,0,ROUND(($D16*H$2)+VLOOKUP($C16,[2]CONFIG!$A$33:$C$43,3,FALSE),0))</f>
        <v>#REF!</v>
      </c>
      <c r="I16" s="482" t="e">
        <f>IF(D16&lt;60,0,ROUND(($D16*I$2)+VLOOKUP($C16,[2]CONFIG!$A$33:$C$43,3,FALSE),0))</f>
        <v>#REF!</v>
      </c>
      <c r="J16" s="491"/>
      <c r="K16" s="195" t="e">
        <f t="shared" si="0"/>
        <v>#REF!</v>
      </c>
      <c r="L16" s="195" t="e">
        <f t="shared" si="1"/>
        <v>#REF!</v>
      </c>
      <c r="M16" s="195" t="e">
        <f t="shared" si="2"/>
        <v>#REF!</v>
      </c>
      <c r="N16" s="195" t="e">
        <f t="shared" si="3"/>
        <v>#REF!</v>
      </c>
      <c r="P16" s="195">
        <v>0</v>
      </c>
      <c r="Q16" s="195">
        <v>0</v>
      </c>
    </row>
    <row r="17" spans="1:17" hidden="1" x14ac:dyDescent="0.25">
      <c r="A17" s="489" t="s">
        <v>223</v>
      </c>
      <c r="B17" s="490" t="e">
        <f>VLOOKUP(A17,[3]Sheet1!$B$1:$D$1757,3,FALSE)</f>
        <v>#N/A</v>
      </c>
      <c r="C17" s="490" t="e">
        <f>VLOOKUP(A17,[3]Sheet1!$B$1:$R$1757,17,FALSE)</f>
        <v>#N/A</v>
      </c>
      <c r="D17" s="482">
        <v>51836</v>
      </c>
      <c r="E17" s="481">
        <v>0</v>
      </c>
      <c r="F17" s="482" t="e">
        <f>IF(D17&lt;60,0,ROUND(($D17*F$2)+VLOOKUP($C17,[2]CONFIG!$A$33:$C$43,3,FALSE),0))</f>
        <v>#REF!</v>
      </c>
      <c r="G17" s="482" t="e">
        <f>IF(D17&lt;60,0,ROUND(($D17*G$2)+VLOOKUP($C17,[2]CONFIG!$A$33:$C$43,3,FALSE),0))</f>
        <v>#REF!</v>
      </c>
      <c r="H17" s="482" t="e">
        <f>IF(D17&lt;60,0,ROUND(($D17*H$2)+VLOOKUP($C17,[2]CONFIG!$A$33:$C$43,3,FALSE),0))</f>
        <v>#REF!</v>
      </c>
      <c r="I17" s="482" t="e">
        <f>IF(D17&lt;60,0,ROUND(($D17*I$2)+VLOOKUP($C17,[2]CONFIG!$A$33:$C$43,3,FALSE),0))</f>
        <v>#REF!</v>
      </c>
      <c r="J17" s="491"/>
      <c r="K17" s="195" t="e">
        <f t="shared" si="0"/>
        <v>#REF!</v>
      </c>
      <c r="L17" s="195" t="e">
        <f t="shared" si="1"/>
        <v>#REF!</v>
      </c>
      <c r="M17" s="195" t="e">
        <f t="shared" si="2"/>
        <v>#REF!</v>
      </c>
      <c r="N17" s="195" t="e">
        <f t="shared" si="3"/>
        <v>#REF!</v>
      </c>
      <c r="P17" s="195">
        <v>0</v>
      </c>
      <c r="Q17" s="195">
        <v>0</v>
      </c>
    </row>
    <row r="18" spans="1:17" hidden="1" x14ac:dyDescent="0.25">
      <c r="A18" s="492" t="s">
        <v>371</v>
      </c>
      <c r="B18" s="490" t="e">
        <f>VLOOKUP(A18,[3]Sheet1!$B$1:$D$1757,3,FALSE)</f>
        <v>#N/A</v>
      </c>
      <c r="C18" s="490" t="e">
        <f>VLOOKUP(A18,[3]Sheet1!$B$1:$R$1757,17,FALSE)</f>
        <v>#N/A</v>
      </c>
      <c r="D18" s="482">
        <v>51836</v>
      </c>
      <c r="E18" s="481">
        <v>0</v>
      </c>
      <c r="F18" s="482" t="e">
        <f>IF(D18&lt;60,0,ROUND(($D18*F$2)+VLOOKUP($C18,[2]CONFIG!$A$33:$C$43,3,FALSE),0))</f>
        <v>#REF!</v>
      </c>
      <c r="G18" s="482" t="e">
        <f>IF(D18&lt;60,0,ROUND(($D18*G$2)+VLOOKUP($C18,[2]CONFIG!$A$33:$C$43,3,FALSE),0))</f>
        <v>#REF!</v>
      </c>
      <c r="H18" s="482" t="e">
        <f>IF(D18&lt;60,0,ROUND(($D18*H$2)+VLOOKUP($C18,[2]CONFIG!$A$33:$C$43,3,FALSE),0))</f>
        <v>#REF!</v>
      </c>
      <c r="I18" s="482" t="e">
        <f>IF(D18&lt;60,0,ROUND(($D18*I$2)+VLOOKUP($C18,[2]CONFIG!$A$33:$C$43,3,FALSE),0))</f>
        <v>#REF!</v>
      </c>
      <c r="J18" s="491"/>
      <c r="K18" s="195" t="e">
        <f t="shared" si="0"/>
        <v>#REF!</v>
      </c>
      <c r="L18" s="195" t="e">
        <f t="shared" si="1"/>
        <v>#REF!</v>
      </c>
      <c r="M18" s="195" t="e">
        <f t="shared" si="2"/>
        <v>#REF!</v>
      </c>
      <c r="N18" s="195" t="e">
        <f t="shared" si="3"/>
        <v>#REF!</v>
      </c>
      <c r="P18" s="195">
        <v>0</v>
      </c>
      <c r="Q18" s="195">
        <v>0</v>
      </c>
    </row>
    <row r="19" spans="1:17" hidden="1" x14ac:dyDescent="0.25">
      <c r="A19" s="489" t="s">
        <v>372</v>
      </c>
      <c r="B19" s="490" t="e">
        <f>VLOOKUP(A19,[3]Sheet1!$B$1:$D$1757,3,FALSE)</f>
        <v>#N/A</v>
      </c>
      <c r="C19" s="490" t="e">
        <f>VLOOKUP(A19,[3]Sheet1!$B$1:$R$1757,17,FALSE)</f>
        <v>#N/A</v>
      </c>
      <c r="D19" s="482">
        <v>51836</v>
      </c>
      <c r="E19" s="481">
        <v>0</v>
      </c>
      <c r="F19" s="482" t="e">
        <f>IF(D19&lt;60,0,ROUND(($D19*F$2)+VLOOKUP($C19,[2]CONFIG!$A$33:$C$43,3,FALSE),0))</f>
        <v>#REF!</v>
      </c>
      <c r="G19" s="482" t="e">
        <f>IF(D19&lt;60,0,ROUND(($D19*G$2)+VLOOKUP($C19,[2]CONFIG!$A$33:$C$43,3,FALSE),0))</f>
        <v>#REF!</v>
      </c>
      <c r="H19" s="482" t="e">
        <f>IF(D19&lt;60,0,ROUND(($D19*H$2)+VLOOKUP($C19,[2]CONFIG!$A$33:$C$43,3,FALSE),0))</f>
        <v>#REF!</v>
      </c>
      <c r="I19" s="482" t="e">
        <f>IF(D19&lt;60,0,ROUND(($D19*I$2)+VLOOKUP($C19,[2]CONFIG!$A$33:$C$43,3,FALSE),0))</f>
        <v>#REF!</v>
      </c>
      <c r="J19" s="491"/>
      <c r="K19" s="195" t="e">
        <f t="shared" si="0"/>
        <v>#REF!</v>
      </c>
      <c r="L19" s="195" t="e">
        <f t="shared" si="1"/>
        <v>#REF!</v>
      </c>
      <c r="M19" s="195" t="e">
        <f t="shared" si="2"/>
        <v>#REF!</v>
      </c>
      <c r="N19" s="195" t="e">
        <f t="shared" si="3"/>
        <v>#REF!</v>
      </c>
      <c r="P19" s="195">
        <v>0</v>
      </c>
      <c r="Q19" s="195">
        <v>0</v>
      </c>
    </row>
    <row r="20" spans="1:17" hidden="1" x14ac:dyDescent="0.25">
      <c r="A20" s="489" t="s">
        <v>225</v>
      </c>
      <c r="B20" s="490" t="e">
        <f>VLOOKUP(A20,[3]Sheet1!$B$1:$D$1757,3,FALSE)</f>
        <v>#N/A</v>
      </c>
      <c r="C20" s="490" t="e">
        <f>VLOOKUP(A20,[3]Sheet1!$B$1:$R$1757,17,FALSE)</f>
        <v>#N/A</v>
      </c>
      <c r="D20" s="482">
        <v>51836</v>
      </c>
      <c r="E20" s="481">
        <v>0</v>
      </c>
      <c r="F20" s="482" t="e">
        <f>IF(D20&lt;60,0,ROUND(($D20*F$2)+VLOOKUP($C20,[2]CONFIG!$A$33:$C$43,3,FALSE),0))</f>
        <v>#REF!</v>
      </c>
      <c r="G20" s="482" t="e">
        <f>IF(D20&lt;60,0,ROUND(($D20*G$2)+VLOOKUP($C20,[2]CONFIG!$A$33:$C$43,3,FALSE),0))</f>
        <v>#REF!</v>
      </c>
      <c r="H20" s="482" t="e">
        <f>IF(D20&lt;60,0,ROUND(($D20*H$2)+VLOOKUP($C20,[2]CONFIG!$A$33:$C$43,3,FALSE),0))</f>
        <v>#REF!</v>
      </c>
      <c r="I20" s="482" t="e">
        <f>IF(D20&lt;60,0,ROUND(($D20*I$2)+VLOOKUP($C20,[2]CONFIG!$A$33:$C$43,3,FALSE),0))</f>
        <v>#REF!</v>
      </c>
      <c r="J20" s="491"/>
      <c r="K20" s="195" t="e">
        <f t="shared" si="0"/>
        <v>#REF!</v>
      </c>
      <c r="L20" s="195" t="e">
        <f t="shared" si="1"/>
        <v>#REF!</v>
      </c>
      <c r="M20" s="195" t="e">
        <f t="shared" si="2"/>
        <v>#REF!</v>
      </c>
      <c r="N20" s="195" t="e">
        <f t="shared" si="3"/>
        <v>#REF!</v>
      </c>
      <c r="P20" s="195">
        <v>0</v>
      </c>
      <c r="Q20" s="195">
        <v>0</v>
      </c>
    </row>
    <row r="21" spans="1:17" hidden="1" x14ac:dyDescent="0.25">
      <c r="A21" s="489" t="s">
        <v>373</v>
      </c>
      <c r="B21" s="490" t="e">
        <f>VLOOKUP(A21,[3]Sheet1!$B$1:$D$1757,3,FALSE)</f>
        <v>#N/A</v>
      </c>
      <c r="C21" s="490" t="e">
        <f>VLOOKUP(A21,[3]Sheet1!$B$1:$R$1757,17,FALSE)</f>
        <v>#N/A</v>
      </c>
      <c r="D21" s="482">
        <v>51836</v>
      </c>
      <c r="E21" s="481">
        <v>0</v>
      </c>
      <c r="F21" s="482" t="e">
        <f>IF(D21&lt;60,0,ROUND(($D21*F$2)+VLOOKUP($C21,[2]CONFIG!$A$33:$C$43,3,FALSE),0))</f>
        <v>#REF!</v>
      </c>
      <c r="G21" s="482" t="e">
        <f>IF(D21&lt;60,0,ROUND(($D21*G$2)+VLOOKUP($C21,[2]CONFIG!$A$33:$C$43,3,FALSE),0))</f>
        <v>#REF!</v>
      </c>
      <c r="H21" s="482" t="e">
        <f>IF(D21&lt;60,0,ROUND(($D21*H$2)+VLOOKUP($C21,[2]CONFIG!$A$33:$C$43,3,FALSE),0))</f>
        <v>#REF!</v>
      </c>
      <c r="I21" s="482" t="e">
        <f>IF(D21&lt;60,0,ROUND(($D21*I$2)+VLOOKUP($C21,[2]CONFIG!$A$33:$C$43,3,FALSE),0))</f>
        <v>#REF!</v>
      </c>
      <c r="J21" s="491"/>
      <c r="K21" s="195" t="e">
        <f t="shared" si="0"/>
        <v>#REF!</v>
      </c>
      <c r="L21" s="195" t="e">
        <f t="shared" si="1"/>
        <v>#REF!</v>
      </c>
      <c r="M21" s="195" t="e">
        <f t="shared" si="2"/>
        <v>#REF!</v>
      </c>
      <c r="N21" s="195" t="e">
        <f t="shared" si="3"/>
        <v>#REF!</v>
      </c>
      <c r="P21" s="195">
        <v>0</v>
      </c>
      <c r="Q21" s="195">
        <v>0</v>
      </c>
    </row>
    <row r="22" spans="1:17" hidden="1" x14ac:dyDescent="0.25">
      <c r="A22" s="489" t="s">
        <v>231</v>
      </c>
      <c r="B22" s="490" t="e">
        <f>VLOOKUP(A22,[3]Sheet1!$B$1:$D$1757,3,FALSE)</f>
        <v>#N/A</v>
      </c>
      <c r="C22" s="490" t="e">
        <f>VLOOKUP(A22,[3]Sheet1!$B$1:$R$1757,17,FALSE)</f>
        <v>#N/A</v>
      </c>
      <c r="D22" s="482">
        <v>51836</v>
      </c>
      <c r="E22" s="481">
        <v>0</v>
      </c>
      <c r="F22" s="482" t="e">
        <f>IF(D22&lt;60,0,ROUND(($D22*F$2)+VLOOKUP($C22,[2]CONFIG!$A$33:$C$43,3,FALSE),0))</f>
        <v>#REF!</v>
      </c>
      <c r="G22" s="482" t="e">
        <f>IF(D22&lt;60,0,ROUND(($D22*G$2)+VLOOKUP($C22,[2]CONFIG!$A$33:$C$43,3,FALSE),0))</f>
        <v>#REF!</v>
      </c>
      <c r="H22" s="482" t="e">
        <f>IF(D22&lt;60,0,ROUND(($D22*H$2)+VLOOKUP($C22,[2]CONFIG!$A$33:$C$43,3,FALSE),0))</f>
        <v>#REF!</v>
      </c>
      <c r="I22" s="482" t="e">
        <f>IF(D22&lt;60,0,ROUND(($D22*I$2)+VLOOKUP($C22,[2]CONFIG!$A$33:$C$43,3,FALSE),0))</f>
        <v>#REF!</v>
      </c>
      <c r="J22" s="491"/>
      <c r="K22" s="195" t="e">
        <f t="shared" si="0"/>
        <v>#REF!</v>
      </c>
      <c r="L22" s="195" t="e">
        <f t="shared" si="1"/>
        <v>#REF!</v>
      </c>
      <c r="M22" s="195" t="e">
        <f t="shared" si="2"/>
        <v>#REF!</v>
      </c>
      <c r="N22" s="195" t="e">
        <f t="shared" si="3"/>
        <v>#REF!</v>
      </c>
      <c r="P22" s="195">
        <v>0</v>
      </c>
      <c r="Q22" s="195">
        <v>0</v>
      </c>
    </row>
    <row r="23" spans="1:17" hidden="1" x14ac:dyDescent="0.25">
      <c r="A23" s="489" t="s">
        <v>374</v>
      </c>
      <c r="B23" s="490" t="e">
        <f>VLOOKUP(A23,[3]Sheet1!$B$1:$D$1757,3,FALSE)</f>
        <v>#N/A</v>
      </c>
      <c r="C23" s="490" t="e">
        <f>VLOOKUP(A23,[3]Sheet1!$B$1:$R$1757,17,FALSE)</f>
        <v>#N/A</v>
      </c>
      <c r="D23" s="482">
        <v>51836</v>
      </c>
      <c r="E23" s="481">
        <v>0</v>
      </c>
      <c r="F23" s="482" t="e">
        <f>IF(D23&lt;60,0,ROUND(($D23*F$2)+VLOOKUP($C23,[2]CONFIG!$A$33:$C$43,3,FALSE),0))</f>
        <v>#REF!</v>
      </c>
      <c r="G23" s="482" t="e">
        <f>IF(D23&lt;60,0,ROUND(($D23*G$2)+VLOOKUP($C23,[2]CONFIG!$A$33:$C$43,3,FALSE),0))</f>
        <v>#REF!</v>
      </c>
      <c r="H23" s="482" t="e">
        <f>IF(D23&lt;60,0,ROUND(($D23*H$2)+VLOOKUP($C23,[2]CONFIG!$A$33:$C$43,3,FALSE),0))</f>
        <v>#REF!</v>
      </c>
      <c r="I23" s="482" t="e">
        <f>IF(D23&lt;60,0,ROUND(($D23*I$2)+VLOOKUP($C23,[2]CONFIG!$A$33:$C$43,3,FALSE),0))</f>
        <v>#REF!</v>
      </c>
      <c r="J23" s="491"/>
      <c r="K23" s="195" t="e">
        <f t="shared" si="0"/>
        <v>#REF!</v>
      </c>
      <c r="L23" s="195" t="e">
        <f t="shared" si="1"/>
        <v>#REF!</v>
      </c>
      <c r="M23" s="195" t="e">
        <f t="shared" si="2"/>
        <v>#REF!</v>
      </c>
      <c r="N23" s="195" t="e">
        <f t="shared" si="3"/>
        <v>#REF!</v>
      </c>
      <c r="P23" s="195">
        <v>0</v>
      </c>
      <c r="Q23" s="195">
        <v>0</v>
      </c>
    </row>
    <row r="24" spans="1:17" hidden="1" x14ac:dyDescent="0.25">
      <c r="A24" s="492" t="s">
        <v>227</v>
      </c>
      <c r="B24" s="490" t="e">
        <f>VLOOKUP(A24,[3]Sheet1!$B$1:$D$1757,3,FALSE)</f>
        <v>#N/A</v>
      </c>
      <c r="C24" s="490" t="e">
        <f>VLOOKUP(A24,[3]Sheet1!$B$1:$R$1757,17,FALSE)</f>
        <v>#N/A</v>
      </c>
      <c r="D24" s="482">
        <v>58650</v>
      </c>
      <c r="E24" s="481">
        <v>0</v>
      </c>
      <c r="F24" s="482" t="e">
        <f>IF(D24&lt;60,0,ROUND(($D24*F$2)+VLOOKUP($C24,[2]CONFIG!$A$33:$C$43,3,FALSE),0))</f>
        <v>#REF!</v>
      </c>
      <c r="G24" s="482" t="e">
        <f>IF(D24&lt;60,0,ROUND(($D24*G$2)+VLOOKUP($C24,[2]CONFIG!$A$33:$C$43,3,FALSE),0))</f>
        <v>#REF!</v>
      </c>
      <c r="H24" s="482" t="e">
        <f>IF(D24&lt;60,0,ROUND(($D24*H$2)+VLOOKUP($C24,[2]CONFIG!$A$33:$C$43,3,FALSE),0))</f>
        <v>#REF!</v>
      </c>
      <c r="I24" s="482" t="e">
        <f>IF(D24&lt;60,0,ROUND(($D24*I$2)+VLOOKUP($C24,[2]CONFIG!$A$33:$C$43,3,FALSE),0))</f>
        <v>#REF!</v>
      </c>
      <c r="J24" s="491"/>
      <c r="K24" s="195" t="e">
        <f t="shared" si="0"/>
        <v>#REF!</v>
      </c>
      <c r="L24" s="195" t="e">
        <f t="shared" si="1"/>
        <v>#REF!</v>
      </c>
      <c r="M24" s="195" t="e">
        <f t="shared" si="2"/>
        <v>#REF!</v>
      </c>
      <c r="N24" s="195" t="e">
        <f t="shared" si="3"/>
        <v>#REF!</v>
      </c>
    </row>
    <row r="25" spans="1:17" hidden="1" x14ac:dyDescent="0.25">
      <c r="A25" s="489" t="s">
        <v>375</v>
      </c>
      <c r="B25" s="490" t="e">
        <f>VLOOKUP(A25,[3]Sheet1!$B$1:$D$1757,3,FALSE)</f>
        <v>#N/A</v>
      </c>
      <c r="C25" s="490" t="e">
        <f>VLOOKUP(A25,[3]Sheet1!$B$1:$R$1757,17,FALSE)</f>
        <v>#N/A</v>
      </c>
      <c r="D25" s="482">
        <v>58650</v>
      </c>
      <c r="E25" s="481">
        <v>0</v>
      </c>
      <c r="F25" s="482" t="e">
        <f>IF(D25&lt;60,0,ROUND(($D25*F$2)+VLOOKUP($C25,[2]CONFIG!$A$33:$C$43,3,FALSE),0))</f>
        <v>#REF!</v>
      </c>
      <c r="G25" s="482" t="e">
        <f>IF(D25&lt;60,0,ROUND(($D25*G$2)+VLOOKUP($C25,[2]CONFIG!$A$33:$C$43,3,FALSE),0))</f>
        <v>#REF!</v>
      </c>
      <c r="H25" s="482" t="e">
        <f>IF(D25&lt;60,0,ROUND(($D25*H$2)+VLOOKUP($C25,[2]CONFIG!$A$33:$C$43,3,FALSE),0))</f>
        <v>#REF!</v>
      </c>
      <c r="I25" s="482" t="e">
        <f>IF(D25&lt;60,0,ROUND(($D25*I$2)+VLOOKUP($C25,[2]CONFIG!$A$33:$C$43,3,FALSE),0))</f>
        <v>#REF!</v>
      </c>
      <c r="J25" s="491"/>
      <c r="K25" s="195" t="e">
        <f t="shared" si="0"/>
        <v>#REF!</v>
      </c>
      <c r="L25" s="195" t="e">
        <f t="shared" si="1"/>
        <v>#REF!</v>
      </c>
      <c r="M25" s="195" t="e">
        <f t="shared" si="2"/>
        <v>#REF!</v>
      </c>
      <c r="N25" s="195" t="e">
        <f t="shared" si="3"/>
        <v>#REF!</v>
      </c>
      <c r="P25" s="195">
        <v>0</v>
      </c>
      <c r="Q25" s="195">
        <v>0</v>
      </c>
    </row>
    <row r="26" spans="1:17" hidden="1" x14ac:dyDescent="0.25">
      <c r="A26" s="489" t="s">
        <v>229</v>
      </c>
      <c r="B26" s="490" t="e">
        <f>VLOOKUP(A26,[3]Sheet1!$B$1:$D$1757,3,FALSE)</f>
        <v>#N/A</v>
      </c>
      <c r="C26" s="490" t="e">
        <f>VLOOKUP(A26,[3]Sheet1!$B$1:$R$1757,17,FALSE)</f>
        <v>#N/A</v>
      </c>
      <c r="D26" s="482">
        <v>58650</v>
      </c>
      <c r="E26" s="481">
        <v>0</v>
      </c>
      <c r="F26" s="482" t="e">
        <f>IF(D26&lt;60,0,ROUND(($D26*F$2)+VLOOKUP($C26,[2]CONFIG!$A$33:$C$43,3,FALSE),0))</f>
        <v>#REF!</v>
      </c>
      <c r="G26" s="482" t="e">
        <f>IF(D26&lt;60,0,ROUND(($D26*G$2)+VLOOKUP($C26,[2]CONFIG!$A$33:$C$43,3,FALSE),0))</f>
        <v>#REF!</v>
      </c>
      <c r="H26" s="482" t="e">
        <f>IF(D26&lt;60,0,ROUND(($D26*H$2)+VLOOKUP($C26,[2]CONFIG!$A$33:$C$43,3,FALSE),0))</f>
        <v>#REF!</v>
      </c>
      <c r="I26" s="482" t="e">
        <f>IF(D26&lt;60,0,ROUND(($D26*I$2)+VLOOKUP($C26,[2]CONFIG!$A$33:$C$43,3,FALSE),0))</f>
        <v>#REF!</v>
      </c>
      <c r="J26" s="491"/>
      <c r="K26" s="195" t="e">
        <f t="shared" si="0"/>
        <v>#REF!</v>
      </c>
      <c r="L26" s="195" t="e">
        <f t="shared" si="1"/>
        <v>#REF!</v>
      </c>
      <c r="M26" s="195" t="e">
        <f t="shared" si="2"/>
        <v>#REF!</v>
      </c>
      <c r="N26" s="195" t="e">
        <f t="shared" si="3"/>
        <v>#REF!</v>
      </c>
      <c r="P26" s="195">
        <v>0</v>
      </c>
      <c r="Q26" s="195">
        <v>0</v>
      </c>
    </row>
    <row r="27" spans="1:17" hidden="1" x14ac:dyDescent="0.25">
      <c r="A27" s="492" t="s">
        <v>234</v>
      </c>
      <c r="B27" s="490" t="e">
        <f>VLOOKUP(A27,[3]Sheet1!$B$1:$D$1757,3,FALSE)</f>
        <v>#N/A</v>
      </c>
      <c r="C27" s="490" t="e">
        <f>VLOOKUP(A27,[3]Sheet1!$B$1:$R$1757,17,FALSE)</f>
        <v>#N/A</v>
      </c>
      <c r="D27" s="482">
        <v>59910</v>
      </c>
      <c r="E27" s="481">
        <v>0</v>
      </c>
      <c r="F27" s="482" t="e">
        <f>IF(D27&lt;60,0,ROUND(($D27*F$2)+VLOOKUP($C27,[2]CONFIG!$A$33:$C$43,3,FALSE),0))</f>
        <v>#REF!</v>
      </c>
      <c r="G27" s="482" t="e">
        <f>IF(D27&lt;60,0,ROUND(($D27*G$2)+VLOOKUP($C27,[2]CONFIG!$A$33:$C$43,3,FALSE),0))</f>
        <v>#REF!</v>
      </c>
      <c r="H27" s="482" t="e">
        <f>IF(D27&lt;60,0,ROUND(($D27*H$2)+VLOOKUP($C27,[2]CONFIG!$A$33:$C$43,3,FALSE),0))</f>
        <v>#REF!</v>
      </c>
      <c r="I27" s="482" t="e">
        <f>IF(D27&lt;60,0,ROUND(($D27*I$2)+VLOOKUP($C27,[2]CONFIG!$A$33:$C$43,3,FALSE),0))</f>
        <v>#REF!</v>
      </c>
      <c r="J27" s="491"/>
      <c r="K27" s="195" t="e">
        <f t="shared" si="0"/>
        <v>#REF!</v>
      </c>
      <c r="L27" s="195" t="e">
        <f t="shared" si="1"/>
        <v>#REF!</v>
      </c>
      <c r="M27" s="195" t="e">
        <f t="shared" si="2"/>
        <v>#REF!</v>
      </c>
      <c r="N27" s="195" t="e">
        <f t="shared" si="3"/>
        <v>#REF!</v>
      </c>
      <c r="P27" s="195">
        <v>0</v>
      </c>
      <c r="Q27" s="195">
        <v>0</v>
      </c>
    </row>
    <row r="28" spans="1:17" hidden="1" x14ac:dyDescent="0.25">
      <c r="A28" s="489" t="s">
        <v>376</v>
      </c>
      <c r="B28" s="490" t="e">
        <f>VLOOKUP(A28,[3]Sheet1!$B$1:$D$1757,3,FALSE)</f>
        <v>#N/A</v>
      </c>
      <c r="C28" s="490" t="e">
        <f>VLOOKUP(A28,[3]Sheet1!$B$1:$R$1757,17,FALSE)</f>
        <v>#N/A</v>
      </c>
      <c r="D28" s="482">
        <v>59910</v>
      </c>
      <c r="E28" s="481">
        <v>0</v>
      </c>
      <c r="F28" s="482" t="e">
        <f>IF(D28&lt;60,0,ROUND(($D28*F$2)+VLOOKUP($C28,[2]CONFIG!$A$33:$C$43,3,FALSE),0))</f>
        <v>#REF!</v>
      </c>
      <c r="G28" s="482" t="e">
        <f>IF(D28&lt;60,0,ROUND(($D28*G$2)+VLOOKUP($C28,[2]CONFIG!$A$33:$C$43,3,FALSE),0))</f>
        <v>#REF!</v>
      </c>
      <c r="H28" s="482" t="e">
        <f>IF(D28&lt;60,0,ROUND(($D28*H$2)+VLOOKUP($C28,[2]CONFIG!$A$33:$C$43,3,FALSE),0))</f>
        <v>#REF!</v>
      </c>
      <c r="I28" s="482" t="e">
        <f>IF(D28&lt;60,0,ROUND(($D28*I$2)+VLOOKUP($C28,[2]CONFIG!$A$33:$C$43,3,FALSE),0))</f>
        <v>#REF!</v>
      </c>
      <c r="J28" s="491"/>
      <c r="K28" s="195" t="e">
        <f t="shared" si="0"/>
        <v>#REF!</v>
      </c>
      <c r="L28" s="195" t="e">
        <f t="shared" si="1"/>
        <v>#REF!</v>
      </c>
      <c r="M28" s="195" t="e">
        <f t="shared" si="2"/>
        <v>#REF!</v>
      </c>
      <c r="N28" s="195" t="e">
        <f t="shared" si="3"/>
        <v>#REF!</v>
      </c>
      <c r="P28" s="195">
        <v>0</v>
      </c>
      <c r="Q28" s="195">
        <v>0</v>
      </c>
    </row>
    <row r="29" spans="1:17" hidden="1" x14ac:dyDescent="0.25">
      <c r="A29" s="489" t="s">
        <v>377</v>
      </c>
      <c r="B29" s="490" t="e">
        <f>VLOOKUP(A29,[3]Sheet1!$B$1:$D$1757,3,FALSE)</f>
        <v>#N/A</v>
      </c>
      <c r="C29" s="490" t="e">
        <f>VLOOKUP(A29,[3]Sheet1!$B$1:$R$1757,17,FALSE)</f>
        <v>#N/A</v>
      </c>
      <c r="D29" s="482">
        <v>59910</v>
      </c>
      <c r="E29" s="481">
        <v>0</v>
      </c>
      <c r="F29" s="482" t="e">
        <f>IF(D29&lt;60,0,ROUND(($D29*F$2)+VLOOKUP($C29,[2]CONFIG!$A$33:$C$43,3,FALSE),0))</f>
        <v>#REF!</v>
      </c>
      <c r="G29" s="482" t="e">
        <f>IF(D29&lt;60,0,ROUND(($D29*G$2)+VLOOKUP($C29,[2]CONFIG!$A$33:$C$43,3,FALSE),0))</f>
        <v>#REF!</v>
      </c>
      <c r="H29" s="482" t="e">
        <f>IF(D29&lt;60,0,ROUND(($D29*H$2)+VLOOKUP($C29,[2]CONFIG!$A$33:$C$43,3,FALSE),0))</f>
        <v>#REF!</v>
      </c>
      <c r="I29" s="482" t="e">
        <f>IF(D29&lt;60,0,ROUND(($D29*I$2)+VLOOKUP($C29,[2]CONFIG!$A$33:$C$43,3,FALSE),0))</f>
        <v>#REF!</v>
      </c>
      <c r="J29" s="491"/>
      <c r="K29" s="195" t="e">
        <f t="shared" si="0"/>
        <v>#REF!</v>
      </c>
      <c r="L29" s="195" t="e">
        <f t="shared" si="1"/>
        <v>#REF!</v>
      </c>
      <c r="M29" s="195" t="e">
        <f t="shared" si="2"/>
        <v>#REF!</v>
      </c>
      <c r="N29" s="195" t="e">
        <f t="shared" si="3"/>
        <v>#REF!</v>
      </c>
      <c r="P29" s="195">
        <v>0</v>
      </c>
      <c r="Q29" s="195">
        <v>0</v>
      </c>
    </row>
    <row r="30" spans="1:17" hidden="1" x14ac:dyDescent="0.25">
      <c r="A30" s="489" t="s">
        <v>378</v>
      </c>
      <c r="B30" s="490" t="e">
        <f>VLOOKUP(A30,[3]Sheet1!$B$1:$D$1757,3,FALSE)</f>
        <v>#N/A</v>
      </c>
      <c r="C30" s="490" t="e">
        <f>VLOOKUP(A30,[3]Sheet1!$B$1:$R$1757,17,FALSE)</f>
        <v>#N/A</v>
      </c>
      <c r="D30" s="482">
        <v>59910</v>
      </c>
      <c r="E30" s="481">
        <v>0</v>
      </c>
      <c r="F30" s="482" t="e">
        <f>IF(D30&lt;60,0,ROUND(($D30*F$2)+VLOOKUP($C30,[2]CONFIG!$A$33:$C$43,3,FALSE),0))</f>
        <v>#REF!</v>
      </c>
      <c r="G30" s="482" t="e">
        <f>IF(D30&lt;60,0,ROUND(($D30*G$2)+VLOOKUP($C30,[2]CONFIG!$A$33:$C$43,3,FALSE),0))</f>
        <v>#REF!</v>
      </c>
      <c r="H30" s="482" t="e">
        <f>IF(D30&lt;60,0,ROUND(($D30*H$2)+VLOOKUP($C30,[2]CONFIG!$A$33:$C$43,3,FALSE),0))</f>
        <v>#REF!</v>
      </c>
      <c r="I30" s="482" t="e">
        <f>IF(D30&lt;60,0,ROUND(($D30*I$2)+VLOOKUP($C30,[2]CONFIG!$A$33:$C$43,3,FALSE),0))</f>
        <v>#REF!</v>
      </c>
      <c r="J30" s="491"/>
      <c r="K30" s="195" t="e">
        <f t="shared" si="0"/>
        <v>#REF!</v>
      </c>
      <c r="L30" s="195" t="e">
        <f t="shared" si="1"/>
        <v>#REF!</v>
      </c>
      <c r="M30" s="195" t="e">
        <f t="shared" si="2"/>
        <v>#REF!</v>
      </c>
      <c r="N30" s="195" t="e">
        <f t="shared" si="3"/>
        <v>#REF!</v>
      </c>
      <c r="P30" s="195">
        <v>0</v>
      </c>
      <c r="Q30" s="195">
        <v>0</v>
      </c>
    </row>
    <row r="31" spans="1:17" hidden="1" x14ac:dyDescent="0.25">
      <c r="A31" s="485" t="s">
        <v>379</v>
      </c>
      <c r="B31" s="490" t="e">
        <f>VLOOKUP(A31,[3]Sheet1!$B$1:$D$1757,3,FALSE)</f>
        <v>#N/A</v>
      </c>
      <c r="C31" s="490" t="e">
        <f>VLOOKUP(A31,[3]Sheet1!$B$1:$R$1757,17,FALSE)</f>
        <v>#N/A</v>
      </c>
      <c r="D31" s="493">
        <v>196000</v>
      </c>
      <c r="E31" s="481">
        <v>0</v>
      </c>
      <c r="F31" s="482" t="e">
        <f>IF(D31&lt;60,0,ROUND(($D31*F$2)+VLOOKUP($C31,[2]CONFIG!$A$33:$C$43,3,FALSE),0))</f>
        <v>#REF!</v>
      </c>
      <c r="G31" s="482" t="e">
        <f>IF(D31&lt;60,0,ROUND(($D31*G$2)+VLOOKUP($C31,[2]CONFIG!$A$33:$C$43,3,FALSE),0))</f>
        <v>#REF!</v>
      </c>
      <c r="H31" s="482" t="e">
        <f>IF(D31&lt;60,0,ROUND(($D31*H$2)+VLOOKUP($C31,[2]CONFIG!$A$33:$C$43,3,FALSE),0))</f>
        <v>#REF!</v>
      </c>
      <c r="I31" s="482" t="e">
        <f>IF(D31&lt;60,0,ROUND(($D31*I$2)+VLOOKUP($C31,[2]CONFIG!$A$33:$C$43,3,FALSE),0))</f>
        <v>#REF!</v>
      </c>
      <c r="J31" s="491"/>
      <c r="K31" s="195" t="e">
        <f t="shared" si="0"/>
        <v>#REF!</v>
      </c>
      <c r="L31" s="195" t="e">
        <f t="shared" si="1"/>
        <v>#REF!</v>
      </c>
      <c r="M31" s="195" t="e">
        <f t="shared" si="2"/>
        <v>#REF!</v>
      </c>
      <c r="N31" s="195" t="e">
        <f t="shared" si="3"/>
        <v>#REF!</v>
      </c>
      <c r="P31" s="195">
        <v>0</v>
      </c>
      <c r="Q31" s="195">
        <v>0</v>
      </c>
    </row>
    <row r="32" spans="1:17" hidden="1" x14ac:dyDescent="0.25">
      <c r="A32" s="494" t="s">
        <v>380</v>
      </c>
      <c r="B32" s="490" t="e">
        <f>VLOOKUP(A32,[3]Sheet1!$B$1:$D$1757,3,FALSE)</f>
        <v>#N/A</v>
      </c>
      <c r="C32" s="490" t="e">
        <f>VLOOKUP(A32,[3]Sheet1!$B$1:$R$1757,17,FALSE)</f>
        <v>#N/A</v>
      </c>
      <c r="D32" s="493">
        <v>160752</v>
      </c>
      <c r="E32" s="481">
        <v>0</v>
      </c>
      <c r="F32" s="482" t="e">
        <f>IF(D32&lt;60,0,ROUND(($D32*F$2)+VLOOKUP($C32,[2]CONFIG!$A$33:$C$43,3,FALSE),0))</f>
        <v>#REF!</v>
      </c>
      <c r="G32" s="482" t="e">
        <f>IF(D32&lt;60,0,ROUND(($D32*G$2)+VLOOKUP($C32,[2]CONFIG!$A$33:$C$43,3,FALSE),0))</f>
        <v>#REF!</v>
      </c>
      <c r="H32" s="482" t="e">
        <f>IF(D32&lt;60,0,ROUND(($D32*H$2)+VLOOKUP($C32,[2]CONFIG!$A$33:$C$43,3,FALSE),0))</f>
        <v>#REF!</v>
      </c>
      <c r="I32" s="482" t="e">
        <f>IF(D32&lt;60,0,ROUND(($D32*I$2)+VLOOKUP($C32,[2]CONFIG!$A$33:$C$43,3,FALSE),0))</f>
        <v>#REF!</v>
      </c>
      <c r="J32" s="491"/>
      <c r="K32" s="195" t="e">
        <f t="shared" si="0"/>
        <v>#REF!</v>
      </c>
      <c r="L32" s="195" t="e">
        <f t="shared" si="1"/>
        <v>#REF!</v>
      </c>
      <c r="M32" s="195" t="e">
        <f t="shared" si="2"/>
        <v>#REF!</v>
      </c>
      <c r="N32" s="195" t="e">
        <f t="shared" si="3"/>
        <v>#REF!</v>
      </c>
      <c r="P32" s="195">
        <v>0</v>
      </c>
      <c r="Q32" s="195">
        <v>0</v>
      </c>
    </row>
    <row r="33" spans="1:17" hidden="1" x14ac:dyDescent="0.25">
      <c r="A33" s="494" t="s">
        <v>381</v>
      </c>
      <c r="B33" s="490" t="e">
        <f>VLOOKUP(A33,[3]Sheet1!$B$1:$D$1757,3,FALSE)</f>
        <v>#N/A</v>
      </c>
      <c r="C33" s="490" t="e">
        <f>VLOOKUP(A33,[3]Sheet1!$B$1:$R$1757,17,FALSE)</f>
        <v>#N/A</v>
      </c>
      <c r="D33" s="493">
        <v>140004</v>
      </c>
      <c r="E33" s="481">
        <v>0</v>
      </c>
      <c r="F33" s="482" t="e">
        <f>IF(D33&lt;60,0,ROUND(($D33*F$2)+VLOOKUP($C33,[2]CONFIG!$A$33:$C$43,3,FALSE),0))</f>
        <v>#REF!</v>
      </c>
      <c r="G33" s="482" t="e">
        <f>IF(D33&lt;60,0,ROUND(($D33*G$2)+VLOOKUP($C33,[2]CONFIG!$A$33:$C$43,3,FALSE),0))</f>
        <v>#REF!</v>
      </c>
      <c r="H33" s="482" t="e">
        <f>IF(D33&lt;60,0,ROUND(($D33*H$2)+VLOOKUP($C33,[2]CONFIG!$A$33:$C$43,3,FALSE),0))</f>
        <v>#REF!</v>
      </c>
      <c r="I33" s="482" t="e">
        <f>IF(D33&lt;60,0,ROUND(($D33*I$2)+VLOOKUP($C33,[2]CONFIG!$A$33:$C$43,3,FALSE),0))</f>
        <v>#REF!</v>
      </c>
      <c r="J33" s="491"/>
      <c r="K33" s="195" t="e">
        <f t="shared" si="0"/>
        <v>#REF!</v>
      </c>
      <c r="L33" s="195" t="e">
        <f t="shared" si="1"/>
        <v>#REF!</v>
      </c>
      <c r="M33" s="195" t="e">
        <f t="shared" si="2"/>
        <v>#REF!</v>
      </c>
      <c r="N33" s="195" t="e">
        <f t="shared" si="3"/>
        <v>#REF!</v>
      </c>
      <c r="P33" s="195">
        <v>0</v>
      </c>
      <c r="Q33" s="195">
        <v>0</v>
      </c>
    </row>
    <row r="34" spans="1:17" hidden="1" x14ac:dyDescent="0.25">
      <c r="A34" s="485" t="s">
        <v>382</v>
      </c>
      <c r="B34" s="490" t="e">
        <f>VLOOKUP(A34,[3]Sheet1!$B$1:$D$1757,3,FALSE)</f>
        <v>#N/A</v>
      </c>
      <c r="C34" s="490" t="e">
        <f>VLOOKUP(A34,[3]Sheet1!$B$1:$R$1757,17,FALSE)</f>
        <v>#N/A</v>
      </c>
      <c r="D34" s="493">
        <v>130211</v>
      </c>
      <c r="E34" s="481">
        <v>0</v>
      </c>
      <c r="F34" s="482" t="e">
        <f>IF(D34&lt;60,0,ROUND(($D34*F$2)+VLOOKUP($C34,[2]CONFIG!$A$33:$C$43,3,FALSE),0))</f>
        <v>#REF!</v>
      </c>
      <c r="G34" s="482" t="e">
        <f>IF(D34&lt;60,0,ROUND(($D34*G$2)+VLOOKUP($C34,[2]CONFIG!$A$33:$C$43,3,FALSE),0))</f>
        <v>#REF!</v>
      </c>
      <c r="H34" s="482" t="e">
        <f>IF(D34&lt;60,0,ROUND(($D34*H$2)+VLOOKUP($C34,[2]CONFIG!$A$33:$C$43,3,FALSE),0))</f>
        <v>#REF!</v>
      </c>
      <c r="I34" s="482" t="e">
        <f>IF(D34&lt;60,0,ROUND(($D34*I$2)+VLOOKUP($C34,[2]CONFIG!$A$33:$C$43,3,FALSE),0))</f>
        <v>#REF!</v>
      </c>
      <c r="J34" s="491"/>
      <c r="K34" s="195" t="e">
        <f t="shared" si="0"/>
        <v>#REF!</v>
      </c>
      <c r="L34" s="195" t="e">
        <f t="shared" si="1"/>
        <v>#REF!</v>
      </c>
      <c r="M34" s="195" t="e">
        <f t="shared" si="2"/>
        <v>#REF!</v>
      </c>
      <c r="N34" s="195" t="e">
        <f t="shared" si="3"/>
        <v>#REF!</v>
      </c>
      <c r="P34" s="195">
        <v>0</v>
      </c>
      <c r="Q34" s="195">
        <v>0</v>
      </c>
    </row>
    <row r="35" spans="1:17" hidden="1" x14ac:dyDescent="0.25">
      <c r="A35" s="485" t="s">
        <v>383</v>
      </c>
      <c r="B35" s="490" t="e">
        <f>VLOOKUP(A35,[3]Sheet1!$B$1:$D$1757,3,FALSE)</f>
        <v>#N/A</v>
      </c>
      <c r="C35" s="490" t="e">
        <f>VLOOKUP(A35,[3]Sheet1!$B$1:$R$1757,17,FALSE)</f>
        <v>#N/A</v>
      </c>
      <c r="D35" s="493">
        <v>126809</v>
      </c>
      <c r="E35" s="481">
        <v>0</v>
      </c>
      <c r="F35" s="482" t="e">
        <f>IF(D35&lt;60,0,ROUND(($D35*F$2)+VLOOKUP($C35,[2]CONFIG!$A$33:$C$43,3,FALSE),0))</f>
        <v>#REF!</v>
      </c>
      <c r="G35" s="482" t="e">
        <f>IF(D35&lt;60,0,ROUND(($D35*G$2)+VLOOKUP($C35,[2]CONFIG!$A$33:$C$43,3,FALSE),0))</f>
        <v>#REF!</v>
      </c>
      <c r="H35" s="482" t="e">
        <f>IF(D35&lt;60,0,ROUND(($D35*H$2)+VLOOKUP($C35,[2]CONFIG!$A$33:$C$43,3,FALSE),0))</f>
        <v>#REF!</v>
      </c>
      <c r="I35" s="482" t="e">
        <f>IF(D35&lt;60,0,ROUND(($D35*I$2)+VLOOKUP($C35,[2]CONFIG!$A$33:$C$43,3,FALSE),0))</f>
        <v>#REF!</v>
      </c>
      <c r="J35" s="491"/>
      <c r="K35" s="195" t="e">
        <f t="shared" si="0"/>
        <v>#REF!</v>
      </c>
      <c r="L35" s="195" t="e">
        <f t="shared" si="1"/>
        <v>#REF!</v>
      </c>
      <c r="M35" s="195" t="e">
        <f t="shared" si="2"/>
        <v>#REF!</v>
      </c>
      <c r="N35" s="195" t="e">
        <f t="shared" si="3"/>
        <v>#REF!</v>
      </c>
      <c r="P35" s="195">
        <v>0</v>
      </c>
      <c r="Q35" s="195">
        <v>0</v>
      </c>
    </row>
    <row r="36" spans="1:17" hidden="1" x14ac:dyDescent="0.25">
      <c r="A36" s="485" t="s">
        <v>384</v>
      </c>
      <c r="B36" s="490" t="e">
        <f>VLOOKUP(A36,[3]Sheet1!$B$1:$D$1757,3,FALSE)</f>
        <v>#N/A</v>
      </c>
      <c r="C36" s="490" t="e">
        <f>VLOOKUP(A36,[3]Sheet1!$B$1:$R$1757,17,FALSE)</f>
        <v>#N/A</v>
      </c>
      <c r="D36" s="493">
        <v>125000</v>
      </c>
      <c r="E36" s="481">
        <v>0</v>
      </c>
      <c r="F36" s="482" t="e">
        <f>IF(D36&lt;60,0,ROUND(($D36*F$2)+VLOOKUP($C36,[2]CONFIG!$A$33:$C$43,3,FALSE),0))</f>
        <v>#REF!</v>
      </c>
      <c r="G36" s="482" t="e">
        <f>IF(D36&lt;60,0,ROUND(($D36*G$2)+VLOOKUP($C36,[2]CONFIG!$A$33:$C$43,3,FALSE),0))</f>
        <v>#REF!</v>
      </c>
      <c r="H36" s="482" t="e">
        <f>IF(D36&lt;60,0,ROUND(($D36*H$2)+VLOOKUP($C36,[2]CONFIG!$A$33:$C$43,3,FALSE),0))</f>
        <v>#REF!</v>
      </c>
      <c r="I36" s="482" t="e">
        <f>IF(D36&lt;60,0,ROUND(($D36*I$2)+VLOOKUP($C36,[2]CONFIG!$A$33:$C$43,3,FALSE),0))</f>
        <v>#REF!</v>
      </c>
      <c r="J36" s="491"/>
      <c r="K36" s="195" t="e">
        <f t="shared" si="0"/>
        <v>#REF!</v>
      </c>
      <c r="L36" s="195" t="e">
        <f t="shared" si="1"/>
        <v>#REF!</v>
      </c>
      <c r="M36" s="195" t="e">
        <f t="shared" si="2"/>
        <v>#REF!</v>
      </c>
      <c r="N36" s="195" t="e">
        <f t="shared" si="3"/>
        <v>#REF!</v>
      </c>
      <c r="P36" s="195">
        <v>0</v>
      </c>
      <c r="Q36" s="195">
        <v>0</v>
      </c>
    </row>
    <row r="37" spans="1:17" hidden="1" x14ac:dyDescent="0.25">
      <c r="A37" s="494" t="s">
        <v>385</v>
      </c>
      <c r="B37" s="490" t="e">
        <f>VLOOKUP(A37,[3]Sheet1!$B$1:$D$1757,3,FALSE)</f>
        <v>#N/A</v>
      </c>
      <c r="C37" s="490" t="e">
        <f>VLOOKUP(A37,[3]Sheet1!$B$1:$R$1757,17,FALSE)</f>
        <v>#N/A</v>
      </c>
      <c r="D37" s="493">
        <v>125000</v>
      </c>
      <c r="E37" s="481">
        <v>0</v>
      </c>
      <c r="F37" s="482" t="e">
        <f>IF(D37&lt;60,0,ROUND(($D37*F$2)+VLOOKUP($C37,[2]CONFIG!$A$33:$C$43,3,FALSE),0))</f>
        <v>#REF!</v>
      </c>
      <c r="G37" s="482" t="e">
        <f>IF(D37&lt;60,0,ROUND(($D37*G$2)+VLOOKUP($C37,[2]CONFIG!$A$33:$C$43,3,FALSE),0))</f>
        <v>#REF!</v>
      </c>
      <c r="H37" s="482" t="e">
        <f>IF(D37&lt;60,0,ROUND(($D37*H$2)+VLOOKUP($C37,[2]CONFIG!$A$33:$C$43,3,FALSE),0))</f>
        <v>#REF!</v>
      </c>
      <c r="I37" s="482" t="e">
        <f>IF(D37&lt;60,0,ROUND(($D37*I$2)+VLOOKUP($C37,[2]CONFIG!$A$33:$C$43,3,FALSE),0))</f>
        <v>#REF!</v>
      </c>
      <c r="J37" s="491"/>
      <c r="K37" s="195" t="e">
        <f t="shared" si="0"/>
        <v>#REF!</v>
      </c>
      <c r="L37" s="195" t="e">
        <f t="shared" si="1"/>
        <v>#REF!</v>
      </c>
      <c r="M37" s="195" t="e">
        <f t="shared" si="2"/>
        <v>#REF!</v>
      </c>
      <c r="N37" s="195" t="e">
        <f t="shared" si="3"/>
        <v>#REF!</v>
      </c>
      <c r="P37" s="195">
        <v>0</v>
      </c>
      <c r="Q37" s="195">
        <v>0</v>
      </c>
    </row>
    <row r="38" spans="1:17" hidden="1" x14ac:dyDescent="0.25">
      <c r="A38" s="485" t="s">
        <v>386</v>
      </c>
      <c r="B38" s="490" t="e">
        <f>VLOOKUP(A38,[3]Sheet1!$B$1:$D$1757,3,FALSE)</f>
        <v>#N/A</v>
      </c>
      <c r="C38" s="490" t="e">
        <f>VLOOKUP(A38,[3]Sheet1!$B$1:$R$1757,17,FALSE)</f>
        <v>#N/A</v>
      </c>
      <c r="D38" s="493">
        <v>123773</v>
      </c>
      <c r="E38" s="481">
        <v>0</v>
      </c>
      <c r="F38" s="482" t="e">
        <f>IF(D38&lt;60,0,ROUND(($D38*F$2)+VLOOKUP($C38,[2]CONFIG!$A$33:$C$43,3,FALSE),0))</f>
        <v>#REF!</v>
      </c>
      <c r="G38" s="482" t="e">
        <f>IF(D38&lt;60,0,ROUND(($D38*G$2)+VLOOKUP($C38,[2]CONFIG!$A$33:$C$43,3,FALSE),0))</f>
        <v>#REF!</v>
      </c>
      <c r="H38" s="482" t="e">
        <f>IF(D38&lt;60,0,ROUND(($D38*H$2)+VLOOKUP($C38,[2]CONFIG!$A$33:$C$43,3,FALSE),0))</f>
        <v>#REF!</v>
      </c>
      <c r="I38" s="482" t="e">
        <f>IF(D38&lt;60,0,ROUND(($D38*I$2)+VLOOKUP($C38,[2]CONFIG!$A$33:$C$43,3,FALSE),0))</f>
        <v>#REF!</v>
      </c>
      <c r="J38" s="491"/>
      <c r="K38" s="195" t="e">
        <f t="shared" si="0"/>
        <v>#REF!</v>
      </c>
      <c r="L38" s="195" t="e">
        <f t="shared" si="1"/>
        <v>#REF!</v>
      </c>
      <c r="M38" s="195" t="e">
        <f t="shared" si="2"/>
        <v>#REF!</v>
      </c>
      <c r="N38" s="195" t="e">
        <f t="shared" si="3"/>
        <v>#REF!</v>
      </c>
      <c r="P38" s="195">
        <v>0</v>
      </c>
      <c r="Q38" s="195">
        <v>0</v>
      </c>
    </row>
    <row r="39" spans="1:17" hidden="1" x14ac:dyDescent="0.25">
      <c r="A39" s="485" t="s">
        <v>387</v>
      </c>
      <c r="B39" s="490" t="e">
        <f>VLOOKUP(A39,[3]Sheet1!$B$1:$D$1757,3,FALSE)</f>
        <v>#N/A</v>
      </c>
      <c r="C39" s="490" t="e">
        <f>VLOOKUP(A39,[3]Sheet1!$B$1:$R$1757,17,FALSE)</f>
        <v>#N/A</v>
      </c>
      <c r="D39" s="493">
        <v>121545</v>
      </c>
      <c r="E39" s="481">
        <v>0</v>
      </c>
      <c r="F39" s="482" t="e">
        <f>IF(D39&lt;60,0,ROUND(($D39*F$2)+VLOOKUP($C39,[2]CONFIG!$A$33:$C$43,3,FALSE),0))</f>
        <v>#REF!</v>
      </c>
      <c r="G39" s="482" t="e">
        <f>IF(D39&lt;60,0,ROUND(($D39*G$2)+VLOOKUP($C39,[2]CONFIG!$A$33:$C$43,3,FALSE),0))</f>
        <v>#REF!</v>
      </c>
      <c r="H39" s="482" t="e">
        <f>IF(D39&lt;60,0,ROUND(($D39*H$2)+VLOOKUP($C39,[2]CONFIG!$A$33:$C$43,3,FALSE),0))</f>
        <v>#REF!</v>
      </c>
      <c r="I39" s="482" t="e">
        <f>IF(D39&lt;60,0,ROUND(($D39*I$2)+VLOOKUP($C39,[2]CONFIG!$A$33:$C$43,3,FALSE),0))</f>
        <v>#REF!</v>
      </c>
      <c r="J39" s="491"/>
      <c r="K39" s="195" t="e">
        <f t="shared" si="0"/>
        <v>#REF!</v>
      </c>
      <c r="L39" s="195" t="e">
        <f t="shared" si="1"/>
        <v>#REF!</v>
      </c>
      <c r="M39" s="195" t="e">
        <f t="shared" si="2"/>
        <v>#REF!</v>
      </c>
      <c r="N39" s="195" t="e">
        <f t="shared" si="3"/>
        <v>#REF!</v>
      </c>
      <c r="P39" s="195">
        <v>0</v>
      </c>
      <c r="Q39" s="195">
        <v>0</v>
      </c>
    </row>
    <row r="40" spans="1:17" hidden="1" x14ac:dyDescent="0.25">
      <c r="A40" s="485" t="s">
        <v>388</v>
      </c>
      <c r="B40" s="490" t="e">
        <f>VLOOKUP(A40,[3]Sheet1!$B$1:$D$1757,3,FALSE)</f>
        <v>#N/A</v>
      </c>
      <c r="C40" s="490" t="e">
        <f>VLOOKUP(A40,[3]Sheet1!$B$1:$R$1757,17,FALSE)</f>
        <v>#N/A</v>
      </c>
      <c r="D40" s="493">
        <v>120830</v>
      </c>
      <c r="E40" s="481">
        <v>0</v>
      </c>
      <c r="F40" s="482" t="e">
        <f>IF(D40&lt;60,0,ROUND(($D40*F$2)+VLOOKUP($C40,[2]CONFIG!$A$33:$C$43,3,FALSE),0))</f>
        <v>#REF!</v>
      </c>
      <c r="G40" s="482" t="e">
        <f>IF(D40&lt;60,0,ROUND(($D40*G$2)+VLOOKUP($C40,[2]CONFIG!$A$33:$C$43,3,FALSE),0))</f>
        <v>#REF!</v>
      </c>
      <c r="H40" s="482" t="e">
        <f>IF(D40&lt;60,0,ROUND(($D40*H$2)+VLOOKUP($C40,[2]CONFIG!$A$33:$C$43,3,FALSE),0))</f>
        <v>#REF!</v>
      </c>
      <c r="I40" s="482" t="e">
        <f>IF(D40&lt;60,0,ROUND(($D40*I$2)+VLOOKUP($C40,[2]CONFIG!$A$33:$C$43,3,FALSE),0))</f>
        <v>#REF!</v>
      </c>
      <c r="J40" s="491"/>
      <c r="K40" s="195" t="e">
        <f t="shared" si="0"/>
        <v>#REF!</v>
      </c>
      <c r="L40" s="195" t="e">
        <f t="shared" si="1"/>
        <v>#REF!</v>
      </c>
      <c r="M40" s="195" t="e">
        <f t="shared" si="2"/>
        <v>#REF!</v>
      </c>
      <c r="N40" s="195" t="e">
        <f t="shared" si="3"/>
        <v>#REF!</v>
      </c>
      <c r="P40" s="195">
        <v>0</v>
      </c>
      <c r="Q40" s="195">
        <v>0</v>
      </c>
    </row>
    <row r="41" spans="1:17" hidden="1" x14ac:dyDescent="0.25">
      <c r="A41" s="485" t="s">
        <v>389</v>
      </c>
      <c r="B41" s="490" t="e">
        <f>VLOOKUP(A41,[3]Sheet1!$B$1:$D$1757,3,FALSE)</f>
        <v>#N/A</v>
      </c>
      <c r="C41" s="490" t="e">
        <f>VLOOKUP(A41,[3]Sheet1!$B$1:$R$1757,17,FALSE)</f>
        <v>#N/A</v>
      </c>
      <c r="D41" s="493">
        <v>120000</v>
      </c>
      <c r="E41" s="481">
        <v>0</v>
      </c>
      <c r="F41" s="482" t="e">
        <f>IF(D41&lt;60,0,ROUND(($D41*F$2)+VLOOKUP($C41,[2]CONFIG!$A$33:$C$43,3,FALSE),0))</f>
        <v>#REF!</v>
      </c>
      <c r="G41" s="482" t="e">
        <f>IF(D41&lt;60,0,ROUND(($D41*G$2)+VLOOKUP($C41,[2]CONFIG!$A$33:$C$43,3,FALSE),0))</f>
        <v>#REF!</v>
      </c>
      <c r="H41" s="482" t="e">
        <f>IF(D41&lt;60,0,ROUND(($D41*H$2)+VLOOKUP($C41,[2]CONFIG!$A$33:$C$43,3,FALSE),0))</f>
        <v>#REF!</v>
      </c>
      <c r="I41" s="482" t="e">
        <f>IF(D41&lt;60,0,ROUND(($D41*I$2)+VLOOKUP($C41,[2]CONFIG!$A$33:$C$43,3,FALSE),0))</f>
        <v>#REF!</v>
      </c>
      <c r="J41" s="491"/>
      <c r="K41" s="195" t="e">
        <f t="shared" si="0"/>
        <v>#REF!</v>
      </c>
      <c r="L41" s="195" t="e">
        <f t="shared" si="1"/>
        <v>#REF!</v>
      </c>
      <c r="M41" s="195" t="e">
        <f t="shared" si="2"/>
        <v>#REF!</v>
      </c>
      <c r="N41" s="195" t="e">
        <f t="shared" si="3"/>
        <v>#REF!</v>
      </c>
      <c r="P41" s="195">
        <v>0</v>
      </c>
      <c r="Q41" s="195">
        <v>0</v>
      </c>
    </row>
    <row r="42" spans="1:17" hidden="1" x14ac:dyDescent="0.25">
      <c r="A42" s="485" t="s">
        <v>390</v>
      </c>
      <c r="B42" s="490" t="e">
        <f>VLOOKUP(A42,[3]Sheet1!$B$1:$D$1757,3,FALSE)</f>
        <v>#N/A</v>
      </c>
      <c r="C42" s="490" t="e">
        <f>VLOOKUP(A42,[3]Sheet1!$B$1:$R$1757,17,FALSE)</f>
        <v>#N/A</v>
      </c>
      <c r="D42" s="493">
        <v>118530</v>
      </c>
      <c r="E42" s="481">
        <v>0</v>
      </c>
      <c r="F42" s="482" t="e">
        <f>IF(D42&lt;60,0,ROUND(($D42*F$2)+VLOOKUP($C42,[2]CONFIG!$A$33:$C$43,3,FALSE),0))</f>
        <v>#REF!</v>
      </c>
      <c r="G42" s="482" t="e">
        <f>IF(D42&lt;60,0,ROUND(($D42*G$2)+VLOOKUP($C42,[2]CONFIG!$A$33:$C$43,3,FALSE),0))</f>
        <v>#REF!</v>
      </c>
      <c r="H42" s="482" t="e">
        <f>IF(D42&lt;60,0,ROUND(($D42*H$2)+VLOOKUP($C42,[2]CONFIG!$A$33:$C$43,3,FALSE),0))</f>
        <v>#REF!</v>
      </c>
      <c r="I42" s="482" t="e">
        <f>IF(D42&lt;60,0,ROUND(($D42*I$2)+VLOOKUP($C42,[2]CONFIG!$A$33:$C$43,3,FALSE),0))</f>
        <v>#REF!</v>
      </c>
      <c r="J42" s="491"/>
      <c r="K42" s="195" t="e">
        <f t="shared" si="0"/>
        <v>#REF!</v>
      </c>
      <c r="L42" s="195" t="e">
        <f t="shared" si="1"/>
        <v>#REF!</v>
      </c>
      <c r="M42" s="195" t="e">
        <f t="shared" si="2"/>
        <v>#REF!</v>
      </c>
      <c r="N42" s="195" t="e">
        <f t="shared" si="3"/>
        <v>#REF!</v>
      </c>
      <c r="P42" s="195" t="e">
        <f>E42+K42</f>
        <v>#REF!</v>
      </c>
      <c r="Q42" s="195" t="e">
        <f>E42+L42</f>
        <v>#REF!</v>
      </c>
    </row>
    <row r="43" spans="1:17" hidden="1" x14ac:dyDescent="0.25">
      <c r="A43" s="485" t="s">
        <v>391</v>
      </c>
      <c r="B43" s="490" t="e">
        <f>VLOOKUP(A43,[3]Sheet1!$B$1:$D$1757,3,FALSE)</f>
        <v>#N/A</v>
      </c>
      <c r="C43" s="490" t="e">
        <f>VLOOKUP(A43,[3]Sheet1!$B$1:$R$1757,17,FALSE)</f>
        <v>#N/A</v>
      </c>
      <c r="D43" s="493">
        <v>115000</v>
      </c>
      <c r="E43" s="481">
        <v>0</v>
      </c>
      <c r="F43" s="482" t="e">
        <f>IF(D43&lt;60,0,ROUND(($D43*F$2)+VLOOKUP($C43,[2]CONFIG!$A$33:$C$43,3,FALSE),0))</f>
        <v>#REF!</v>
      </c>
      <c r="G43" s="482" t="e">
        <f>IF(D43&lt;60,0,ROUND(($D43*G$2)+VLOOKUP($C43,[2]CONFIG!$A$33:$C$43,3,FALSE),0))</f>
        <v>#REF!</v>
      </c>
      <c r="H43" s="482" t="e">
        <f>IF(D43&lt;60,0,ROUND(($D43*H$2)+VLOOKUP($C43,[2]CONFIG!$A$33:$C$43,3,FALSE),0))</f>
        <v>#REF!</v>
      </c>
      <c r="I43" s="482" t="e">
        <f>IF(D43&lt;60,0,ROUND(($D43*I$2)+VLOOKUP($C43,[2]CONFIG!$A$33:$C$43,3,FALSE),0))</f>
        <v>#REF!</v>
      </c>
      <c r="J43" s="491"/>
      <c r="K43" s="195" t="e">
        <f t="shared" si="0"/>
        <v>#REF!</v>
      </c>
      <c r="L43" s="195" t="e">
        <f t="shared" si="1"/>
        <v>#REF!</v>
      </c>
      <c r="M43" s="195" t="e">
        <f t="shared" si="2"/>
        <v>#REF!</v>
      </c>
      <c r="N43" s="195" t="e">
        <f t="shared" si="3"/>
        <v>#REF!</v>
      </c>
      <c r="P43" s="195">
        <v>0</v>
      </c>
      <c r="Q43" s="195">
        <v>0</v>
      </c>
    </row>
    <row r="44" spans="1:17" hidden="1" x14ac:dyDescent="0.25">
      <c r="A44" s="485" t="s">
        <v>392</v>
      </c>
      <c r="B44" s="490" t="e">
        <f>VLOOKUP(A44,[3]Sheet1!$B$1:$D$1757,3,FALSE)</f>
        <v>#N/A</v>
      </c>
      <c r="C44" s="490" t="e">
        <f>VLOOKUP(A44,[3]Sheet1!$B$1:$R$1757,17,FALSE)</f>
        <v>#N/A</v>
      </c>
      <c r="D44" s="493">
        <v>115000</v>
      </c>
      <c r="E44" s="481">
        <v>0</v>
      </c>
      <c r="F44" s="482" t="e">
        <f>IF(D44&lt;60,0,ROUND(($D44*F$2)+VLOOKUP($C44,[2]CONFIG!$A$33:$C$43,3,FALSE),0))</f>
        <v>#REF!</v>
      </c>
      <c r="G44" s="482" t="e">
        <f>IF(D44&lt;60,0,ROUND(($D44*G$2)+VLOOKUP($C44,[2]CONFIG!$A$33:$C$43,3,FALSE),0))</f>
        <v>#REF!</v>
      </c>
      <c r="H44" s="482" t="e">
        <f>IF(D44&lt;60,0,ROUND(($D44*H$2)+VLOOKUP($C44,[2]CONFIG!$A$33:$C$43,3,FALSE),0))</f>
        <v>#REF!</v>
      </c>
      <c r="I44" s="482" t="e">
        <f>IF(D44&lt;60,0,ROUND(($D44*I$2)+VLOOKUP($C44,[2]CONFIG!$A$33:$C$43,3,FALSE),0))</f>
        <v>#REF!</v>
      </c>
      <c r="J44" s="491"/>
      <c r="K44" s="195" t="e">
        <f t="shared" si="0"/>
        <v>#REF!</v>
      </c>
      <c r="L44" s="195" t="e">
        <f t="shared" si="1"/>
        <v>#REF!</v>
      </c>
      <c r="M44" s="195" t="e">
        <f t="shared" si="2"/>
        <v>#REF!</v>
      </c>
      <c r="N44" s="195" t="e">
        <f t="shared" si="3"/>
        <v>#REF!</v>
      </c>
      <c r="P44" s="195">
        <v>0</v>
      </c>
      <c r="Q44" s="195">
        <v>0</v>
      </c>
    </row>
    <row r="45" spans="1:17" hidden="1" x14ac:dyDescent="0.25">
      <c r="A45" s="494" t="s">
        <v>393</v>
      </c>
      <c r="B45" s="490" t="e">
        <f>VLOOKUP(A45,[3]Sheet1!$B$1:$D$1757,3,FALSE)</f>
        <v>#N/A</v>
      </c>
      <c r="C45" s="490" t="e">
        <f>VLOOKUP(A45,[3]Sheet1!$B$1:$R$1757,17,FALSE)</f>
        <v>#N/A</v>
      </c>
      <c r="D45" s="493">
        <v>115000</v>
      </c>
      <c r="E45" s="481">
        <v>0</v>
      </c>
      <c r="F45" s="482" t="e">
        <f>IF(D45&lt;60,0,ROUND(($D45*F$2)+VLOOKUP($C45,[2]CONFIG!$A$33:$C$43,3,FALSE),0))</f>
        <v>#REF!</v>
      </c>
      <c r="G45" s="482" t="e">
        <f>IF(D45&lt;60,0,ROUND(($D45*G$2)+VLOOKUP($C45,[2]CONFIG!$A$33:$C$43,3,FALSE),0))</f>
        <v>#REF!</v>
      </c>
      <c r="H45" s="482" t="e">
        <f>IF(D45&lt;60,0,ROUND(($D45*H$2)+VLOOKUP($C45,[2]CONFIG!$A$33:$C$43,3,FALSE),0))</f>
        <v>#REF!</v>
      </c>
      <c r="I45" s="482" t="e">
        <f>IF(D45&lt;60,0,ROUND(($D45*I$2)+VLOOKUP($C45,[2]CONFIG!$A$33:$C$43,3,FALSE),0))</f>
        <v>#REF!</v>
      </c>
      <c r="J45" s="491"/>
      <c r="K45" s="195" t="e">
        <f t="shared" si="0"/>
        <v>#REF!</v>
      </c>
      <c r="L45" s="195" t="e">
        <f t="shared" si="1"/>
        <v>#REF!</v>
      </c>
      <c r="M45" s="195" t="e">
        <f t="shared" si="2"/>
        <v>#REF!</v>
      </c>
      <c r="N45" s="195" t="e">
        <f t="shared" si="3"/>
        <v>#REF!</v>
      </c>
      <c r="P45" s="195">
        <v>0</v>
      </c>
      <c r="Q45" s="195">
        <v>0</v>
      </c>
    </row>
    <row r="46" spans="1:17" hidden="1" x14ac:dyDescent="0.25">
      <c r="A46" s="485" t="s">
        <v>394</v>
      </c>
      <c r="B46" s="490" t="e">
        <f>VLOOKUP(A46,[3]Sheet1!$B$1:$D$1757,3,FALSE)</f>
        <v>#N/A</v>
      </c>
      <c r="C46" s="490" t="e">
        <f>VLOOKUP(A46,[3]Sheet1!$B$1:$R$1757,17,FALSE)</f>
        <v>#N/A</v>
      </c>
      <c r="D46" s="493">
        <v>112709</v>
      </c>
      <c r="E46" s="481">
        <v>0</v>
      </c>
      <c r="F46" s="482" t="e">
        <f>IF(D46&lt;60,0,ROUND(($D46*F$2)+VLOOKUP($C46,[2]CONFIG!$A$33:$C$43,3,FALSE),0))</f>
        <v>#REF!</v>
      </c>
      <c r="G46" s="482" t="e">
        <f>IF(D46&lt;60,0,ROUND(($D46*G$2)+VLOOKUP($C46,[2]CONFIG!$A$33:$C$43,3,FALSE),0))</f>
        <v>#REF!</v>
      </c>
      <c r="H46" s="482" t="e">
        <f>IF(D46&lt;60,0,ROUND(($D46*H$2)+VLOOKUP($C46,[2]CONFIG!$A$33:$C$43,3,FALSE),0))</f>
        <v>#REF!</v>
      </c>
      <c r="I46" s="482" t="e">
        <f>IF(D46&lt;60,0,ROUND(($D46*I$2)+VLOOKUP($C46,[2]CONFIG!$A$33:$C$43,3,FALSE),0))</f>
        <v>#REF!</v>
      </c>
      <c r="J46" s="491"/>
      <c r="K46" s="195" t="e">
        <f t="shared" si="0"/>
        <v>#REF!</v>
      </c>
      <c r="L46" s="195" t="e">
        <f t="shared" si="1"/>
        <v>#REF!</v>
      </c>
      <c r="M46" s="195" t="e">
        <f t="shared" si="2"/>
        <v>#REF!</v>
      </c>
      <c r="N46" s="195" t="e">
        <f t="shared" si="3"/>
        <v>#REF!</v>
      </c>
      <c r="P46" s="195">
        <v>0</v>
      </c>
      <c r="Q46" s="195">
        <v>0</v>
      </c>
    </row>
    <row r="47" spans="1:17" hidden="1" x14ac:dyDescent="0.25">
      <c r="A47" s="485" t="s">
        <v>395</v>
      </c>
      <c r="B47" s="490" t="e">
        <f>VLOOKUP(A47,[3]Sheet1!$B$1:$D$1757,3,FALSE)</f>
        <v>#N/A</v>
      </c>
      <c r="C47" s="490" t="e">
        <f>VLOOKUP(A47,[3]Sheet1!$B$1:$R$1757,17,FALSE)</f>
        <v>#N/A</v>
      </c>
      <c r="D47" s="493">
        <v>110383</v>
      </c>
      <c r="E47" s="481">
        <v>0</v>
      </c>
      <c r="F47" s="482" t="e">
        <f>IF(D47&lt;60,0,ROUND(($D47*F$2)+VLOOKUP($C47,[2]CONFIG!$A$33:$C$43,3,FALSE),0))</f>
        <v>#REF!</v>
      </c>
      <c r="G47" s="482" t="e">
        <f>IF(D47&lt;60,0,ROUND(($D47*G$2)+VLOOKUP($C47,[2]CONFIG!$A$33:$C$43,3,FALSE),0))</f>
        <v>#REF!</v>
      </c>
      <c r="H47" s="482" t="e">
        <f>IF(D47&lt;60,0,ROUND(($D47*H$2)+VLOOKUP($C47,[2]CONFIG!$A$33:$C$43,3,FALSE),0))</f>
        <v>#REF!</v>
      </c>
      <c r="I47" s="482" t="e">
        <f>IF(D47&lt;60,0,ROUND(($D47*I$2)+VLOOKUP($C47,[2]CONFIG!$A$33:$C$43,3,FALSE),0))</f>
        <v>#REF!</v>
      </c>
      <c r="J47" s="491"/>
      <c r="K47" s="195" t="e">
        <f t="shared" si="0"/>
        <v>#REF!</v>
      </c>
      <c r="L47" s="195" t="e">
        <f t="shared" si="1"/>
        <v>#REF!</v>
      </c>
      <c r="M47" s="195" t="e">
        <f t="shared" si="2"/>
        <v>#REF!</v>
      </c>
      <c r="N47" s="195" t="e">
        <f t="shared" si="3"/>
        <v>#REF!</v>
      </c>
      <c r="P47" s="195">
        <v>0</v>
      </c>
      <c r="Q47" s="195">
        <v>0</v>
      </c>
    </row>
    <row r="48" spans="1:17" hidden="1" x14ac:dyDescent="0.25">
      <c r="A48" s="485" t="s">
        <v>396</v>
      </c>
      <c r="B48" s="490" t="e">
        <f>VLOOKUP(A48,[3]Sheet1!$B$1:$D$1757,3,FALSE)</f>
        <v>#N/A</v>
      </c>
      <c r="C48" s="490" t="e">
        <f>VLOOKUP(A48,[3]Sheet1!$B$1:$R$1757,17,FALSE)</f>
        <v>#N/A</v>
      </c>
      <c r="D48" s="493">
        <v>110000</v>
      </c>
      <c r="E48" s="481">
        <v>0</v>
      </c>
      <c r="F48" s="482" t="e">
        <f>IF(D48&lt;60,0,ROUND(($D48*F$2)+VLOOKUP($C48,[2]CONFIG!$A$33:$C$43,3,FALSE),0))</f>
        <v>#REF!</v>
      </c>
      <c r="G48" s="482" t="e">
        <f>IF(D48&lt;60,0,ROUND(($D48*G$2)+VLOOKUP($C48,[2]CONFIG!$A$33:$C$43,3,FALSE),0))</f>
        <v>#REF!</v>
      </c>
      <c r="H48" s="482" t="e">
        <f>IF(D48&lt;60,0,ROUND(($D48*H$2)+VLOOKUP($C48,[2]CONFIG!$A$33:$C$43,3,FALSE),0))</f>
        <v>#REF!</v>
      </c>
      <c r="I48" s="482" t="e">
        <f>IF(D48&lt;60,0,ROUND(($D48*I$2)+VLOOKUP($C48,[2]CONFIG!$A$33:$C$43,3,FALSE),0))</f>
        <v>#REF!</v>
      </c>
      <c r="J48" s="491"/>
      <c r="K48" s="195" t="e">
        <f t="shared" si="0"/>
        <v>#REF!</v>
      </c>
      <c r="L48" s="195" t="e">
        <f t="shared" si="1"/>
        <v>#REF!</v>
      </c>
      <c r="M48" s="195" t="e">
        <f t="shared" si="2"/>
        <v>#REF!</v>
      </c>
      <c r="N48" s="195" t="e">
        <f t="shared" si="3"/>
        <v>#REF!</v>
      </c>
      <c r="P48" s="195">
        <v>0</v>
      </c>
      <c r="Q48" s="195">
        <v>0</v>
      </c>
    </row>
    <row r="49" spans="1:17" hidden="1" x14ac:dyDescent="0.25">
      <c r="A49" s="485" t="s">
        <v>397</v>
      </c>
      <c r="B49" s="490" t="e">
        <f>VLOOKUP(A49,[3]Sheet1!$B$1:$D$1757,3,FALSE)</f>
        <v>#N/A</v>
      </c>
      <c r="C49" s="490" t="e">
        <f>VLOOKUP(A49,[3]Sheet1!$B$1:$R$1757,17,FALSE)</f>
        <v>#N/A</v>
      </c>
      <c r="D49" s="493">
        <v>110000</v>
      </c>
      <c r="E49" s="481">
        <v>0</v>
      </c>
      <c r="F49" s="482" t="e">
        <f>IF(D49&lt;60,0,ROUND(($D49*F$2)+VLOOKUP($C49,[2]CONFIG!$A$33:$C$43,3,FALSE),0))</f>
        <v>#REF!</v>
      </c>
      <c r="G49" s="482" t="e">
        <f>IF(D49&lt;60,0,ROUND(($D49*G$2)+VLOOKUP($C49,[2]CONFIG!$A$33:$C$43,3,FALSE),0))</f>
        <v>#REF!</v>
      </c>
      <c r="H49" s="482" t="e">
        <f>IF(D49&lt;60,0,ROUND(($D49*H$2)+VLOOKUP($C49,[2]CONFIG!$A$33:$C$43,3,FALSE),0))</f>
        <v>#REF!</v>
      </c>
      <c r="I49" s="482" t="e">
        <f>IF(D49&lt;60,0,ROUND(($D49*I$2)+VLOOKUP($C49,[2]CONFIG!$A$33:$C$43,3,FALSE),0))</f>
        <v>#REF!</v>
      </c>
      <c r="J49" s="491"/>
      <c r="K49" s="195" t="e">
        <f t="shared" si="0"/>
        <v>#REF!</v>
      </c>
      <c r="L49" s="195" t="e">
        <f t="shared" si="1"/>
        <v>#REF!</v>
      </c>
      <c r="M49" s="195" t="e">
        <f t="shared" si="2"/>
        <v>#REF!</v>
      </c>
      <c r="N49" s="195" t="e">
        <f t="shared" si="3"/>
        <v>#REF!</v>
      </c>
      <c r="P49" s="195">
        <v>0</v>
      </c>
      <c r="Q49" s="195">
        <v>0</v>
      </c>
    </row>
    <row r="50" spans="1:17" hidden="1" x14ac:dyDescent="0.25">
      <c r="A50" s="494" t="s">
        <v>398</v>
      </c>
      <c r="B50" s="490" t="e">
        <f>VLOOKUP(A50,[3]Sheet1!$B$1:$D$1757,3,FALSE)</f>
        <v>#N/A</v>
      </c>
      <c r="C50" s="490" t="e">
        <f>VLOOKUP(A50,[3]Sheet1!$B$1:$R$1757,17,FALSE)</f>
        <v>#N/A</v>
      </c>
      <c r="D50" s="493">
        <v>109956</v>
      </c>
      <c r="E50" s="481">
        <v>0</v>
      </c>
      <c r="F50" s="482" t="e">
        <f>IF(D50&lt;60,0,ROUND(($D50*F$2)+VLOOKUP($C50,[2]CONFIG!$A$33:$C$43,3,FALSE),0))</f>
        <v>#REF!</v>
      </c>
      <c r="G50" s="482" t="e">
        <f>IF(D50&lt;60,0,ROUND(($D50*G$2)+VLOOKUP($C50,[2]CONFIG!$A$33:$C$43,3,FALSE),0))</f>
        <v>#REF!</v>
      </c>
      <c r="H50" s="482" t="e">
        <f>IF(D50&lt;60,0,ROUND(($D50*H$2)+VLOOKUP($C50,[2]CONFIG!$A$33:$C$43,3,FALSE),0))</f>
        <v>#REF!</v>
      </c>
      <c r="I50" s="482" t="e">
        <f>IF(D50&lt;60,0,ROUND(($D50*I$2)+VLOOKUP($C50,[2]CONFIG!$A$33:$C$43,3,FALSE),0))</f>
        <v>#REF!</v>
      </c>
      <c r="J50" s="491"/>
      <c r="K50" s="195" t="e">
        <f t="shared" si="0"/>
        <v>#REF!</v>
      </c>
      <c r="L50" s="195" t="e">
        <f t="shared" si="1"/>
        <v>#REF!</v>
      </c>
      <c r="M50" s="195" t="e">
        <f t="shared" si="2"/>
        <v>#REF!</v>
      </c>
      <c r="N50" s="195" t="e">
        <f t="shared" si="3"/>
        <v>#REF!</v>
      </c>
      <c r="P50" s="195">
        <v>0</v>
      </c>
      <c r="Q50" s="195">
        <v>0</v>
      </c>
    </row>
    <row r="51" spans="1:17" x14ac:dyDescent="0.25">
      <c r="A51" s="485" t="s">
        <v>399</v>
      </c>
      <c r="B51" s="490" t="e">
        <f>VLOOKUP(A51,[3]Sheet1!$B$1:$D$1757,3,FALSE)</f>
        <v>#N/A</v>
      </c>
      <c r="C51" s="490" t="e">
        <f>VLOOKUP(A51,[3]Sheet1!$B$1:$R$1757,17,FALSE)</f>
        <v>#N/A</v>
      </c>
      <c r="D51" s="493">
        <v>108145</v>
      </c>
      <c r="E51" s="481">
        <v>0</v>
      </c>
      <c r="F51" s="482" t="e">
        <f>IF(D51&lt;60,0,ROUND(($D51*F$2)+VLOOKUP($C51,[2]CONFIG!$A$33:$C$43,3,FALSE),0))</f>
        <v>#REF!</v>
      </c>
      <c r="G51" s="482" t="e">
        <f>IF(D51&lt;60,0,ROUND(($D51*G$2)+VLOOKUP($C51,[2]CONFIG!$A$33:$C$43,3,FALSE),0))</f>
        <v>#REF!</v>
      </c>
      <c r="H51" s="482" t="e">
        <f>IF(D51&lt;60,0,ROUND(($D51*H$2)+VLOOKUP($C51,[2]CONFIG!$A$33:$C$43,3,FALSE),0))</f>
        <v>#REF!</v>
      </c>
      <c r="I51" s="482" t="e">
        <f>IF(D51&lt;60,0,ROUND(($D51*I$2)+VLOOKUP($C51,[2]CONFIG!$A$33:$C$43,3,FALSE),0))</f>
        <v>#REF!</v>
      </c>
      <c r="J51" s="491"/>
      <c r="K51" s="195" t="e">
        <f t="shared" si="0"/>
        <v>#REF!</v>
      </c>
      <c r="L51" s="195" t="e">
        <f t="shared" si="1"/>
        <v>#REF!</v>
      </c>
      <c r="M51" s="195" t="e">
        <f t="shared" si="2"/>
        <v>#REF!</v>
      </c>
      <c r="N51" s="195" t="e">
        <f t="shared" si="3"/>
        <v>#REF!</v>
      </c>
      <c r="P51" s="195">
        <v>0</v>
      </c>
      <c r="Q51" s="195">
        <v>0</v>
      </c>
    </row>
    <row r="52" spans="1:17" hidden="1" x14ac:dyDescent="0.25">
      <c r="A52" s="485" t="s">
        <v>400</v>
      </c>
      <c r="B52" s="490" t="e">
        <f>VLOOKUP(A52,[3]Sheet1!$B$1:$D$1757,3,FALSE)</f>
        <v>#N/A</v>
      </c>
      <c r="C52" s="490" t="e">
        <f>VLOOKUP(A52,[3]Sheet1!$B$1:$R$1757,17,FALSE)</f>
        <v>#N/A</v>
      </c>
      <c r="D52" s="493">
        <v>107425</v>
      </c>
      <c r="E52" s="481">
        <v>0</v>
      </c>
      <c r="F52" s="482" t="e">
        <f>IF(D52&lt;60,0,ROUND(($D52*F$2)+VLOOKUP($C52,[2]CONFIG!$A$33:$C$43,3,FALSE),0))</f>
        <v>#REF!</v>
      </c>
      <c r="G52" s="482" t="e">
        <f>IF(D52&lt;60,0,ROUND(($D52*G$2)+VLOOKUP($C52,[2]CONFIG!$A$33:$C$43,3,FALSE),0))</f>
        <v>#REF!</v>
      </c>
      <c r="H52" s="482" t="e">
        <f>IF(D52&lt;60,0,ROUND(($D52*H$2)+VLOOKUP($C52,[2]CONFIG!$A$33:$C$43,3,FALSE),0))</f>
        <v>#REF!</v>
      </c>
      <c r="I52" s="482" t="e">
        <f>IF(D52&lt;60,0,ROUND(($D52*I$2)+VLOOKUP($C52,[2]CONFIG!$A$33:$C$43,3,FALSE),0))</f>
        <v>#REF!</v>
      </c>
      <c r="J52" s="491"/>
      <c r="K52" s="195" t="e">
        <f t="shared" si="0"/>
        <v>#REF!</v>
      </c>
      <c r="L52" s="195" t="e">
        <f t="shared" si="1"/>
        <v>#REF!</v>
      </c>
      <c r="M52" s="195" t="e">
        <f t="shared" si="2"/>
        <v>#REF!</v>
      </c>
      <c r="N52" s="195" t="e">
        <f t="shared" si="3"/>
        <v>#REF!</v>
      </c>
      <c r="P52" s="195" t="e">
        <f>E52+K52</f>
        <v>#REF!</v>
      </c>
      <c r="Q52" s="195" t="e">
        <f>E52+L52</f>
        <v>#REF!</v>
      </c>
    </row>
    <row r="53" spans="1:17" hidden="1" x14ac:dyDescent="0.25">
      <c r="A53" s="485" t="s">
        <v>401</v>
      </c>
      <c r="B53" s="490" t="e">
        <f>VLOOKUP(A53,[3]Sheet1!$B$1:$D$1757,3,FALSE)</f>
        <v>#N/A</v>
      </c>
      <c r="C53" s="490" t="e">
        <f>VLOOKUP(A53,[3]Sheet1!$B$1:$R$1757,17,FALSE)</f>
        <v>#N/A</v>
      </c>
      <c r="D53" s="493">
        <v>107168</v>
      </c>
      <c r="E53" s="481">
        <v>0</v>
      </c>
      <c r="F53" s="482" t="e">
        <f>IF(D53&lt;60,0,ROUND(($D53*F$2)+VLOOKUP($C53,[2]CONFIG!$A$33:$C$43,3,FALSE),0))</f>
        <v>#REF!</v>
      </c>
      <c r="G53" s="482" t="e">
        <f>IF(D53&lt;60,0,ROUND(($D53*G$2)+VLOOKUP($C53,[2]CONFIG!$A$33:$C$43,3,FALSE),0))</f>
        <v>#REF!</v>
      </c>
      <c r="H53" s="482" t="e">
        <f>IF(D53&lt;60,0,ROUND(($D53*H$2)+VLOOKUP($C53,[2]CONFIG!$A$33:$C$43,3,FALSE),0))</f>
        <v>#REF!</v>
      </c>
      <c r="I53" s="482" t="e">
        <f>IF(D53&lt;60,0,ROUND(($D53*I$2)+VLOOKUP($C53,[2]CONFIG!$A$33:$C$43,3,FALSE),0))</f>
        <v>#REF!</v>
      </c>
      <c r="J53" s="491"/>
      <c r="K53" s="195" t="e">
        <f t="shared" si="0"/>
        <v>#REF!</v>
      </c>
      <c r="L53" s="195" t="e">
        <f t="shared" si="1"/>
        <v>#REF!</v>
      </c>
      <c r="M53" s="195" t="e">
        <f t="shared" si="2"/>
        <v>#REF!</v>
      </c>
      <c r="N53" s="195" t="e">
        <f t="shared" si="3"/>
        <v>#REF!</v>
      </c>
      <c r="P53" s="195">
        <v>0</v>
      </c>
      <c r="Q53" s="195">
        <v>0</v>
      </c>
    </row>
    <row r="54" spans="1:17" hidden="1" x14ac:dyDescent="0.25">
      <c r="A54" s="485" t="s">
        <v>402</v>
      </c>
      <c r="B54" s="490" t="e">
        <f>VLOOKUP(A54,[3]Sheet1!$B$1:$D$1757,3,FALSE)</f>
        <v>#N/A</v>
      </c>
      <c r="C54" s="490" t="e">
        <f>VLOOKUP(A54,[3]Sheet1!$B$1:$R$1757,17,FALSE)</f>
        <v>#N/A</v>
      </c>
      <c r="D54" s="493">
        <v>107154</v>
      </c>
      <c r="E54" s="481">
        <v>0</v>
      </c>
      <c r="F54" s="482" t="e">
        <f>IF(D54&lt;60,0,ROUND(($D54*F$2)+VLOOKUP($C54,[2]CONFIG!$A$33:$C$43,3,FALSE),0))</f>
        <v>#REF!</v>
      </c>
      <c r="G54" s="482" t="e">
        <f>IF(D54&lt;60,0,ROUND(($D54*G$2)+VLOOKUP($C54,[2]CONFIG!$A$33:$C$43,3,FALSE),0))</f>
        <v>#REF!</v>
      </c>
      <c r="H54" s="482" t="e">
        <f>IF(D54&lt;60,0,ROUND(($D54*H$2)+VLOOKUP($C54,[2]CONFIG!$A$33:$C$43,3,FALSE),0))</f>
        <v>#REF!</v>
      </c>
      <c r="I54" s="482" t="e">
        <f>IF(D54&lt;60,0,ROUND(($D54*I$2)+VLOOKUP($C54,[2]CONFIG!$A$33:$C$43,3,FALSE),0))</f>
        <v>#REF!</v>
      </c>
      <c r="J54" s="491"/>
      <c r="K54" s="195" t="e">
        <f t="shared" si="0"/>
        <v>#REF!</v>
      </c>
      <c r="L54" s="195" t="e">
        <f t="shared" si="1"/>
        <v>#REF!</v>
      </c>
      <c r="M54" s="195" t="e">
        <f t="shared" si="2"/>
        <v>#REF!</v>
      </c>
      <c r="N54" s="195" t="e">
        <f t="shared" si="3"/>
        <v>#REF!</v>
      </c>
      <c r="P54" s="195">
        <v>0</v>
      </c>
      <c r="Q54" s="195">
        <v>0</v>
      </c>
    </row>
    <row r="55" spans="1:17" hidden="1" x14ac:dyDescent="0.25">
      <c r="A55" s="495" t="s">
        <v>403</v>
      </c>
      <c r="B55" s="490" t="e">
        <f>VLOOKUP(A55,[3]Sheet1!$B$1:$D$1757,3,FALSE)</f>
        <v>#N/A</v>
      </c>
      <c r="C55" s="490" t="e">
        <f>VLOOKUP(A55,[3]Sheet1!$B$1:$R$1757,17,FALSE)</f>
        <v>#N/A</v>
      </c>
      <c r="D55" s="493">
        <v>106442</v>
      </c>
      <c r="E55" s="481">
        <v>0</v>
      </c>
      <c r="F55" s="482" t="e">
        <f>IF(D55&lt;60,0,ROUND(($D55*F$2)+VLOOKUP($C55,[2]CONFIG!$A$33:$C$43,3,FALSE),0))</f>
        <v>#REF!</v>
      </c>
      <c r="G55" s="482" t="e">
        <f>IF(D55&lt;60,0,ROUND(($D55*G$2)+VLOOKUP($C55,[2]CONFIG!$A$33:$C$43,3,FALSE),0))</f>
        <v>#REF!</v>
      </c>
      <c r="H55" s="482" t="e">
        <f>IF(D55&lt;60,0,ROUND(($D55*H$2)+VLOOKUP($C55,[2]CONFIG!$A$33:$C$43,3,FALSE),0))</f>
        <v>#REF!</v>
      </c>
      <c r="I55" s="482" t="e">
        <f>IF(D55&lt;60,0,ROUND(($D55*I$2)+VLOOKUP($C55,[2]CONFIG!$A$33:$C$43,3,FALSE),0))</f>
        <v>#REF!</v>
      </c>
      <c r="J55" s="491"/>
      <c r="K55" s="195" t="e">
        <f t="shared" si="0"/>
        <v>#REF!</v>
      </c>
      <c r="L55" s="195" t="e">
        <f t="shared" si="1"/>
        <v>#REF!</v>
      </c>
      <c r="M55" s="195" t="e">
        <f t="shared" si="2"/>
        <v>#REF!</v>
      </c>
      <c r="N55" s="195" t="e">
        <f t="shared" si="3"/>
        <v>#REF!</v>
      </c>
      <c r="P55" s="195">
        <v>0</v>
      </c>
      <c r="Q55" s="195">
        <v>0</v>
      </c>
    </row>
    <row r="56" spans="1:17" hidden="1" x14ac:dyDescent="0.25">
      <c r="A56" s="485" t="s">
        <v>404</v>
      </c>
      <c r="B56" s="490" t="e">
        <f>VLOOKUP(A56,[3]Sheet1!$B$1:$D$1757,3,FALSE)</f>
        <v>#N/A</v>
      </c>
      <c r="C56" s="490" t="e">
        <f>VLOOKUP(A56,[3]Sheet1!$B$1:$R$1757,17,FALSE)</f>
        <v>#N/A</v>
      </c>
      <c r="D56" s="493">
        <v>106164</v>
      </c>
      <c r="E56" s="481">
        <v>0</v>
      </c>
      <c r="F56" s="482" t="e">
        <f>IF(D56&lt;60,0,ROUND(($D56*F$2)+VLOOKUP($C56,[2]CONFIG!$A$33:$C$43,3,FALSE),0))</f>
        <v>#REF!</v>
      </c>
      <c r="G56" s="482" t="e">
        <f>IF(D56&lt;60,0,ROUND(($D56*G$2)+VLOOKUP($C56,[2]CONFIG!$A$33:$C$43,3,FALSE),0))</f>
        <v>#REF!</v>
      </c>
      <c r="H56" s="482" t="e">
        <f>IF(D56&lt;60,0,ROUND(($D56*H$2)+VLOOKUP($C56,[2]CONFIG!$A$33:$C$43,3,FALSE),0))</f>
        <v>#REF!</v>
      </c>
      <c r="I56" s="482" t="e">
        <f>IF(D56&lt;60,0,ROUND(($D56*I$2)+VLOOKUP($C56,[2]CONFIG!$A$33:$C$43,3,FALSE),0))</f>
        <v>#REF!</v>
      </c>
      <c r="J56" s="491"/>
      <c r="K56" s="195" t="e">
        <f t="shared" si="0"/>
        <v>#REF!</v>
      </c>
      <c r="L56" s="195" t="e">
        <f t="shared" si="1"/>
        <v>#REF!</v>
      </c>
      <c r="M56" s="195" t="e">
        <f t="shared" si="2"/>
        <v>#REF!</v>
      </c>
      <c r="N56" s="195" t="e">
        <f t="shared" si="3"/>
        <v>#REF!</v>
      </c>
      <c r="P56" s="195" t="e">
        <f>E56+K56</f>
        <v>#REF!</v>
      </c>
      <c r="Q56" s="195" t="e">
        <f>E56+L56</f>
        <v>#REF!</v>
      </c>
    </row>
    <row r="57" spans="1:17" hidden="1" x14ac:dyDescent="0.25">
      <c r="A57" s="485" t="s">
        <v>405</v>
      </c>
      <c r="B57" s="490" t="e">
        <f>VLOOKUP(A57,[3]Sheet1!$B$1:$D$1757,3,FALSE)</f>
        <v>#N/A</v>
      </c>
      <c r="C57" s="490" t="e">
        <f>VLOOKUP(A57,[3]Sheet1!$B$1:$R$1757,17,FALSE)</f>
        <v>#N/A</v>
      </c>
      <c r="D57" s="493">
        <v>106050</v>
      </c>
      <c r="E57" s="481">
        <v>0</v>
      </c>
      <c r="F57" s="482" t="e">
        <f>IF(D57&lt;60,0,ROUND(($D57*F$2)+VLOOKUP($C57,[2]CONFIG!$A$33:$C$43,3,FALSE),0))</f>
        <v>#REF!</v>
      </c>
      <c r="G57" s="482" t="e">
        <f>IF(D57&lt;60,0,ROUND(($D57*G$2)+VLOOKUP($C57,[2]CONFIG!$A$33:$C$43,3,FALSE),0))</f>
        <v>#REF!</v>
      </c>
      <c r="H57" s="482" t="e">
        <f>IF(D57&lt;60,0,ROUND(($D57*H$2)+VLOOKUP($C57,[2]CONFIG!$A$33:$C$43,3,FALSE),0))</f>
        <v>#REF!</v>
      </c>
      <c r="I57" s="482" t="e">
        <f>IF(D57&lt;60,0,ROUND(($D57*I$2)+VLOOKUP($C57,[2]CONFIG!$A$33:$C$43,3,FALSE),0))</f>
        <v>#REF!</v>
      </c>
      <c r="J57" s="491"/>
      <c r="K57" s="195" t="e">
        <f t="shared" si="0"/>
        <v>#REF!</v>
      </c>
      <c r="L57" s="195" t="e">
        <f t="shared" si="1"/>
        <v>#REF!</v>
      </c>
      <c r="M57" s="195" t="e">
        <f t="shared" si="2"/>
        <v>#REF!</v>
      </c>
      <c r="N57" s="195" t="e">
        <f t="shared" si="3"/>
        <v>#REF!</v>
      </c>
      <c r="P57" s="195">
        <v>0</v>
      </c>
      <c r="Q57" s="195">
        <v>0</v>
      </c>
    </row>
    <row r="58" spans="1:17" hidden="1" x14ac:dyDescent="0.25">
      <c r="A58" s="485" t="s">
        <v>406</v>
      </c>
      <c r="B58" s="490" t="e">
        <f>VLOOKUP(A58,[3]Sheet1!$B$1:$D$1757,3,FALSE)</f>
        <v>#N/A</v>
      </c>
      <c r="C58" s="490" t="e">
        <f>VLOOKUP(A58,[3]Sheet1!$B$1:$R$1757,17,FALSE)</f>
        <v>#N/A</v>
      </c>
      <c r="D58" s="493">
        <v>106000</v>
      </c>
      <c r="E58" s="481">
        <v>0</v>
      </c>
      <c r="F58" s="482" t="e">
        <f>IF(D58&lt;60,0,ROUND(($D58*F$2)+VLOOKUP($C58,[2]CONFIG!$A$33:$C$43,3,FALSE),0))</f>
        <v>#REF!</v>
      </c>
      <c r="G58" s="482" t="e">
        <f>IF(D58&lt;60,0,ROUND(($D58*G$2)+VLOOKUP($C58,[2]CONFIG!$A$33:$C$43,3,FALSE),0))</f>
        <v>#REF!</v>
      </c>
      <c r="H58" s="482" t="e">
        <f>IF(D58&lt;60,0,ROUND(($D58*H$2)+VLOOKUP($C58,[2]CONFIG!$A$33:$C$43,3,FALSE),0))</f>
        <v>#REF!</v>
      </c>
      <c r="I58" s="482" t="e">
        <f>IF(D58&lt;60,0,ROUND(($D58*I$2)+VLOOKUP($C58,[2]CONFIG!$A$33:$C$43,3,FALSE),0))</f>
        <v>#REF!</v>
      </c>
      <c r="J58" s="491"/>
      <c r="K58" s="195" t="e">
        <f t="shared" si="0"/>
        <v>#REF!</v>
      </c>
      <c r="L58" s="195" t="e">
        <f t="shared" si="1"/>
        <v>#REF!</v>
      </c>
      <c r="M58" s="195" t="e">
        <f t="shared" si="2"/>
        <v>#REF!</v>
      </c>
      <c r="N58" s="195" t="e">
        <f t="shared" si="3"/>
        <v>#REF!</v>
      </c>
      <c r="P58" s="195">
        <v>0</v>
      </c>
      <c r="Q58" s="195">
        <v>0</v>
      </c>
    </row>
    <row r="59" spans="1:17" hidden="1" x14ac:dyDescent="0.25">
      <c r="A59" s="485" t="s">
        <v>407</v>
      </c>
      <c r="B59" s="490" t="e">
        <f>VLOOKUP(A59,[3]Sheet1!$B$1:$D$1757,3,FALSE)</f>
        <v>#N/A</v>
      </c>
      <c r="C59" s="490" t="e">
        <f>VLOOKUP(A59,[3]Sheet1!$B$1:$R$1757,17,FALSE)</f>
        <v>#N/A</v>
      </c>
      <c r="D59" s="493">
        <v>106000</v>
      </c>
      <c r="E59" s="481">
        <v>0</v>
      </c>
      <c r="F59" s="482" t="e">
        <f>IF(D59&lt;60,0,ROUND(($D59*F$2)+VLOOKUP($C59,[2]CONFIG!$A$33:$C$43,3,FALSE),0))</f>
        <v>#REF!</v>
      </c>
      <c r="G59" s="482" t="e">
        <f>IF(D59&lt;60,0,ROUND(($D59*G$2)+VLOOKUP($C59,[2]CONFIG!$A$33:$C$43,3,FALSE),0))</f>
        <v>#REF!</v>
      </c>
      <c r="H59" s="482" t="e">
        <f>IF(D59&lt;60,0,ROUND(($D59*H$2)+VLOOKUP($C59,[2]CONFIG!$A$33:$C$43,3,FALSE),0))</f>
        <v>#REF!</v>
      </c>
      <c r="I59" s="482" t="e">
        <f>IF(D59&lt;60,0,ROUND(($D59*I$2)+VLOOKUP($C59,[2]CONFIG!$A$33:$C$43,3,FALSE),0))</f>
        <v>#REF!</v>
      </c>
      <c r="J59" s="491"/>
      <c r="K59" s="195" t="e">
        <f t="shared" si="0"/>
        <v>#REF!</v>
      </c>
      <c r="L59" s="195" t="e">
        <f t="shared" si="1"/>
        <v>#REF!</v>
      </c>
      <c r="M59" s="195" t="e">
        <f t="shared" si="2"/>
        <v>#REF!</v>
      </c>
      <c r="N59" s="195" t="e">
        <f t="shared" si="3"/>
        <v>#REF!</v>
      </c>
      <c r="P59" s="195">
        <v>0</v>
      </c>
      <c r="Q59" s="195">
        <v>0</v>
      </c>
    </row>
    <row r="60" spans="1:17" hidden="1" x14ac:dyDescent="0.25">
      <c r="A60" s="485" t="s">
        <v>408</v>
      </c>
      <c r="B60" s="490" t="e">
        <f>VLOOKUP(A60,[3]Sheet1!$B$1:$D$1757,3,FALSE)</f>
        <v>#N/A</v>
      </c>
      <c r="C60" s="490" t="e">
        <f>VLOOKUP(A60,[3]Sheet1!$B$1:$R$1757,17,FALSE)</f>
        <v>#N/A</v>
      </c>
      <c r="D60" s="493">
        <v>106387</v>
      </c>
      <c r="E60" s="481">
        <v>0</v>
      </c>
      <c r="F60" s="482" t="e">
        <f>IF(D60&lt;60,0,ROUND(($D60*F$2)+VLOOKUP($C60,[2]CONFIG!$A$33:$C$43,3,FALSE),0))</f>
        <v>#REF!</v>
      </c>
      <c r="G60" s="482" t="e">
        <f>IF(D60&lt;60,0,ROUND(($D60*G$2)+VLOOKUP($C60,[2]CONFIG!$A$33:$C$43,3,FALSE),0))</f>
        <v>#REF!</v>
      </c>
      <c r="H60" s="482" t="e">
        <f>IF(D60&lt;60,0,ROUND(($D60*H$2)+VLOOKUP($C60,[2]CONFIG!$A$33:$C$43,3,FALSE),0))</f>
        <v>#REF!</v>
      </c>
      <c r="I60" s="482" t="e">
        <f>IF(D60&lt;60,0,ROUND(($D60*I$2)+VLOOKUP($C60,[2]CONFIG!$A$33:$C$43,3,FALSE),0))</f>
        <v>#REF!</v>
      </c>
      <c r="J60" s="491"/>
      <c r="K60" s="195" t="e">
        <f t="shared" si="0"/>
        <v>#REF!</v>
      </c>
      <c r="L60" s="195" t="e">
        <f t="shared" si="1"/>
        <v>#REF!</v>
      </c>
      <c r="M60" s="195" t="e">
        <f t="shared" si="2"/>
        <v>#REF!</v>
      </c>
      <c r="N60" s="195" t="e">
        <f t="shared" si="3"/>
        <v>#REF!</v>
      </c>
      <c r="P60" s="195">
        <v>0</v>
      </c>
      <c r="Q60" s="195">
        <v>0</v>
      </c>
    </row>
    <row r="61" spans="1:17" hidden="1" x14ac:dyDescent="0.25">
      <c r="A61" s="485" t="s">
        <v>409</v>
      </c>
      <c r="B61" s="490" t="e">
        <f>VLOOKUP(A61,[3]Sheet1!$B$1:$D$1757,3,FALSE)</f>
        <v>#N/A</v>
      </c>
      <c r="C61" s="490" t="e">
        <f>VLOOKUP(A61,[3]Sheet1!$B$1:$R$1757,17,FALSE)</f>
        <v>#N/A</v>
      </c>
      <c r="D61" s="493">
        <v>105359</v>
      </c>
      <c r="E61" s="481">
        <v>0</v>
      </c>
      <c r="F61" s="482" t="e">
        <f>IF(D61&lt;60,0,ROUND(($D61*F$2)+VLOOKUP($C61,[2]CONFIG!$A$33:$C$43,3,FALSE),0))</f>
        <v>#REF!</v>
      </c>
      <c r="G61" s="482" t="e">
        <f>IF(D61&lt;60,0,ROUND(($D61*G$2)+VLOOKUP($C61,[2]CONFIG!$A$33:$C$43,3,FALSE),0))</f>
        <v>#REF!</v>
      </c>
      <c r="H61" s="482" t="e">
        <f>IF(D61&lt;60,0,ROUND(($D61*H$2)+VLOOKUP($C61,[2]CONFIG!$A$33:$C$43,3,FALSE),0))</f>
        <v>#REF!</v>
      </c>
      <c r="I61" s="482" t="e">
        <f>IF(D61&lt;60,0,ROUND(($D61*I$2)+VLOOKUP($C61,[2]CONFIG!$A$33:$C$43,3,FALSE),0))</f>
        <v>#REF!</v>
      </c>
      <c r="J61" s="491"/>
      <c r="K61" s="195" t="e">
        <f t="shared" si="0"/>
        <v>#REF!</v>
      </c>
      <c r="L61" s="195" t="e">
        <f t="shared" si="1"/>
        <v>#REF!</v>
      </c>
      <c r="M61" s="195" t="e">
        <f t="shared" si="2"/>
        <v>#REF!</v>
      </c>
      <c r="N61" s="195" t="e">
        <f t="shared" si="3"/>
        <v>#REF!</v>
      </c>
      <c r="P61" s="195" t="e">
        <f>E61+K61</f>
        <v>#REF!</v>
      </c>
      <c r="Q61" s="195" t="e">
        <f>E61+L61</f>
        <v>#REF!</v>
      </c>
    </row>
    <row r="62" spans="1:17" hidden="1" x14ac:dyDescent="0.25">
      <c r="A62" s="485" t="s">
        <v>410</v>
      </c>
      <c r="B62" s="490" t="e">
        <f>VLOOKUP(A62,[3]Sheet1!$B$1:$D$1757,3,FALSE)</f>
        <v>#N/A</v>
      </c>
      <c r="C62" s="490" t="e">
        <f>VLOOKUP(A62,[3]Sheet1!$B$1:$R$1757,17,FALSE)</f>
        <v>#N/A</v>
      </c>
      <c r="D62" s="493">
        <v>105000</v>
      </c>
      <c r="E62" s="481">
        <v>0</v>
      </c>
      <c r="F62" s="482" t="e">
        <f>IF(D62&lt;60,0,ROUND(($D62*F$2)+VLOOKUP($C62,[2]CONFIG!$A$33:$C$43,3,FALSE),0))</f>
        <v>#REF!</v>
      </c>
      <c r="G62" s="482" t="e">
        <f>IF(D62&lt;60,0,ROUND(($D62*G$2)+VLOOKUP($C62,[2]CONFIG!$A$33:$C$43,3,FALSE),0))</f>
        <v>#REF!</v>
      </c>
      <c r="H62" s="482" t="e">
        <f>IF(D62&lt;60,0,ROUND(($D62*H$2)+VLOOKUP($C62,[2]CONFIG!$A$33:$C$43,3,FALSE),0))</f>
        <v>#REF!</v>
      </c>
      <c r="I62" s="482" t="e">
        <f>IF(D62&lt;60,0,ROUND(($D62*I$2)+VLOOKUP($C62,[2]CONFIG!$A$33:$C$43,3,FALSE),0))</f>
        <v>#REF!</v>
      </c>
      <c r="J62" s="491"/>
      <c r="K62" s="195" t="e">
        <f t="shared" si="0"/>
        <v>#REF!</v>
      </c>
      <c r="L62" s="195" t="e">
        <f t="shared" si="1"/>
        <v>#REF!</v>
      </c>
      <c r="M62" s="195" t="e">
        <f t="shared" si="2"/>
        <v>#REF!</v>
      </c>
      <c r="N62" s="195" t="e">
        <f t="shared" si="3"/>
        <v>#REF!</v>
      </c>
      <c r="P62" s="195" t="e">
        <f>E62+K62</f>
        <v>#REF!</v>
      </c>
      <c r="Q62" s="195" t="e">
        <f>E62+L62</f>
        <v>#REF!</v>
      </c>
    </row>
    <row r="63" spans="1:17" x14ac:dyDescent="0.25">
      <c r="A63" s="494" t="s">
        <v>317</v>
      </c>
      <c r="B63" s="490" t="e">
        <f>VLOOKUP(A63,[3]Sheet1!$B$1:$D$1757,3,FALSE)</f>
        <v>#N/A</v>
      </c>
      <c r="C63" s="490" t="e">
        <f>VLOOKUP(A63,[3]Sheet1!$B$1:$R$1757,17,FALSE)</f>
        <v>#N/A</v>
      </c>
      <c r="D63" s="493">
        <v>104665</v>
      </c>
      <c r="E63" s="481">
        <v>0</v>
      </c>
      <c r="F63" s="482" t="e">
        <f>IF(D63&lt;60,0,ROUND(($D63*F$2)+VLOOKUP($C63,[2]CONFIG!$A$33:$C$43,3,FALSE),0))</f>
        <v>#REF!</v>
      </c>
      <c r="G63" s="482" t="e">
        <f>IF(D63&lt;60,0,ROUND(($D63*G$2)+VLOOKUP($C63,[2]CONFIG!$A$33:$C$43,3,FALSE),0))</f>
        <v>#REF!</v>
      </c>
      <c r="H63" s="482" t="e">
        <f>IF(D63&lt;60,0,ROUND(($D63*H$2)+VLOOKUP($C63,[2]CONFIG!$A$33:$C$43,3,FALSE),0))</f>
        <v>#REF!</v>
      </c>
      <c r="I63" s="482" t="e">
        <f>IF(D63&lt;60,0,ROUND(($D63*I$2)+VLOOKUP($C63,[2]CONFIG!$A$33:$C$43,3,FALSE),0))</f>
        <v>#REF!</v>
      </c>
      <c r="J63" s="491"/>
      <c r="K63" s="195" t="e">
        <f t="shared" si="0"/>
        <v>#REF!</v>
      </c>
      <c r="L63" s="195" t="e">
        <f t="shared" si="1"/>
        <v>#REF!</v>
      </c>
      <c r="M63" s="195" t="e">
        <f t="shared" si="2"/>
        <v>#REF!</v>
      </c>
      <c r="N63" s="195" t="e">
        <f t="shared" si="3"/>
        <v>#REF!</v>
      </c>
      <c r="P63" s="195">
        <v>0</v>
      </c>
      <c r="Q63" s="195">
        <v>0</v>
      </c>
    </row>
    <row r="64" spans="1:17" hidden="1" x14ac:dyDescent="0.25">
      <c r="A64" s="485" t="s">
        <v>411</v>
      </c>
      <c r="B64" s="490" t="e">
        <f>VLOOKUP(A64,[3]Sheet1!$B$1:$D$1757,3,FALSE)</f>
        <v>#N/A</v>
      </c>
      <c r="C64" s="490" t="e">
        <f>VLOOKUP(A64,[3]Sheet1!$B$1:$R$1757,17,FALSE)</f>
        <v>#N/A</v>
      </c>
      <c r="D64" s="493">
        <v>104450</v>
      </c>
      <c r="E64" s="481">
        <v>0</v>
      </c>
      <c r="F64" s="482" t="e">
        <f>IF(D64&lt;60,0,ROUND(($D64*F$2)+VLOOKUP($C64,[2]CONFIG!$A$33:$C$43,3,FALSE),0))</f>
        <v>#REF!</v>
      </c>
      <c r="G64" s="482" t="e">
        <f>IF(D64&lt;60,0,ROUND(($D64*G$2)+VLOOKUP($C64,[2]CONFIG!$A$33:$C$43,3,FALSE),0))</f>
        <v>#REF!</v>
      </c>
      <c r="H64" s="482" t="e">
        <f>IF(D64&lt;60,0,ROUND(($D64*H$2)+VLOOKUP($C64,[2]CONFIG!$A$33:$C$43,3,FALSE),0))</f>
        <v>#REF!</v>
      </c>
      <c r="I64" s="482" t="e">
        <f>IF(D64&lt;60,0,ROUND(($D64*I$2)+VLOOKUP($C64,[2]CONFIG!$A$33:$C$43,3,FALSE),0))</f>
        <v>#REF!</v>
      </c>
      <c r="J64" s="491"/>
      <c r="K64" s="195" t="e">
        <f t="shared" si="0"/>
        <v>#REF!</v>
      </c>
      <c r="L64" s="195" t="e">
        <f t="shared" si="1"/>
        <v>#REF!</v>
      </c>
      <c r="M64" s="195" t="e">
        <f t="shared" si="2"/>
        <v>#REF!</v>
      </c>
      <c r="N64" s="195" t="e">
        <f t="shared" si="3"/>
        <v>#REF!</v>
      </c>
      <c r="P64" s="195" t="e">
        <f>E64+K64</f>
        <v>#REF!</v>
      </c>
      <c r="Q64" s="195" t="e">
        <f>E64+L64</f>
        <v>#REF!</v>
      </c>
    </row>
    <row r="65" spans="1:17" hidden="1" x14ac:dyDescent="0.25">
      <c r="A65" s="485" t="s">
        <v>412</v>
      </c>
      <c r="B65" s="490" t="e">
        <f>VLOOKUP(A65,[3]Sheet1!$B$1:$D$1757,3,FALSE)</f>
        <v>#N/A</v>
      </c>
      <c r="C65" s="490" t="e">
        <f>VLOOKUP(A65,[3]Sheet1!$B$1:$R$1757,17,FALSE)</f>
        <v>#N/A</v>
      </c>
      <c r="D65" s="493">
        <v>103545</v>
      </c>
      <c r="E65" s="481">
        <v>0</v>
      </c>
      <c r="F65" s="482" t="e">
        <f>IF(D65&lt;60,0,ROUND(($D65*F$2)+VLOOKUP($C65,[2]CONFIG!$A$33:$C$43,3,FALSE),0))</f>
        <v>#REF!</v>
      </c>
      <c r="G65" s="482" t="e">
        <f>IF(D65&lt;60,0,ROUND(($D65*G$2)+VLOOKUP($C65,[2]CONFIG!$A$33:$C$43,3,FALSE),0))</f>
        <v>#REF!</v>
      </c>
      <c r="H65" s="482" t="e">
        <f>IF(D65&lt;60,0,ROUND(($D65*H$2)+VLOOKUP($C65,[2]CONFIG!$A$33:$C$43,3,FALSE),0))</f>
        <v>#REF!</v>
      </c>
      <c r="I65" s="482" t="e">
        <f>IF(D65&lt;60,0,ROUND(($D65*I$2)+VLOOKUP($C65,[2]CONFIG!$A$33:$C$43,3,FALSE),0))</f>
        <v>#REF!</v>
      </c>
      <c r="J65" s="491"/>
      <c r="K65" s="195" t="e">
        <f t="shared" si="0"/>
        <v>#REF!</v>
      </c>
      <c r="L65" s="195" t="e">
        <f t="shared" si="1"/>
        <v>#REF!</v>
      </c>
      <c r="M65" s="195" t="e">
        <f t="shared" si="2"/>
        <v>#REF!</v>
      </c>
      <c r="N65" s="195" t="e">
        <f t="shared" si="3"/>
        <v>#REF!</v>
      </c>
      <c r="P65" s="195">
        <v>0</v>
      </c>
      <c r="Q65" s="195">
        <v>0</v>
      </c>
    </row>
    <row r="66" spans="1:17" hidden="1" x14ac:dyDescent="0.25">
      <c r="A66" s="485" t="s">
        <v>413</v>
      </c>
      <c r="B66" s="490" t="e">
        <f>VLOOKUP(A66,[3]Sheet1!$B$1:$D$1757,3,FALSE)</f>
        <v>#N/A</v>
      </c>
      <c r="C66" s="490" t="e">
        <f>VLOOKUP(A66,[3]Sheet1!$B$1:$R$1757,17,FALSE)</f>
        <v>#N/A</v>
      </c>
      <c r="D66" s="493">
        <v>102877</v>
      </c>
      <c r="E66" s="481">
        <v>0</v>
      </c>
      <c r="F66" s="482" t="e">
        <f>IF(D66&lt;60,0,ROUND(($D66*F$2)+VLOOKUP($C66,[2]CONFIG!$A$33:$C$43,3,FALSE),0))</f>
        <v>#REF!</v>
      </c>
      <c r="G66" s="482" t="e">
        <f>IF(D66&lt;60,0,ROUND(($D66*G$2)+VLOOKUP($C66,[2]CONFIG!$A$33:$C$43,3,FALSE),0))</f>
        <v>#REF!</v>
      </c>
      <c r="H66" s="482" t="e">
        <f>IF(D66&lt;60,0,ROUND(($D66*H$2)+VLOOKUP($C66,[2]CONFIG!$A$33:$C$43,3,FALSE),0))</f>
        <v>#REF!</v>
      </c>
      <c r="I66" s="482" t="e">
        <f>IF(D66&lt;60,0,ROUND(($D66*I$2)+VLOOKUP($C66,[2]CONFIG!$A$33:$C$43,3,FALSE),0))</f>
        <v>#REF!</v>
      </c>
      <c r="J66" s="491"/>
      <c r="K66" s="195" t="e">
        <f t="shared" si="0"/>
        <v>#REF!</v>
      </c>
      <c r="L66" s="195" t="e">
        <f t="shared" si="1"/>
        <v>#REF!</v>
      </c>
      <c r="M66" s="195" t="e">
        <f t="shared" si="2"/>
        <v>#REF!</v>
      </c>
      <c r="N66" s="195" t="e">
        <f t="shared" si="3"/>
        <v>#REF!</v>
      </c>
      <c r="P66" s="195">
        <v>0</v>
      </c>
      <c r="Q66" s="195">
        <v>0</v>
      </c>
    </row>
    <row r="67" spans="1:17" hidden="1" x14ac:dyDescent="0.25">
      <c r="A67" s="485" t="s">
        <v>414</v>
      </c>
      <c r="B67" s="490" t="e">
        <f>VLOOKUP(A67,[3]Sheet1!$B$1:$D$1757,3,FALSE)</f>
        <v>#N/A</v>
      </c>
      <c r="C67" s="490" t="e">
        <f>VLOOKUP(A67,[3]Sheet1!$B$1:$R$1757,17,FALSE)</f>
        <v>#N/A</v>
      </c>
      <c r="D67" s="493">
        <v>102850</v>
      </c>
      <c r="E67" s="481">
        <v>0</v>
      </c>
      <c r="F67" s="482" t="e">
        <f>IF(D67&lt;60,0,ROUND(($D67*F$2)+VLOOKUP($C67,[2]CONFIG!$A$33:$C$43,3,FALSE),0))</f>
        <v>#REF!</v>
      </c>
      <c r="G67" s="482" t="e">
        <f>IF(D67&lt;60,0,ROUND(($D67*G$2)+VLOOKUP($C67,[2]CONFIG!$A$33:$C$43,3,FALSE),0))</f>
        <v>#REF!</v>
      </c>
      <c r="H67" s="482" t="e">
        <f>IF(D67&lt;60,0,ROUND(($D67*H$2)+VLOOKUP($C67,[2]CONFIG!$A$33:$C$43,3,FALSE),0))</f>
        <v>#REF!</v>
      </c>
      <c r="I67" s="482" t="e">
        <f>IF(D67&lt;60,0,ROUND(($D67*I$2)+VLOOKUP($C67,[2]CONFIG!$A$33:$C$43,3,FALSE),0))</f>
        <v>#REF!</v>
      </c>
      <c r="J67" s="491"/>
      <c r="K67" s="195" t="e">
        <f t="shared" si="0"/>
        <v>#REF!</v>
      </c>
      <c r="L67" s="195" t="e">
        <f t="shared" si="1"/>
        <v>#REF!</v>
      </c>
      <c r="M67" s="195" t="e">
        <f t="shared" si="2"/>
        <v>#REF!</v>
      </c>
      <c r="N67" s="195" t="e">
        <f t="shared" si="3"/>
        <v>#REF!</v>
      </c>
      <c r="P67" s="195">
        <v>0</v>
      </c>
      <c r="Q67" s="195">
        <v>0</v>
      </c>
    </row>
    <row r="68" spans="1:17" hidden="1" x14ac:dyDescent="0.25">
      <c r="A68" s="485" t="s">
        <v>415</v>
      </c>
      <c r="B68" s="490" t="e">
        <f>VLOOKUP(A68,[3]Sheet1!$B$1:$D$1757,3,FALSE)</f>
        <v>#N/A</v>
      </c>
      <c r="C68" s="490" t="e">
        <f>VLOOKUP(A68,[3]Sheet1!$B$1:$R$1757,17,FALSE)</f>
        <v>#N/A</v>
      </c>
      <c r="D68" s="493">
        <v>102580</v>
      </c>
      <c r="E68" s="481">
        <v>0</v>
      </c>
      <c r="F68" s="482" t="e">
        <f>IF(D68&lt;60,0,ROUND(($D68*F$2)+VLOOKUP($C68,[2]CONFIG!$A$33:$C$43,3,FALSE),0))</f>
        <v>#REF!</v>
      </c>
      <c r="G68" s="482" t="e">
        <f>IF(D68&lt;60,0,ROUND(($D68*G$2)+VLOOKUP($C68,[2]CONFIG!$A$33:$C$43,3,FALSE),0))</f>
        <v>#REF!</v>
      </c>
      <c r="H68" s="482" t="e">
        <f>IF(D68&lt;60,0,ROUND(($D68*H$2)+VLOOKUP($C68,[2]CONFIG!$A$33:$C$43,3,FALSE),0))</f>
        <v>#REF!</v>
      </c>
      <c r="I68" s="482" t="e">
        <f>IF(D68&lt;60,0,ROUND(($D68*I$2)+VLOOKUP($C68,[2]CONFIG!$A$33:$C$43,3,FALSE),0))</f>
        <v>#REF!</v>
      </c>
      <c r="J68" s="491"/>
      <c r="K68" s="195" t="e">
        <f t="shared" si="0"/>
        <v>#REF!</v>
      </c>
      <c r="L68" s="195" t="e">
        <f t="shared" si="1"/>
        <v>#REF!</v>
      </c>
      <c r="M68" s="195" t="e">
        <f t="shared" si="2"/>
        <v>#REF!</v>
      </c>
      <c r="N68" s="195" t="e">
        <f t="shared" si="3"/>
        <v>#REF!</v>
      </c>
      <c r="P68" s="195">
        <v>0</v>
      </c>
      <c r="Q68" s="195">
        <v>0</v>
      </c>
    </row>
    <row r="69" spans="1:17" hidden="1" x14ac:dyDescent="0.25">
      <c r="A69" s="485" t="s">
        <v>416</v>
      </c>
      <c r="B69" s="490" t="e">
        <f>VLOOKUP(A69,[3]Sheet1!$B$1:$D$1757,3,FALSE)</f>
        <v>#N/A</v>
      </c>
      <c r="C69" s="490" t="e">
        <f>VLOOKUP(A69,[3]Sheet1!$B$1:$R$1757,17,FALSE)</f>
        <v>#N/A</v>
      </c>
      <c r="D69" s="493">
        <v>101269</v>
      </c>
      <c r="E69" s="481">
        <v>0</v>
      </c>
      <c r="F69" s="482" t="e">
        <f>IF(D69&lt;60,0,ROUND(($D69*F$2)+VLOOKUP($C69,[2]CONFIG!$A$33:$C$43,3,FALSE),0))</f>
        <v>#REF!</v>
      </c>
      <c r="G69" s="482" t="e">
        <f>IF(D69&lt;60,0,ROUND(($D69*G$2)+VLOOKUP($C69,[2]CONFIG!$A$33:$C$43,3,FALSE),0))</f>
        <v>#REF!</v>
      </c>
      <c r="H69" s="482" t="e">
        <f>IF(D69&lt;60,0,ROUND(($D69*H$2)+VLOOKUP($C69,[2]CONFIG!$A$33:$C$43,3,FALSE),0))</f>
        <v>#REF!</v>
      </c>
      <c r="I69" s="482" t="e">
        <f>IF(D69&lt;60,0,ROUND(($D69*I$2)+VLOOKUP($C69,[2]CONFIG!$A$33:$C$43,3,FALSE),0))</f>
        <v>#REF!</v>
      </c>
      <c r="J69" s="491"/>
      <c r="K69" s="195" t="e">
        <f t="shared" ref="K69:K132" si="4">(ROUND($E69*$K$2,2))</f>
        <v>#REF!</v>
      </c>
      <c r="L69" s="195" t="e">
        <f t="shared" ref="L69:L132" si="5">(ROUND($E69*$L$2,2))</f>
        <v>#REF!</v>
      </c>
      <c r="M69" s="195" t="e">
        <f t="shared" ref="M69:M132" si="6">(ROUND($E69*$M$2,2))</f>
        <v>#REF!</v>
      </c>
      <c r="N69" s="195" t="e">
        <f t="shared" ref="N69:N132" si="7">(ROUND($E69*$N$2,2))</f>
        <v>#REF!</v>
      </c>
      <c r="P69" s="195" t="e">
        <f>E69+K69</f>
        <v>#REF!</v>
      </c>
      <c r="Q69" s="195" t="e">
        <f>E69+L69</f>
        <v>#REF!</v>
      </c>
    </row>
    <row r="70" spans="1:17" hidden="1" x14ac:dyDescent="0.25">
      <c r="A70" s="485" t="s">
        <v>417</v>
      </c>
      <c r="B70" s="490" t="e">
        <f>VLOOKUP(A70,[3]Sheet1!$B$1:$D$1757,3,FALSE)</f>
        <v>#N/A</v>
      </c>
      <c r="C70" s="490" t="e">
        <f>VLOOKUP(A70,[3]Sheet1!$B$1:$R$1757,17,FALSE)</f>
        <v>#N/A</v>
      </c>
      <c r="D70" s="493">
        <v>101000</v>
      </c>
      <c r="E70" s="481">
        <v>0</v>
      </c>
      <c r="F70" s="482" t="e">
        <f>IF(D70&lt;60,0,ROUND(($D70*F$2)+VLOOKUP($C70,[2]CONFIG!$A$33:$C$43,3,FALSE),0))</f>
        <v>#REF!</v>
      </c>
      <c r="G70" s="482" t="e">
        <f>IF(D70&lt;60,0,ROUND(($D70*G$2)+VLOOKUP($C70,[2]CONFIG!$A$33:$C$43,3,FALSE),0))</f>
        <v>#REF!</v>
      </c>
      <c r="H70" s="482" t="e">
        <f>IF(D70&lt;60,0,ROUND(($D70*H$2)+VLOOKUP($C70,[2]CONFIG!$A$33:$C$43,3,FALSE),0))</f>
        <v>#REF!</v>
      </c>
      <c r="I70" s="482" t="e">
        <f>IF(D70&lt;60,0,ROUND(($D70*I$2)+VLOOKUP($C70,[2]CONFIG!$A$33:$C$43,3,FALSE),0))</f>
        <v>#REF!</v>
      </c>
      <c r="J70" s="491"/>
      <c r="K70" s="195" t="e">
        <f t="shared" si="4"/>
        <v>#REF!</v>
      </c>
      <c r="L70" s="195" t="e">
        <f t="shared" si="5"/>
        <v>#REF!</v>
      </c>
      <c r="M70" s="195" t="e">
        <f t="shared" si="6"/>
        <v>#REF!</v>
      </c>
      <c r="N70" s="195" t="e">
        <f t="shared" si="7"/>
        <v>#REF!</v>
      </c>
      <c r="P70" s="195">
        <v>0</v>
      </c>
      <c r="Q70" s="195">
        <v>0</v>
      </c>
    </row>
    <row r="71" spans="1:17" x14ac:dyDescent="0.25">
      <c r="A71" s="494" t="s">
        <v>418</v>
      </c>
      <c r="B71" s="490" t="e">
        <f>VLOOKUP(A71,[3]Sheet1!$B$1:$D$1757,3,FALSE)</f>
        <v>#N/A</v>
      </c>
      <c r="C71" s="490" t="e">
        <f>VLOOKUP(A71,[3]Sheet1!$B$1:$R$1757,17,FALSE)</f>
        <v>#N/A</v>
      </c>
      <c r="D71" s="493">
        <v>100521</v>
      </c>
      <c r="E71" s="481">
        <v>0</v>
      </c>
      <c r="F71" s="482" t="e">
        <f>IF(D71&lt;60,0,ROUND(($D71*F$2)+VLOOKUP($C71,[2]CONFIG!$A$33:$C$43,3,FALSE),0))</f>
        <v>#REF!</v>
      </c>
      <c r="G71" s="482" t="e">
        <f>IF(D71&lt;60,0,ROUND(($D71*G$2)+VLOOKUP($C71,[2]CONFIG!$A$33:$C$43,3,FALSE),0))</f>
        <v>#REF!</v>
      </c>
      <c r="H71" s="482" t="e">
        <f>IF(D71&lt;60,0,ROUND(($D71*H$2)+VLOOKUP($C71,[2]CONFIG!$A$33:$C$43,3,FALSE),0))</f>
        <v>#REF!</v>
      </c>
      <c r="I71" s="482" t="e">
        <f>IF(D71&lt;60,0,ROUND(($D71*I$2)+VLOOKUP($C71,[2]CONFIG!$A$33:$C$43,3,FALSE),0))</f>
        <v>#REF!</v>
      </c>
      <c r="J71" s="491"/>
      <c r="K71" s="195" t="e">
        <f t="shared" si="4"/>
        <v>#REF!</v>
      </c>
      <c r="L71" s="195" t="e">
        <f t="shared" si="5"/>
        <v>#REF!</v>
      </c>
      <c r="M71" s="195" t="e">
        <f t="shared" si="6"/>
        <v>#REF!</v>
      </c>
      <c r="N71" s="195" t="e">
        <f t="shared" si="7"/>
        <v>#REF!</v>
      </c>
      <c r="P71" s="195">
        <v>0</v>
      </c>
      <c r="Q71" s="195">
        <v>0</v>
      </c>
    </row>
    <row r="72" spans="1:17" hidden="1" x14ac:dyDescent="0.25">
      <c r="A72" s="485" t="s">
        <v>419</v>
      </c>
      <c r="B72" s="490" t="e">
        <f>VLOOKUP(A72,[3]Sheet1!$B$1:$D$1757,3,FALSE)</f>
        <v>#N/A</v>
      </c>
      <c r="C72" s="490" t="e">
        <f>VLOOKUP(A72,[3]Sheet1!$B$1:$R$1757,17,FALSE)</f>
        <v>#N/A</v>
      </c>
      <c r="D72" s="493">
        <v>100266</v>
      </c>
      <c r="E72" s="481">
        <v>0</v>
      </c>
      <c r="F72" s="482" t="e">
        <f>IF(D72&lt;60,0,ROUND(($D72*F$2)+VLOOKUP($C72,[2]CONFIG!$A$33:$C$43,3,FALSE),0))</f>
        <v>#REF!</v>
      </c>
      <c r="G72" s="482" t="e">
        <f>IF(D72&lt;60,0,ROUND(($D72*G$2)+VLOOKUP($C72,[2]CONFIG!$A$33:$C$43,3,FALSE),0))</f>
        <v>#REF!</v>
      </c>
      <c r="H72" s="482" t="e">
        <f>IF(D72&lt;60,0,ROUND(($D72*H$2)+VLOOKUP($C72,[2]CONFIG!$A$33:$C$43,3,FALSE),0))</f>
        <v>#REF!</v>
      </c>
      <c r="I72" s="482" t="e">
        <f>IF(D72&lt;60,0,ROUND(($D72*I$2)+VLOOKUP($C72,[2]CONFIG!$A$33:$C$43,3,FALSE),0))</f>
        <v>#REF!</v>
      </c>
      <c r="J72" s="491"/>
      <c r="K72" s="195" t="e">
        <f t="shared" si="4"/>
        <v>#REF!</v>
      </c>
      <c r="L72" s="195" t="e">
        <f t="shared" si="5"/>
        <v>#REF!</v>
      </c>
      <c r="M72" s="195" t="e">
        <f t="shared" si="6"/>
        <v>#REF!</v>
      </c>
      <c r="N72" s="195" t="e">
        <f t="shared" si="7"/>
        <v>#REF!</v>
      </c>
      <c r="P72" s="195" t="e">
        <f>E72+K72</f>
        <v>#REF!</v>
      </c>
      <c r="Q72" s="195" t="e">
        <f>E72+L72</f>
        <v>#REF!</v>
      </c>
    </row>
    <row r="73" spans="1:17" hidden="1" x14ac:dyDescent="0.25">
      <c r="A73" s="485" t="s">
        <v>420</v>
      </c>
      <c r="B73" s="490" t="e">
        <f>VLOOKUP(A73,[3]Sheet1!$B$1:$D$1757,3,FALSE)</f>
        <v>#N/A</v>
      </c>
      <c r="C73" s="490" t="e">
        <f>VLOOKUP(A73,[3]Sheet1!$B$1:$R$1757,17,FALSE)</f>
        <v>#N/A</v>
      </c>
      <c r="D73" s="493">
        <v>100266</v>
      </c>
      <c r="E73" s="481">
        <v>0</v>
      </c>
      <c r="F73" s="482" t="e">
        <f>IF(D73&lt;60,0,ROUND(($D73*F$2)+VLOOKUP($C73,[2]CONFIG!$A$33:$C$43,3,FALSE),0))</f>
        <v>#REF!</v>
      </c>
      <c r="G73" s="482" t="e">
        <f>IF(D73&lt;60,0,ROUND(($D73*G$2)+VLOOKUP($C73,[2]CONFIG!$A$33:$C$43,3,FALSE),0))</f>
        <v>#REF!</v>
      </c>
      <c r="H73" s="482" t="e">
        <f>IF(D73&lt;60,0,ROUND(($D73*H$2)+VLOOKUP($C73,[2]CONFIG!$A$33:$C$43,3,FALSE),0))</f>
        <v>#REF!</v>
      </c>
      <c r="I73" s="482" t="e">
        <f>IF(D73&lt;60,0,ROUND(($D73*I$2)+VLOOKUP($C73,[2]CONFIG!$A$33:$C$43,3,FALSE),0))</f>
        <v>#REF!</v>
      </c>
      <c r="J73" s="491"/>
      <c r="K73" s="195" t="e">
        <f t="shared" si="4"/>
        <v>#REF!</v>
      </c>
      <c r="L73" s="195" t="e">
        <f t="shared" si="5"/>
        <v>#REF!</v>
      </c>
      <c r="M73" s="195" t="e">
        <f t="shared" si="6"/>
        <v>#REF!</v>
      </c>
      <c r="N73" s="195" t="e">
        <f t="shared" si="7"/>
        <v>#REF!</v>
      </c>
      <c r="P73" s="195" t="e">
        <f>E73+K73</f>
        <v>#REF!</v>
      </c>
      <c r="Q73" s="195" t="e">
        <f>E73+L73</f>
        <v>#REF!</v>
      </c>
    </row>
    <row r="74" spans="1:17" hidden="1" x14ac:dyDescent="0.25">
      <c r="A74" s="485" t="s">
        <v>421</v>
      </c>
      <c r="B74" s="490" t="e">
        <f>VLOOKUP(A74,[3]Sheet1!$B$1:$D$1757,3,FALSE)</f>
        <v>#N/A</v>
      </c>
      <c r="C74" s="490" t="e">
        <f>VLOOKUP(A74,[3]Sheet1!$B$1:$R$1757,17,FALSE)</f>
        <v>#N/A</v>
      </c>
      <c r="D74" s="493">
        <v>100152</v>
      </c>
      <c r="E74" s="481">
        <v>0</v>
      </c>
      <c r="F74" s="482" t="e">
        <f>IF(D74&lt;60,0,ROUND(($D74*F$2)+VLOOKUP($C74,[2]CONFIG!$A$33:$C$43,3,FALSE),0))</f>
        <v>#REF!</v>
      </c>
      <c r="G74" s="482" t="e">
        <f>IF(D74&lt;60,0,ROUND(($D74*G$2)+VLOOKUP($C74,[2]CONFIG!$A$33:$C$43,3,FALSE),0))</f>
        <v>#REF!</v>
      </c>
      <c r="H74" s="482" t="e">
        <f>IF(D74&lt;60,0,ROUND(($D74*H$2)+VLOOKUP($C74,[2]CONFIG!$A$33:$C$43,3,FALSE),0))</f>
        <v>#REF!</v>
      </c>
      <c r="I74" s="482" t="e">
        <f>IF(D74&lt;60,0,ROUND(($D74*I$2)+VLOOKUP($C74,[2]CONFIG!$A$33:$C$43,3,FALSE),0))</f>
        <v>#REF!</v>
      </c>
      <c r="J74" s="491"/>
      <c r="K74" s="195" t="e">
        <f t="shared" si="4"/>
        <v>#REF!</v>
      </c>
      <c r="L74" s="195" t="e">
        <f t="shared" si="5"/>
        <v>#REF!</v>
      </c>
      <c r="M74" s="195" t="e">
        <f t="shared" si="6"/>
        <v>#REF!</v>
      </c>
      <c r="N74" s="195" t="e">
        <f t="shared" si="7"/>
        <v>#REF!</v>
      </c>
      <c r="P74" s="195">
        <v>0</v>
      </c>
      <c r="Q74" s="195">
        <v>0</v>
      </c>
    </row>
    <row r="75" spans="1:17" hidden="1" x14ac:dyDescent="0.25">
      <c r="A75" s="485" t="s">
        <v>422</v>
      </c>
      <c r="B75" s="490" t="e">
        <f>VLOOKUP(A75,[3]Sheet1!$B$1:$D$1757,3,FALSE)</f>
        <v>#N/A</v>
      </c>
      <c r="C75" s="490" t="e">
        <f>VLOOKUP(A75,[3]Sheet1!$B$1:$R$1757,17,FALSE)</f>
        <v>#N/A</v>
      </c>
      <c r="D75" s="493">
        <v>100144</v>
      </c>
      <c r="E75" s="481">
        <v>0</v>
      </c>
      <c r="F75" s="482" t="e">
        <f>IF(D75&lt;60,0,ROUND(($D75*F$2)+VLOOKUP($C75,[2]CONFIG!$A$33:$C$43,3,FALSE),0))</f>
        <v>#REF!</v>
      </c>
      <c r="G75" s="482" t="e">
        <f>IF(D75&lt;60,0,ROUND(($D75*G$2)+VLOOKUP($C75,[2]CONFIG!$A$33:$C$43,3,FALSE),0))</f>
        <v>#REF!</v>
      </c>
      <c r="H75" s="482" t="e">
        <f>IF(D75&lt;60,0,ROUND(($D75*H$2)+VLOOKUP($C75,[2]CONFIG!$A$33:$C$43,3,FALSE),0))</f>
        <v>#REF!</v>
      </c>
      <c r="I75" s="482" t="e">
        <f>IF(D75&lt;60,0,ROUND(($D75*I$2)+VLOOKUP($C75,[2]CONFIG!$A$33:$C$43,3,FALSE),0))</f>
        <v>#REF!</v>
      </c>
      <c r="J75" s="491"/>
      <c r="K75" s="195" t="e">
        <f t="shared" si="4"/>
        <v>#REF!</v>
      </c>
      <c r="L75" s="195" t="e">
        <f t="shared" si="5"/>
        <v>#REF!</v>
      </c>
      <c r="M75" s="195" t="e">
        <f t="shared" si="6"/>
        <v>#REF!</v>
      </c>
      <c r="N75" s="195" t="e">
        <f t="shared" si="7"/>
        <v>#REF!</v>
      </c>
      <c r="P75" s="195">
        <v>0</v>
      </c>
      <c r="Q75" s="195">
        <v>0</v>
      </c>
    </row>
    <row r="76" spans="1:17" hidden="1" x14ac:dyDescent="0.25">
      <c r="A76" s="485" t="s">
        <v>423</v>
      </c>
      <c r="B76" s="490" t="e">
        <f>VLOOKUP(A76,[3]Sheet1!$B$1:$D$1757,3,FALSE)</f>
        <v>#N/A</v>
      </c>
      <c r="C76" s="490" t="e">
        <f>VLOOKUP(A76,[3]Sheet1!$B$1:$R$1757,17,FALSE)</f>
        <v>#N/A</v>
      </c>
      <c r="D76" s="493">
        <v>98775</v>
      </c>
      <c r="E76" s="481">
        <v>0</v>
      </c>
      <c r="F76" s="482" t="e">
        <f>IF(D76&lt;60,0,ROUND(($D76*F$2)+VLOOKUP($C76,[2]CONFIG!$A$33:$C$43,3,FALSE),0))</f>
        <v>#REF!</v>
      </c>
      <c r="G76" s="482" t="e">
        <f>IF(D76&lt;60,0,ROUND(($D76*G$2)+VLOOKUP($C76,[2]CONFIG!$A$33:$C$43,3,FALSE),0))</f>
        <v>#REF!</v>
      </c>
      <c r="H76" s="482" t="e">
        <f>IF(D76&lt;60,0,ROUND(($D76*H$2)+VLOOKUP($C76,[2]CONFIG!$A$33:$C$43,3,FALSE),0))</f>
        <v>#REF!</v>
      </c>
      <c r="I76" s="482" t="e">
        <f>IF(D76&lt;60,0,ROUND(($D76*I$2)+VLOOKUP($C76,[2]CONFIG!$A$33:$C$43,3,FALSE),0))</f>
        <v>#REF!</v>
      </c>
      <c r="J76" s="491"/>
      <c r="K76" s="195" t="e">
        <f t="shared" si="4"/>
        <v>#REF!</v>
      </c>
      <c r="L76" s="195" t="e">
        <f t="shared" si="5"/>
        <v>#REF!</v>
      </c>
      <c r="M76" s="195" t="e">
        <f t="shared" si="6"/>
        <v>#REF!</v>
      </c>
      <c r="N76" s="195" t="e">
        <f t="shared" si="7"/>
        <v>#REF!</v>
      </c>
      <c r="P76" s="195" t="e">
        <f>E76+K76</f>
        <v>#REF!</v>
      </c>
      <c r="Q76" s="195" t="e">
        <f>E76+L76</f>
        <v>#REF!</v>
      </c>
    </row>
    <row r="77" spans="1:17" hidden="1" x14ac:dyDescent="0.25">
      <c r="A77" s="485" t="s">
        <v>424</v>
      </c>
      <c r="B77" s="490" t="e">
        <f>VLOOKUP(A77,[3]Sheet1!$B$1:$D$1757,3,FALSE)</f>
        <v>#N/A</v>
      </c>
      <c r="C77" s="490" t="e">
        <f>VLOOKUP(A77,[3]Sheet1!$B$1:$R$1757,17,FALSE)</f>
        <v>#N/A</v>
      </c>
      <c r="D77" s="493">
        <v>98600</v>
      </c>
      <c r="E77" s="481">
        <v>0</v>
      </c>
      <c r="F77" s="482" t="e">
        <f>IF(D77&lt;60,0,ROUND(($D77*F$2)+VLOOKUP($C77,[2]CONFIG!$A$33:$C$43,3,FALSE),0))</f>
        <v>#REF!</v>
      </c>
      <c r="G77" s="482" t="e">
        <f>IF(D77&lt;60,0,ROUND(($D77*G$2)+VLOOKUP($C77,[2]CONFIG!$A$33:$C$43,3,FALSE),0))</f>
        <v>#REF!</v>
      </c>
      <c r="H77" s="482" t="e">
        <f>IF(D77&lt;60,0,ROUND(($D77*H$2)+VLOOKUP($C77,[2]CONFIG!$A$33:$C$43,3,FALSE),0))</f>
        <v>#REF!</v>
      </c>
      <c r="I77" s="482" t="e">
        <f>IF(D77&lt;60,0,ROUND(($D77*I$2)+VLOOKUP($C77,[2]CONFIG!$A$33:$C$43,3,FALSE),0))</f>
        <v>#REF!</v>
      </c>
      <c r="J77" s="491"/>
      <c r="K77" s="195" t="e">
        <f t="shared" si="4"/>
        <v>#REF!</v>
      </c>
      <c r="L77" s="195" t="e">
        <f t="shared" si="5"/>
        <v>#REF!</v>
      </c>
      <c r="M77" s="195" t="e">
        <f t="shared" si="6"/>
        <v>#REF!</v>
      </c>
      <c r="N77" s="195" t="e">
        <f t="shared" si="7"/>
        <v>#REF!</v>
      </c>
      <c r="P77" s="195" t="e">
        <f>E77+K77</f>
        <v>#REF!</v>
      </c>
      <c r="Q77" s="195" t="e">
        <f>E77+L77</f>
        <v>#REF!</v>
      </c>
    </row>
    <row r="78" spans="1:17" x14ac:dyDescent="0.25">
      <c r="A78" s="485" t="s">
        <v>313</v>
      </c>
      <c r="B78" s="490" t="e">
        <f>VLOOKUP(A78,[3]Sheet1!$B$1:$D$1757,3,FALSE)</f>
        <v>#N/A</v>
      </c>
      <c r="C78" s="490" t="e">
        <f>VLOOKUP(A78,[3]Sheet1!$B$1:$R$1757,17,FALSE)</f>
        <v>#N/A</v>
      </c>
      <c r="D78" s="493">
        <v>98572</v>
      </c>
      <c r="E78" s="481">
        <v>0</v>
      </c>
      <c r="F78" s="482" t="e">
        <f>IF(D78&lt;60,0,ROUND(($D78*F$2)+VLOOKUP($C78,[2]CONFIG!$A$33:$C$43,3,FALSE),0))</f>
        <v>#REF!</v>
      </c>
      <c r="G78" s="482" t="e">
        <f>IF(D78&lt;60,0,ROUND(($D78*G$2)+VLOOKUP($C78,[2]CONFIG!$A$33:$C$43,3,FALSE),0))</f>
        <v>#REF!</v>
      </c>
      <c r="H78" s="482" t="e">
        <f>IF(D78&lt;60,0,ROUND(($D78*H$2)+VLOOKUP($C78,[2]CONFIG!$A$33:$C$43,3,FALSE),0))</f>
        <v>#REF!</v>
      </c>
      <c r="I78" s="482" t="e">
        <f>IF(D78&lt;60,0,ROUND(($D78*I$2)+VLOOKUP($C78,[2]CONFIG!$A$33:$C$43,3,FALSE),0))</f>
        <v>#REF!</v>
      </c>
      <c r="J78" s="491"/>
      <c r="K78" s="195" t="e">
        <f t="shared" si="4"/>
        <v>#REF!</v>
      </c>
      <c r="L78" s="195" t="e">
        <f t="shared" si="5"/>
        <v>#REF!</v>
      </c>
      <c r="M78" s="195" t="e">
        <f t="shared" si="6"/>
        <v>#REF!</v>
      </c>
      <c r="N78" s="195" t="e">
        <f t="shared" si="7"/>
        <v>#REF!</v>
      </c>
      <c r="P78" s="195">
        <v>0</v>
      </c>
      <c r="Q78" s="195">
        <v>0</v>
      </c>
    </row>
    <row r="79" spans="1:17" hidden="1" x14ac:dyDescent="0.25">
      <c r="A79" s="485" t="s">
        <v>425</v>
      </c>
      <c r="B79" s="490" t="e">
        <f>VLOOKUP(A79,[3]Sheet1!$B$1:$D$1757,3,FALSE)</f>
        <v>#N/A</v>
      </c>
      <c r="C79" s="490" t="e">
        <f>VLOOKUP(A79,[3]Sheet1!$B$1:$R$1757,17,FALSE)</f>
        <v>#N/A</v>
      </c>
      <c r="D79" s="493">
        <v>98205</v>
      </c>
      <c r="E79" s="481">
        <v>0</v>
      </c>
      <c r="F79" s="482" t="e">
        <f>IF(D79&lt;60,0,ROUND(($D79*F$2)+VLOOKUP($C79,[2]CONFIG!$A$33:$C$43,3,FALSE),0))</f>
        <v>#REF!</v>
      </c>
      <c r="G79" s="482" t="e">
        <f>IF(D79&lt;60,0,ROUND(($D79*G$2)+VLOOKUP($C79,[2]CONFIG!$A$33:$C$43,3,FALSE),0))</f>
        <v>#REF!</v>
      </c>
      <c r="H79" s="482" t="e">
        <f>IF(D79&lt;60,0,ROUND(($D79*H$2)+VLOOKUP($C79,[2]CONFIG!$A$33:$C$43,3,FALSE),0))</f>
        <v>#REF!</v>
      </c>
      <c r="I79" s="482" t="e">
        <f>IF(D79&lt;60,0,ROUND(($D79*I$2)+VLOOKUP($C79,[2]CONFIG!$A$33:$C$43,3,FALSE),0))</f>
        <v>#REF!</v>
      </c>
      <c r="J79" s="491"/>
      <c r="K79" s="195" t="e">
        <f t="shared" si="4"/>
        <v>#REF!</v>
      </c>
      <c r="L79" s="195" t="e">
        <f t="shared" si="5"/>
        <v>#REF!</v>
      </c>
      <c r="M79" s="195" t="e">
        <f t="shared" si="6"/>
        <v>#REF!</v>
      </c>
      <c r="N79" s="195" t="e">
        <f t="shared" si="7"/>
        <v>#REF!</v>
      </c>
      <c r="P79" s="195" t="e">
        <f>E79+K79</f>
        <v>#REF!</v>
      </c>
      <c r="Q79" s="195" t="e">
        <f>E79+L79</f>
        <v>#REF!</v>
      </c>
    </row>
    <row r="80" spans="1:17" hidden="1" x14ac:dyDescent="0.25">
      <c r="A80" s="485" t="s">
        <v>426</v>
      </c>
      <c r="B80" s="490" t="e">
        <f>VLOOKUP(A80,[3]Sheet1!$B$1:$D$1757,3,FALSE)</f>
        <v>#N/A</v>
      </c>
      <c r="C80" s="490" t="e">
        <f>VLOOKUP(A80,[3]Sheet1!$B$1:$R$1757,17,FALSE)</f>
        <v>#N/A</v>
      </c>
      <c r="D80" s="493">
        <v>97633</v>
      </c>
      <c r="E80" s="481">
        <v>0</v>
      </c>
      <c r="F80" s="482" t="e">
        <f>IF(D80&lt;60,0,ROUND(($D80*F$2)+VLOOKUP($C80,[2]CONFIG!$A$33:$C$43,3,FALSE),0))</f>
        <v>#REF!</v>
      </c>
      <c r="G80" s="482" t="e">
        <f>IF(D80&lt;60,0,ROUND(($D80*G$2)+VLOOKUP($C80,[2]CONFIG!$A$33:$C$43,3,FALSE),0))</f>
        <v>#REF!</v>
      </c>
      <c r="H80" s="482" t="e">
        <f>IF(D80&lt;60,0,ROUND(($D80*H$2)+VLOOKUP($C80,[2]CONFIG!$A$33:$C$43,3,FALSE),0))</f>
        <v>#REF!</v>
      </c>
      <c r="I80" s="482" t="e">
        <f>IF(D80&lt;60,0,ROUND(($D80*I$2)+VLOOKUP($C80,[2]CONFIG!$A$33:$C$43,3,FALSE),0))</f>
        <v>#REF!</v>
      </c>
      <c r="J80" s="491"/>
      <c r="K80" s="195" t="e">
        <f t="shared" si="4"/>
        <v>#REF!</v>
      </c>
      <c r="L80" s="195" t="e">
        <f t="shared" si="5"/>
        <v>#REF!</v>
      </c>
      <c r="M80" s="195" t="e">
        <f t="shared" si="6"/>
        <v>#REF!</v>
      </c>
      <c r="N80" s="195" t="e">
        <f t="shared" si="7"/>
        <v>#REF!</v>
      </c>
      <c r="P80" s="195">
        <v>0</v>
      </c>
      <c r="Q80" s="195">
        <v>0</v>
      </c>
    </row>
    <row r="81" spans="1:17" hidden="1" x14ac:dyDescent="0.25">
      <c r="A81" s="485" t="s">
        <v>427</v>
      </c>
      <c r="B81" s="490" t="e">
        <f>VLOOKUP(A81,[3]Sheet1!$B$1:$D$1757,3,FALSE)</f>
        <v>#N/A</v>
      </c>
      <c r="C81" s="490" t="e">
        <f>VLOOKUP(A81,[3]Sheet1!$B$1:$R$1757,17,FALSE)</f>
        <v>#N/A</v>
      </c>
      <c r="D81" s="493">
        <v>97046</v>
      </c>
      <c r="E81" s="481">
        <v>0</v>
      </c>
      <c r="F81" s="482" t="e">
        <f>IF(D81&lt;60,0,ROUND(($D81*F$2)+VLOOKUP($C81,[2]CONFIG!$A$33:$C$43,3,FALSE),0))</f>
        <v>#REF!</v>
      </c>
      <c r="G81" s="482" t="e">
        <f>IF(D81&lt;60,0,ROUND(($D81*G$2)+VLOOKUP($C81,[2]CONFIG!$A$33:$C$43,3,FALSE),0))</f>
        <v>#REF!</v>
      </c>
      <c r="H81" s="482" t="e">
        <f>IF(D81&lt;60,0,ROUND(($D81*H$2)+VLOOKUP($C81,[2]CONFIG!$A$33:$C$43,3,FALSE),0))</f>
        <v>#REF!</v>
      </c>
      <c r="I81" s="482" t="e">
        <f>IF(D81&lt;60,0,ROUND(($D81*I$2)+VLOOKUP($C81,[2]CONFIG!$A$33:$C$43,3,FALSE),0))</f>
        <v>#REF!</v>
      </c>
      <c r="J81" s="491"/>
      <c r="K81" s="195" t="e">
        <f t="shared" si="4"/>
        <v>#REF!</v>
      </c>
      <c r="L81" s="195" t="e">
        <f t="shared" si="5"/>
        <v>#REF!</v>
      </c>
      <c r="M81" s="195" t="e">
        <f t="shared" si="6"/>
        <v>#REF!</v>
      </c>
      <c r="N81" s="195" t="e">
        <f t="shared" si="7"/>
        <v>#REF!</v>
      </c>
      <c r="P81" s="195">
        <v>0</v>
      </c>
      <c r="Q81" s="195">
        <v>0</v>
      </c>
    </row>
    <row r="82" spans="1:17" hidden="1" x14ac:dyDescent="0.25">
      <c r="A82" s="485" t="s">
        <v>428</v>
      </c>
      <c r="B82" s="490" t="e">
        <f>VLOOKUP(A82,[3]Sheet1!$B$1:$D$1757,3,FALSE)</f>
        <v>#N/A</v>
      </c>
      <c r="C82" s="490" t="e">
        <f>VLOOKUP(A82,[3]Sheet1!$B$1:$R$1757,17,FALSE)</f>
        <v>#N/A</v>
      </c>
      <c r="D82" s="493">
        <v>96912</v>
      </c>
      <c r="E82" s="481">
        <v>0</v>
      </c>
      <c r="F82" s="482" t="e">
        <f>IF(D82&lt;60,0,ROUND(($D82*F$2)+VLOOKUP($C82,[2]CONFIG!$A$33:$C$43,3,FALSE),0))</f>
        <v>#REF!</v>
      </c>
      <c r="G82" s="482" t="e">
        <f>IF(D82&lt;60,0,ROUND(($D82*G$2)+VLOOKUP($C82,[2]CONFIG!$A$33:$C$43,3,FALSE),0))</f>
        <v>#REF!</v>
      </c>
      <c r="H82" s="482" t="e">
        <f>IF(D82&lt;60,0,ROUND(($D82*H$2)+VLOOKUP($C82,[2]CONFIG!$A$33:$C$43,3,FALSE),0))</f>
        <v>#REF!</v>
      </c>
      <c r="I82" s="482" t="e">
        <f>IF(D82&lt;60,0,ROUND(($D82*I$2)+VLOOKUP($C82,[2]CONFIG!$A$33:$C$43,3,FALSE),0))</f>
        <v>#REF!</v>
      </c>
      <c r="J82" s="491"/>
      <c r="K82" s="195" t="e">
        <f t="shared" si="4"/>
        <v>#REF!</v>
      </c>
      <c r="L82" s="195" t="e">
        <f t="shared" si="5"/>
        <v>#REF!</v>
      </c>
      <c r="M82" s="195" t="e">
        <f t="shared" si="6"/>
        <v>#REF!</v>
      </c>
      <c r="N82" s="195" t="e">
        <f t="shared" si="7"/>
        <v>#REF!</v>
      </c>
      <c r="P82" s="195" t="e">
        <f>E82+K82</f>
        <v>#REF!</v>
      </c>
      <c r="Q82" s="195" t="e">
        <f>E82+L82</f>
        <v>#REF!</v>
      </c>
    </row>
    <row r="83" spans="1:17" hidden="1" x14ac:dyDescent="0.25">
      <c r="A83" s="485" t="s">
        <v>429</v>
      </c>
      <c r="B83" s="490" t="e">
        <f>VLOOKUP(A83,[3]Sheet1!$B$1:$D$1757,3,FALSE)</f>
        <v>#N/A</v>
      </c>
      <c r="C83" s="490" t="e">
        <f>VLOOKUP(A83,[3]Sheet1!$B$1:$R$1757,17,FALSE)</f>
        <v>#N/A</v>
      </c>
      <c r="D83" s="493">
        <v>96753</v>
      </c>
      <c r="E83" s="481">
        <v>0</v>
      </c>
      <c r="F83" s="482" t="e">
        <f>IF(D83&lt;60,0,ROUND(($D83*F$2)+VLOOKUP($C83,[2]CONFIG!$A$33:$C$43,3,FALSE),0))</f>
        <v>#REF!</v>
      </c>
      <c r="G83" s="482" t="e">
        <f>IF(D83&lt;60,0,ROUND(($D83*G$2)+VLOOKUP($C83,[2]CONFIG!$A$33:$C$43,3,FALSE),0))</f>
        <v>#REF!</v>
      </c>
      <c r="H83" s="482" t="e">
        <f>IF(D83&lt;60,0,ROUND(($D83*H$2)+VLOOKUP($C83,[2]CONFIG!$A$33:$C$43,3,FALSE),0))</f>
        <v>#REF!</v>
      </c>
      <c r="I83" s="482" t="e">
        <f>IF(D83&lt;60,0,ROUND(($D83*I$2)+VLOOKUP($C83,[2]CONFIG!$A$33:$C$43,3,FALSE),0))</f>
        <v>#REF!</v>
      </c>
      <c r="J83" s="491"/>
      <c r="K83" s="195" t="e">
        <f t="shared" si="4"/>
        <v>#REF!</v>
      </c>
      <c r="L83" s="195" t="e">
        <f t="shared" si="5"/>
        <v>#REF!</v>
      </c>
      <c r="M83" s="195" t="e">
        <f t="shared" si="6"/>
        <v>#REF!</v>
      </c>
      <c r="N83" s="195" t="e">
        <f t="shared" si="7"/>
        <v>#REF!</v>
      </c>
      <c r="P83" s="195">
        <v>0</v>
      </c>
      <c r="Q83" s="195">
        <v>0</v>
      </c>
    </row>
    <row r="84" spans="1:17" hidden="1" x14ac:dyDescent="0.25">
      <c r="A84" s="485" t="s">
        <v>430</v>
      </c>
      <c r="B84" s="490" t="e">
        <f>VLOOKUP(A84,[3]Sheet1!$B$1:$D$1757,3,FALSE)</f>
        <v>#N/A</v>
      </c>
      <c r="C84" s="490" t="e">
        <f>VLOOKUP(A84,[3]Sheet1!$B$1:$R$1757,17,FALSE)</f>
        <v>#N/A</v>
      </c>
      <c r="D84" s="493">
        <v>96454</v>
      </c>
      <c r="E84" s="481">
        <v>0</v>
      </c>
      <c r="F84" s="482" t="e">
        <f>IF(D84&lt;60,0,ROUND(($D84*F$2)+VLOOKUP($C84,[2]CONFIG!$A$33:$C$43,3,FALSE),0))</f>
        <v>#REF!</v>
      </c>
      <c r="G84" s="482" t="e">
        <f>IF(D84&lt;60,0,ROUND(($D84*G$2)+VLOOKUP($C84,[2]CONFIG!$A$33:$C$43,3,FALSE),0))</f>
        <v>#REF!</v>
      </c>
      <c r="H84" s="482" t="e">
        <f>IF(D84&lt;60,0,ROUND(($D84*H$2)+VLOOKUP($C84,[2]CONFIG!$A$33:$C$43,3,FALSE),0))</f>
        <v>#REF!</v>
      </c>
      <c r="I84" s="482" t="e">
        <f>IF(D84&lt;60,0,ROUND(($D84*I$2)+VLOOKUP($C84,[2]CONFIG!$A$33:$C$43,3,FALSE),0))</f>
        <v>#REF!</v>
      </c>
      <c r="J84" s="491"/>
      <c r="K84" s="195" t="e">
        <f t="shared" si="4"/>
        <v>#REF!</v>
      </c>
      <c r="L84" s="195" t="e">
        <f t="shared" si="5"/>
        <v>#REF!</v>
      </c>
      <c r="M84" s="195" t="e">
        <f t="shared" si="6"/>
        <v>#REF!</v>
      </c>
      <c r="N84" s="195" t="e">
        <f t="shared" si="7"/>
        <v>#REF!</v>
      </c>
      <c r="P84" s="195">
        <v>0</v>
      </c>
      <c r="Q84" s="195">
        <v>0</v>
      </c>
    </row>
    <row r="85" spans="1:17" hidden="1" x14ac:dyDescent="0.25">
      <c r="A85" s="485" t="s">
        <v>431</v>
      </c>
      <c r="B85" s="490" t="e">
        <f>VLOOKUP(A85,[3]Sheet1!$B$1:$D$1757,3,FALSE)</f>
        <v>#N/A</v>
      </c>
      <c r="C85" s="490" t="e">
        <f>VLOOKUP(A85,[3]Sheet1!$B$1:$R$1757,17,FALSE)</f>
        <v>#N/A</v>
      </c>
      <c r="D85" s="493">
        <v>95750</v>
      </c>
      <c r="E85" s="481">
        <v>0</v>
      </c>
      <c r="F85" s="482" t="e">
        <f>IF(D85&lt;60,0,ROUND(($D85*F$2)+VLOOKUP($C85,[2]CONFIG!$A$33:$C$43,3,FALSE),0))</f>
        <v>#REF!</v>
      </c>
      <c r="G85" s="482" t="e">
        <f>IF(D85&lt;60,0,ROUND(($D85*G$2)+VLOOKUP($C85,[2]CONFIG!$A$33:$C$43,3,FALSE),0))</f>
        <v>#REF!</v>
      </c>
      <c r="H85" s="482" t="e">
        <f>IF(D85&lt;60,0,ROUND(($D85*H$2)+VLOOKUP($C85,[2]CONFIG!$A$33:$C$43,3,FALSE),0))</f>
        <v>#REF!</v>
      </c>
      <c r="I85" s="482" t="e">
        <f>IF(D85&lt;60,0,ROUND(($D85*I$2)+VLOOKUP($C85,[2]CONFIG!$A$33:$C$43,3,FALSE),0))</f>
        <v>#REF!</v>
      </c>
      <c r="J85" s="491"/>
      <c r="K85" s="195" t="e">
        <f t="shared" si="4"/>
        <v>#REF!</v>
      </c>
      <c r="L85" s="195" t="e">
        <f t="shared" si="5"/>
        <v>#REF!</v>
      </c>
      <c r="M85" s="195" t="e">
        <f t="shared" si="6"/>
        <v>#REF!</v>
      </c>
      <c r="N85" s="195" t="e">
        <f t="shared" si="7"/>
        <v>#REF!</v>
      </c>
      <c r="P85" s="195">
        <v>0</v>
      </c>
      <c r="Q85" s="195">
        <v>0</v>
      </c>
    </row>
    <row r="86" spans="1:17" x14ac:dyDescent="0.25">
      <c r="A86" s="485" t="s">
        <v>311</v>
      </c>
      <c r="B86" s="490" t="e">
        <f>VLOOKUP(A86,[3]Sheet1!$B$1:$D$1757,3,FALSE)</f>
        <v>#N/A</v>
      </c>
      <c r="C86" s="490" t="e">
        <f>VLOOKUP(A86,[3]Sheet1!$B$1:$R$1757,17,FALSE)</f>
        <v>#N/A</v>
      </c>
      <c r="D86" s="493">
        <v>95737</v>
      </c>
      <c r="E86" s="481">
        <v>0</v>
      </c>
      <c r="F86" s="482" t="e">
        <f>IF(D86&lt;60,0,ROUND(($D86*F$2)+VLOOKUP($C86,[2]CONFIG!$A$33:$C$43,3,FALSE),0))</f>
        <v>#REF!</v>
      </c>
      <c r="G86" s="482" t="e">
        <f>IF(D86&lt;60,0,ROUND(($D86*G$2)+VLOOKUP($C86,[2]CONFIG!$A$33:$C$43,3,FALSE),0))</f>
        <v>#REF!</v>
      </c>
      <c r="H86" s="482" t="e">
        <f>IF(D86&lt;60,0,ROUND(($D86*H$2)+VLOOKUP($C86,[2]CONFIG!$A$33:$C$43,3,FALSE),0))</f>
        <v>#REF!</v>
      </c>
      <c r="I86" s="482" t="e">
        <f>IF(D86&lt;60,0,ROUND(($D86*I$2)+VLOOKUP($C86,[2]CONFIG!$A$33:$C$43,3,FALSE),0))</f>
        <v>#REF!</v>
      </c>
      <c r="J86" s="491"/>
      <c r="K86" s="195" t="e">
        <f t="shared" si="4"/>
        <v>#REF!</v>
      </c>
      <c r="L86" s="195" t="e">
        <f t="shared" si="5"/>
        <v>#REF!</v>
      </c>
      <c r="M86" s="195" t="e">
        <f t="shared" si="6"/>
        <v>#REF!</v>
      </c>
      <c r="N86" s="195" t="e">
        <f t="shared" si="7"/>
        <v>#REF!</v>
      </c>
      <c r="P86" s="195">
        <v>0</v>
      </c>
      <c r="Q86" s="195">
        <v>0</v>
      </c>
    </row>
    <row r="87" spans="1:17" x14ac:dyDescent="0.25">
      <c r="A87" s="494" t="s">
        <v>432</v>
      </c>
      <c r="B87" s="490" t="e">
        <f>VLOOKUP(A87,[3]Sheet1!$B$1:$D$1757,3,FALSE)</f>
        <v>#N/A</v>
      </c>
      <c r="C87" s="490" t="e">
        <f>VLOOKUP(A87,[3]Sheet1!$B$1:$R$1757,17,FALSE)</f>
        <v>#N/A</v>
      </c>
      <c r="D87" s="493">
        <v>95071</v>
      </c>
      <c r="E87" s="481">
        <v>0</v>
      </c>
      <c r="F87" s="482" t="e">
        <f>IF(D87&lt;60,0,ROUND(($D87*F$2)+VLOOKUP($C87,[2]CONFIG!$A$33:$C$43,3,FALSE),0))</f>
        <v>#REF!</v>
      </c>
      <c r="G87" s="482" t="e">
        <f>IF(D87&lt;60,0,ROUND(($D87*G$2)+VLOOKUP($C87,[2]CONFIG!$A$33:$C$43,3,FALSE),0))</f>
        <v>#REF!</v>
      </c>
      <c r="H87" s="482" t="e">
        <f>IF(D87&lt;60,0,ROUND(($D87*H$2)+VLOOKUP($C87,[2]CONFIG!$A$33:$C$43,3,FALSE),0))</f>
        <v>#REF!</v>
      </c>
      <c r="I87" s="482" t="e">
        <f>IF(D87&lt;60,0,ROUND(($D87*I$2)+VLOOKUP($C87,[2]CONFIG!$A$33:$C$43,3,FALSE),0))</f>
        <v>#REF!</v>
      </c>
      <c r="J87" s="491"/>
      <c r="K87" s="195" t="e">
        <f t="shared" si="4"/>
        <v>#REF!</v>
      </c>
      <c r="L87" s="195" t="e">
        <f t="shared" si="5"/>
        <v>#REF!</v>
      </c>
      <c r="M87" s="195" t="e">
        <f t="shared" si="6"/>
        <v>#REF!</v>
      </c>
      <c r="N87" s="195" t="e">
        <f t="shared" si="7"/>
        <v>#REF!</v>
      </c>
      <c r="P87" s="195">
        <v>0</v>
      </c>
      <c r="Q87" s="195">
        <v>0</v>
      </c>
    </row>
    <row r="88" spans="1:17" hidden="1" x14ac:dyDescent="0.25">
      <c r="A88" s="485" t="s">
        <v>433</v>
      </c>
      <c r="B88" s="490" t="e">
        <f>VLOOKUP(A88,[3]Sheet1!$B$1:$D$1757,3,FALSE)</f>
        <v>#N/A</v>
      </c>
      <c r="C88" s="490" t="e">
        <f>VLOOKUP(A88,[3]Sheet1!$B$1:$R$1757,17,FALSE)</f>
        <v>#N/A</v>
      </c>
      <c r="D88" s="493">
        <v>94648</v>
      </c>
      <c r="E88" s="481">
        <v>0</v>
      </c>
      <c r="F88" s="482" t="e">
        <f>IF(D88&lt;60,0,ROUND(($D88*F$2)+VLOOKUP($C88,[2]CONFIG!$A$33:$C$43,3,FALSE),0))</f>
        <v>#REF!</v>
      </c>
      <c r="G88" s="482" t="e">
        <f>IF(D88&lt;60,0,ROUND(($D88*G$2)+VLOOKUP($C88,[2]CONFIG!$A$33:$C$43,3,FALSE),0))</f>
        <v>#REF!</v>
      </c>
      <c r="H88" s="482" t="e">
        <f>IF(D88&lt;60,0,ROUND(($D88*H$2)+VLOOKUP($C88,[2]CONFIG!$A$33:$C$43,3,FALSE),0))</f>
        <v>#REF!</v>
      </c>
      <c r="I88" s="482" t="e">
        <f>IF(D88&lt;60,0,ROUND(($D88*I$2)+VLOOKUP($C88,[2]CONFIG!$A$33:$C$43,3,FALSE),0))</f>
        <v>#REF!</v>
      </c>
      <c r="J88" s="491"/>
      <c r="K88" s="195" t="e">
        <f t="shared" si="4"/>
        <v>#REF!</v>
      </c>
      <c r="L88" s="195" t="e">
        <f t="shared" si="5"/>
        <v>#REF!</v>
      </c>
      <c r="M88" s="195" t="e">
        <f t="shared" si="6"/>
        <v>#REF!</v>
      </c>
      <c r="N88" s="195" t="e">
        <f t="shared" si="7"/>
        <v>#REF!</v>
      </c>
      <c r="P88" s="195">
        <v>0</v>
      </c>
      <c r="Q88" s="195">
        <v>0</v>
      </c>
    </row>
    <row r="89" spans="1:17" hidden="1" x14ac:dyDescent="0.25">
      <c r="A89" s="485" t="s">
        <v>434</v>
      </c>
      <c r="B89" s="490" t="e">
        <f>VLOOKUP(A89,[3]Sheet1!$B$1:$D$1757,3,FALSE)</f>
        <v>#N/A</v>
      </c>
      <c r="C89" s="490" t="e">
        <f>VLOOKUP(A89,[3]Sheet1!$B$1:$R$1757,17,FALSE)</f>
        <v>#N/A</v>
      </c>
      <c r="D89" s="493">
        <v>94290</v>
      </c>
      <c r="E89" s="481">
        <v>0</v>
      </c>
      <c r="F89" s="482" t="e">
        <f>IF(D89&lt;60,0,ROUND(($D89*F$2)+VLOOKUP($C89,[2]CONFIG!$A$33:$C$43,3,FALSE),0))</f>
        <v>#REF!</v>
      </c>
      <c r="G89" s="482" t="e">
        <f>IF(D89&lt;60,0,ROUND(($D89*G$2)+VLOOKUP($C89,[2]CONFIG!$A$33:$C$43,3,FALSE),0))</f>
        <v>#REF!</v>
      </c>
      <c r="H89" s="482" t="e">
        <f>IF(D89&lt;60,0,ROUND(($D89*H$2)+VLOOKUP($C89,[2]CONFIG!$A$33:$C$43,3,FALSE),0))</f>
        <v>#REF!</v>
      </c>
      <c r="I89" s="482" t="e">
        <f>IF(D89&lt;60,0,ROUND(($D89*I$2)+VLOOKUP($C89,[2]CONFIG!$A$33:$C$43,3,FALSE),0))</f>
        <v>#REF!</v>
      </c>
      <c r="J89" s="491"/>
      <c r="K89" s="195" t="e">
        <f t="shared" si="4"/>
        <v>#REF!</v>
      </c>
      <c r="L89" s="195" t="e">
        <f t="shared" si="5"/>
        <v>#REF!</v>
      </c>
      <c r="M89" s="195" t="e">
        <f t="shared" si="6"/>
        <v>#REF!</v>
      </c>
      <c r="N89" s="195" t="e">
        <f t="shared" si="7"/>
        <v>#REF!</v>
      </c>
      <c r="P89" s="195">
        <v>0</v>
      </c>
      <c r="Q89" s="195">
        <v>0</v>
      </c>
    </row>
    <row r="90" spans="1:17" hidden="1" x14ac:dyDescent="0.25">
      <c r="A90" s="485" t="s">
        <v>435</v>
      </c>
      <c r="B90" s="490" t="e">
        <f>VLOOKUP(A90,[3]Sheet1!$B$1:$D$1757,3,FALSE)</f>
        <v>#N/A</v>
      </c>
      <c r="C90" s="490" t="e">
        <f>VLOOKUP(A90,[3]Sheet1!$B$1:$R$1757,17,FALSE)</f>
        <v>#N/A</v>
      </c>
      <c r="D90" s="493">
        <v>94240</v>
      </c>
      <c r="E90" s="481">
        <v>0</v>
      </c>
      <c r="F90" s="482" t="e">
        <f>IF(D90&lt;60,0,ROUND(($D90*F$2)+VLOOKUP($C90,[2]CONFIG!$A$33:$C$43,3,FALSE),0))</f>
        <v>#REF!</v>
      </c>
      <c r="G90" s="482" t="e">
        <f>IF(D90&lt;60,0,ROUND(($D90*G$2)+VLOOKUP($C90,[2]CONFIG!$A$33:$C$43,3,FALSE),0))</f>
        <v>#REF!</v>
      </c>
      <c r="H90" s="482" t="e">
        <f>IF(D90&lt;60,0,ROUND(($D90*H$2)+VLOOKUP($C90,[2]CONFIG!$A$33:$C$43,3,FALSE),0))</f>
        <v>#REF!</v>
      </c>
      <c r="I90" s="482" t="e">
        <f>IF(D90&lt;60,0,ROUND(($D90*I$2)+VLOOKUP($C90,[2]CONFIG!$A$33:$C$43,3,FALSE),0))</f>
        <v>#REF!</v>
      </c>
      <c r="J90" s="491"/>
      <c r="K90" s="195" t="e">
        <f t="shared" si="4"/>
        <v>#REF!</v>
      </c>
      <c r="L90" s="195" t="e">
        <f t="shared" si="5"/>
        <v>#REF!</v>
      </c>
      <c r="M90" s="195" t="e">
        <f t="shared" si="6"/>
        <v>#REF!</v>
      </c>
      <c r="N90" s="195" t="e">
        <f t="shared" si="7"/>
        <v>#REF!</v>
      </c>
      <c r="P90" s="195" t="e">
        <f>E90+K90</f>
        <v>#REF!</v>
      </c>
      <c r="Q90" s="195" t="e">
        <f>E90+L90</f>
        <v>#REF!</v>
      </c>
    </row>
    <row r="91" spans="1:17" hidden="1" x14ac:dyDescent="0.25">
      <c r="A91" s="485" t="s">
        <v>436</v>
      </c>
      <c r="B91" s="490" t="e">
        <f>VLOOKUP(A91,[3]Sheet1!$B$1:$D$1757,3,FALSE)</f>
        <v>#N/A</v>
      </c>
      <c r="C91" s="490" t="e">
        <f>VLOOKUP(A91,[3]Sheet1!$B$1:$R$1757,17,FALSE)</f>
        <v>#N/A</v>
      </c>
      <c r="D91" s="493">
        <v>93930</v>
      </c>
      <c r="E91" s="481">
        <v>0</v>
      </c>
      <c r="F91" s="482" t="e">
        <f>IF(D91&lt;60,0,ROUND(($D91*F$2)+VLOOKUP($C91,[2]CONFIG!$A$33:$C$43,3,FALSE),0))</f>
        <v>#REF!</v>
      </c>
      <c r="G91" s="482" t="e">
        <f>IF(D91&lt;60,0,ROUND(($D91*G$2)+VLOOKUP($C91,[2]CONFIG!$A$33:$C$43,3,FALSE),0))</f>
        <v>#REF!</v>
      </c>
      <c r="H91" s="482" t="e">
        <f>IF(D91&lt;60,0,ROUND(($D91*H$2)+VLOOKUP($C91,[2]CONFIG!$A$33:$C$43,3,FALSE),0))</f>
        <v>#REF!</v>
      </c>
      <c r="I91" s="482" t="e">
        <f>IF(D91&lt;60,0,ROUND(($D91*I$2)+VLOOKUP($C91,[2]CONFIG!$A$33:$C$43,3,FALSE),0))</f>
        <v>#REF!</v>
      </c>
      <c r="J91" s="491"/>
      <c r="K91" s="195" t="e">
        <f t="shared" si="4"/>
        <v>#REF!</v>
      </c>
      <c r="L91" s="195" t="e">
        <f t="shared" si="5"/>
        <v>#REF!</v>
      </c>
      <c r="M91" s="195" t="e">
        <f t="shared" si="6"/>
        <v>#REF!</v>
      </c>
      <c r="N91" s="195" t="e">
        <f t="shared" si="7"/>
        <v>#REF!</v>
      </c>
      <c r="P91" s="195">
        <v>0</v>
      </c>
      <c r="Q91" s="195">
        <v>0</v>
      </c>
    </row>
    <row r="92" spans="1:17" hidden="1" x14ac:dyDescent="0.25">
      <c r="A92" s="485" t="s">
        <v>437</v>
      </c>
      <c r="B92" s="490" t="e">
        <f>VLOOKUP(A92,[3]Sheet1!$B$1:$D$1757,3,FALSE)</f>
        <v>#N/A</v>
      </c>
      <c r="C92" s="490" t="e">
        <f>VLOOKUP(A92,[3]Sheet1!$B$1:$R$1757,17,FALSE)</f>
        <v>#N/A</v>
      </c>
      <c r="D92" s="493">
        <v>93765</v>
      </c>
      <c r="E92" s="481">
        <v>0</v>
      </c>
      <c r="F92" s="482" t="e">
        <f>IF(D92&lt;60,0,ROUND(($D92*F$2)+VLOOKUP($C92,[2]CONFIG!$A$33:$C$43,3,FALSE),0))</f>
        <v>#REF!</v>
      </c>
      <c r="G92" s="482" t="e">
        <f>IF(D92&lt;60,0,ROUND(($D92*G$2)+VLOOKUP($C92,[2]CONFIG!$A$33:$C$43,3,FALSE),0))</f>
        <v>#REF!</v>
      </c>
      <c r="H92" s="482" t="e">
        <f>IF(D92&lt;60,0,ROUND(($D92*H$2)+VLOOKUP($C92,[2]CONFIG!$A$33:$C$43,3,FALSE),0))</f>
        <v>#REF!</v>
      </c>
      <c r="I92" s="482" t="e">
        <f>IF(D92&lt;60,0,ROUND(($D92*I$2)+VLOOKUP($C92,[2]CONFIG!$A$33:$C$43,3,FALSE),0))</f>
        <v>#REF!</v>
      </c>
      <c r="J92" s="491"/>
      <c r="K92" s="195" t="e">
        <f t="shared" si="4"/>
        <v>#REF!</v>
      </c>
      <c r="L92" s="195" t="e">
        <f t="shared" si="5"/>
        <v>#REF!</v>
      </c>
      <c r="M92" s="195" t="e">
        <f t="shared" si="6"/>
        <v>#REF!</v>
      </c>
      <c r="N92" s="195" t="e">
        <f t="shared" si="7"/>
        <v>#REF!</v>
      </c>
      <c r="P92" s="195">
        <v>0</v>
      </c>
      <c r="Q92" s="195">
        <v>0</v>
      </c>
    </row>
    <row r="93" spans="1:17" hidden="1" x14ac:dyDescent="0.25">
      <c r="A93" s="485" t="s">
        <v>438</v>
      </c>
      <c r="B93" s="490" t="e">
        <f>VLOOKUP(A93,[3]Sheet1!$B$1:$D$1757,3,FALSE)</f>
        <v>#N/A</v>
      </c>
      <c r="C93" s="490" t="e">
        <f>VLOOKUP(A93,[3]Sheet1!$B$1:$R$1757,17,FALSE)</f>
        <v>#N/A</v>
      </c>
      <c r="D93" s="493">
        <v>93748</v>
      </c>
      <c r="E93" s="481">
        <v>0</v>
      </c>
      <c r="F93" s="482" t="e">
        <f>IF(D93&lt;60,0,ROUND(($D93*F$2)+VLOOKUP($C93,[2]CONFIG!$A$33:$C$43,3,FALSE),0))</f>
        <v>#REF!</v>
      </c>
      <c r="G93" s="482" t="e">
        <f>IF(D93&lt;60,0,ROUND(($D93*G$2)+VLOOKUP($C93,[2]CONFIG!$A$33:$C$43,3,FALSE),0))</f>
        <v>#REF!</v>
      </c>
      <c r="H93" s="482" t="e">
        <f>IF(D93&lt;60,0,ROUND(($D93*H$2)+VLOOKUP($C93,[2]CONFIG!$A$33:$C$43,3,FALSE),0))</f>
        <v>#REF!</v>
      </c>
      <c r="I93" s="482" t="e">
        <f>IF(D93&lt;60,0,ROUND(($D93*I$2)+VLOOKUP($C93,[2]CONFIG!$A$33:$C$43,3,FALSE),0))</f>
        <v>#REF!</v>
      </c>
      <c r="J93" s="491"/>
      <c r="K93" s="195" t="e">
        <f t="shared" si="4"/>
        <v>#REF!</v>
      </c>
      <c r="L93" s="195" t="e">
        <f t="shared" si="5"/>
        <v>#REF!</v>
      </c>
      <c r="M93" s="195" t="e">
        <f t="shared" si="6"/>
        <v>#REF!</v>
      </c>
      <c r="N93" s="195" t="e">
        <f t="shared" si="7"/>
        <v>#REF!</v>
      </c>
      <c r="P93" s="195">
        <v>0</v>
      </c>
      <c r="Q93" s="195">
        <v>0</v>
      </c>
    </row>
    <row r="94" spans="1:17" hidden="1" x14ac:dyDescent="0.25">
      <c r="A94" s="485" t="s">
        <v>439</v>
      </c>
      <c r="B94" s="490" t="e">
        <f>VLOOKUP(A94,[3]Sheet1!$B$1:$D$1757,3,FALSE)</f>
        <v>#N/A</v>
      </c>
      <c r="C94" s="490" t="e">
        <f>VLOOKUP(A94,[3]Sheet1!$B$1:$R$1757,17,FALSE)</f>
        <v>#N/A</v>
      </c>
      <c r="D94" s="493">
        <v>93000</v>
      </c>
      <c r="E94" s="481">
        <v>0</v>
      </c>
      <c r="F94" s="482" t="e">
        <f>IF(D94&lt;60,0,ROUND(($D94*F$2)+VLOOKUP($C94,[2]CONFIG!$A$33:$C$43,3,FALSE),0))</f>
        <v>#REF!</v>
      </c>
      <c r="G94" s="482" t="e">
        <f>IF(D94&lt;60,0,ROUND(($D94*G$2)+VLOOKUP($C94,[2]CONFIG!$A$33:$C$43,3,FALSE),0))</f>
        <v>#REF!</v>
      </c>
      <c r="H94" s="482" t="e">
        <f>IF(D94&lt;60,0,ROUND(($D94*H$2)+VLOOKUP($C94,[2]CONFIG!$A$33:$C$43,3,FALSE),0))</f>
        <v>#REF!</v>
      </c>
      <c r="I94" s="482" t="e">
        <f>IF(D94&lt;60,0,ROUND(($D94*I$2)+VLOOKUP($C94,[2]CONFIG!$A$33:$C$43,3,FALSE),0))</f>
        <v>#REF!</v>
      </c>
      <c r="J94" s="491"/>
      <c r="K94" s="195" t="e">
        <f t="shared" si="4"/>
        <v>#REF!</v>
      </c>
      <c r="L94" s="195" t="e">
        <f t="shared" si="5"/>
        <v>#REF!</v>
      </c>
      <c r="M94" s="195" t="e">
        <f t="shared" si="6"/>
        <v>#REF!</v>
      </c>
      <c r="N94" s="195" t="e">
        <f t="shared" si="7"/>
        <v>#REF!</v>
      </c>
      <c r="P94" s="195" t="e">
        <f>E94+K94</f>
        <v>#REF!</v>
      </c>
      <c r="Q94" s="195" t="e">
        <f>E94+L94</f>
        <v>#REF!</v>
      </c>
    </row>
    <row r="95" spans="1:17" hidden="1" x14ac:dyDescent="0.25">
      <c r="A95" s="485" t="s">
        <v>440</v>
      </c>
      <c r="B95" s="490" t="e">
        <f>VLOOKUP(A95,[3]Sheet1!$B$1:$D$1757,3,FALSE)</f>
        <v>#N/A</v>
      </c>
      <c r="C95" s="490" t="e">
        <f>VLOOKUP(A95,[3]Sheet1!$B$1:$R$1757,17,FALSE)</f>
        <v>#N/A</v>
      </c>
      <c r="D95" s="493">
        <v>92700</v>
      </c>
      <c r="E95" s="481">
        <v>0</v>
      </c>
      <c r="F95" s="482" t="e">
        <f>IF(D95&lt;60,0,ROUND(($D95*F$2)+VLOOKUP($C95,[2]CONFIG!$A$33:$C$43,3,FALSE),0))</f>
        <v>#REF!</v>
      </c>
      <c r="G95" s="482" t="e">
        <f>IF(D95&lt;60,0,ROUND(($D95*G$2)+VLOOKUP($C95,[2]CONFIG!$A$33:$C$43,3,FALSE),0))</f>
        <v>#REF!</v>
      </c>
      <c r="H95" s="482" t="e">
        <f>IF(D95&lt;60,0,ROUND(($D95*H$2)+VLOOKUP($C95,[2]CONFIG!$A$33:$C$43,3,FALSE),0))</f>
        <v>#REF!</v>
      </c>
      <c r="I95" s="482" t="e">
        <f>IF(D95&lt;60,0,ROUND(($D95*I$2)+VLOOKUP($C95,[2]CONFIG!$A$33:$C$43,3,FALSE),0))</f>
        <v>#REF!</v>
      </c>
      <c r="J95" s="491"/>
      <c r="K95" s="195" t="e">
        <f t="shared" si="4"/>
        <v>#REF!</v>
      </c>
      <c r="L95" s="195" t="e">
        <f t="shared" si="5"/>
        <v>#REF!</v>
      </c>
      <c r="M95" s="195" t="e">
        <f t="shared" si="6"/>
        <v>#REF!</v>
      </c>
      <c r="N95" s="195" t="e">
        <f t="shared" si="7"/>
        <v>#REF!</v>
      </c>
      <c r="P95" s="195">
        <v>0</v>
      </c>
      <c r="Q95" s="195">
        <v>0</v>
      </c>
    </row>
    <row r="96" spans="1:17" hidden="1" x14ac:dyDescent="0.25">
      <c r="A96" s="485" t="s">
        <v>441</v>
      </c>
      <c r="B96" s="490" t="e">
        <f>VLOOKUP(A96,[3]Sheet1!$B$1:$D$1757,3,FALSE)</f>
        <v>#N/A</v>
      </c>
      <c r="C96" s="490" t="e">
        <f>VLOOKUP(A96,[3]Sheet1!$B$1:$R$1757,17,FALSE)</f>
        <v>#N/A</v>
      </c>
      <c r="D96" s="493">
        <v>92673</v>
      </c>
      <c r="E96" s="481">
        <v>0</v>
      </c>
      <c r="F96" s="482" t="e">
        <f>IF(D96&lt;60,0,ROUND(($D96*F$2)+VLOOKUP($C96,[2]CONFIG!$A$33:$C$43,3,FALSE),0))</f>
        <v>#REF!</v>
      </c>
      <c r="G96" s="482" t="e">
        <f>IF(D96&lt;60,0,ROUND(($D96*G$2)+VLOOKUP($C96,[2]CONFIG!$A$33:$C$43,3,FALSE),0))</f>
        <v>#REF!</v>
      </c>
      <c r="H96" s="482" t="e">
        <f>IF(D96&lt;60,0,ROUND(($D96*H$2)+VLOOKUP($C96,[2]CONFIG!$A$33:$C$43,3,FALSE),0))</f>
        <v>#REF!</v>
      </c>
      <c r="I96" s="482" t="e">
        <f>IF(D96&lt;60,0,ROUND(($D96*I$2)+VLOOKUP($C96,[2]CONFIG!$A$33:$C$43,3,FALSE),0))</f>
        <v>#REF!</v>
      </c>
      <c r="J96" s="491"/>
      <c r="K96" s="195" t="e">
        <f t="shared" si="4"/>
        <v>#REF!</v>
      </c>
      <c r="L96" s="195" t="e">
        <f t="shared" si="5"/>
        <v>#REF!</v>
      </c>
      <c r="M96" s="195" t="e">
        <f t="shared" si="6"/>
        <v>#REF!</v>
      </c>
      <c r="N96" s="195" t="e">
        <f t="shared" si="7"/>
        <v>#REF!</v>
      </c>
      <c r="P96" s="195">
        <v>0</v>
      </c>
      <c r="Q96" s="195">
        <v>0</v>
      </c>
    </row>
    <row r="97" spans="1:17" hidden="1" x14ac:dyDescent="0.25">
      <c r="A97" s="485" t="s">
        <v>442</v>
      </c>
      <c r="B97" s="490" t="e">
        <f>VLOOKUP(A97,[3]Sheet1!$B$1:$D$1757,3,FALSE)</f>
        <v>#N/A</v>
      </c>
      <c r="C97" s="490" t="e">
        <f>VLOOKUP(A97,[3]Sheet1!$B$1:$R$1757,17,FALSE)</f>
        <v>#N/A</v>
      </c>
      <c r="D97" s="493">
        <v>92029</v>
      </c>
      <c r="E97" s="481">
        <v>0</v>
      </c>
      <c r="F97" s="482" t="e">
        <f>IF(D97&lt;60,0,ROUND(($D97*F$2)+VLOOKUP($C97,[2]CONFIG!$A$33:$C$43,3,FALSE),0))</f>
        <v>#REF!</v>
      </c>
      <c r="G97" s="482" t="e">
        <f>IF(D97&lt;60,0,ROUND(($D97*G$2)+VLOOKUP($C97,[2]CONFIG!$A$33:$C$43,3,FALSE),0))</f>
        <v>#REF!</v>
      </c>
      <c r="H97" s="482" t="e">
        <f>IF(D97&lt;60,0,ROUND(($D97*H$2)+VLOOKUP($C97,[2]CONFIG!$A$33:$C$43,3,FALSE),0))</f>
        <v>#REF!</v>
      </c>
      <c r="I97" s="482" t="e">
        <f>IF(D97&lt;60,0,ROUND(($D97*I$2)+VLOOKUP($C97,[2]CONFIG!$A$33:$C$43,3,FALSE),0))</f>
        <v>#REF!</v>
      </c>
      <c r="J97" s="491"/>
      <c r="K97" s="195" t="e">
        <f t="shared" si="4"/>
        <v>#REF!</v>
      </c>
      <c r="L97" s="195" t="e">
        <f t="shared" si="5"/>
        <v>#REF!</v>
      </c>
      <c r="M97" s="195" t="e">
        <f t="shared" si="6"/>
        <v>#REF!</v>
      </c>
      <c r="N97" s="195" t="e">
        <f t="shared" si="7"/>
        <v>#REF!</v>
      </c>
      <c r="P97" s="195">
        <v>0</v>
      </c>
      <c r="Q97" s="195">
        <v>0</v>
      </c>
    </row>
    <row r="98" spans="1:17" hidden="1" x14ac:dyDescent="0.25">
      <c r="A98" s="485" t="s">
        <v>443</v>
      </c>
      <c r="B98" s="490" t="e">
        <f>VLOOKUP(A98,[3]Sheet1!$B$1:$D$1757,3,FALSE)</f>
        <v>#N/A</v>
      </c>
      <c r="C98" s="490" t="e">
        <f>VLOOKUP(A98,[3]Sheet1!$B$1:$R$1757,17,FALSE)</f>
        <v>#N/A</v>
      </c>
      <c r="D98" s="493">
        <v>90565</v>
      </c>
      <c r="E98" s="481">
        <v>0</v>
      </c>
      <c r="F98" s="482" t="e">
        <f>IF(D98&lt;60,0,ROUND(($D98*F$2)+VLOOKUP($C98,[2]CONFIG!$A$33:$C$43,3,FALSE),0))</f>
        <v>#REF!</v>
      </c>
      <c r="G98" s="482" t="e">
        <f>IF(D98&lt;60,0,ROUND(($D98*G$2)+VLOOKUP($C98,[2]CONFIG!$A$33:$C$43,3,FALSE),0))</f>
        <v>#REF!</v>
      </c>
      <c r="H98" s="482" t="e">
        <f>IF(D98&lt;60,0,ROUND(($D98*H$2)+VLOOKUP($C98,[2]CONFIG!$A$33:$C$43,3,FALSE),0))</f>
        <v>#REF!</v>
      </c>
      <c r="I98" s="482" t="e">
        <f>IF(D98&lt;60,0,ROUND(($D98*I$2)+VLOOKUP($C98,[2]CONFIG!$A$33:$C$43,3,FALSE),0))</f>
        <v>#REF!</v>
      </c>
      <c r="J98" s="491"/>
      <c r="K98" s="195" t="e">
        <f t="shared" si="4"/>
        <v>#REF!</v>
      </c>
      <c r="L98" s="195" t="e">
        <f t="shared" si="5"/>
        <v>#REF!</v>
      </c>
      <c r="M98" s="195" t="e">
        <f t="shared" si="6"/>
        <v>#REF!</v>
      </c>
      <c r="N98" s="195" t="e">
        <f t="shared" si="7"/>
        <v>#REF!</v>
      </c>
      <c r="P98" s="195">
        <v>0</v>
      </c>
      <c r="Q98" s="195">
        <v>0</v>
      </c>
    </row>
    <row r="99" spans="1:17" hidden="1" x14ac:dyDescent="0.25">
      <c r="A99" s="485" t="s">
        <v>444</v>
      </c>
      <c r="B99" s="490" t="e">
        <f>VLOOKUP(A99,[3]Sheet1!$B$1:$D$1757,3,FALSE)</f>
        <v>#N/A</v>
      </c>
      <c r="C99" s="490" t="e">
        <f>VLOOKUP(A99,[3]Sheet1!$B$1:$R$1757,17,FALSE)</f>
        <v>#N/A</v>
      </c>
      <c r="D99" s="493">
        <v>90526</v>
      </c>
      <c r="E99" s="481">
        <v>0</v>
      </c>
      <c r="F99" s="482" t="e">
        <f>IF(D99&lt;60,0,ROUND(($D99*F$2)+VLOOKUP($C99,[2]CONFIG!$A$33:$C$43,3,FALSE),0))</f>
        <v>#REF!</v>
      </c>
      <c r="G99" s="482" t="e">
        <f>IF(D99&lt;60,0,ROUND(($D99*G$2)+VLOOKUP($C99,[2]CONFIG!$A$33:$C$43,3,FALSE),0))</f>
        <v>#REF!</v>
      </c>
      <c r="H99" s="482" t="e">
        <f>IF(D99&lt;60,0,ROUND(($D99*H$2)+VLOOKUP($C99,[2]CONFIG!$A$33:$C$43,3,FALSE),0))</f>
        <v>#REF!</v>
      </c>
      <c r="I99" s="482" t="e">
        <f>IF(D99&lt;60,0,ROUND(($D99*I$2)+VLOOKUP($C99,[2]CONFIG!$A$33:$C$43,3,FALSE),0))</f>
        <v>#REF!</v>
      </c>
      <c r="J99" s="491"/>
      <c r="K99" s="195" t="e">
        <f t="shared" si="4"/>
        <v>#REF!</v>
      </c>
      <c r="L99" s="195" t="e">
        <f t="shared" si="5"/>
        <v>#REF!</v>
      </c>
      <c r="M99" s="195" t="e">
        <f t="shared" si="6"/>
        <v>#REF!</v>
      </c>
      <c r="N99" s="195" t="e">
        <f t="shared" si="7"/>
        <v>#REF!</v>
      </c>
      <c r="P99" s="195" t="e">
        <f>E99+K99</f>
        <v>#REF!</v>
      </c>
      <c r="Q99" s="195" t="e">
        <f>E99+L99</f>
        <v>#REF!</v>
      </c>
    </row>
    <row r="100" spans="1:17" hidden="1" x14ac:dyDescent="0.25">
      <c r="A100" s="485" t="s">
        <v>445</v>
      </c>
      <c r="B100" s="490" t="e">
        <f>VLOOKUP(A100,[3]Sheet1!$B$1:$D$1757,3,FALSE)</f>
        <v>#N/A</v>
      </c>
      <c r="C100" s="490" t="e">
        <f>VLOOKUP(A100,[3]Sheet1!$B$1:$R$1757,17,FALSE)</f>
        <v>#N/A</v>
      </c>
      <c r="D100" s="493">
        <v>90000</v>
      </c>
      <c r="E100" s="481">
        <v>0</v>
      </c>
      <c r="F100" s="482" t="e">
        <f>IF(D100&lt;60,0,ROUND(($D100*F$2)+VLOOKUP($C100,[2]CONFIG!$A$33:$C$43,3,FALSE),0))</f>
        <v>#REF!</v>
      </c>
      <c r="G100" s="482" t="e">
        <f>IF(D100&lt;60,0,ROUND(($D100*G$2)+VLOOKUP($C100,[2]CONFIG!$A$33:$C$43,3,FALSE),0))</f>
        <v>#REF!</v>
      </c>
      <c r="H100" s="482" t="e">
        <f>IF(D100&lt;60,0,ROUND(($D100*H$2)+VLOOKUP($C100,[2]CONFIG!$A$33:$C$43,3,FALSE),0))</f>
        <v>#REF!</v>
      </c>
      <c r="I100" s="482" t="e">
        <f>IF(D100&lt;60,0,ROUND(($D100*I$2)+VLOOKUP($C100,[2]CONFIG!$A$33:$C$43,3,FALSE),0))</f>
        <v>#REF!</v>
      </c>
      <c r="J100" s="491"/>
      <c r="K100" s="195" t="e">
        <f t="shared" si="4"/>
        <v>#REF!</v>
      </c>
      <c r="L100" s="195" t="e">
        <f t="shared" si="5"/>
        <v>#REF!</v>
      </c>
      <c r="M100" s="195" t="e">
        <f t="shared" si="6"/>
        <v>#REF!</v>
      </c>
      <c r="N100" s="195" t="e">
        <f t="shared" si="7"/>
        <v>#REF!</v>
      </c>
      <c r="P100" s="195">
        <v>0</v>
      </c>
      <c r="Q100" s="195">
        <v>0</v>
      </c>
    </row>
    <row r="101" spans="1:17" hidden="1" x14ac:dyDescent="0.25">
      <c r="A101" s="485" t="s">
        <v>446</v>
      </c>
      <c r="B101" s="490" t="e">
        <f>VLOOKUP(A101,[3]Sheet1!$B$1:$D$1757,3,FALSE)</f>
        <v>#N/A</v>
      </c>
      <c r="C101" s="490" t="e">
        <f>VLOOKUP(A101,[3]Sheet1!$B$1:$R$1757,17,FALSE)</f>
        <v>#N/A</v>
      </c>
      <c r="D101" s="493">
        <v>89924</v>
      </c>
      <c r="E101" s="481">
        <v>0</v>
      </c>
      <c r="F101" s="482" t="e">
        <f>IF(D101&lt;60,0,ROUND(($D101*F$2)+VLOOKUP($C101,[2]CONFIG!$A$33:$C$43,3,FALSE),0))</f>
        <v>#REF!</v>
      </c>
      <c r="G101" s="482" t="e">
        <f>IF(D101&lt;60,0,ROUND(($D101*G$2)+VLOOKUP($C101,[2]CONFIG!$A$33:$C$43,3,FALSE),0))</f>
        <v>#REF!</v>
      </c>
      <c r="H101" s="482" t="e">
        <f>IF(D101&lt;60,0,ROUND(($D101*H$2)+VLOOKUP($C101,[2]CONFIG!$A$33:$C$43,3,FALSE),0))</f>
        <v>#REF!</v>
      </c>
      <c r="I101" s="482" t="e">
        <f>IF(D101&lt;60,0,ROUND(($D101*I$2)+VLOOKUP($C101,[2]CONFIG!$A$33:$C$43,3,FALSE),0))</f>
        <v>#REF!</v>
      </c>
      <c r="J101" s="491"/>
      <c r="K101" s="195" t="e">
        <f t="shared" si="4"/>
        <v>#REF!</v>
      </c>
      <c r="L101" s="195" t="e">
        <f t="shared" si="5"/>
        <v>#REF!</v>
      </c>
      <c r="M101" s="195" t="e">
        <f t="shared" si="6"/>
        <v>#REF!</v>
      </c>
      <c r="N101" s="195" t="e">
        <f t="shared" si="7"/>
        <v>#REF!</v>
      </c>
      <c r="P101" s="195">
        <v>0</v>
      </c>
      <c r="Q101" s="195">
        <v>0</v>
      </c>
    </row>
    <row r="102" spans="1:17" hidden="1" x14ac:dyDescent="0.25">
      <c r="A102" s="485" t="s">
        <v>447</v>
      </c>
      <c r="B102" s="490" t="e">
        <f>VLOOKUP(A102,[3]Sheet1!$B$1:$D$1757,3,FALSE)</f>
        <v>#N/A</v>
      </c>
      <c r="C102" s="490" t="e">
        <f>VLOOKUP(A102,[3]Sheet1!$B$1:$R$1757,17,FALSE)</f>
        <v>#N/A</v>
      </c>
      <c r="D102" s="493">
        <v>89404</v>
      </c>
      <c r="E102" s="481">
        <v>0</v>
      </c>
      <c r="F102" s="482" t="e">
        <f>IF(D102&lt;60,0,ROUND(($D102*F$2)+VLOOKUP($C102,[2]CONFIG!$A$33:$C$43,3,FALSE),0))</f>
        <v>#REF!</v>
      </c>
      <c r="G102" s="482" t="e">
        <f>IF(D102&lt;60,0,ROUND(($D102*G$2)+VLOOKUP($C102,[2]CONFIG!$A$33:$C$43,3,FALSE),0))</f>
        <v>#REF!</v>
      </c>
      <c r="H102" s="482" t="e">
        <f>IF(D102&lt;60,0,ROUND(($D102*H$2)+VLOOKUP($C102,[2]CONFIG!$A$33:$C$43,3,FALSE),0))</f>
        <v>#REF!</v>
      </c>
      <c r="I102" s="482" t="e">
        <f>IF(D102&lt;60,0,ROUND(($D102*I$2)+VLOOKUP($C102,[2]CONFIG!$A$33:$C$43,3,FALSE),0))</f>
        <v>#REF!</v>
      </c>
      <c r="J102" s="491"/>
      <c r="K102" s="195" t="e">
        <f t="shared" si="4"/>
        <v>#REF!</v>
      </c>
      <c r="L102" s="195" t="e">
        <f t="shared" si="5"/>
        <v>#REF!</v>
      </c>
      <c r="M102" s="195" t="e">
        <f t="shared" si="6"/>
        <v>#REF!</v>
      </c>
      <c r="N102" s="195" t="e">
        <f t="shared" si="7"/>
        <v>#REF!</v>
      </c>
      <c r="P102" s="195">
        <v>0</v>
      </c>
      <c r="Q102" s="195">
        <v>0</v>
      </c>
    </row>
    <row r="103" spans="1:17" hidden="1" x14ac:dyDescent="0.25">
      <c r="A103" s="485" t="s">
        <v>448</v>
      </c>
      <c r="B103" s="490" t="e">
        <f>VLOOKUP(A103,[3]Sheet1!$B$1:$D$1757,3,FALSE)</f>
        <v>#N/A</v>
      </c>
      <c r="C103" s="490" t="e">
        <f>VLOOKUP(A103,[3]Sheet1!$B$1:$R$1757,17,FALSE)</f>
        <v>#N/A</v>
      </c>
      <c r="D103" s="493">
        <v>89259</v>
      </c>
      <c r="E103" s="481">
        <v>0</v>
      </c>
      <c r="F103" s="482" t="e">
        <f>IF(D103&lt;60,0,ROUND(($D103*F$2)+VLOOKUP($C103,[2]CONFIG!$A$33:$C$43,3,FALSE),0))</f>
        <v>#REF!</v>
      </c>
      <c r="G103" s="482" t="e">
        <f>IF(D103&lt;60,0,ROUND(($D103*G$2)+VLOOKUP($C103,[2]CONFIG!$A$33:$C$43,3,FALSE),0))</f>
        <v>#REF!</v>
      </c>
      <c r="H103" s="482" t="e">
        <f>IF(D103&lt;60,0,ROUND(($D103*H$2)+VLOOKUP($C103,[2]CONFIG!$A$33:$C$43,3,FALSE),0))</f>
        <v>#REF!</v>
      </c>
      <c r="I103" s="482" t="e">
        <f>IF(D103&lt;60,0,ROUND(($D103*I$2)+VLOOKUP($C103,[2]CONFIG!$A$33:$C$43,3,FALSE),0))</f>
        <v>#REF!</v>
      </c>
      <c r="J103" s="491"/>
      <c r="K103" s="195" t="e">
        <f t="shared" si="4"/>
        <v>#REF!</v>
      </c>
      <c r="L103" s="195" t="e">
        <f t="shared" si="5"/>
        <v>#REF!</v>
      </c>
      <c r="M103" s="195" t="e">
        <f t="shared" si="6"/>
        <v>#REF!</v>
      </c>
      <c r="N103" s="195" t="e">
        <f t="shared" si="7"/>
        <v>#REF!</v>
      </c>
      <c r="P103" s="195">
        <v>0</v>
      </c>
      <c r="Q103" s="195">
        <v>0</v>
      </c>
    </row>
    <row r="104" spans="1:17" hidden="1" x14ac:dyDescent="0.25">
      <c r="A104" s="485" t="s">
        <v>449</v>
      </c>
      <c r="B104" s="490" t="e">
        <f>VLOOKUP(A104,[3]Sheet1!$B$1:$D$1757,3,FALSE)</f>
        <v>#N/A</v>
      </c>
      <c r="C104" s="490" t="e">
        <f>VLOOKUP(A104,[3]Sheet1!$B$1:$R$1757,17,FALSE)</f>
        <v>#N/A</v>
      </c>
      <c r="D104" s="493">
        <v>89194</v>
      </c>
      <c r="E104" s="481">
        <v>0</v>
      </c>
      <c r="F104" s="482" t="e">
        <f>IF(D104&lt;60,0,ROUND(($D104*F$2)+VLOOKUP($C104,[2]CONFIG!$A$33:$C$43,3,FALSE),0))</f>
        <v>#REF!</v>
      </c>
      <c r="G104" s="482" t="e">
        <f>IF(D104&lt;60,0,ROUND(($D104*G$2)+VLOOKUP($C104,[2]CONFIG!$A$33:$C$43,3,FALSE),0))</f>
        <v>#REF!</v>
      </c>
      <c r="H104" s="482" t="e">
        <f>IF(D104&lt;60,0,ROUND(($D104*H$2)+VLOOKUP($C104,[2]CONFIG!$A$33:$C$43,3,FALSE),0))</f>
        <v>#REF!</v>
      </c>
      <c r="I104" s="482" t="e">
        <f>IF(D104&lt;60,0,ROUND(($D104*I$2)+VLOOKUP($C104,[2]CONFIG!$A$33:$C$43,3,FALSE),0))</f>
        <v>#REF!</v>
      </c>
      <c r="J104" s="491"/>
      <c r="K104" s="195" t="e">
        <f t="shared" si="4"/>
        <v>#REF!</v>
      </c>
      <c r="L104" s="195" t="e">
        <f t="shared" si="5"/>
        <v>#REF!</v>
      </c>
      <c r="M104" s="195" t="e">
        <f t="shared" si="6"/>
        <v>#REF!</v>
      </c>
      <c r="N104" s="195" t="e">
        <f t="shared" si="7"/>
        <v>#REF!</v>
      </c>
      <c r="P104" s="195">
        <v>0</v>
      </c>
      <c r="Q104" s="195">
        <v>0</v>
      </c>
    </row>
    <row r="105" spans="1:17" x14ac:dyDescent="0.25">
      <c r="A105" s="494" t="s">
        <v>306</v>
      </c>
      <c r="B105" s="490" t="e">
        <f>VLOOKUP(A105,[3]Sheet1!$B$1:$D$1757,3,FALSE)</f>
        <v>#N/A</v>
      </c>
      <c r="C105" s="490" t="e">
        <f>VLOOKUP(A105,[3]Sheet1!$B$1:$R$1757,17,FALSE)</f>
        <v>#N/A</v>
      </c>
      <c r="D105" s="493">
        <v>88893</v>
      </c>
      <c r="E105" s="481">
        <v>0</v>
      </c>
      <c r="F105" s="482" t="e">
        <f>IF(D105&lt;60,0,ROUND(($D105*F$2)+VLOOKUP($C105,[2]CONFIG!$A$33:$C$43,3,FALSE),0))</f>
        <v>#REF!</v>
      </c>
      <c r="G105" s="482" t="e">
        <f>IF(D105&lt;60,0,ROUND(($D105*G$2)+VLOOKUP($C105,[2]CONFIG!$A$33:$C$43,3,FALSE),0))</f>
        <v>#REF!</v>
      </c>
      <c r="H105" s="482" t="e">
        <f>IF(D105&lt;60,0,ROUND(($D105*H$2)+VLOOKUP($C105,[2]CONFIG!$A$33:$C$43,3,FALSE),0))</f>
        <v>#REF!</v>
      </c>
      <c r="I105" s="482" t="e">
        <f>IF(D105&lt;60,0,ROUND(($D105*I$2)+VLOOKUP($C105,[2]CONFIG!$A$33:$C$43,3,FALSE),0))</f>
        <v>#REF!</v>
      </c>
      <c r="J105" s="491"/>
      <c r="K105" s="195" t="e">
        <f t="shared" si="4"/>
        <v>#REF!</v>
      </c>
      <c r="L105" s="195" t="e">
        <f t="shared" si="5"/>
        <v>#REF!</v>
      </c>
      <c r="M105" s="195" t="e">
        <f t="shared" si="6"/>
        <v>#REF!</v>
      </c>
      <c r="N105" s="195" t="e">
        <f t="shared" si="7"/>
        <v>#REF!</v>
      </c>
      <c r="P105" s="195">
        <v>0</v>
      </c>
      <c r="Q105" s="195">
        <v>0</v>
      </c>
    </row>
    <row r="106" spans="1:17" hidden="1" x14ac:dyDescent="0.25">
      <c r="A106" s="485" t="s">
        <v>450</v>
      </c>
      <c r="B106" s="490" t="e">
        <f>VLOOKUP(A106,[3]Sheet1!$B$1:$D$1757,3,FALSE)</f>
        <v>#N/A</v>
      </c>
      <c r="C106" s="490" t="e">
        <f>VLOOKUP(A106,[3]Sheet1!$B$1:$R$1757,17,FALSE)</f>
        <v>#N/A</v>
      </c>
      <c r="D106" s="493">
        <v>88823</v>
      </c>
      <c r="E106" s="481">
        <v>0</v>
      </c>
      <c r="F106" s="482" t="e">
        <f>IF(D106&lt;60,0,ROUND(($D106*F$2)+VLOOKUP($C106,[2]CONFIG!$A$33:$C$43,3,FALSE),0))</f>
        <v>#REF!</v>
      </c>
      <c r="G106" s="482" t="e">
        <f>IF(D106&lt;60,0,ROUND(($D106*G$2)+VLOOKUP($C106,[2]CONFIG!$A$33:$C$43,3,FALSE),0))</f>
        <v>#REF!</v>
      </c>
      <c r="H106" s="482" t="e">
        <f>IF(D106&lt;60,0,ROUND(($D106*H$2)+VLOOKUP($C106,[2]CONFIG!$A$33:$C$43,3,FALSE),0))</f>
        <v>#REF!</v>
      </c>
      <c r="I106" s="482" t="e">
        <f>IF(D106&lt;60,0,ROUND(($D106*I$2)+VLOOKUP($C106,[2]CONFIG!$A$33:$C$43,3,FALSE),0))</f>
        <v>#REF!</v>
      </c>
      <c r="J106" s="491"/>
      <c r="K106" s="195" t="e">
        <f t="shared" si="4"/>
        <v>#REF!</v>
      </c>
      <c r="L106" s="195" t="e">
        <f t="shared" si="5"/>
        <v>#REF!</v>
      </c>
      <c r="M106" s="195" t="e">
        <f t="shared" si="6"/>
        <v>#REF!</v>
      </c>
      <c r="N106" s="195" t="e">
        <f t="shared" si="7"/>
        <v>#REF!</v>
      </c>
      <c r="P106" s="195">
        <v>0</v>
      </c>
      <c r="Q106" s="195">
        <v>0</v>
      </c>
    </row>
    <row r="107" spans="1:17" hidden="1" x14ac:dyDescent="0.25">
      <c r="A107" s="485" t="s">
        <v>451</v>
      </c>
      <c r="B107" s="490" t="e">
        <f>VLOOKUP(A107,[3]Sheet1!$B$1:$D$1757,3,FALSE)</f>
        <v>#N/A</v>
      </c>
      <c r="C107" s="490" t="e">
        <f>VLOOKUP(A107,[3]Sheet1!$B$1:$R$1757,17,FALSE)</f>
        <v>#N/A</v>
      </c>
      <c r="D107" s="493">
        <v>88753</v>
      </c>
      <c r="E107" s="481">
        <v>0</v>
      </c>
      <c r="F107" s="482" t="e">
        <f>IF(D107&lt;60,0,ROUND(($D107*F$2)+VLOOKUP($C107,[2]CONFIG!$A$33:$C$43,3,FALSE),0))</f>
        <v>#REF!</v>
      </c>
      <c r="G107" s="482" t="e">
        <f>IF(D107&lt;60,0,ROUND(($D107*G$2)+VLOOKUP($C107,[2]CONFIG!$A$33:$C$43,3,FALSE),0))</f>
        <v>#REF!</v>
      </c>
      <c r="H107" s="482" t="e">
        <f>IF(D107&lt;60,0,ROUND(($D107*H$2)+VLOOKUP($C107,[2]CONFIG!$A$33:$C$43,3,FALSE),0))</f>
        <v>#REF!</v>
      </c>
      <c r="I107" s="482" t="e">
        <f>IF(D107&lt;60,0,ROUND(($D107*I$2)+VLOOKUP($C107,[2]CONFIG!$A$33:$C$43,3,FALSE),0))</f>
        <v>#REF!</v>
      </c>
      <c r="J107" s="491"/>
      <c r="K107" s="195" t="e">
        <f t="shared" si="4"/>
        <v>#REF!</v>
      </c>
      <c r="L107" s="195" t="e">
        <f t="shared" si="5"/>
        <v>#REF!</v>
      </c>
      <c r="M107" s="195" t="e">
        <f t="shared" si="6"/>
        <v>#REF!</v>
      </c>
      <c r="N107" s="195" t="e">
        <f t="shared" si="7"/>
        <v>#REF!</v>
      </c>
      <c r="P107" s="195">
        <v>0</v>
      </c>
      <c r="Q107" s="195">
        <v>0</v>
      </c>
    </row>
    <row r="108" spans="1:17" hidden="1" x14ac:dyDescent="0.25">
      <c r="A108" s="485" t="s">
        <v>452</v>
      </c>
      <c r="B108" s="490" t="e">
        <f>VLOOKUP(A108,[3]Sheet1!$B$1:$D$1757,3,FALSE)</f>
        <v>#N/A</v>
      </c>
      <c r="C108" s="490" t="e">
        <f>VLOOKUP(A108,[3]Sheet1!$B$1:$R$1757,17,FALSE)</f>
        <v>#N/A</v>
      </c>
      <c r="D108" s="493">
        <v>88335</v>
      </c>
      <c r="E108" s="481">
        <v>0</v>
      </c>
      <c r="F108" s="482" t="e">
        <f>IF(D108&lt;60,0,ROUND(($D108*F$2)+VLOOKUP($C108,[2]CONFIG!$A$33:$C$43,3,FALSE),0))</f>
        <v>#REF!</v>
      </c>
      <c r="G108" s="482" t="e">
        <f>IF(D108&lt;60,0,ROUND(($D108*G$2)+VLOOKUP($C108,[2]CONFIG!$A$33:$C$43,3,FALSE),0))</f>
        <v>#REF!</v>
      </c>
      <c r="H108" s="482" t="e">
        <f>IF(D108&lt;60,0,ROUND(($D108*H$2)+VLOOKUP($C108,[2]CONFIG!$A$33:$C$43,3,FALSE),0))</f>
        <v>#REF!</v>
      </c>
      <c r="I108" s="482" t="e">
        <f>IF(D108&lt;60,0,ROUND(($D108*I$2)+VLOOKUP($C108,[2]CONFIG!$A$33:$C$43,3,FALSE),0))</f>
        <v>#REF!</v>
      </c>
      <c r="J108" s="491"/>
      <c r="K108" s="195" t="e">
        <f t="shared" si="4"/>
        <v>#REF!</v>
      </c>
      <c r="L108" s="195" t="e">
        <f t="shared" si="5"/>
        <v>#REF!</v>
      </c>
      <c r="M108" s="195" t="e">
        <f t="shared" si="6"/>
        <v>#REF!</v>
      </c>
      <c r="N108" s="195" t="e">
        <f t="shared" si="7"/>
        <v>#REF!</v>
      </c>
      <c r="P108" s="195" t="e">
        <f>E108+K108</f>
        <v>#REF!</v>
      </c>
      <c r="Q108" s="195" t="e">
        <f>E108+L108</f>
        <v>#REF!</v>
      </c>
    </row>
    <row r="109" spans="1:17" hidden="1" x14ac:dyDescent="0.25">
      <c r="A109" s="485" t="s">
        <v>453</v>
      </c>
      <c r="B109" s="490" t="e">
        <f>VLOOKUP(A109,[3]Sheet1!$B$1:$D$1757,3,FALSE)</f>
        <v>#N/A</v>
      </c>
      <c r="C109" s="490" t="e">
        <f>VLOOKUP(A109,[3]Sheet1!$B$1:$R$1757,17,FALSE)</f>
        <v>#N/A</v>
      </c>
      <c r="D109" s="493">
        <v>88335</v>
      </c>
      <c r="E109" s="481">
        <v>0</v>
      </c>
      <c r="F109" s="482" t="e">
        <f>IF(D109&lt;60,0,ROUND(($D109*F$2)+VLOOKUP($C109,[2]CONFIG!$A$33:$C$43,3,FALSE),0))</f>
        <v>#REF!</v>
      </c>
      <c r="G109" s="482" t="e">
        <f>IF(D109&lt;60,0,ROUND(($D109*G$2)+VLOOKUP($C109,[2]CONFIG!$A$33:$C$43,3,FALSE),0))</f>
        <v>#REF!</v>
      </c>
      <c r="H109" s="482" t="e">
        <f>IF(D109&lt;60,0,ROUND(($D109*H$2)+VLOOKUP($C109,[2]CONFIG!$A$33:$C$43,3,FALSE),0))</f>
        <v>#REF!</v>
      </c>
      <c r="I109" s="482" t="e">
        <f>IF(D109&lt;60,0,ROUND(($D109*I$2)+VLOOKUP($C109,[2]CONFIG!$A$33:$C$43,3,FALSE),0))</f>
        <v>#REF!</v>
      </c>
      <c r="J109" s="491"/>
      <c r="K109" s="195" t="e">
        <f t="shared" si="4"/>
        <v>#REF!</v>
      </c>
      <c r="L109" s="195" t="e">
        <f t="shared" si="5"/>
        <v>#REF!</v>
      </c>
      <c r="M109" s="195" t="e">
        <f t="shared" si="6"/>
        <v>#REF!</v>
      </c>
      <c r="N109" s="195" t="e">
        <f t="shared" si="7"/>
        <v>#REF!</v>
      </c>
      <c r="P109" s="195">
        <v>0</v>
      </c>
      <c r="Q109" s="195">
        <v>0</v>
      </c>
    </row>
    <row r="110" spans="1:17" hidden="1" x14ac:dyDescent="0.25">
      <c r="A110" s="485" t="s">
        <v>454</v>
      </c>
      <c r="B110" s="490" t="e">
        <f>VLOOKUP(A110,[3]Sheet1!$B$1:$D$1757,3,FALSE)</f>
        <v>#N/A</v>
      </c>
      <c r="C110" s="490" t="e">
        <f>VLOOKUP(A110,[3]Sheet1!$B$1:$R$1757,17,FALSE)</f>
        <v>#N/A</v>
      </c>
      <c r="D110" s="493">
        <v>88317</v>
      </c>
      <c r="E110" s="481">
        <v>0</v>
      </c>
      <c r="F110" s="482" t="e">
        <f>IF(D110&lt;60,0,ROUND(($D110*F$2)+VLOOKUP($C110,[2]CONFIG!$A$33:$C$43,3,FALSE),0))</f>
        <v>#REF!</v>
      </c>
      <c r="G110" s="482" t="e">
        <f>IF(D110&lt;60,0,ROUND(($D110*G$2)+VLOOKUP($C110,[2]CONFIG!$A$33:$C$43,3,FALSE),0))</f>
        <v>#REF!</v>
      </c>
      <c r="H110" s="482" t="e">
        <f>IF(D110&lt;60,0,ROUND(($D110*H$2)+VLOOKUP($C110,[2]CONFIG!$A$33:$C$43,3,FALSE),0))</f>
        <v>#REF!</v>
      </c>
      <c r="I110" s="482" t="e">
        <f>IF(D110&lt;60,0,ROUND(($D110*I$2)+VLOOKUP($C110,[2]CONFIG!$A$33:$C$43,3,FALSE),0))</f>
        <v>#REF!</v>
      </c>
      <c r="J110" s="491"/>
      <c r="K110" s="195" t="e">
        <f t="shared" si="4"/>
        <v>#REF!</v>
      </c>
      <c r="L110" s="195" t="e">
        <f t="shared" si="5"/>
        <v>#REF!</v>
      </c>
      <c r="M110" s="195" t="e">
        <f t="shared" si="6"/>
        <v>#REF!</v>
      </c>
      <c r="N110" s="195" t="e">
        <f t="shared" si="7"/>
        <v>#REF!</v>
      </c>
      <c r="P110" s="195" t="e">
        <f>E110+K110</f>
        <v>#REF!</v>
      </c>
      <c r="Q110" s="195" t="e">
        <f>E110+L110</f>
        <v>#REF!</v>
      </c>
    </row>
    <row r="111" spans="1:17" hidden="1" x14ac:dyDescent="0.25">
      <c r="A111" s="485" t="s">
        <v>455</v>
      </c>
      <c r="B111" s="490" t="e">
        <f>VLOOKUP(A111,[3]Sheet1!$B$1:$D$1757,3,FALSE)</f>
        <v>#N/A</v>
      </c>
      <c r="C111" s="490" t="e">
        <f>VLOOKUP(A111,[3]Sheet1!$B$1:$R$1757,17,FALSE)</f>
        <v>#N/A</v>
      </c>
      <c r="D111" s="493">
        <v>88000</v>
      </c>
      <c r="E111" s="481">
        <v>0</v>
      </c>
      <c r="F111" s="482" t="e">
        <f>IF(D111&lt;60,0,ROUND(($D111*F$2)+VLOOKUP($C111,[2]CONFIG!$A$33:$C$43,3,FALSE),0))</f>
        <v>#REF!</v>
      </c>
      <c r="G111" s="482" t="e">
        <f>IF(D111&lt;60,0,ROUND(($D111*G$2)+VLOOKUP($C111,[2]CONFIG!$A$33:$C$43,3,FALSE),0))</f>
        <v>#REF!</v>
      </c>
      <c r="H111" s="482" t="e">
        <f>IF(D111&lt;60,0,ROUND(($D111*H$2)+VLOOKUP($C111,[2]CONFIG!$A$33:$C$43,3,FALSE),0))</f>
        <v>#REF!</v>
      </c>
      <c r="I111" s="482" t="e">
        <f>IF(D111&lt;60,0,ROUND(($D111*I$2)+VLOOKUP($C111,[2]CONFIG!$A$33:$C$43,3,FALSE),0))</f>
        <v>#REF!</v>
      </c>
      <c r="J111" s="491"/>
      <c r="K111" s="195" t="e">
        <f t="shared" si="4"/>
        <v>#REF!</v>
      </c>
      <c r="L111" s="195" t="e">
        <f t="shared" si="5"/>
        <v>#REF!</v>
      </c>
      <c r="M111" s="195" t="e">
        <f t="shared" si="6"/>
        <v>#REF!</v>
      </c>
      <c r="N111" s="195" t="e">
        <f t="shared" si="7"/>
        <v>#REF!</v>
      </c>
      <c r="P111" s="195">
        <v>0</v>
      </c>
      <c r="Q111" s="195">
        <v>0</v>
      </c>
    </row>
    <row r="112" spans="1:17" hidden="1" x14ac:dyDescent="0.25">
      <c r="A112" s="485" t="s">
        <v>456</v>
      </c>
      <c r="B112" s="490" t="e">
        <f>VLOOKUP(A112,[3]Sheet1!$B$1:$D$1757,3,FALSE)</f>
        <v>#N/A</v>
      </c>
      <c r="C112" s="490" t="e">
        <f>VLOOKUP(A112,[3]Sheet1!$B$1:$R$1757,17,FALSE)</f>
        <v>#N/A</v>
      </c>
      <c r="D112" s="493">
        <v>87752</v>
      </c>
      <c r="E112" s="481">
        <v>0</v>
      </c>
      <c r="F112" s="482" t="e">
        <f>IF(D112&lt;60,0,ROUND(($D112*F$2)+VLOOKUP($C112,[2]CONFIG!$A$33:$C$43,3,FALSE),0))</f>
        <v>#REF!</v>
      </c>
      <c r="G112" s="482" t="e">
        <f>IF(D112&lt;60,0,ROUND(($D112*G$2)+VLOOKUP($C112,[2]CONFIG!$A$33:$C$43,3,FALSE),0))</f>
        <v>#REF!</v>
      </c>
      <c r="H112" s="482" t="e">
        <f>IF(D112&lt;60,0,ROUND(($D112*H$2)+VLOOKUP($C112,[2]CONFIG!$A$33:$C$43,3,FALSE),0))</f>
        <v>#REF!</v>
      </c>
      <c r="I112" s="482" t="e">
        <f>IF(D112&lt;60,0,ROUND(($D112*I$2)+VLOOKUP($C112,[2]CONFIG!$A$33:$C$43,3,FALSE),0))</f>
        <v>#REF!</v>
      </c>
      <c r="J112" s="491"/>
      <c r="K112" s="195" t="e">
        <f t="shared" si="4"/>
        <v>#REF!</v>
      </c>
      <c r="L112" s="195" t="e">
        <f t="shared" si="5"/>
        <v>#REF!</v>
      </c>
      <c r="M112" s="195" t="e">
        <f t="shared" si="6"/>
        <v>#REF!</v>
      </c>
      <c r="N112" s="195" t="e">
        <f t="shared" si="7"/>
        <v>#REF!</v>
      </c>
      <c r="P112" s="195">
        <v>0</v>
      </c>
      <c r="Q112" s="195">
        <v>0</v>
      </c>
    </row>
    <row r="113" spans="1:17" hidden="1" x14ac:dyDescent="0.25">
      <c r="A113" s="485" t="s">
        <v>457</v>
      </c>
      <c r="B113" s="490" t="e">
        <f>VLOOKUP(A113,[3]Sheet1!$B$1:$D$1757,3,FALSE)</f>
        <v>#N/A</v>
      </c>
      <c r="C113" s="490" t="e">
        <f>VLOOKUP(A113,[3]Sheet1!$B$1:$R$1757,17,FALSE)</f>
        <v>#N/A</v>
      </c>
      <c r="D113" s="493">
        <v>87550</v>
      </c>
      <c r="E113" s="481">
        <v>0</v>
      </c>
      <c r="F113" s="482" t="e">
        <f>IF(D113&lt;60,0,ROUND(($D113*F$2)+VLOOKUP($C113,[2]CONFIG!$A$33:$C$43,3,FALSE),0))</f>
        <v>#REF!</v>
      </c>
      <c r="G113" s="482" t="e">
        <f>IF(D113&lt;60,0,ROUND(($D113*G$2)+VLOOKUP($C113,[2]CONFIG!$A$33:$C$43,3,FALSE),0))</f>
        <v>#REF!</v>
      </c>
      <c r="H113" s="482" t="e">
        <f>IF(D113&lt;60,0,ROUND(($D113*H$2)+VLOOKUP($C113,[2]CONFIG!$A$33:$C$43,3,FALSE),0))</f>
        <v>#REF!</v>
      </c>
      <c r="I113" s="482" t="e">
        <f>IF(D113&lt;60,0,ROUND(($D113*I$2)+VLOOKUP($C113,[2]CONFIG!$A$33:$C$43,3,FALSE),0))</f>
        <v>#REF!</v>
      </c>
      <c r="J113" s="491"/>
      <c r="K113" s="195" t="e">
        <f t="shared" si="4"/>
        <v>#REF!</v>
      </c>
      <c r="L113" s="195" t="e">
        <f t="shared" si="5"/>
        <v>#REF!</v>
      </c>
      <c r="M113" s="195" t="e">
        <f t="shared" si="6"/>
        <v>#REF!</v>
      </c>
      <c r="N113" s="195" t="e">
        <f t="shared" si="7"/>
        <v>#REF!</v>
      </c>
      <c r="P113" s="195">
        <v>0</v>
      </c>
      <c r="Q113" s="195">
        <v>0</v>
      </c>
    </row>
    <row r="114" spans="1:17" hidden="1" x14ac:dyDescent="0.25">
      <c r="A114" s="485" t="s">
        <v>458</v>
      </c>
      <c r="B114" s="490" t="e">
        <f>VLOOKUP(A114,[3]Sheet1!$B$1:$D$1757,3,FALSE)</f>
        <v>#N/A</v>
      </c>
      <c r="C114" s="490" t="e">
        <f>VLOOKUP(A114,[3]Sheet1!$B$1:$R$1757,17,FALSE)</f>
        <v>#N/A</v>
      </c>
      <c r="D114" s="493">
        <v>87517</v>
      </c>
      <c r="E114" s="481">
        <v>0</v>
      </c>
      <c r="F114" s="482" t="e">
        <f>IF(D114&lt;60,0,ROUND(($D114*F$2)+VLOOKUP($C114,[2]CONFIG!$A$33:$C$43,3,FALSE),0))</f>
        <v>#REF!</v>
      </c>
      <c r="G114" s="482" t="e">
        <f>IF(D114&lt;60,0,ROUND(($D114*G$2)+VLOOKUP($C114,[2]CONFIG!$A$33:$C$43,3,FALSE),0))</f>
        <v>#REF!</v>
      </c>
      <c r="H114" s="482" t="e">
        <f>IF(D114&lt;60,0,ROUND(($D114*H$2)+VLOOKUP($C114,[2]CONFIG!$A$33:$C$43,3,FALSE),0))</f>
        <v>#REF!</v>
      </c>
      <c r="I114" s="482" t="e">
        <f>IF(D114&lt;60,0,ROUND(($D114*I$2)+VLOOKUP($C114,[2]CONFIG!$A$33:$C$43,3,FALSE),0))</f>
        <v>#REF!</v>
      </c>
      <c r="J114" s="491"/>
      <c r="K114" s="195" t="e">
        <f t="shared" si="4"/>
        <v>#REF!</v>
      </c>
      <c r="L114" s="195" t="e">
        <f t="shared" si="5"/>
        <v>#REF!</v>
      </c>
      <c r="M114" s="195" t="e">
        <f t="shared" si="6"/>
        <v>#REF!</v>
      </c>
      <c r="N114" s="195" t="e">
        <f t="shared" si="7"/>
        <v>#REF!</v>
      </c>
      <c r="P114" s="195" t="e">
        <f>E114+K114</f>
        <v>#REF!</v>
      </c>
      <c r="Q114" s="195" t="e">
        <f>E114+L114</f>
        <v>#REF!</v>
      </c>
    </row>
    <row r="115" spans="1:17" hidden="1" x14ac:dyDescent="0.25">
      <c r="A115" s="485" t="s">
        <v>459</v>
      </c>
      <c r="B115" s="490" t="e">
        <f>VLOOKUP(A115,[3]Sheet1!$B$1:$D$1757,3,FALSE)</f>
        <v>#N/A</v>
      </c>
      <c r="C115" s="490" t="e">
        <f>VLOOKUP(A115,[3]Sheet1!$B$1:$R$1757,17,FALSE)</f>
        <v>#N/A</v>
      </c>
      <c r="D115" s="493">
        <v>86500</v>
      </c>
      <c r="E115" s="481">
        <v>0</v>
      </c>
      <c r="F115" s="482" t="e">
        <f>IF(D115&lt;60,0,ROUND(($D115*F$2)+VLOOKUP($C115,[2]CONFIG!$A$33:$C$43,3,FALSE),0))</f>
        <v>#REF!</v>
      </c>
      <c r="G115" s="482" t="e">
        <f>IF(D115&lt;60,0,ROUND(($D115*G$2)+VLOOKUP($C115,[2]CONFIG!$A$33:$C$43,3,FALSE),0))</f>
        <v>#REF!</v>
      </c>
      <c r="H115" s="482" t="e">
        <f>IF(D115&lt;60,0,ROUND(($D115*H$2)+VLOOKUP($C115,[2]CONFIG!$A$33:$C$43,3,FALSE),0))</f>
        <v>#REF!</v>
      </c>
      <c r="I115" s="482" t="e">
        <f>IF(D115&lt;60,0,ROUND(($D115*I$2)+VLOOKUP($C115,[2]CONFIG!$A$33:$C$43,3,FALSE),0))</f>
        <v>#REF!</v>
      </c>
      <c r="J115" s="491"/>
      <c r="K115" s="195" t="e">
        <f t="shared" si="4"/>
        <v>#REF!</v>
      </c>
      <c r="L115" s="195" t="e">
        <f t="shared" si="5"/>
        <v>#REF!</v>
      </c>
      <c r="M115" s="195" t="e">
        <f t="shared" si="6"/>
        <v>#REF!</v>
      </c>
      <c r="N115" s="195" t="e">
        <f t="shared" si="7"/>
        <v>#REF!</v>
      </c>
      <c r="P115" s="195">
        <v>0</v>
      </c>
      <c r="Q115" s="195">
        <v>0</v>
      </c>
    </row>
    <row r="116" spans="1:17" hidden="1" x14ac:dyDescent="0.25">
      <c r="A116" s="485" t="s">
        <v>460</v>
      </c>
      <c r="B116" s="490" t="e">
        <f>VLOOKUP(A116,[3]Sheet1!$B$1:$D$1757,3,FALSE)</f>
        <v>#N/A</v>
      </c>
      <c r="C116" s="490" t="e">
        <f>VLOOKUP(A116,[3]Sheet1!$B$1:$R$1757,17,FALSE)</f>
        <v>#N/A</v>
      </c>
      <c r="D116" s="493">
        <v>86439</v>
      </c>
      <c r="E116" s="481">
        <v>0</v>
      </c>
      <c r="F116" s="482" t="e">
        <f>IF(D116&lt;60,0,ROUND(($D116*F$2)+VLOOKUP($C116,[2]CONFIG!$A$33:$C$43,3,FALSE),0))</f>
        <v>#REF!</v>
      </c>
      <c r="G116" s="482" t="e">
        <f>IF(D116&lt;60,0,ROUND(($D116*G$2)+VLOOKUP($C116,[2]CONFIG!$A$33:$C$43,3,FALSE),0))</f>
        <v>#REF!</v>
      </c>
      <c r="H116" s="482" t="e">
        <f>IF(D116&lt;60,0,ROUND(($D116*H$2)+VLOOKUP($C116,[2]CONFIG!$A$33:$C$43,3,FALSE),0))</f>
        <v>#REF!</v>
      </c>
      <c r="I116" s="482" t="e">
        <f>IF(D116&lt;60,0,ROUND(($D116*I$2)+VLOOKUP($C116,[2]CONFIG!$A$33:$C$43,3,FALSE),0))</f>
        <v>#REF!</v>
      </c>
      <c r="J116" s="491"/>
      <c r="K116" s="195" t="e">
        <f t="shared" si="4"/>
        <v>#REF!</v>
      </c>
      <c r="L116" s="195" t="e">
        <f t="shared" si="5"/>
        <v>#REF!</v>
      </c>
      <c r="M116" s="195" t="e">
        <f t="shared" si="6"/>
        <v>#REF!</v>
      </c>
      <c r="N116" s="195" t="e">
        <f t="shared" si="7"/>
        <v>#REF!</v>
      </c>
      <c r="P116" s="195" t="e">
        <f>E116+K116</f>
        <v>#REF!</v>
      </c>
      <c r="Q116" s="195" t="e">
        <f>E116+L116</f>
        <v>#REF!</v>
      </c>
    </row>
    <row r="117" spans="1:17" hidden="1" x14ac:dyDescent="0.25">
      <c r="A117" s="485" t="s">
        <v>461</v>
      </c>
      <c r="B117" s="490" t="e">
        <f>VLOOKUP(A117,[3]Sheet1!$B$1:$D$1757,3,FALSE)</f>
        <v>#N/A</v>
      </c>
      <c r="C117" s="490" t="e">
        <f>VLOOKUP(A117,[3]Sheet1!$B$1:$R$1757,17,FALSE)</f>
        <v>#N/A</v>
      </c>
      <c r="D117" s="493">
        <v>86377</v>
      </c>
      <c r="E117" s="481">
        <v>0</v>
      </c>
      <c r="F117" s="482" t="e">
        <f>IF(D117&lt;60,0,ROUND(($D117*F$2)+VLOOKUP($C117,[2]CONFIG!$A$33:$C$43,3,FALSE),0))</f>
        <v>#REF!</v>
      </c>
      <c r="G117" s="482" t="e">
        <f>IF(D117&lt;60,0,ROUND(($D117*G$2)+VLOOKUP($C117,[2]CONFIG!$A$33:$C$43,3,FALSE),0))</f>
        <v>#REF!</v>
      </c>
      <c r="H117" s="482" t="e">
        <f>IF(D117&lt;60,0,ROUND(($D117*H$2)+VLOOKUP($C117,[2]CONFIG!$A$33:$C$43,3,FALSE),0))</f>
        <v>#REF!</v>
      </c>
      <c r="I117" s="482" t="e">
        <f>IF(D117&lt;60,0,ROUND(($D117*I$2)+VLOOKUP($C117,[2]CONFIG!$A$33:$C$43,3,FALSE),0))</f>
        <v>#REF!</v>
      </c>
      <c r="J117" s="491"/>
      <c r="K117" s="195" t="e">
        <f t="shared" si="4"/>
        <v>#REF!</v>
      </c>
      <c r="L117" s="195" t="e">
        <f t="shared" si="5"/>
        <v>#REF!</v>
      </c>
      <c r="M117" s="195" t="e">
        <f t="shared" si="6"/>
        <v>#REF!</v>
      </c>
      <c r="N117" s="195" t="e">
        <f t="shared" si="7"/>
        <v>#REF!</v>
      </c>
      <c r="P117" s="195" t="e">
        <f>E117+K117</f>
        <v>#REF!</v>
      </c>
      <c r="Q117" s="195" t="e">
        <f>E117+L117</f>
        <v>#REF!</v>
      </c>
    </row>
    <row r="118" spans="1:17" hidden="1" x14ac:dyDescent="0.25">
      <c r="A118" s="485" t="s">
        <v>462</v>
      </c>
      <c r="B118" s="490" t="e">
        <f>VLOOKUP(A118,[3]Sheet1!$B$1:$D$1757,3,FALSE)</f>
        <v>#N/A</v>
      </c>
      <c r="C118" s="490" t="e">
        <f>VLOOKUP(A118,[3]Sheet1!$B$1:$R$1757,17,FALSE)</f>
        <v>#N/A</v>
      </c>
      <c r="D118" s="493">
        <v>86091</v>
      </c>
      <c r="E118" s="481">
        <v>0</v>
      </c>
      <c r="F118" s="482" t="e">
        <f>IF(D118&lt;60,0,ROUND(($D118*F$2)+VLOOKUP($C118,[2]CONFIG!$A$33:$C$43,3,FALSE),0))</f>
        <v>#REF!</v>
      </c>
      <c r="G118" s="482" t="e">
        <f>IF(D118&lt;60,0,ROUND(($D118*G$2)+VLOOKUP($C118,[2]CONFIG!$A$33:$C$43,3,FALSE),0))</f>
        <v>#REF!</v>
      </c>
      <c r="H118" s="482" t="e">
        <f>IF(D118&lt;60,0,ROUND(($D118*H$2)+VLOOKUP($C118,[2]CONFIG!$A$33:$C$43,3,FALSE),0))</f>
        <v>#REF!</v>
      </c>
      <c r="I118" s="482" t="e">
        <f>IF(D118&lt;60,0,ROUND(($D118*I$2)+VLOOKUP($C118,[2]CONFIG!$A$33:$C$43,3,FALSE),0))</f>
        <v>#REF!</v>
      </c>
      <c r="J118" s="491"/>
      <c r="K118" s="195" t="e">
        <f t="shared" si="4"/>
        <v>#REF!</v>
      </c>
      <c r="L118" s="195" t="e">
        <f t="shared" si="5"/>
        <v>#REF!</v>
      </c>
      <c r="M118" s="195" t="e">
        <f t="shared" si="6"/>
        <v>#REF!</v>
      </c>
      <c r="N118" s="195" t="e">
        <f t="shared" si="7"/>
        <v>#REF!</v>
      </c>
      <c r="P118" s="195">
        <v>0</v>
      </c>
      <c r="Q118" s="195">
        <v>0</v>
      </c>
    </row>
    <row r="119" spans="1:17" hidden="1" x14ac:dyDescent="0.25">
      <c r="A119" s="485" t="s">
        <v>463</v>
      </c>
      <c r="B119" s="490" t="e">
        <f>VLOOKUP(A119,[3]Sheet1!$B$1:$D$1757,3,FALSE)</f>
        <v>#N/A</v>
      </c>
      <c r="C119" s="490" t="e">
        <f>VLOOKUP(A119,[3]Sheet1!$B$1:$R$1757,17,FALSE)</f>
        <v>#N/A</v>
      </c>
      <c r="D119" s="493">
        <v>85472</v>
      </c>
      <c r="E119" s="481">
        <v>0</v>
      </c>
      <c r="F119" s="482" t="e">
        <f>IF(D119&lt;60,0,ROUND(($D119*F$2)+VLOOKUP($C119,[2]CONFIG!$A$33:$C$43,3,FALSE),0))</f>
        <v>#REF!</v>
      </c>
      <c r="G119" s="482" t="e">
        <f>IF(D119&lt;60,0,ROUND(($D119*G$2)+VLOOKUP($C119,[2]CONFIG!$A$33:$C$43,3,FALSE),0))</f>
        <v>#REF!</v>
      </c>
      <c r="H119" s="482" t="e">
        <f>IF(D119&lt;60,0,ROUND(($D119*H$2)+VLOOKUP($C119,[2]CONFIG!$A$33:$C$43,3,FALSE),0))</f>
        <v>#REF!</v>
      </c>
      <c r="I119" s="482" t="e">
        <f>IF(D119&lt;60,0,ROUND(($D119*I$2)+VLOOKUP($C119,[2]CONFIG!$A$33:$C$43,3,FALSE),0))</f>
        <v>#REF!</v>
      </c>
      <c r="J119" s="491"/>
      <c r="K119" s="195" t="e">
        <f t="shared" si="4"/>
        <v>#REF!</v>
      </c>
      <c r="L119" s="195" t="e">
        <f t="shared" si="5"/>
        <v>#REF!</v>
      </c>
      <c r="M119" s="195" t="e">
        <f t="shared" si="6"/>
        <v>#REF!</v>
      </c>
      <c r="N119" s="195" t="e">
        <f t="shared" si="7"/>
        <v>#REF!</v>
      </c>
      <c r="P119" s="195" t="e">
        <f>E119+K119</f>
        <v>#REF!</v>
      </c>
      <c r="Q119" s="195" t="e">
        <f>E119+L119</f>
        <v>#REF!</v>
      </c>
    </row>
    <row r="120" spans="1:17" hidden="1" x14ac:dyDescent="0.25">
      <c r="A120" s="485" t="s">
        <v>464</v>
      </c>
      <c r="B120" s="490" t="e">
        <f>VLOOKUP(A120,[3]Sheet1!$B$1:$D$1757,3,FALSE)</f>
        <v>#N/A</v>
      </c>
      <c r="C120" s="490" t="e">
        <f>VLOOKUP(A120,[3]Sheet1!$B$1:$R$1757,17,FALSE)</f>
        <v>#N/A</v>
      </c>
      <c r="D120" s="493">
        <v>84886</v>
      </c>
      <c r="E120" s="481">
        <v>0</v>
      </c>
      <c r="F120" s="482" t="e">
        <f>IF(D120&lt;60,0,ROUND(($D120*F$2)+VLOOKUP($C120,[2]CONFIG!$A$33:$C$43,3,FALSE),0))</f>
        <v>#REF!</v>
      </c>
      <c r="G120" s="482" t="e">
        <f>IF(D120&lt;60,0,ROUND(($D120*G$2)+VLOOKUP($C120,[2]CONFIG!$A$33:$C$43,3,FALSE),0))</f>
        <v>#REF!</v>
      </c>
      <c r="H120" s="482" t="e">
        <f>IF(D120&lt;60,0,ROUND(($D120*H$2)+VLOOKUP($C120,[2]CONFIG!$A$33:$C$43,3,FALSE),0))</f>
        <v>#REF!</v>
      </c>
      <c r="I120" s="482" t="e">
        <f>IF(D120&lt;60,0,ROUND(($D120*I$2)+VLOOKUP($C120,[2]CONFIG!$A$33:$C$43,3,FALSE),0))</f>
        <v>#REF!</v>
      </c>
      <c r="J120" s="491"/>
      <c r="K120" s="195" t="e">
        <f t="shared" si="4"/>
        <v>#REF!</v>
      </c>
      <c r="L120" s="195" t="e">
        <f t="shared" si="5"/>
        <v>#REF!</v>
      </c>
      <c r="M120" s="195" t="e">
        <f t="shared" si="6"/>
        <v>#REF!</v>
      </c>
      <c r="N120" s="195" t="e">
        <f t="shared" si="7"/>
        <v>#REF!</v>
      </c>
      <c r="P120" s="195" t="e">
        <f>E120+K120</f>
        <v>#REF!</v>
      </c>
      <c r="Q120" s="195" t="e">
        <f>E120+L120</f>
        <v>#REF!</v>
      </c>
    </row>
    <row r="121" spans="1:17" hidden="1" x14ac:dyDescent="0.25">
      <c r="A121" s="494" t="s">
        <v>465</v>
      </c>
      <c r="B121" s="490" t="e">
        <f>VLOOKUP(A121,[3]Sheet1!$B$1:$D$1757,3,FALSE)</f>
        <v>#N/A</v>
      </c>
      <c r="C121" s="490" t="e">
        <f>VLOOKUP(A121,[3]Sheet1!$B$1:$R$1757,17,FALSE)</f>
        <v>#N/A</v>
      </c>
      <c r="D121" s="493">
        <v>84457</v>
      </c>
      <c r="E121" s="481">
        <v>0</v>
      </c>
      <c r="F121" s="482" t="e">
        <f>IF(D121&lt;60,0,ROUND(($D121*F$2)+VLOOKUP($C121,[2]CONFIG!$A$33:$C$43,3,FALSE),0))</f>
        <v>#REF!</v>
      </c>
      <c r="G121" s="482" t="e">
        <f>IF(D121&lt;60,0,ROUND(($D121*G$2)+VLOOKUP($C121,[2]CONFIG!$A$33:$C$43,3,FALSE),0))</f>
        <v>#REF!</v>
      </c>
      <c r="H121" s="482" t="e">
        <f>IF(D121&lt;60,0,ROUND(($D121*H$2)+VLOOKUP($C121,[2]CONFIG!$A$33:$C$43,3,FALSE),0))</f>
        <v>#REF!</v>
      </c>
      <c r="I121" s="482" t="e">
        <f>IF(D121&lt;60,0,ROUND(($D121*I$2)+VLOOKUP($C121,[2]CONFIG!$A$33:$C$43,3,FALSE),0))</f>
        <v>#REF!</v>
      </c>
      <c r="J121" s="491"/>
      <c r="K121" s="195" t="e">
        <f t="shared" si="4"/>
        <v>#REF!</v>
      </c>
      <c r="L121" s="195" t="e">
        <f t="shared" si="5"/>
        <v>#REF!</v>
      </c>
      <c r="M121" s="195" t="e">
        <f t="shared" si="6"/>
        <v>#REF!</v>
      </c>
      <c r="N121" s="195" t="e">
        <f t="shared" si="7"/>
        <v>#REF!</v>
      </c>
      <c r="P121" s="195">
        <v>0</v>
      </c>
      <c r="Q121" s="195">
        <v>0</v>
      </c>
    </row>
    <row r="122" spans="1:17" hidden="1" x14ac:dyDescent="0.25">
      <c r="A122" s="485" t="s">
        <v>466</v>
      </c>
      <c r="B122" s="490" t="e">
        <f>VLOOKUP(A122,[3]Sheet1!$B$1:$D$1757,3,FALSE)</f>
        <v>#N/A</v>
      </c>
      <c r="C122" s="490" t="e">
        <f>VLOOKUP(A122,[3]Sheet1!$B$1:$R$1757,17,FALSE)</f>
        <v>#N/A</v>
      </c>
      <c r="D122" s="493">
        <v>84248</v>
      </c>
      <c r="E122" s="481">
        <v>0</v>
      </c>
      <c r="F122" s="482" t="e">
        <f>IF(D122&lt;60,0,ROUND(($D122*F$2)+VLOOKUP($C122,[2]CONFIG!$A$33:$C$43,3,FALSE),0))</f>
        <v>#REF!</v>
      </c>
      <c r="G122" s="482" t="e">
        <f>IF(D122&lt;60,0,ROUND(($D122*G$2)+VLOOKUP($C122,[2]CONFIG!$A$33:$C$43,3,FALSE),0))</f>
        <v>#REF!</v>
      </c>
      <c r="H122" s="482" t="e">
        <f>IF(D122&lt;60,0,ROUND(($D122*H$2)+VLOOKUP($C122,[2]CONFIG!$A$33:$C$43,3,FALSE),0))</f>
        <v>#REF!</v>
      </c>
      <c r="I122" s="482" t="e">
        <f>IF(D122&lt;60,0,ROUND(($D122*I$2)+VLOOKUP($C122,[2]CONFIG!$A$33:$C$43,3,FALSE),0))</f>
        <v>#REF!</v>
      </c>
      <c r="J122" s="491"/>
      <c r="K122" s="195" t="e">
        <f t="shared" si="4"/>
        <v>#REF!</v>
      </c>
      <c r="L122" s="195" t="e">
        <f t="shared" si="5"/>
        <v>#REF!</v>
      </c>
      <c r="M122" s="195" t="e">
        <f t="shared" si="6"/>
        <v>#REF!</v>
      </c>
      <c r="N122" s="195" t="e">
        <f t="shared" si="7"/>
        <v>#REF!</v>
      </c>
      <c r="P122" s="195">
        <v>0</v>
      </c>
      <c r="Q122" s="195">
        <v>0</v>
      </c>
    </row>
    <row r="123" spans="1:17" hidden="1" x14ac:dyDescent="0.25">
      <c r="A123" s="485" t="s">
        <v>467</v>
      </c>
      <c r="B123" s="490" t="e">
        <f>VLOOKUP(A123,[3]Sheet1!$B$1:$D$1757,3,FALSE)</f>
        <v>#N/A</v>
      </c>
      <c r="C123" s="490" t="e">
        <f>VLOOKUP(A123,[3]Sheet1!$B$1:$R$1757,17,FALSE)</f>
        <v>#N/A</v>
      </c>
      <c r="D123" s="493">
        <v>84248</v>
      </c>
      <c r="E123" s="481">
        <v>0</v>
      </c>
      <c r="F123" s="482" t="e">
        <f>IF(D123&lt;60,0,ROUND(($D123*F$2)+VLOOKUP($C123,[2]CONFIG!$A$33:$C$43,3,FALSE),0))</f>
        <v>#REF!</v>
      </c>
      <c r="G123" s="482" t="e">
        <f>IF(D123&lt;60,0,ROUND(($D123*G$2)+VLOOKUP($C123,[2]CONFIG!$A$33:$C$43,3,FALSE),0))</f>
        <v>#REF!</v>
      </c>
      <c r="H123" s="482" t="e">
        <f>IF(D123&lt;60,0,ROUND(($D123*H$2)+VLOOKUP($C123,[2]CONFIG!$A$33:$C$43,3,FALSE),0))</f>
        <v>#REF!</v>
      </c>
      <c r="I123" s="482" t="e">
        <f>IF(D123&lt;60,0,ROUND(($D123*I$2)+VLOOKUP($C123,[2]CONFIG!$A$33:$C$43,3,FALSE),0))</f>
        <v>#REF!</v>
      </c>
      <c r="J123" s="491"/>
      <c r="K123" s="195" t="e">
        <f t="shared" si="4"/>
        <v>#REF!</v>
      </c>
      <c r="L123" s="195" t="e">
        <f t="shared" si="5"/>
        <v>#REF!</v>
      </c>
      <c r="M123" s="195" t="e">
        <f t="shared" si="6"/>
        <v>#REF!</v>
      </c>
      <c r="N123" s="195" t="e">
        <f t="shared" si="7"/>
        <v>#REF!</v>
      </c>
      <c r="P123" s="195">
        <v>0</v>
      </c>
      <c r="Q123" s="195">
        <v>0</v>
      </c>
    </row>
    <row r="124" spans="1:17" hidden="1" x14ac:dyDescent="0.25">
      <c r="A124" s="485" t="s">
        <v>468</v>
      </c>
      <c r="B124" s="490" t="e">
        <f>VLOOKUP(A124,[3]Sheet1!$B$1:$D$1757,3,FALSE)</f>
        <v>#N/A</v>
      </c>
      <c r="C124" s="490" t="e">
        <f>VLOOKUP(A124,[3]Sheet1!$B$1:$R$1757,17,FALSE)</f>
        <v>#N/A</v>
      </c>
      <c r="D124" s="493">
        <v>84205</v>
      </c>
      <c r="E124" s="481">
        <v>0</v>
      </c>
      <c r="F124" s="482" t="e">
        <f>IF(D124&lt;60,0,ROUND(($D124*F$2)+VLOOKUP($C124,[2]CONFIG!$A$33:$C$43,3,FALSE),0))</f>
        <v>#REF!</v>
      </c>
      <c r="G124" s="482" t="e">
        <f>IF(D124&lt;60,0,ROUND(($D124*G$2)+VLOOKUP($C124,[2]CONFIG!$A$33:$C$43,3,FALSE),0))</f>
        <v>#REF!</v>
      </c>
      <c r="H124" s="482" t="e">
        <f>IF(D124&lt;60,0,ROUND(($D124*H$2)+VLOOKUP($C124,[2]CONFIG!$A$33:$C$43,3,FALSE),0))</f>
        <v>#REF!</v>
      </c>
      <c r="I124" s="482" t="e">
        <f>IF(D124&lt;60,0,ROUND(($D124*I$2)+VLOOKUP($C124,[2]CONFIG!$A$33:$C$43,3,FALSE),0))</f>
        <v>#REF!</v>
      </c>
      <c r="J124" s="491"/>
      <c r="K124" s="195" t="e">
        <f t="shared" si="4"/>
        <v>#REF!</v>
      </c>
      <c r="L124" s="195" t="e">
        <f t="shared" si="5"/>
        <v>#REF!</v>
      </c>
      <c r="M124" s="195" t="e">
        <f t="shared" si="6"/>
        <v>#REF!</v>
      </c>
      <c r="N124" s="195" t="e">
        <f t="shared" si="7"/>
        <v>#REF!</v>
      </c>
      <c r="P124" s="195">
        <v>0</v>
      </c>
      <c r="Q124" s="195">
        <v>0</v>
      </c>
    </row>
    <row r="125" spans="1:17" x14ac:dyDescent="0.25">
      <c r="A125" s="485" t="s">
        <v>318</v>
      </c>
      <c r="B125" s="490" t="e">
        <f>VLOOKUP(A125,[3]Sheet1!$B$1:$D$1757,3,FALSE)</f>
        <v>#N/A</v>
      </c>
      <c r="C125" s="490" t="e">
        <f>VLOOKUP(A125,[3]Sheet1!$B$1:$R$1757,17,FALSE)</f>
        <v>#N/A</v>
      </c>
      <c r="D125" s="493">
        <v>83881</v>
      </c>
      <c r="E125" s="481">
        <v>0</v>
      </c>
      <c r="F125" s="482" t="e">
        <f>IF(D125&lt;60,0,ROUND(($D125*F$2)+VLOOKUP($C125,[2]CONFIG!$A$33:$C$43,3,FALSE),0))</f>
        <v>#REF!</v>
      </c>
      <c r="G125" s="482" t="e">
        <f>IF(D125&lt;60,0,ROUND(($D125*G$2)+VLOOKUP($C125,[2]CONFIG!$A$33:$C$43,3,FALSE),0))</f>
        <v>#REF!</v>
      </c>
      <c r="H125" s="482" t="e">
        <f>IF(D125&lt;60,0,ROUND(($D125*H$2)+VLOOKUP($C125,[2]CONFIG!$A$33:$C$43,3,FALSE),0))</f>
        <v>#REF!</v>
      </c>
      <c r="I125" s="482" t="e">
        <f>IF(D125&lt;60,0,ROUND(($D125*I$2)+VLOOKUP($C125,[2]CONFIG!$A$33:$C$43,3,FALSE),0))</f>
        <v>#REF!</v>
      </c>
      <c r="J125" s="491"/>
      <c r="K125" s="195" t="e">
        <f t="shared" si="4"/>
        <v>#REF!</v>
      </c>
      <c r="L125" s="195" t="e">
        <f t="shared" si="5"/>
        <v>#REF!</v>
      </c>
      <c r="M125" s="195" t="e">
        <f t="shared" si="6"/>
        <v>#REF!</v>
      </c>
      <c r="N125" s="195" t="e">
        <f t="shared" si="7"/>
        <v>#REF!</v>
      </c>
      <c r="P125" s="195">
        <v>0</v>
      </c>
      <c r="Q125" s="195">
        <v>0</v>
      </c>
    </row>
    <row r="126" spans="1:17" hidden="1" x14ac:dyDescent="0.25">
      <c r="A126" s="485" t="s">
        <v>469</v>
      </c>
      <c r="B126" s="490" t="e">
        <f>VLOOKUP(A126,[3]Sheet1!$B$1:$D$1757,3,FALSE)</f>
        <v>#N/A</v>
      </c>
      <c r="C126" s="490" t="e">
        <f>VLOOKUP(A126,[3]Sheet1!$B$1:$R$1757,17,FALSE)</f>
        <v>#N/A</v>
      </c>
      <c r="D126" s="493">
        <v>83830</v>
      </c>
      <c r="E126" s="481">
        <v>0</v>
      </c>
      <c r="F126" s="482" t="e">
        <f>IF(D126&lt;60,0,ROUND(($D126*F$2)+VLOOKUP($C126,[2]CONFIG!$A$33:$C$43,3,FALSE),0))</f>
        <v>#REF!</v>
      </c>
      <c r="G126" s="482" t="e">
        <f>IF(D126&lt;60,0,ROUND(($D126*G$2)+VLOOKUP($C126,[2]CONFIG!$A$33:$C$43,3,FALSE),0))</f>
        <v>#REF!</v>
      </c>
      <c r="H126" s="482" t="e">
        <f>IF(D126&lt;60,0,ROUND(($D126*H$2)+VLOOKUP($C126,[2]CONFIG!$A$33:$C$43,3,FALSE),0))</f>
        <v>#REF!</v>
      </c>
      <c r="I126" s="482" t="e">
        <f>IF(D126&lt;60,0,ROUND(($D126*I$2)+VLOOKUP($C126,[2]CONFIG!$A$33:$C$43,3,FALSE),0))</f>
        <v>#REF!</v>
      </c>
      <c r="J126" s="491"/>
      <c r="K126" s="195" t="e">
        <f t="shared" si="4"/>
        <v>#REF!</v>
      </c>
      <c r="L126" s="195" t="e">
        <f t="shared" si="5"/>
        <v>#REF!</v>
      </c>
      <c r="M126" s="195" t="e">
        <f t="shared" si="6"/>
        <v>#REF!</v>
      </c>
      <c r="N126" s="195" t="e">
        <f t="shared" si="7"/>
        <v>#REF!</v>
      </c>
      <c r="P126" s="195">
        <v>0</v>
      </c>
      <c r="Q126" s="195">
        <v>0</v>
      </c>
    </row>
    <row r="127" spans="1:17" hidden="1" x14ac:dyDescent="0.25">
      <c r="A127" s="485" t="s">
        <v>470</v>
      </c>
      <c r="B127" s="490" t="e">
        <f>VLOOKUP(A127,[3]Sheet1!$B$1:$D$1757,3,FALSE)</f>
        <v>#N/A</v>
      </c>
      <c r="C127" s="490" t="e">
        <f>VLOOKUP(A127,[3]Sheet1!$B$1:$R$1757,17,FALSE)</f>
        <v>#N/A</v>
      </c>
      <c r="D127" s="493">
        <v>83719</v>
      </c>
      <c r="E127" s="481">
        <v>0</v>
      </c>
      <c r="F127" s="482" t="e">
        <f>IF(D127&lt;60,0,ROUND(($D127*F$2)+VLOOKUP($C127,[2]CONFIG!$A$33:$C$43,3,FALSE),0))</f>
        <v>#REF!</v>
      </c>
      <c r="G127" s="482" t="e">
        <f>IF(D127&lt;60,0,ROUND(($D127*G$2)+VLOOKUP($C127,[2]CONFIG!$A$33:$C$43,3,FALSE),0))</f>
        <v>#REF!</v>
      </c>
      <c r="H127" s="482" t="e">
        <f>IF(D127&lt;60,0,ROUND(($D127*H$2)+VLOOKUP($C127,[2]CONFIG!$A$33:$C$43,3,FALSE),0))</f>
        <v>#REF!</v>
      </c>
      <c r="I127" s="482" t="e">
        <f>IF(D127&lt;60,0,ROUND(($D127*I$2)+VLOOKUP($C127,[2]CONFIG!$A$33:$C$43,3,FALSE),0))</f>
        <v>#REF!</v>
      </c>
      <c r="J127" s="491"/>
      <c r="K127" s="195" t="e">
        <f t="shared" si="4"/>
        <v>#REF!</v>
      </c>
      <c r="L127" s="195" t="e">
        <f t="shared" si="5"/>
        <v>#REF!</v>
      </c>
      <c r="M127" s="195" t="e">
        <f t="shared" si="6"/>
        <v>#REF!</v>
      </c>
      <c r="N127" s="195" t="e">
        <f t="shared" si="7"/>
        <v>#REF!</v>
      </c>
      <c r="P127" s="195">
        <v>0</v>
      </c>
      <c r="Q127" s="195">
        <v>0</v>
      </c>
    </row>
    <row r="128" spans="1:17" hidden="1" x14ac:dyDescent="0.25">
      <c r="A128" s="485" t="s">
        <v>471</v>
      </c>
      <c r="B128" s="490" t="e">
        <f>VLOOKUP(A128,[3]Sheet1!$B$1:$D$1757,3,FALSE)</f>
        <v>#N/A</v>
      </c>
      <c r="C128" s="490" t="e">
        <f>VLOOKUP(A128,[3]Sheet1!$B$1:$R$1757,17,FALSE)</f>
        <v>#N/A</v>
      </c>
      <c r="D128" s="493">
        <v>83427</v>
      </c>
      <c r="E128" s="481">
        <v>0</v>
      </c>
      <c r="F128" s="482" t="e">
        <f>IF(D128&lt;60,0,ROUND(($D128*F$2)+VLOOKUP($C128,[2]CONFIG!$A$33:$C$43,3,FALSE),0))</f>
        <v>#REF!</v>
      </c>
      <c r="G128" s="482" t="e">
        <f>IF(D128&lt;60,0,ROUND(($D128*G$2)+VLOOKUP($C128,[2]CONFIG!$A$33:$C$43,3,FALSE),0))</f>
        <v>#REF!</v>
      </c>
      <c r="H128" s="482" t="e">
        <f>IF(D128&lt;60,0,ROUND(($D128*H$2)+VLOOKUP($C128,[2]CONFIG!$A$33:$C$43,3,FALSE),0))</f>
        <v>#REF!</v>
      </c>
      <c r="I128" s="482" t="e">
        <f>IF(D128&lt;60,0,ROUND(($D128*I$2)+VLOOKUP($C128,[2]CONFIG!$A$33:$C$43,3,FALSE),0))</f>
        <v>#REF!</v>
      </c>
      <c r="J128" s="491"/>
      <c r="K128" s="195" t="e">
        <f t="shared" si="4"/>
        <v>#REF!</v>
      </c>
      <c r="L128" s="195" t="e">
        <f t="shared" si="5"/>
        <v>#REF!</v>
      </c>
      <c r="M128" s="195" t="e">
        <f t="shared" si="6"/>
        <v>#REF!</v>
      </c>
      <c r="N128" s="195" t="e">
        <f t="shared" si="7"/>
        <v>#REF!</v>
      </c>
      <c r="P128" s="195" t="e">
        <f>E128+K128</f>
        <v>#REF!</v>
      </c>
      <c r="Q128" s="195" t="e">
        <f>E128+L128</f>
        <v>#REF!</v>
      </c>
    </row>
    <row r="129" spans="1:17" hidden="1" x14ac:dyDescent="0.25">
      <c r="A129" s="485" t="s">
        <v>472</v>
      </c>
      <c r="B129" s="490" t="e">
        <f>VLOOKUP(A129,[3]Sheet1!$B$1:$D$1757,3,FALSE)</f>
        <v>#N/A</v>
      </c>
      <c r="C129" s="490" t="e">
        <f>VLOOKUP(A129,[3]Sheet1!$B$1:$R$1757,17,FALSE)</f>
        <v>#N/A</v>
      </c>
      <c r="D129" s="493">
        <v>82748</v>
      </c>
      <c r="E129" s="481">
        <v>0</v>
      </c>
      <c r="F129" s="482" t="e">
        <f>IF(D129&lt;60,0,ROUND(($D129*F$2)+VLOOKUP($C129,[2]CONFIG!$A$33:$C$43,3,FALSE),0))</f>
        <v>#REF!</v>
      </c>
      <c r="G129" s="482" t="e">
        <f>IF(D129&lt;60,0,ROUND(($D129*G$2)+VLOOKUP($C129,[2]CONFIG!$A$33:$C$43,3,FALSE),0))</f>
        <v>#REF!</v>
      </c>
      <c r="H129" s="482" t="e">
        <f>IF(D129&lt;60,0,ROUND(($D129*H$2)+VLOOKUP($C129,[2]CONFIG!$A$33:$C$43,3,FALSE),0))</f>
        <v>#REF!</v>
      </c>
      <c r="I129" s="482" t="e">
        <f>IF(D129&lt;60,0,ROUND(($D129*I$2)+VLOOKUP($C129,[2]CONFIG!$A$33:$C$43,3,FALSE),0))</f>
        <v>#REF!</v>
      </c>
      <c r="J129" s="491"/>
      <c r="K129" s="195" t="e">
        <f t="shared" si="4"/>
        <v>#REF!</v>
      </c>
      <c r="L129" s="195" t="e">
        <f t="shared" si="5"/>
        <v>#REF!</v>
      </c>
      <c r="M129" s="195" t="e">
        <f t="shared" si="6"/>
        <v>#REF!</v>
      </c>
      <c r="N129" s="195" t="e">
        <f t="shared" si="7"/>
        <v>#REF!</v>
      </c>
      <c r="P129" s="195">
        <v>0</v>
      </c>
      <c r="Q129" s="195">
        <v>0</v>
      </c>
    </row>
    <row r="130" spans="1:17" hidden="1" x14ac:dyDescent="0.25">
      <c r="A130" s="485" t="s">
        <v>473</v>
      </c>
      <c r="B130" s="490" t="e">
        <f>VLOOKUP(A130,[3]Sheet1!$B$1:$D$1757,3,FALSE)</f>
        <v>#N/A</v>
      </c>
      <c r="C130" s="490" t="e">
        <f>VLOOKUP(A130,[3]Sheet1!$B$1:$R$1757,17,FALSE)</f>
        <v>#N/A</v>
      </c>
      <c r="D130" s="493">
        <v>81888</v>
      </c>
      <c r="E130" s="481">
        <v>0</v>
      </c>
      <c r="F130" s="482" t="e">
        <f>IF(D130&lt;60,0,ROUND(($D130*F$2)+VLOOKUP($C130,[2]CONFIG!$A$33:$C$43,3,FALSE),0))</f>
        <v>#REF!</v>
      </c>
      <c r="G130" s="482" t="e">
        <f>IF(D130&lt;60,0,ROUND(($D130*G$2)+VLOOKUP($C130,[2]CONFIG!$A$33:$C$43,3,FALSE),0))</f>
        <v>#REF!</v>
      </c>
      <c r="H130" s="482" t="e">
        <f>IF(D130&lt;60,0,ROUND(($D130*H$2)+VLOOKUP($C130,[2]CONFIG!$A$33:$C$43,3,FALSE),0))</f>
        <v>#REF!</v>
      </c>
      <c r="I130" s="482" t="e">
        <f>IF(D130&lt;60,0,ROUND(($D130*I$2)+VLOOKUP($C130,[2]CONFIG!$A$33:$C$43,3,FALSE),0))</f>
        <v>#REF!</v>
      </c>
      <c r="J130" s="491"/>
      <c r="K130" s="195" t="e">
        <f t="shared" si="4"/>
        <v>#REF!</v>
      </c>
      <c r="L130" s="195" t="e">
        <f t="shared" si="5"/>
        <v>#REF!</v>
      </c>
      <c r="M130" s="195" t="e">
        <f t="shared" si="6"/>
        <v>#REF!</v>
      </c>
      <c r="N130" s="195" t="e">
        <f t="shared" si="7"/>
        <v>#REF!</v>
      </c>
      <c r="P130" s="195">
        <v>0</v>
      </c>
      <c r="Q130" s="195">
        <v>0</v>
      </c>
    </row>
    <row r="131" spans="1:17" hidden="1" x14ac:dyDescent="0.25">
      <c r="A131" s="485" t="s">
        <v>474</v>
      </c>
      <c r="B131" s="490" t="e">
        <f>VLOOKUP(A131,[3]Sheet1!$B$1:$D$1757,3,FALSE)</f>
        <v>#N/A</v>
      </c>
      <c r="C131" s="490" t="e">
        <f>VLOOKUP(A131,[3]Sheet1!$B$1:$R$1757,17,FALSE)</f>
        <v>#N/A</v>
      </c>
      <c r="D131" s="493">
        <v>82500</v>
      </c>
      <c r="E131" s="481">
        <v>0</v>
      </c>
      <c r="F131" s="482" t="e">
        <f>IF(D131&lt;60,0,ROUND(($D131*F$2)+VLOOKUP($C131,[2]CONFIG!$A$33:$C$43,3,FALSE),0))</f>
        <v>#REF!</v>
      </c>
      <c r="G131" s="482" t="e">
        <f>IF(D131&lt;60,0,ROUND(($D131*G$2)+VLOOKUP($C131,[2]CONFIG!$A$33:$C$43,3,FALSE),0))</f>
        <v>#REF!</v>
      </c>
      <c r="H131" s="482" t="e">
        <f>IF(D131&lt;60,0,ROUND(($D131*H$2)+VLOOKUP($C131,[2]CONFIG!$A$33:$C$43,3,FALSE),0))</f>
        <v>#REF!</v>
      </c>
      <c r="I131" s="482" t="e">
        <f>IF(D131&lt;60,0,ROUND(($D131*I$2)+VLOOKUP($C131,[2]CONFIG!$A$33:$C$43,3,FALSE),0))</f>
        <v>#REF!</v>
      </c>
      <c r="J131" s="491"/>
      <c r="K131" s="195" t="e">
        <f t="shared" si="4"/>
        <v>#REF!</v>
      </c>
      <c r="L131" s="195" t="e">
        <f t="shared" si="5"/>
        <v>#REF!</v>
      </c>
      <c r="M131" s="195" t="e">
        <f t="shared" si="6"/>
        <v>#REF!</v>
      </c>
      <c r="N131" s="195" t="e">
        <f t="shared" si="7"/>
        <v>#REF!</v>
      </c>
      <c r="P131" s="195">
        <v>0</v>
      </c>
      <c r="Q131" s="195">
        <v>0</v>
      </c>
    </row>
    <row r="132" spans="1:17" hidden="1" x14ac:dyDescent="0.25">
      <c r="A132" s="485" t="s">
        <v>475</v>
      </c>
      <c r="B132" s="490" t="e">
        <f>VLOOKUP(A132,[3]Sheet1!$B$1:$D$1757,3,FALSE)</f>
        <v>#N/A</v>
      </c>
      <c r="C132" s="490" t="e">
        <f>VLOOKUP(A132,[3]Sheet1!$B$1:$R$1757,17,FALSE)</f>
        <v>#N/A</v>
      </c>
      <c r="D132" s="493">
        <v>82221</v>
      </c>
      <c r="E132" s="481">
        <v>0</v>
      </c>
      <c r="F132" s="482" t="e">
        <f>IF(D132&lt;60,0,ROUND(($D132*F$2)+VLOOKUP($C132,[2]CONFIG!$A$33:$C$43,3,FALSE),0))</f>
        <v>#REF!</v>
      </c>
      <c r="G132" s="482" t="e">
        <f>IF(D132&lt;60,0,ROUND(($D132*G$2)+VLOOKUP($C132,[2]CONFIG!$A$33:$C$43,3,FALSE),0))</f>
        <v>#REF!</v>
      </c>
      <c r="H132" s="482" t="e">
        <f>IF(D132&lt;60,0,ROUND(($D132*H$2)+VLOOKUP($C132,[2]CONFIG!$A$33:$C$43,3,FALSE),0))</f>
        <v>#REF!</v>
      </c>
      <c r="I132" s="482" t="e">
        <f>IF(D132&lt;60,0,ROUND(($D132*I$2)+VLOOKUP($C132,[2]CONFIG!$A$33:$C$43,3,FALSE),0))</f>
        <v>#REF!</v>
      </c>
      <c r="J132" s="491"/>
      <c r="K132" s="195" t="e">
        <f t="shared" si="4"/>
        <v>#REF!</v>
      </c>
      <c r="L132" s="195" t="e">
        <f t="shared" si="5"/>
        <v>#REF!</v>
      </c>
      <c r="M132" s="195" t="e">
        <f t="shared" si="6"/>
        <v>#REF!</v>
      </c>
      <c r="N132" s="195" t="e">
        <f t="shared" si="7"/>
        <v>#REF!</v>
      </c>
      <c r="P132" s="195">
        <v>0</v>
      </c>
      <c r="Q132" s="195">
        <v>0</v>
      </c>
    </row>
    <row r="133" spans="1:17" hidden="1" x14ac:dyDescent="0.25">
      <c r="A133" s="485" t="s">
        <v>476</v>
      </c>
      <c r="B133" s="490" t="e">
        <f>VLOOKUP(A133,[3]Sheet1!$B$1:$D$1757,3,FALSE)</f>
        <v>#N/A</v>
      </c>
      <c r="C133" s="490" t="e">
        <f>VLOOKUP(A133,[3]Sheet1!$B$1:$R$1757,17,FALSE)</f>
        <v>#N/A</v>
      </c>
      <c r="D133" s="493">
        <v>82064</v>
      </c>
      <c r="E133" s="481">
        <v>0</v>
      </c>
      <c r="F133" s="482" t="e">
        <f>IF(D133&lt;60,0,ROUND(($D133*F$2)+VLOOKUP($C133,[2]CONFIG!$A$33:$C$43,3,FALSE),0))</f>
        <v>#REF!</v>
      </c>
      <c r="G133" s="482" t="e">
        <f>IF(D133&lt;60,0,ROUND(($D133*G$2)+VLOOKUP($C133,[2]CONFIG!$A$33:$C$43,3,FALSE),0))</f>
        <v>#REF!</v>
      </c>
      <c r="H133" s="482" t="e">
        <f>IF(D133&lt;60,0,ROUND(($D133*H$2)+VLOOKUP($C133,[2]CONFIG!$A$33:$C$43,3,FALSE),0))</f>
        <v>#REF!</v>
      </c>
      <c r="I133" s="482" t="e">
        <f>IF(D133&lt;60,0,ROUND(($D133*I$2)+VLOOKUP($C133,[2]CONFIG!$A$33:$C$43,3,FALSE),0))</f>
        <v>#REF!</v>
      </c>
      <c r="J133" s="491"/>
      <c r="K133" s="195" t="e">
        <f t="shared" ref="K133:K196" si="8">(ROUND($E133*$K$2,2))</f>
        <v>#REF!</v>
      </c>
      <c r="L133" s="195" t="e">
        <f t="shared" ref="L133:L196" si="9">(ROUND($E133*$L$2,2))</f>
        <v>#REF!</v>
      </c>
      <c r="M133" s="195" t="e">
        <f t="shared" ref="M133:M196" si="10">(ROUND($E133*$M$2,2))</f>
        <v>#REF!</v>
      </c>
      <c r="N133" s="195" t="e">
        <f t="shared" ref="N133:N196" si="11">(ROUND($E133*$N$2,2))</f>
        <v>#REF!</v>
      </c>
      <c r="P133" s="195">
        <v>0</v>
      </c>
      <c r="Q133" s="195">
        <v>0</v>
      </c>
    </row>
    <row r="134" spans="1:17" hidden="1" x14ac:dyDescent="0.25">
      <c r="A134" s="485" t="s">
        <v>477</v>
      </c>
      <c r="B134" s="490" t="e">
        <f>VLOOKUP(A134,[3]Sheet1!$B$1:$D$1757,3,FALSE)</f>
        <v>#N/A</v>
      </c>
      <c r="C134" s="490" t="e">
        <f>VLOOKUP(A134,[3]Sheet1!$B$1:$R$1757,17,FALSE)</f>
        <v>#N/A</v>
      </c>
      <c r="D134" s="493">
        <v>81462</v>
      </c>
      <c r="E134" s="481">
        <v>0</v>
      </c>
      <c r="F134" s="482" t="e">
        <f>IF(D134&lt;60,0,ROUND(($D134*F$2)+VLOOKUP($C134,[2]CONFIG!$A$33:$C$43,3,FALSE),0))</f>
        <v>#REF!</v>
      </c>
      <c r="G134" s="482" t="e">
        <f>IF(D134&lt;60,0,ROUND(($D134*G$2)+VLOOKUP($C134,[2]CONFIG!$A$33:$C$43,3,FALSE),0))</f>
        <v>#REF!</v>
      </c>
      <c r="H134" s="482" t="e">
        <f>IF(D134&lt;60,0,ROUND(($D134*H$2)+VLOOKUP($C134,[2]CONFIG!$A$33:$C$43,3,FALSE),0))</f>
        <v>#REF!</v>
      </c>
      <c r="I134" s="482" t="e">
        <f>IF(D134&lt;60,0,ROUND(($D134*I$2)+VLOOKUP($C134,[2]CONFIG!$A$33:$C$43,3,FALSE),0))</f>
        <v>#REF!</v>
      </c>
      <c r="J134" s="491"/>
      <c r="K134" s="195" t="e">
        <f t="shared" si="8"/>
        <v>#REF!</v>
      </c>
      <c r="L134" s="195" t="e">
        <f t="shared" si="9"/>
        <v>#REF!</v>
      </c>
      <c r="M134" s="195" t="e">
        <f t="shared" si="10"/>
        <v>#REF!</v>
      </c>
      <c r="N134" s="195" t="e">
        <f t="shared" si="11"/>
        <v>#REF!</v>
      </c>
      <c r="P134" s="195">
        <v>0</v>
      </c>
      <c r="Q134" s="195">
        <v>0</v>
      </c>
    </row>
    <row r="135" spans="1:17" hidden="1" x14ac:dyDescent="0.25">
      <c r="A135" s="485" t="s">
        <v>478</v>
      </c>
      <c r="B135" s="490" t="e">
        <f>VLOOKUP(A135,[3]Sheet1!$B$1:$D$1757,3,FALSE)</f>
        <v>#N/A</v>
      </c>
      <c r="C135" s="490" t="e">
        <f>VLOOKUP(A135,[3]Sheet1!$B$1:$R$1757,17,FALSE)</f>
        <v>#N/A</v>
      </c>
      <c r="D135" s="493">
        <v>81141</v>
      </c>
      <c r="E135" s="481">
        <v>0</v>
      </c>
      <c r="F135" s="482" t="e">
        <f>IF(D135&lt;60,0,ROUND(($D135*F$2)+VLOOKUP($C135,[2]CONFIG!$A$33:$C$43,3,FALSE),0))</f>
        <v>#REF!</v>
      </c>
      <c r="G135" s="482" t="e">
        <f>IF(D135&lt;60,0,ROUND(($D135*G$2)+VLOOKUP($C135,[2]CONFIG!$A$33:$C$43,3,FALSE),0))</f>
        <v>#REF!</v>
      </c>
      <c r="H135" s="482" t="e">
        <f>IF(D135&lt;60,0,ROUND(($D135*H$2)+VLOOKUP($C135,[2]CONFIG!$A$33:$C$43,3,FALSE),0))</f>
        <v>#REF!</v>
      </c>
      <c r="I135" s="482" t="e">
        <f>IF(D135&lt;60,0,ROUND(($D135*I$2)+VLOOKUP($C135,[2]CONFIG!$A$33:$C$43,3,FALSE),0))</f>
        <v>#REF!</v>
      </c>
      <c r="J135" s="491"/>
      <c r="K135" s="195" t="e">
        <f t="shared" si="8"/>
        <v>#REF!</v>
      </c>
      <c r="L135" s="195" t="e">
        <f t="shared" si="9"/>
        <v>#REF!</v>
      </c>
      <c r="M135" s="195" t="e">
        <f t="shared" si="10"/>
        <v>#REF!</v>
      </c>
      <c r="N135" s="195" t="e">
        <f t="shared" si="11"/>
        <v>#REF!</v>
      </c>
      <c r="P135" s="195">
        <v>0</v>
      </c>
      <c r="Q135" s="195">
        <v>0</v>
      </c>
    </row>
    <row r="136" spans="1:17" hidden="1" x14ac:dyDescent="0.25">
      <c r="A136" s="485" t="s">
        <v>479</v>
      </c>
      <c r="B136" s="490" t="e">
        <f>VLOOKUP(A136,[3]Sheet1!$B$1:$D$1757,3,FALSE)</f>
        <v>#N/A</v>
      </c>
      <c r="C136" s="490" t="e">
        <f>VLOOKUP(A136,[3]Sheet1!$B$1:$R$1757,17,FALSE)</f>
        <v>#N/A</v>
      </c>
      <c r="D136" s="493">
        <v>81035</v>
      </c>
      <c r="E136" s="481">
        <v>0</v>
      </c>
      <c r="F136" s="482" t="e">
        <f>IF(D136&lt;60,0,ROUND(($D136*F$2)+VLOOKUP($C136,[2]CONFIG!$A$33:$C$43,3,FALSE),0))</f>
        <v>#REF!</v>
      </c>
      <c r="G136" s="482" t="e">
        <f>IF(D136&lt;60,0,ROUND(($D136*G$2)+VLOOKUP($C136,[2]CONFIG!$A$33:$C$43,3,FALSE),0))</f>
        <v>#REF!</v>
      </c>
      <c r="H136" s="482" t="e">
        <f>IF(D136&lt;60,0,ROUND(($D136*H$2)+VLOOKUP($C136,[2]CONFIG!$A$33:$C$43,3,FALSE),0))</f>
        <v>#REF!</v>
      </c>
      <c r="I136" s="482" t="e">
        <f>IF(D136&lt;60,0,ROUND(($D136*I$2)+VLOOKUP($C136,[2]CONFIG!$A$33:$C$43,3,FALSE),0))</f>
        <v>#REF!</v>
      </c>
      <c r="J136" s="491"/>
      <c r="K136" s="195" t="e">
        <f t="shared" si="8"/>
        <v>#REF!</v>
      </c>
      <c r="L136" s="195" t="e">
        <f t="shared" si="9"/>
        <v>#REF!</v>
      </c>
      <c r="M136" s="195" t="e">
        <f t="shared" si="10"/>
        <v>#REF!</v>
      </c>
      <c r="N136" s="195" t="e">
        <f t="shared" si="11"/>
        <v>#REF!</v>
      </c>
      <c r="P136" s="195">
        <v>0</v>
      </c>
      <c r="Q136" s="195">
        <v>0</v>
      </c>
    </row>
    <row r="137" spans="1:17" hidden="1" x14ac:dyDescent="0.25">
      <c r="A137" s="485" t="s">
        <v>480</v>
      </c>
      <c r="B137" s="490" t="e">
        <f>VLOOKUP(A137,[3]Sheet1!$B$1:$D$1757,3,FALSE)</f>
        <v>#N/A</v>
      </c>
      <c r="C137" s="490" t="e">
        <f>VLOOKUP(A137,[3]Sheet1!$B$1:$R$1757,17,FALSE)</f>
        <v>#N/A</v>
      </c>
      <c r="D137" s="493">
        <v>80100</v>
      </c>
      <c r="E137" s="481">
        <v>0</v>
      </c>
      <c r="F137" s="482" t="e">
        <f>IF(D137&lt;60,0,ROUND(($D137*F$2)+VLOOKUP($C137,[2]CONFIG!$A$33:$C$43,3,FALSE),0))</f>
        <v>#REF!</v>
      </c>
      <c r="G137" s="482" t="e">
        <f>IF(D137&lt;60,0,ROUND(($D137*G$2)+VLOOKUP($C137,[2]CONFIG!$A$33:$C$43,3,FALSE),0))</f>
        <v>#REF!</v>
      </c>
      <c r="H137" s="482" t="e">
        <f>IF(D137&lt;60,0,ROUND(($D137*H$2)+VLOOKUP($C137,[2]CONFIG!$A$33:$C$43,3,FALSE),0))</f>
        <v>#REF!</v>
      </c>
      <c r="I137" s="482" t="e">
        <f>IF(D137&lt;60,0,ROUND(($D137*I$2)+VLOOKUP($C137,[2]CONFIG!$A$33:$C$43,3,FALSE),0))</f>
        <v>#REF!</v>
      </c>
      <c r="J137" s="491"/>
      <c r="K137" s="195" t="e">
        <f t="shared" si="8"/>
        <v>#REF!</v>
      </c>
      <c r="L137" s="195" t="e">
        <f t="shared" si="9"/>
        <v>#REF!</v>
      </c>
      <c r="M137" s="195" t="e">
        <f t="shared" si="10"/>
        <v>#REF!</v>
      </c>
      <c r="N137" s="195" t="e">
        <f t="shared" si="11"/>
        <v>#REF!</v>
      </c>
      <c r="P137" s="195">
        <v>0</v>
      </c>
      <c r="Q137" s="195">
        <v>0</v>
      </c>
    </row>
    <row r="138" spans="1:17" hidden="1" x14ac:dyDescent="0.25">
      <c r="A138" s="485" t="s">
        <v>481</v>
      </c>
      <c r="B138" s="490" t="e">
        <f>VLOOKUP(A138,[3]Sheet1!$B$1:$D$1757,3,FALSE)</f>
        <v>#N/A</v>
      </c>
      <c r="C138" s="490" t="e">
        <f>VLOOKUP(A138,[3]Sheet1!$B$1:$R$1757,17,FALSE)</f>
        <v>#N/A</v>
      </c>
      <c r="D138" s="493">
        <v>80000</v>
      </c>
      <c r="E138" s="481">
        <v>0</v>
      </c>
      <c r="F138" s="482" t="e">
        <f>IF(D138&lt;60,0,ROUND(($D138*F$2)+VLOOKUP($C138,[2]CONFIG!$A$33:$C$43,3,FALSE),0))</f>
        <v>#REF!</v>
      </c>
      <c r="G138" s="482" t="e">
        <f>IF(D138&lt;60,0,ROUND(($D138*G$2)+VLOOKUP($C138,[2]CONFIG!$A$33:$C$43,3,FALSE),0))</f>
        <v>#REF!</v>
      </c>
      <c r="H138" s="482" t="e">
        <f>IF(D138&lt;60,0,ROUND(($D138*H$2)+VLOOKUP($C138,[2]CONFIG!$A$33:$C$43,3,FALSE),0))</f>
        <v>#REF!</v>
      </c>
      <c r="I138" s="482" t="e">
        <f>IF(D138&lt;60,0,ROUND(($D138*I$2)+VLOOKUP($C138,[2]CONFIG!$A$33:$C$43,3,FALSE),0))</f>
        <v>#REF!</v>
      </c>
      <c r="J138" s="491"/>
      <c r="K138" s="195" t="e">
        <f t="shared" si="8"/>
        <v>#REF!</v>
      </c>
      <c r="L138" s="195" t="e">
        <f t="shared" si="9"/>
        <v>#REF!</v>
      </c>
      <c r="M138" s="195" t="e">
        <f t="shared" si="10"/>
        <v>#REF!</v>
      </c>
      <c r="N138" s="195" t="e">
        <f t="shared" si="11"/>
        <v>#REF!</v>
      </c>
      <c r="P138" s="195">
        <v>0</v>
      </c>
      <c r="Q138" s="195">
        <v>0</v>
      </c>
    </row>
    <row r="139" spans="1:17" hidden="1" x14ac:dyDescent="0.25">
      <c r="A139" s="485" t="s">
        <v>482</v>
      </c>
      <c r="B139" s="490" t="e">
        <f>VLOOKUP(A139,[3]Sheet1!$B$1:$D$1757,3,FALSE)</f>
        <v>#N/A</v>
      </c>
      <c r="C139" s="490" t="e">
        <f>VLOOKUP(A139,[3]Sheet1!$B$1:$R$1757,17,FALSE)</f>
        <v>#N/A</v>
      </c>
      <c r="D139" s="493">
        <v>80000</v>
      </c>
      <c r="E139" s="481">
        <v>0</v>
      </c>
      <c r="F139" s="482" t="e">
        <f>IF(D139&lt;60,0,ROUND(($D139*F$2)+VLOOKUP($C139,[2]CONFIG!$A$33:$C$43,3,FALSE),0))</f>
        <v>#REF!</v>
      </c>
      <c r="G139" s="482" t="e">
        <f>IF(D139&lt;60,0,ROUND(($D139*G$2)+VLOOKUP($C139,[2]CONFIG!$A$33:$C$43,3,FALSE),0))</f>
        <v>#REF!</v>
      </c>
      <c r="H139" s="482" t="e">
        <f>IF(D139&lt;60,0,ROUND(($D139*H$2)+VLOOKUP($C139,[2]CONFIG!$A$33:$C$43,3,FALSE),0))</f>
        <v>#REF!</v>
      </c>
      <c r="I139" s="482" t="e">
        <f>IF(D139&lt;60,0,ROUND(($D139*I$2)+VLOOKUP($C139,[2]CONFIG!$A$33:$C$43,3,FALSE),0))</f>
        <v>#REF!</v>
      </c>
      <c r="J139" s="491"/>
      <c r="K139" s="195" t="e">
        <f t="shared" si="8"/>
        <v>#REF!</v>
      </c>
      <c r="L139" s="195" t="e">
        <f t="shared" si="9"/>
        <v>#REF!</v>
      </c>
      <c r="M139" s="195" t="e">
        <f t="shared" si="10"/>
        <v>#REF!</v>
      </c>
      <c r="N139" s="195" t="e">
        <f t="shared" si="11"/>
        <v>#REF!</v>
      </c>
      <c r="P139" s="195">
        <v>0</v>
      </c>
      <c r="Q139" s="195">
        <v>0</v>
      </c>
    </row>
    <row r="140" spans="1:17" hidden="1" x14ac:dyDescent="0.25">
      <c r="A140" s="485" t="s">
        <v>483</v>
      </c>
      <c r="B140" s="490" t="e">
        <f>VLOOKUP(A140,[3]Sheet1!$B$1:$D$1757,3,FALSE)</f>
        <v>#N/A</v>
      </c>
      <c r="C140" s="490" t="e">
        <f>VLOOKUP(A140,[3]Sheet1!$B$1:$R$1757,17,FALSE)</f>
        <v>#N/A</v>
      </c>
      <c r="D140" s="493">
        <v>80000</v>
      </c>
      <c r="E140" s="481">
        <v>0</v>
      </c>
      <c r="F140" s="482" t="e">
        <f>IF(D140&lt;60,0,ROUND(($D140*F$2)+VLOOKUP($C140,[2]CONFIG!$A$33:$C$43,3,FALSE),0))</f>
        <v>#REF!</v>
      </c>
      <c r="G140" s="482" t="e">
        <f>IF(D140&lt;60,0,ROUND(($D140*G$2)+VLOOKUP($C140,[2]CONFIG!$A$33:$C$43,3,FALSE),0))</f>
        <v>#REF!</v>
      </c>
      <c r="H140" s="482" t="e">
        <f>IF(D140&lt;60,0,ROUND(($D140*H$2)+VLOOKUP($C140,[2]CONFIG!$A$33:$C$43,3,FALSE),0))</f>
        <v>#REF!</v>
      </c>
      <c r="I140" s="482" t="e">
        <f>IF(D140&lt;60,0,ROUND(($D140*I$2)+VLOOKUP($C140,[2]CONFIG!$A$33:$C$43,3,FALSE),0))</f>
        <v>#REF!</v>
      </c>
      <c r="J140" s="491"/>
      <c r="K140" s="195" t="e">
        <f t="shared" si="8"/>
        <v>#REF!</v>
      </c>
      <c r="L140" s="195" t="e">
        <f t="shared" si="9"/>
        <v>#REF!</v>
      </c>
      <c r="M140" s="195" t="e">
        <f t="shared" si="10"/>
        <v>#REF!</v>
      </c>
      <c r="N140" s="195" t="e">
        <f t="shared" si="11"/>
        <v>#REF!</v>
      </c>
      <c r="P140" s="195">
        <v>0</v>
      </c>
      <c r="Q140" s="195">
        <v>0</v>
      </c>
    </row>
    <row r="141" spans="1:17" hidden="1" x14ac:dyDescent="0.25">
      <c r="A141" s="485" t="s">
        <v>484</v>
      </c>
      <c r="B141" s="490" t="e">
        <f>VLOOKUP(A141,[3]Sheet1!$B$1:$D$1757,3,FALSE)</f>
        <v>#N/A</v>
      </c>
      <c r="C141" s="490" t="e">
        <f>VLOOKUP(A141,[3]Sheet1!$B$1:$R$1757,17,FALSE)</f>
        <v>#N/A</v>
      </c>
      <c r="D141" s="493">
        <v>79826</v>
      </c>
      <c r="E141" s="481">
        <v>0</v>
      </c>
      <c r="F141" s="482" t="e">
        <f>IF(D141&lt;60,0,ROUND(($D141*F$2)+VLOOKUP($C141,[2]CONFIG!$A$33:$C$43,3,FALSE),0))</f>
        <v>#REF!</v>
      </c>
      <c r="G141" s="482" t="e">
        <f>IF(D141&lt;60,0,ROUND(($D141*G$2)+VLOOKUP($C141,[2]CONFIG!$A$33:$C$43,3,FALSE),0))</f>
        <v>#REF!</v>
      </c>
      <c r="H141" s="482" t="e">
        <f>IF(D141&lt;60,0,ROUND(($D141*H$2)+VLOOKUP($C141,[2]CONFIG!$A$33:$C$43,3,FALSE),0))</f>
        <v>#REF!</v>
      </c>
      <c r="I141" s="482" t="e">
        <f>IF(D141&lt;60,0,ROUND(($D141*I$2)+VLOOKUP($C141,[2]CONFIG!$A$33:$C$43,3,FALSE),0))</f>
        <v>#REF!</v>
      </c>
      <c r="J141" s="491"/>
      <c r="K141" s="195" t="e">
        <f t="shared" si="8"/>
        <v>#REF!</v>
      </c>
      <c r="L141" s="195" t="e">
        <f t="shared" si="9"/>
        <v>#REF!</v>
      </c>
      <c r="M141" s="195" t="e">
        <f t="shared" si="10"/>
        <v>#REF!</v>
      </c>
      <c r="N141" s="195" t="e">
        <f t="shared" si="11"/>
        <v>#REF!</v>
      </c>
      <c r="P141" s="195" t="e">
        <f>E141+K141</f>
        <v>#REF!</v>
      </c>
      <c r="Q141" s="195" t="e">
        <f>E141+L141</f>
        <v>#REF!</v>
      </c>
    </row>
    <row r="142" spans="1:17" hidden="1" x14ac:dyDescent="0.25">
      <c r="A142" s="485" t="s">
        <v>485</v>
      </c>
      <c r="B142" s="490" t="e">
        <f>VLOOKUP(A142,[3]Sheet1!$B$1:$D$1757,3,FALSE)</f>
        <v>#N/A</v>
      </c>
      <c r="C142" s="490" t="e">
        <f>VLOOKUP(A142,[3]Sheet1!$B$1:$R$1757,17,FALSE)</f>
        <v>#N/A</v>
      </c>
      <c r="D142" s="493">
        <v>79704</v>
      </c>
      <c r="E142" s="481">
        <v>0</v>
      </c>
      <c r="F142" s="482" t="e">
        <f>IF(D142&lt;60,0,ROUND(($D142*F$2)+VLOOKUP($C142,[2]CONFIG!$A$33:$C$43,3,FALSE),0))</f>
        <v>#REF!</v>
      </c>
      <c r="G142" s="482" t="e">
        <f>IF(D142&lt;60,0,ROUND(($D142*G$2)+VLOOKUP($C142,[2]CONFIG!$A$33:$C$43,3,FALSE),0))</f>
        <v>#REF!</v>
      </c>
      <c r="H142" s="482" t="e">
        <f>IF(D142&lt;60,0,ROUND(($D142*H$2)+VLOOKUP($C142,[2]CONFIG!$A$33:$C$43,3,FALSE),0))</f>
        <v>#REF!</v>
      </c>
      <c r="I142" s="482" t="e">
        <f>IF(D142&lt;60,0,ROUND(($D142*I$2)+VLOOKUP($C142,[2]CONFIG!$A$33:$C$43,3,FALSE),0))</f>
        <v>#REF!</v>
      </c>
      <c r="J142" s="491"/>
      <c r="K142" s="195" t="e">
        <f t="shared" si="8"/>
        <v>#REF!</v>
      </c>
      <c r="L142" s="195" t="e">
        <f t="shared" si="9"/>
        <v>#REF!</v>
      </c>
      <c r="M142" s="195" t="e">
        <f t="shared" si="10"/>
        <v>#REF!</v>
      </c>
      <c r="N142" s="195" t="e">
        <f t="shared" si="11"/>
        <v>#REF!</v>
      </c>
      <c r="P142" s="195">
        <v>0</v>
      </c>
      <c r="Q142" s="195">
        <v>0</v>
      </c>
    </row>
    <row r="143" spans="1:17" hidden="1" x14ac:dyDescent="0.25">
      <c r="A143" s="485" t="s">
        <v>486</v>
      </c>
      <c r="B143" s="490" t="e">
        <f>VLOOKUP(A143,[3]Sheet1!$B$1:$D$1757,3,FALSE)</f>
        <v>#N/A</v>
      </c>
      <c r="C143" s="490" t="e">
        <f>VLOOKUP(A143,[3]Sheet1!$B$1:$R$1757,17,FALSE)</f>
        <v>#N/A</v>
      </c>
      <c r="D143" s="493">
        <v>79000</v>
      </c>
      <c r="E143" s="481">
        <v>0</v>
      </c>
      <c r="F143" s="482" t="e">
        <f>IF(D143&lt;60,0,ROUND(($D143*F$2)+VLOOKUP($C143,[2]CONFIG!$A$33:$C$43,3,FALSE),0))</f>
        <v>#REF!</v>
      </c>
      <c r="G143" s="482" t="e">
        <f>IF(D143&lt;60,0,ROUND(($D143*G$2)+VLOOKUP($C143,[2]CONFIG!$A$33:$C$43,3,FALSE),0))</f>
        <v>#REF!</v>
      </c>
      <c r="H143" s="482" t="e">
        <f>IF(D143&lt;60,0,ROUND(($D143*H$2)+VLOOKUP($C143,[2]CONFIG!$A$33:$C$43,3,FALSE),0))</f>
        <v>#REF!</v>
      </c>
      <c r="I143" s="482" t="e">
        <f>IF(D143&lt;60,0,ROUND(($D143*I$2)+VLOOKUP($C143,[2]CONFIG!$A$33:$C$43,3,FALSE),0))</f>
        <v>#REF!</v>
      </c>
      <c r="J143" s="491"/>
      <c r="K143" s="195" t="e">
        <f t="shared" si="8"/>
        <v>#REF!</v>
      </c>
      <c r="L143" s="195" t="e">
        <f t="shared" si="9"/>
        <v>#REF!</v>
      </c>
      <c r="M143" s="195" t="e">
        <f t="shared" si="10"/>
        <v>#REF!</v>
      </c>
      <c r="N143" s="195" t="e">
        <f t="shared" si="11"/>
        <v>#REF!</v>
      </c>
      <c r="P143" s="195">
        <v>0</v>
      </c>
      <c r="Q143" s="195">
        <v>0</v>
      </c>
    </row>
    <row r="144" spans="1:17" hidden="1" x14ac:dyDescent="0.25">
      <c r="A144" s="485" t="s">
        <v>487</v>
      </c>
      <c r="B144" s="490" t="e">
        <f>VLOOKUP(A144,[3]Sheet1!$B$1:$D$1757,3,FALSE)</f>
        <v>#N/A</v>
      </c>
      <c r="C144" s="490" t="e">
        <f>VLOOKUP(A144,[3]Sheet1!$B$1:$R$1757,17,FALSE)</f>
        <v>#N/A</v>
      </c>
      <c r="D144" s="493">
        <v>78723</v>
      </c>
      <c r="E144" s="481">
        <v>0</v>
      </c>
      <c r="F144" s="482" t="e">
        <f>IF(D144&lt;60,0,ROUND(($D144*F$2)+VLOOKUP($C144,[2]CONFIG!$A$33:$C$43,3,FALSE),0))</f>
        <v>#REF!</v>
      </c>
      <c r="G144" s="482" t="e">
        <f>IF(D144&lt;60,0,ROUND(($D144*G$2)+VLOOKUP($C144,[2]CONFIG!$A$33:$C$43,3,FALSE),0))</f>
        <v>#REF!</v>
      </c>
      <c r="H144" s="482" t="e">
        <f>IF(D144&lt;60,0,ROUND(($D144*H$2)+VLOOKUP($C144,[2]CONFIG!$A$33:$C$43,3,FALSE),0))</f>
        <v>#REF!</v>
      </c>
      <c r="I144" s="482" t="e">
        <f>IF(D144&lt;60,0,ROUND(($D144*I$2)+VLOOKUP($C144,[2]CONFIG!$A$33:$C$43,3,FALSE),0))</f>
        <v>#REF!</v>
      </c>
      <c r="J144" s="491"/>
      <c r="K144" s="195" t="e">
        <f t="shared" si="8"/>
        <v>#REF!</v>
      </c>
      <c r="L144" s="195" t="e">
        <f t="shared" si="9"/>
        <v>#REF!</v>
      </c>
      <c r="M144" s="195" t="e">
        <f t="shared" si="10"/>
        <v>#REF!</v>
      </c>
      <c r="N144" s="195" t="e">
        <f t="shared" si="11"/>
        <v>#REF!</v>
      </c>
      <c r="P144" s="195">
        <v>0</v>
      </c>
      <c r="Q144" s="195">
        <v>0</v>
      </c>
    </row>
    <row r="145" spans="1:17" hidden="1" x14ac:dyDescent="0.25">
      <c r="A145" s="485" t="s">
        <v>488</v>
      </c>
      <c r="B145" s="490" t="e">
        <f>VLOOKUP(A145,[3]Sheet1!$B$1:$D$1757,3,FALSE)</f>
        <v>#N/A</v>
      </c>
      <c r="C145" s="490" t="e">
        <f>VLOOKUP(A145,[3]Sheet1!$B$1:$R$1757,17,FALSE)</f>
        <v>#N/A</v>
      </c>
      <c r="D145" s="493">
        <v>78519</v>
      </c>
      <c r="E145" s="481">
        <v>0</v>
      </c>
      <c r="F145" s="482" t="e">
        <f>IF(D145&lt;60,0,ROUND(($D145*F$2)+VLOOKUP($C145,[2]CONFIG!$A$33:$C$43,3,FALSE),0))</f>
        <v>#REF!</v>
      </c>
      <c r="G145" s="482" t="e">
        <f>IF(D145&lt;60,0,ROUND(($D145*G$2)+VLOOKUP($C145,[2]CONFIG!$A$33:$C$43,3,FALSE),0))</f>
        <v>#REF!</v>
      </c>
      <c r="H145" s="482" t="e">
        <f>IF(D145&lt;60,0,ROUND(($D145*H$2)+VLOOKUP($C145,[2]CONFIG!$A$33:$C$43,3,FALSE),0))</f>
        <v>#REF!</v>
      </c>
      <c r="I145" s="482" t="e">
        <f>IF(D145&lt;60,0,ROUND(($D145*I$2)+VLOOKUP($C145,[2]CONFIG!$A$33:$C$43,3,FALSE),0))</f>
        <v>#REF!</v>
      </c>
      <c r="J145" s="491"/>
      <c r="K145" s="195" t="e">
        <f t="shared" si="8"/>
        <v>#REF!</v>
      </c>
      <c r="L145" s="195" t="e">
        <f t="shared" si="9"/>
        <v>#REF!</v>
      </c>
      <c r="M145" s="195" t="e">
        <f t="shared" si="10"/>
        <v>#REF!</v>
      </c>
      <c r="N145" s="195" t="e">
        <f t="shared" si="11"/>
        <v>#REF!</v>
      </c>
      <c r="P145" s="195" t="e">
        <f>E145+K145</f>
        <v>#REF!</v>
      </c>
      <c r="Q145" s="195" t="e">
        <f>E145+L145</f>
        <v>#REF!</v>
      </c>
    </row>
    <row r="146" spans="1:17" hidden="1" x14ac:dyDescent="0.25">
      <c r="A146" s="485" t="s">
        <v>489</v>
      </c>
      <c r="B146" s="490" t="e">
        <f>VLOOKUP(A146,[3]Sheet1!$B$1:$D$1757,3,FALSE)</f>
        <v>#N/A</v>
      </c>
      <c r="C146" s="490" t="e">
        <f>VLOOKUP(A146,[3]Sheet1!$B$1:$R$1757,17,FALSE)</f>
        <v>#N/A</v>
      </c>
      <c r="D146" s="493">
        <v>78203</v>
      </c>
      <c r="E146" s="481">
        <v>0</v>
      </c>
      <c r="F146" s="482" t="e">
        <f>IF(D146&lt;60,0,ROUND(($D146*F$2)+VLOOKUP($C146,[2]CONFIG!$A$33:$C$43,3,FALSE),0))</f>
        <v>#REF!</v>
      </c>
      <c r="G146" s="482" t="e">
        <f>IF(D146&lt;60,0,ROUND(($D146*G$2)+VLOOKUP($C146,[2]CONFIG!$A$33:$C$43,3,FALSE),0))</f>
        <v>#REF!</v>
      </c>
      <c r="H146" s="482" t="e">
        <f>IF(D146&lt;60,0,ROUND(($D146*H$2)+VLOOKUP($C146,[2]CONFIG!$A$33:$C$43,3,FALSE),0))</f>
        <v>#REF!</v>
      </c>
      <c r="I146" s="482" t="e">
        <f>IF(D146&lt;60,0,ROUND(($D146*I$2)+VLOOKUP($C146,[2]CONFIG!$A$33:$C$43,3,FALSE),0))</f>
        <v>#REF!</v>
      </c>
      <c r="J146" s="491"/>
      <c r="K146" s="195" t="e">
        <f t="shared" si="8"/>
        <v>#REF!</v>
      </c>
      <c r="L146" s="195" t="e">
        <f t="shared" si="9"/>
        <v>#REF!</v>
      </c>
      <c r="M146" s="195" t="e">
        <f t="shared" si="10"/>
        <v>#REF!</v>
      </c>
      <c r="N146" s="195" t="e">
        <f t="shared" si="11"/>
        <v>#REF!</v>
      </c>
      <c r="P146" s="195">
        <v>0</v>
      </c>
      <c r="Q146" s="195">
        <v>0</v>
      </c>
    </row>
    <row r="147" spans="1:17" hidden="1" x14ac:dyDescent="0.25">
      <c r="A147" s="485" t="s">
        <v>490</v>
      </c>
      <c r="B147" s="490" t="e">
        <f>VLOOKUP(A147,[3]Sheet1!$B$1:$D$1757,3,FALSE)</f>
        <v>#N/A</v>
      </c>
      <c r="C147" s="490" t="e">
        <f>VLOOKUP(A147,[3]Sheet1!$B$1:$R$1757,17,FALSE)</f>
        <v>#N/A</v>
      </c>
      <c r="D147" s="493">
        <v>78202</v>
      </c>
      <c r="E147" s="481">
        <v>0</v>
      </c>
      <c r="F147" s="482" t="e">
        <f>IF(D147&lt;60,0,ROUND(($D147*F$2)+VLOOKUP($C147,[2]CONFIG!$A$33:$C$43,3,FALSE),0))</f>
        <v>#REF!</v>
      </c>
      <c r="G147" s="482" t="e">
        <f>IF(D147&lt;60,0,ROUND(($D147*G$2)+VLOOKUP($C147,[2]CONFIG!$A$33:$C$43,3,FALSE),0))</f>
        <v>#REF!</v>
      </c>
      <c r="H147" s="482" t="e">
        <f>IF(D147&lt;60,0,ROUND(($D147*H$2)+VLOOKUP($C147,[2]CONFIG!$A$33:$C$43,3,FALSE),0))</f>
        <v>#REF!</v>
      </c>
      <c r="I147" s="482" t="e">
        <f>IF(D147&lt;60,0,ROUND(($D147*I$2)+VLOOKUP($C147,[2]CONFIG!$A$33:$C$43,3,FALSE),0))</f>
        <v>#REF!</v>
      </c>
      <c r="J147" s="491"/>
      <c r="K147" s="195" t="e">
        <f t="shared" si="8"/>
        <v>#REF!</v>
      </c>
      <c r="L147" s="195" t="e">
        <f t="shared" si="9"/>
        <v>#REF!</v>
      </c>
      <c r="M147" s="195" t="e">
        <f t="shared" si="10"/>
        <v>#REF!</v>
      </c>
      <c r="N147" s="195" t="e">
        <f t="shared" si="11"/>
        <v>#REF!</v>
      </c>
      <c r="P147" s="195">
        <v>0</v>
      </c>
      <c r="Q147" s="195">
        <v>0</v>
      </c>
    </row>
    <row r="148" spans="1:17" hidden="1" x14ac:dyDescent="0.25">
      <c r="A148" s="485" t="s">
        <v>491</v>
      </c>
      <c r="B148" s="490" t="e">
        <f>VLOOKUP(A148,[3]Sheet1!$B$1:$D$1757,3,FALSE)</f>
        <v>#N/A</v>
      </c>
      <c r="C148" s="490" t="e">
        <f>VLOOKUP(A148,[3]Sheet1!$B$1:$R$1757,17,FALSE)</f>
        <v>#N/A</v>
      </c>
      <c r="D148" s="493">
        <v>78190</v>
      </c>
      <c r="E148" s="481">
        <v>0</v>
      </c>
      <c r="F148" s="482" t="e">
        <f>IF(D148&lt;60,0,ROUND(($D148*F$2)+VLOOKUP($C148,[2]CONFIG!$A$33:$C$43,3,FALSE),0))</f>
        <v>#REF!</v>
      </c>
      <c r="G148" s="482" t="e">
        <f>IF(D148&lt;60,0,ROUND(($D148*G$2)+VLOOKUP($C148,[2]CONFIG!$A$33:$C$43,3,FALSE),0))</f>
        <v>#REF!</v>
      </c>
      <c r="H148" s="482" t="e">
        <f>IF(D148&lt;60,0,ROUND(($D148*H$2)+VLOOKUP($C148,[2]CONFIG!$A$33:$C$43,3,FALSE),0))</f>
        <v>#REF!</v>
      </c>
      <c r="I148" s="482" t="e">
        <f>IF(D148&lt;60,0,ROUND(($D148*I$2)+VLOOKUP($C148,[2]CONFIG!$A$33:$C$43,3,FALSE),0))</f>
        <v>#REF!</v>
      </c>
      <c r="J148" s="491"/>
      <c r="K148" s="195" t="e">
        <f t="shared" si="8"/>
        <v>#REF!</v>
      </c>
      <c r="L148" s="195" t="e">
        <f t="shared" si="9"/>
        <v>#REF!</v>
      </c>
      <c r="M148" s="195" t="e">
        <f t="shared" si="10"/>
        <v>#REF!</v>
      </c>
      <c r="N148" s="195" t="e">
        <f t="shared" si="11"/>
        <v>#REF!</v>
      </c>
      <c r="P148" s="195">
        <v>0</v>
      </c>
      <c r="Q148" s="195">
        <v>0</v>
      </c>
    </row>
    <row r="149" spans="1:17" hidden="1" x14ac:dyDescent="0.25">
      <c r="A149" s="485" t="s">
        <v>492</v>
      </c>
      <c r="B149" s="490" t="e">
        <f>VLOOKUP(A149,[3]Sheet1!$B$1:$D$1757,3,FALSE)</f>
        <v>#N/A</v>
      </c>
      <c r="C149" s="490" t="e">
        <f>VLOOKUP(A149,[3]Sheet1!$B$1:$R$1757,17,FALSE)</f>
        <v>#N/A</v>
      </c>
      <c r="D149" s="493">
        <v>78016</v>
      </c>
      <c r="E149" s="481">
        <v>0</v>
      </c>
      <c r="F149" s="482" t="e">
        <f>IF(D149&lt;60,0,ROUND(($D149*F$2)+VLOOKUP($C149,[2]CONFIG!$A$33:$C$43,3,FALSE),0))</f>
        <v>#REF!</v>
      </c>
      <c r="G149" s="482" t="e">
        <f>IF(D149&lt;60,0,ROUND(($D149*G$2)+VLOOKUP($C149,[2]CONFIG!$A$33:$C$43,3,FALSE),0))</f>
        <v>#REF!</v>
      </c>
      <c r="H149" s="482" t="e">
        <f>IF(D149&lt;60,0,ROUND(($D149*H$2)+VLOOKUP($C149,[2]CONFIG!$A$33:$C$43,3,FALSE),0))</f>
        <v>#REF!</v>
      </c>
      <c r="I149" s="482" t="e">
        <f>IF(D149&lt;60,0,ROUND(($D149*I$2)+VLOOKUP($C149,[2]CONFIG!$A$33:$C$43,3,FALSE),0))</f>
        <v>#REF!</v>
      </c>
      <c r="J149" s="491"/>
      <c r="K149" s="195" t="e">
        <f t="shared" si="8"/>
        <v>#REF!</v>
      </c>
      <c r="L149" s="195" t="e">
        <f t="shared" si="9"/>
        <v>#REF!</v>
      </c>
      <c r="M149" s="195" t="e">
        <f t="shared" si="10"/>
        <v>#REF!</v>
      </c>
      <c r="N149" s="195" t="e">
        <f t="shared" si="11"/>
        <v>#REF!</v>
      </c>
      <c r="P149" s="195">
        <v>0</v>
      </c>
      <c r="Q149" s="195">
        <v>0</v>
      </c>
    </row>
    <row r="150" spans="1:17" hidden="1" x14ac:dyDescent="0.25">
      <c r="A150" s="485" t="s">
        <v>493</v>
      </c>
      <c r="B150" s="490" t="e">
        <f>VLOOKUP(A150,[3]Sheet1!$B$1:$D$1757,3,FALSE)</f>
        <v>#N/A</v>
      </c>
      <c r="C150" s="490" t="e">
        <f>VLOOKUP(A150,[3]Sheet1!$B$1:$R$1757,17,FALSE)</f>
        <v>#N/A</v>
      </c>
      <c r="D150" s="493">
        <v>78000</v>
      </c>
      <c r="E150" s="481">
        <v>0</v>
      </c>
      <c r="F150" s="482" t="e">
        <f>IF(D150&lt;60,0,ROUND(($D150*F$2)+VLOOKUP($C150,[2]CONFIG!$A$33:$C$43,3,FALSE),0))</f>
        <v>#REF!</v>
      </c>
      <c r="G150" s="482" t="e">
        <f>IF(D150&lt;60,0,ROUND(($D150*G$2)+VLOOKUP($C150,[2]CONFIG!$A$33:$C$43,3,FALSE),0))</f>
        <v>#REF!</v>
      </c>
      <c r="H150" s="482" t="e">
        <f>IF(D150&lt;60,0,ROUND(($D150*H$2)+VLOOKUP($C150,[2]CONFIG!$A$33:$C$43,3,FALSE),0))</f>
        <v>#REF!</v>
      </c>
      <c r="I150" s="482" t="e">
        <f>IF(D150&lt;60,0,ROUND(($D150*I$2)+VLOOKUP($C150,[2]CONFIG!$A$33:$C$43,3,FALSE),0))</f>
        <v>#REF!</v>
      </c>
      <c r="J150" s="491"/>
      <c r="K150" s="195" t="e">
        <f t="shared" si="8"/>
        <v>#REF!</v>
      </c>
      <c r="L150" s="195" t="e">
        <f t="shared" si="9"/>
        <v>#REF!</v>
      </c>
      <c r="M150" s="195" t="e">
        <f t="shared" si="10"/>
        <v>#REF!</v>
      </c>
      <c r="N150" s="195" t="e">
        <f t="shared" si="11"/>
        <v>#REF!</v>
      </c>
      <c r="P150" s="195">
        <v>0</v>
      </c>
      <c r="Q150" s="195">
        <v>0</v>
      </c>
    </row>
    <row r="151" spans="1:17" hidden="1" x14ac:dyDescent="0.25">
      <c r="A151" s="485" t="s">
        <v>494</v>
      </c>
      <c r="B151" s="490" t="e">
        <f>VLOOKUP(A151,[3]Sheet1!$B$1:$D$1757,3,FALSE)</f>
        <v>#N/A</v>
      </c>
      <c r="C151" s="490" t="e">
        <f>VLOOKUP(A151,[3]Sheet1!$B$1:$R$1757,17,FALSE)</f>
        <v>#N/A</v>
      </c>
      <c r="D151" s="493">
        <v>77894</v>
      </c>
      <c r="E151" s="481">
        <v>0</v>
      </c>
      <c r="F151" s="482" t="e">
        <f>IF(D151&lt;60,0,ROUND(($D151*F$2)+VLOOKUP($C151,[2]CONFIG!$A$33:$C$43,3,FALSE),0))</f>
        <v>#REF!</v>
      </c>
      <c r="G151" s="482" t="e">
        <f>IF(D151&lt;60,0,ROUND(($D151*G$2)+VLOOKUP($C151,[2]CONFIG!$A$33:$C$43,3,FALSE),0))</f>
        <v>#REF!</v>
      </c>
      <c r="H151" s="482" t="e">
        <f>IF(D151&lt;60,0,ROUND(($D151*H$2)+VLOOKUP($C151,[2]CONFIG!$A$33:$C$43,3,FALSE),0))</f>
        <v>#REF!</v>
      </c>
      <c r="I151" s="482" t="e">
        <f>IF(D151&lt;60,0,ROUND(($D151*I$2)+VLOOKUP($C151,[2]CONFIG!$A$33:$C$43,3,FALSE),0))</f>
        <v>#REF!</v>
      </c>
      <c r="J151" s="491"/>
      <c r="K151" s="195" t="e">
        <f t="shared" si="8"/>
        <v>#REF!</v>
      </c>
      <c r="L151" s="195" t="e">
        <f t="shared" si="9"/>
        <v>#REF!</v>
      </c>
      <c r="M151" s="195" t="e">
        <f t="shared" si="10"/>
        <v>#REF!</v>
      </c>
      <c r="N151" s="195" t="e">
        <f t="shared" si="11"/>
        <v>#REF!</v>
      </c>
      <c r="P151" s="195">
        <v>0</v>
      </c>
      <c r="Q151" s="195">
        <v>0</v>
      </c>
    </row>
    <row r="152" spans="1:17" x14ac:dyDescent="0.25">
      <c r="A152" s="485" t="s">
        <v>314</v>
      </c>
      <c r="B152" s="490" t="e">
        <f>VLOOKUP(A152,[3]Sheet1!$B$1:$D$1757,3,FALSE)</f>
        <v>#N/A</v>
      </c>
      <c r="C152" s="490" t="e">
        <f>VLOOKUP(A152,[3]Sheet1!$B$1:$R$1757,17,FALSE)</f>
        <v>#N/A</v>
      </c>
      <c r="D152" s="493">
        <v>77583</v>
      </c>
      <c r="E152" s="481">
        <v>0</v>
      </c>
      <c r="F152" s="482" t="e">
        <f>IF(D152&lt;60,0,ROUND(($D152*F$2)+VLOOKUP($C152,[2]CONFIG!$A$33:$C$43,3,FALSE),0))</f>
        <v>#REF!</v>
      </c>
      <c r="G152" s="482" t="e">
        <f>IF(D152&lt;60,0,ROUND(($D152*G$2)+VLOOKUP($C152,[2]CONFIG!$A$33:$C$43,3,FALSE),0))</f>
        <v>#REF!</v>
      </c>
      <c r="H152" s="482" t="e">
        <f>IF(D152&lt;60,0,ROUND(($D152*H$2)+VLOOKUP($C152,[2]CONFIG!$A$33:$C$43,3,FALSE),0))</f>
        <v>#REF!</v>
      </c>
      <c r="I152" s="482" t="e">
        <f>IF(D152&lt;60,0,ROUND(($D152*I$2)+VLOOKUP($C152,[2]CONFIG!$A$33:$C$43,3,FALSE),0))</f>
        <v>#REF!</v>
      </c>
      <c r="J152" s="491"/>
      <c r="K152" s="195" t="e">
        <f t="shared" si="8"/>
        <v>#REF!</v>
      </c>
      <c r="L152" s="195" t="e">
        <f t="shared" si="9"/>
        <v>#REF!</v>
      </c>
      <c r="M152" s="195" t="e">
        <f t="shared" si="10"/>
        <v>#REF!</v>
      </c>
      <c r="N152" s="195" t="e">
        <f t="shared" si="11"/>
        <v>#REF!</v>
      </c>
      <c r="P152" s="195">
        <v>0</v>
      </c>
      <c r="Q152" s="195">
        <v>0</v>
      </c>
    </row>
    <row r="153" spans="1:17" hidden="1" x14ac:dyDescent="0.25">
      <c r="A153" s="485" t="s">
        <v>495</v>
      </c>
      <c r="B153" s="490" t="e">
        <f>VLOOKUP(A153,[3]Sheet1!$B$1:$D$1757,3,FALSE)</f>
        <v>#N/A</v>
      </c>
      <c r="C153" s="490" t="e">
        <f>VLOOKUP(A153,[3]Sheet1!$B$1:$R$1757,17,FALSE)</f>
        <v>#N/A</v>
      </c>
      <c r="D153" s="493">
        <v>76796</v>
      </c>
      <c r="E153" s="481">
        <v>0</v>
      </c>
      <c r="F153" s="482" t="e">
        <f>IF(D153&lt;60,0,ROUND(($D153*F$2)+VLOOKUP($C153,[2]CONFIG!$A$33:$C$43,3,FALSE),0))</f>
        <v>#REF!</v>
      </c>
      <c r="G153" s="482" t="e">
        <f>IF(D153&lt;60,0,ROUND(($D153*G$2)+VLOOKUP($C153,[2]CONFIG!$A$33:$C$43,3,FALSE),0))</f>
        <v>#REF!</v>
      </c>
      <c r="H153" s="482" t="e">
        <f>IF(D153&lt;60,0,ROUND(($D153*H$2)+VLOOKUP($C153,[2]CONFIG!$A$33:$C$43,3,FALSE),0))</f>
        <v>#REF!</v>
      </c>
      <c r="I153" s="482" t="e">
        <f>IF(D153&lt;60,0,ROUND(($D153*I$2)+VLOOKUP($C153,[2]CONFIG!$A$33:$C$43,3,FALSE),0))</f>
        <v>#REF!</v>
      </c>
      <c r="J153" s="491"/>
      <c r="K153" s="195" t="e">
        <f t="shared" si="8"/>
        <v>#REF!</v>
      </c>
      <c r="L153" s="195" t="e">
        <f t="shared" si="9"/>
        <v>#REF!</v>
      </c>
      <c r="M153" s="195" t="e">
        <f t="shared" si="10"/>
        <v>#REF!</v>
      </c>
      <c r="N153" s="195" t="e">
        <f t="shared" si="11"/>
        <v>#REF!</v>
      </c>
      <c r="P153" s="195">
        <v>0</v>
      </c>
      <c r="Q153" s="195">
        <v>0</v>
      </c>
    </row>
    <row r="154" spans="1:17" hidden="1" x14ac:dyDescent="0.25">
      <c r="A154" s="485" t="s">
        <v>496</v>
      </c>
      <c r="B154" s="490" t="e">
        <f>VLOOKUP(A154,[3]Sheet1!$B$1:$D$1757,3,FALSE)</f>
        <v>#N/A</v>
      </c>
      <c r="C154" s="490" t="e">
        <f>VLOOKUP(A154,[3]Sheet1!$B$1:$R$1757,17,FALSE)</f>
        <v>#N/A</v>
      </c>
      <c r="D154" s="493">
        <v>76758</v>
      </c>
      <c r="E154" s="481">
        <v>0</v>
      </c>
      <c r="F154" s="482" t="e">
        <f>IF(D154&lt;60,0,ROUND(($D154*F$2)+VLOOKUP($C154,[2]CONFIG!$A$33:$C$43,3,FALSE),0))</f>
        <v>#REF!</v>
      </c>
      <c r="G154" s="482" t="e">
        <f>IF(D154&lt;60,0,ROUND(($D154*G$2)+VLOOKUP($C154,[2]CONFIG!$A$33:$C$43,3,FALSE),0))</f>
        <v>#REF!</v>
      </c>
      <c r="H154" s="482" t="e">
        <f>IF(D154&lt;60,0,ROUND(($D154*H$2)+VLOOKUP($C154,[2]CONFIG!$A$33:$C$43,3,FALSE),0))</f>
        <v>#REF!</v>
      </c>
      <c r="I154" s="482" t="e">
        <f>IF(D154&lt;60,0,ROUND(($D154*I$2)+VLOOKUP($C154,[2]CONFIG!$A$33:$C$43,3,FALSE),0))</f>
        <v>#REF!</v>
      </c>
      <c r="J154" s="491"/>
      <c r="K154" s="195" t="e">
        <f t="shared" si="8"/>
        <v>#REF!</v>
      </c>
      <c r="L154" s="195" t="e">
        <f t="shared" si="9"/>
        <v>#REF!</v>
      </c>
      <c r="M154" s="195" t="e">
        <f t="shared" si="10"/>
        <v>#REF!</v>
      </c>
      <c r="N154" s="195" t="e">
        <f t="shared" si="11"/>
        <v>#REF!</v>
      </c>
      <c r="P154" s="195">
        <v>0</v>
      </c>
      <c r="Q154" s="195">
        <v>0</v>
      </c>
    </row>
    <row r="155" spans="1:17" hidden="1" x14ac:dyDescent="0.25">
      <c r="A155" s="485" t="s">
        <v>497</v>
      </c>
      <c r="B155" s="490" t="e">
        <f>VLOOKUP(A155,[3]Sheet1!$B$1:$D$1757,3,FALSE)</f>
        <v>#N/A</v>
      </c>
      <c r="C155" s="490" t="e">
        <f>VLOOKUP(A155,[3]Sheet1!$B$1:$R$1757,17,FALSE)</f>
        <v>#N/A</v>
      </c>
      <c r="D155" s="493">
        <v>76679</v>
      </c>
      <c r="E155" s="481">
        <v>0</v>
      </c>
      <c r="F155" s="482" t="e">
        <f>IF(D155&lt;60,0,ROUND(($D155*F$2)+VLOOKUP($C155,[2]CONFIG!$A$33:$C$43,3,FALSE),0))</f>
        <v>#REF!</v>
      </c>
      <c r="G155" s="482" t="e">
        <f>IF(D155&lt;60,0,ROUND(($D155*G$2)+VLOOKUP($C155,[2]CONFIG!$A$33:$C$43,3,FALSE),0))</f>
        <v>#REF!</v>
      </c>
      <c r="H155" s="482" t="e">
        <f>IF(D155&lt;60,0,ROUND(($D155*H$2)+VLOOKUP($C155,[2]CONFIG!$A$33:$C$43,3,FALSE),0))</f>
        <v>#REF!</v>
      </c>
      <c r="I155" s="482" t="e">
        <f>IF(D155&lt;60,0,ROUND(($D155*I$2)+VLOOKUP($C155,[2]CONFIG!$A$33:$C$43,3,FALSE),0))</f>
        <v>#REF!</v>
      </c>
      <c r="J155" s="491"/>
      <c r="K155" s="195" t="e">
        <f t="shared" si="8"/>
        <v>#REF!</v>
      </c>
      <c r="L155" s="195" t="e">
        <f t="shared" si="9"/>
        <v>#REF!</v>
      </c>
      <c r="M155" s="195" t="e">
        <f t="shared" si="10"/>
        <v>#REF!</v>
      </c>
      <c r="N155" s="195" t="e">
        <f t="shared" si="11"/>
        <v>#REF!</v>
      </c>
      <c r="P155" s="195" t="e">
        <f>E155+K155</f>
        <v>#REF!</v>
      </c>
      <c r="Q155" s="195" t="e">
        <f>E155+L155</f>
        <v>#REF!</v>
      </c>
    </row>
    <row r="156" spans="1:17" hidden="1" x14ac:dyDescent="0.25">
      <c r="A156" s="485" t="s">
        <v>498</v>
      </c>
      <c r="B156" s="490" t="e">
        <f>VLOOKUP(A156,[3]Sheet1!$B$1:$D$1757,3,FALSE)</f>
        <v>#N/A</v>
      </c>
      <c r="C156" s="490" t="e">
        <f>VLOOKUP(A156,[3]Sheet1!$B$1:$R$1757,17,FALSE)</f>
        <v>#N/A</v>
      </c>
      <c r="D156" s="493">
        <v>76198</v>
      </c>
      <c r="E156" s="481">
        <v>0</v>
      </c>
      <c r="F156" s="482" t="e">
        <f>IF(D156&lt;60,0,ROUND(($D156*F$2)+VLOOKUP($C156,[2]CONFIG!$A$33:$C$43,3,FALSE),0))</f>
        <v>#REF!</v>
      </c>
      <c r="G156" s="482" t="e">
        <f>IF(D156&lt;60,0,ROUND(($D156*G$2)+VLOOKUP($C156,[2]CONFIG!$A$33:$C$43,3,FALSE),0))</f>
        <v>#REF!</v>
      </c>
      <c r="H156" s="482" t="e">
        <f>IF(D156&lt;60,0,ROUND(($D156*H$2)+VLOOKUP($C156,[2]CONFIG!$A$33:$C$43,3,FALSE),0))</f>
        <v>#REF!</v>
      </c>
      <c r="I156" s="482" t="e">
        <f>IF(D156&lt;60,0,ROUND(($D156*I$2)+VLOOKUP($C156,[2]CONFIG!$A$33:$C$43,3,FALSE),0))</f>
        <v>#REF!</v>
      </c>
      <c r="J156" s="491"/>
      <c r="K156" s="195" t="e">
        <f t="shared" si="8"/>
        <v>#REF!</v>
      </c>
      <c r="L156" s="195" t="e">
        <f t="shared" si="9"/>
        <v>#REF!</v>
      </c>
      <c r="M156" s="195" t="e">
        <f t="shared" si="10"/>
        <v>#REF!</v>
      </c>
      <c r="N156" s="195" t="e">
        <f t="shared" si="11"/>
        <v>#REF!</v>
      </c>
      <c r="P156" s="195">
        <v>0</v>
      </c>
      <c r="Q156" s="195">
        <v>0</v>
      </c>
    </row>
    <row r="157" spans="1:17" hidden="1" x14ac:dyDescent="0.25">
      <c r="A157" s="485" t="s">
        <v>499</v>
      </c>
      <c r="B157" s="490" t="e">
        <f>VLOOKUP(A157,[3]Sheet1!$B$1:$D$1757,3,FALSE)</f>
        <v>#N/A</v>
      </c>
      <c r="C157" s="490" t="e">
        <f>VLOOKUP(A157,[3]Sheet1!$B$1:$R$1757,17,FALSE)</f>
        <v>#N/A</v>
      </c>
      <c r="D157" s="493">
        <v>75864</v>
      </c>
      <c r="E157" s="481">
        <v>0</v>
      </c>
      <c r="F157" s="482" t="e">
        <f>IF(D157&lt;60,0,ROUND(($D157*F$2)+VLOOKUP($C157,[2]CONFIG!$A$33:$C$43,3,FALSE),0))</f>
        <v>#REF!</v>
      </c>
      <c r="G157" s="482" t="e">
        <f>IF(D157&lt;60,0,ROUND(($D157*G$2)+VLOOKUP($C157,[2]CONFIG!$A$33:$C$43,3,FALSE),0))</f>
        <v>#REF!</v>
      </c>
      <c r="H157" s="482" t="e">
        <f>IF(D157&lt;60,0,ROUND(($D157*H$2)+VLOOKUP($C157,[2]CONFIG!$A$33:$C$43,3,FALSE),0))</f>
        <v>#REF!</v>
      </c>
      <c r="I157" s="482" t="e">
        <f>IF(D157&lt;60,0,ROUND(($D157*I$2)+VLOOKUP($C157,[2]CONFIG!$A$33:$C$43,3,FALSE),0))</f>
        <v>#REF!</v>
      </c>
      <c r="J157" s="491"/>
      <c r="K157" s="195" t="e">
        <f t="shared" si="8"/>
        <v>#REF!</v>
      </c>
      <c r="L157" s="195" t="e">
        <f t="shared" si="9"/>
        <v>#REF!</v>
      </c>
      <c r="M157" s="195" t="e">
        <f t="shared" si="10"/>
        <v>#REF!</v>
      </c>
      <c r="N157" s="195" t="e">
        <f t="shared" si="11"/>
        <v>#REF!</v>
      </c>
      <c r="P157" s="195">
        <v>0</v>
      </c>
      <c r="Q157" s="195">
        <v>0</v>
      </c>
    </row>
    <row r="158" spans="1:17" hidden="1" x14ac:dyDescent="0.25">
      <c r="A158" s="485" t="s">
        <v>500</v>
      </c>
      <c r="B158" s="490" t="e">
        <f>VLOOKUP(A158,[3]Sheet1!$B$1:$D$1757,3,FALSE)</f>
        <v>#N/A</v>
      </c>
      <c r="C158" s="490" t="e">
        <f>VLOOKUP(A158,[3]Sheet1!$B$1:$R$1757,17,FALSE)</f>
        <v>#N/A</v>
      </c>
      <c r="D158" s="493">
        <v>75800</v>
      </c>
      <c r="E158" s="481">
        <v>0</v>
      </c>
      <c r="F158" s="482" t="e">
        <f>IF(D158&lt;60,0,ROUND(($D158*F$2)+VLOOKUP($C158,[2]CONFIG!$A$33:$C$43,3,FALSE),0))</f>
        <v>#REF!</v>
      </c>
      <c r="G158" s="482" t="e">
        <f>IF(D158&lt;60,0,ROUND(($D158*G$2)+VLOOKUP($C158,[2]CONFIG!$A$33:$C$43,3,FALSE),0))</f>
        <v>#REF!</v>
      </c>
      <c r="H158" s="482" t="e">
        <f>IF(D158&lt;60,0,ROUND(($D158*H$2)+VLOOKUP($C158,[2]CONFIG!$A$33:$C$43,3,FALSE),0))</f>
        <v>#REF!</v>
      </c>
      <c r="I158" s="482" t="e">
        <f>IF(D158&lt;60,0,ROUND(($D158*I$2)+VLOOKUP($C158,[2]CONFIG!$A$33:$C$43,3,FALSE),0))</f>
        <v>#REF!</v>
      </c>
      <c r="J158" s="491"/>
      <c r="K158" s="195" t="e">
        <f t="shared" si="8"/>
        <v>#REF!</v>
      </c>
      <c r="L158" s="195" t="e">
        <f t="shared" si="9"/>
        <v>#REF!</v>
      </c>
      <c r="M158" s="195" t="e">
        <f t="shared" si="10"/>
        <v>#REF!</v>
      </c>
      <c r="N158" s="195" t="e">
        <f t="shared" si="11"/>
        <v>#REF!</v>
      </c>
      <c r="P158" s="195">
        <v>0</v>
      </c>
      <c r="Q158" s="195">
        <v>0</v>
      </c>
    </row>
    <row r="159" spans="1:17" hidden="1" x14ac:dyDescent="0.25">
      <c r="A159" s="485" t="s">
        <v>501</v>
      </c>
      <c r="B159" s="490" t="e">
        <f>VLOOKUP(A159,[3]Sheet1!$B$1:$D$1757,3,FALSE)</f>
        <v>#N/A</v>
      </c>
      <c r="C159" s="490" t="e">
        <f>VLOOKUP(A159,[3]Sheet1!$B$1:$R$1757,17,FALSE)</f>
        <v>#N/A</v>
      </c>
      <c r="D159" s="493">
        <v>75750</v>
      </c>
      <c r="E159" s="481">
        <v>0</v>
      </c>
      <c r="F159" s="482" t="e">
        <f>IF(D159&lt;60,0,ROUND(($D159*F$2)+VLOOKUP($C159,[2]CONFIG!$A$33:$C$43,3,FALSE),0))</f>
        <v>#REF!</v>
      </c>
      <c r="G159" s="482" t="e">
        <f>IF(D159&lt;60,0,ROUND(($D159*G$2)+VLOOKUP($C159,[2]CONFIG!$A$33:$C$43,3,FALSE),0))</f>
        <v>#REF!</v>
      </c>
      <c r="H159" s="482" t="e">
        <f>IF(D159&lt;60,0,ROUND(($D159*H$2)+VLOOKUP($C159,[2]CONFIG!$A$33:$C$43,3,FALSE),0))</f>
        <v>#REF!</v>
      </c>
      <c r="I159" s="482" t="e">
        <f>IF(D159&lt;60,0,ROUND(($D159*I$2)+VLOOKUP($C159,[2]CONFIG!$A$33:$C$43,3,FALSE),0))</f>
        <v>#REF!</v>
      </c>
      <c r="J159" s="491"/>
      <c r="K159" s="195" t="e">
        <f t="shared" si="8"/>
        <v>#REF!</v>
      </c>
      <c r="L159" s="195" t="e">
        <f t="shared" si="9"/>
        <v>#REF!</v>
      </c>
      <c r="M159" s="195" t="e">
        <f t="shared" si="10"/>
        <v>#REF!</v>
      </c>
      <c r="N159" s="195" t="e">
        <f t="shared" si="11"/>
        <v>#REF!</v>
      </c>
      <c r="P159" s="195" t="e">
        <f>E159+K159</f>
        <v>#REF!</v>
      </c>
      <c r="Q159" s="195" t="e">
        <f>E159+L159</f>
        <v>#REF!</v>
      </c>
    </row>
    <row r="160" spans="1:17" hidden="1" x14ac:dyDescent="0.25">
      <c r="A160" s="485" t="s">
        <v>502</v>
      </c>
      <c r="B160" s="490" t="e">
        <f>VLOOKUP(A160,[3]Sheet1!$B$1:$D$1757,3,FALSE)</f>
        <v>#N/A</v>
      </c>
      <c r="C160" s="490" t="e">
        <f>VLOOKUP(A160,[3]Sheet1!$B$1:$R$1757,17,FALSE)</f>
        <v>#N/A</v>
      </c>
      <c r="D160" s="493">
        <v>75054</v>
      </c>
      <c r="E160" s="481">
        <v>0</v>
      </c>
      <c r="F160" s="482" t="e">
        <f>IF(D160&lt;60,0,ROUND(($D160*F$2)+VLOOKUP($C160,[2]CONFIG!$A$33:$C$43,3,FALSE),0))</f>
        <v>#REF!</v>
      </c>
      <c r="G160" s="482" t="e">
        <f>IF(D160&lt;60,0,ROUND(($D160*G$2)+VLOOKUP($C160,[2]CONFIG!$A$33:$C$43,3,FALSE),0))</f>
        <v>#REF!</v>
      </c>
      <c r="H160" s="482" t="e">
        <f>IF(D160&lt;60,0,ROUND(($D160*H$2)+VLOOKUP($C160,[2]CONFIG!$A$33:$C$43,3,FALSE),0))</f>
        <v>#REF!</v>
      </c>
      <c r="I160" s="482" t="e">
        <f>IF(D160&lt;60,0,ROUND(($D160*I$2)+VLOOKUP($C160,[2]CONFIG!$A$33:$C$43,3,FALSE),0))</f>
        <v>#REF!</v>
      </c>
      <c r="J160" s="491"/>
      <c r="K160" s="195" t="e">
        <f t="shared" si="8"/>
        <v>#REF!</v>
      </c>
      <c r="L160" s="195" t="e">
        <f t="shared" si="9"/>
        <v>#REF!</v>
      </c>
      <c r="M160" s="195" t="e">
        <f t="shared" si="10"/>
        <v>#REF!</v>
      </c>
      <c r="N160" s="195" t="e">
        <f t="shared" si="11"/>
        <v>#REF!</v>
      </c>
      <c r="P160" s="195">
        <v>0</v>
      </c>
      <c r="Q160" s="195">
        <v>0</v>
      </c>
    </row>
    <row r="161" spans="1:17" hidden="1" x14ac:dyDescent="0.25">
      <c r="A161" s="485" t="s">
        <v>503</v>
      </c>
      <c r="B161" s="490" t="e">
        <f>VLOOKUP(A161,[3]Sheet1!$B$1:$D$1757,3,FALSE)</f>
        <v>#N/A</v>
      </c>
      <c r="C161" s="490" t="e">
        <f>VLOOKUP(A161,[3]Sheet1!$B$1:$R$1757,17,FALSE)</f>
        <v>#N/A</v>
      </c>
      <c r="D161" s="493">
        <v>75000</v>
      </c>
      <c r="E161" s="481">
        <v>0</v>
      </c>
      <c r="F161" s="482" t="e">
        <f>IF(D161&lt;60,0,ROUND(($D161*F$2)+VLOOKUP($C161,[2]CONFIG!$A$33:$C$43,3,FALSE),0))</f>
        <v>#REF!</v>
      </c>
      <c r="G161" s="482" t="e">
        <f>IF(D161&lt;60,0,ROUND(($D161*G$2)+VLOOKUP($C161,[2]CONFIG!$A$33:$C$43,3,FALSE),0))</f>
        <v>#REF!</v>
      </c>
      <c r="H161" s="482" t="e">
        <f>IF(D161&lt;60,0,ROUND(($D161*H$2)+VLOOKUP($C161,[2]CONFIG!$A$33:$C$43,3,FALSE),0))</f>
        <v>#REF!</v>
      </c>
      <c r="I161" s="482" t="e">
        <f>IF(D161&lt;60,0,ROUND(($D161*I$2)+VLOOKUP($C161,[2]CONFIG!$A$33:$C$43,3,FALSE),0))</f>
        <v>#REF!</v>
      </c>
      <c r="J161" s="491"/>
      <c r="K161" s="195" t="e">
        <f t="shared" si="8"/>
        <v>#REF!</v>
      </c>
      <c r="L161" s="195" t="e">
        <f t="shared" si="9"/>
        <v>#REF!</v>
      </c>
      <c r="M161" s="195" t="e">
        <f t="shared" si="10"/>
        <v>#REF!</v>
      </c>
      <c r="N161" s="195" t="e">
        <f t="shared" si="11"/>
        <v>#REF!</v>
      </c>
      <c r="P161" s="195">
        <v>0</v>
      </c>
      <c r="Q161" s="195">
        <v>0</v>
      </c>
    </row>
    <row r="162" spans="1:17" x14ac:dyDescent="0.25">
      <c r="A162" s="485" t="s">
        <v>312</v>
      </c>
      <c r="B162" s="490" t="e">
        <f>VLOOKUP(A162,[3]Sheet1!$B$1:$D$1757,3,FALSE)</f>
        <v>#N/A</v>
      </c>
      <c r="C162" s="490" t="e">
        <f>VLOOKUP(A162,[3]Sheet1!$B$1:$R$1757,17,FALSE)</f>
        <v>#N/A</v>
      </c>
      <c r="D162" s="493">
        <v>74779</v>
      </c>
      <c r="E162" s="481">
        <v>0</v>
      </c>
      <c r="F162" s="482" t="e">
        <f>IF(D162&lt;60,0,ROUND(($D162*F$2)+VLOOKUP($C162,[2]CONFIG!$A$33:$C$43,3,FALSE),0))</f>
        <v>#REF!</v>
      </c>
      <c r="G162" s="482" t="e">
        <f>IF(D162&lt;60,0,ROUND(($D162*G$2)+VLOOKUP($C162,[2]CONFIG!$A$33:$C$43,3,FALSE),0))</f>
        <v>#REF!</v>
      </c>
      <c r="H162" s="482" t="e">
        <f>IF(D162&lt;60,0,ROUND(($D162*H$2)+VLOOKUP($C162,[2]CONFIG!$A$33:$C$43,3,FALSE),0))</f>
        <v>#REF!</v>
      </c>
      <c r="I162" s="482" t="e">
        <f>IF(D162&lt;60,0,ROUND(($D162*I$2)+VLOOKUP($C162,[2]CONFIG!$A$33:$C$43,3,FALSE),0))</f>
        <v>#REF!</v>
      </c>
      <c r="J162" s="491"/>
      <c r="K162" s="195" t="e">
        <f t="shared" si="8"/>
        <v>#REF!</v>
      </c>
      <c r="L162" s="195" t="e">
        <f t="shared" si="9"/>
        <v>#REF!</v>
      </c>
      <c r="M162" s="195" t="e">
        <f t="shared" si="10"/>
        <v>#REF!</v>
      </c>
      <c r="N162" s="195" t="e">
        <f t="shared" si="11"/>
        <v>#REF!</v>
      </c>
      <c r="P162" s="195">
        <v>0</v>
      </c>
      <c r="Q162" s="195">
        <v>0</v>
      </c>
    </row>
    <row r="163" spans="1:17" hidden="1" x14ac:dyDescent="0.25">
      <c r="A163" s="485" t="s">
        <v>504</v>
      </c>
      <c r="B163" s="490" t="e">
        <f>VLOOKUP(A163,[3]Sheet1!$B$1:$D$1757,3,FALSE)</f>
        <v>#N/A</v>
      </c>
      <c r="C163" s="490" t="e">
        <f>VLOOKUP(A163,[3]Sheet1!$B$1:$R$1757,17,FALSE)</f>
        <v>#N/A</v>
      </c>
      <c r="D163" s="493">
        <v>74626</v>
      </c>
      <c r="E163" s="481">
        <v>0</v>
      </c>
      <c r="F163" s="482" t="e">
        <f>IF(D163&lt;60,0,ROUND(($D163*F$2)+VLOOKUP($C163,[2]CONFIG!$A$33:$C$43,3,FALSE),0))</f>
        <v>#REF!</v>
      </c>
      <c r="G163" s="482" t="e">
        <f>IF(D163&lt;60,0,ROUND(($D163*G$2)+VLOOKUP($C163,[2]CONFIG!$A$33:$C$43,3,FALSE),0))</f>
        <v>#REF!</v>
      </c>
      <c r="H163" s="482" t="e">
        <f>IF(D163&lt;60,0,ROUND(($D163*H$2)+VLOOKUP($C163,[2]CONFIG!$A$33:$C$43,3,FALSE),0))</f>
        <v>#REF!</v>
      </c>
      <c r="I163" s="482" t="e">
        <f>IF(D163&lt;60,0,ROUND(($D163*I$2)+VLOOKUP($C163,[2]CONFIG!$A$33:$C$43,3,FALSE),0))</f>
        <v>#REF!</v>
      </c>
      <c r="J163" s="491"/>
      <c r="K163" s="195" t="e">
        <f t="shared" si="8"/>
        <v>#REF!</v>
      </c>
      <c r="L163" s="195" t="e">
        <f t="shared" si="9"/>
        <v>#REF!</v>
      </c>
      <c r="M163" s="195" t="e">
        <f t="shared" si="10"/>
        <v>#REF!</v>
      </c>
      <c r="N163" s="195" t="e">
        <f t="shared" si="11"/>
        <v>#REF!</v>
      </c>
      <c r="P163" s="195" t="e">
        <f>E163+K163</f>
        <v>#REF!</v>
      </c>
      <c r="Q163" s="195" t="e">
        <f>E163+L163</f>
        <v>#REF!</v>
      </c>
    </row>
    <row r="164" spans="1:17" hidden="1" x14ac:dyDescent="0.25">
      <c r="A164" s="485" t="s">
        <v>505</v>
      </c>
      <c r="B164" s="490" t="e">
        <f>VLOOKUP(A164,[3]Sheet1!$B$1:$D$1757,3,FALSE)</f>
        <v>#N/A</v>
      </c>
      <c r="C164" s="490" t="e">
        <f>VLOOKUP(A164,[3]Sheet1!$B$1:$R$1757,17,FALSE)</f>
        <v>#N/A</v>
      </c>
      <c r="D164" s="493">
        <v>74427</v>
      </c>
      <c r="E164" s="481">
        <v>0</v>
      </c>
      <c r="F164" s="482" t="e">
        <f>IF(D164&lt;60,0,ROUND(($D164*F$2)+VLOOKUP($C164,[2]CONFIG!$A$33:$C$43,3,FALSE),0))</f>
        <v>#REF!</v>
      </c>
      <c r="G164" s="482" t="e">
        <f>IF(D164&lt;60,0,ROUND(($D164*G$2)+VLOOKUP($C164,[2]CONFIG!$A$33:$C$43,3,FALSE),0))</f>
        <v>#REF!</v>
      </c>
      <c r="H164" s="482" t="e">
        <f>IF(D164&lt;60,0,ROUND(($D164*H$2)+VLOOKUP($C164,[2]CONFIG!$A$33:$C$43,3,FALSE),0))</f>
        <v>#REF!</v>
      </c>
      <c r="I164" s="482" t="e">
        <f>IF(D164&lt;60,0,ROUND(($D164*I$2)+VLOOKUP($C164,[2]CONFIG!$A$33:$C$43,3,FALSE),0))</f>
        <v>#REF!</v>
      </c>
      <c r="J164" s="491"/>
      <c r="K164" s="195" t="e">
        <f t="shared" si="8"/>
        <v>#REF!</v>
      </c>
      <c r="L164" s="195" t="e">
        <f t="shared" si="9"/>
        <v>#REF!</v>
      </c>
      <c r="M164" s="195" t="e">
        <f t="shared" si="10"/>
        <v>#REF!</v>
      </c>
      <c r="N164" s="195" t="e">
        <f t="shared" si="11"/>
        <v>#REF!</v>
      </c>
      <c r="P164" s="195">
        <v>0</v>
      </c>
      <c r="Q164" s="195">
        <v>0</v>
      </c>
    </row>
    <row r="165" spans="1:17" hidden="1" x14ac:dyDescent="0.25">
      <c r="A165" s="485" t="s">
        <v>506</v>
      </c>
      <c r="B165" s="490" t="e">
        <f>VLOOKUP(A165,[3]Sheet1!$B$1:$D$1757,3,FALSE)</f>
        <v>#N/A</v>
      </c>
      <c r="C165" s="490" t="e">
        <f>VLOOKUP(A165,[3]Sheet1!$B$1:$R$1757,17,FALSE)</f>
        <v>#N/A</v>
      </c>
      <c r="D165" s="493">
        <v>74426</v>
      </c>
      <c r="E165" s="481">
        <v>0</v>
      </c>
      <c r="F165" s="482" t="e">
        <f>IF(D165&lt;60,0,ROUND(($D165*F$2)+VLOOKUP($C165,[2]CONFIG!$A$33:$C$43,3,FALSE),0))</f>
        <v>#REF!</v>
      </c>
      <c r="G165" s="482" t="e">
        <f>IF(D165&lt;60,0,ROUND(($D165*G$2)+VLOOKUP($C165,[2]CONFIG!$A$33:$C$43,3,FALSE),0))</f>
        <v>#REF!</v>
      </c>
      <c r="H165" s="482" t="e">
        <f>IF(D165&lt;60,0,ROUND(($D165*H$2)+VLOOKUP($C165,[2]CONFIG!$A$33:$C$43,3,FALSE),0))</f>
        <v>#REF!</v>
      </c>
      <c r="I165" s="482" t="e">
        <f>IF(D165&lt;60,0,ROUND(($D165*I$2)+VLOOKUP($C165,[2]CONFIG!$A$33:$C$43,3,FALSE),0))</f>
        <v>#REF!</v>
      </c>
      <c r="J165" s="491"/>
      <c r="K165" s="195" t="e">
        <f t="shared" si="8"/>
        <v>#REF!</v>
      </c>
      <c r="L165" s="195" t="e">
        <f t="shared" si="9"/>
        <v>#REF!</v>
      </c>
      <c r="M165" s="195" t="e">
        <f t="shared" si="10"/>
        <v>#REF!</v>
      </c>
      <c r="N165" s="195" t="e">
        <f t="shared" si="11"/>
        <v>#REF!</v>
      </c>
      <c r="P165" s="195" t="e">
        <f>E165+K165</f>
        <v>#REF!</v>
      </c>
      <c r="Q165" s="195" t="e">
        <f>E165+L165</f>
        <v>#REF!</v>
      </c>
    </row>
    <row r="166" spans="1:17" hidden="1" x14ac:dyDescent="0.25">
      <c r="A166" s="485" t="s">
        <v>507</v>
      </c>
      <c r="B166" s="490" t="e">
        <f>VLOOKUP(A166,[3]Sheet1!$B$1:$D$1757,3,FALSE)</f>
        <v>#N/A</v>
      </c>
      <c r="C166" s="490" t="e">
        <f>VLOOKUP(A166,[3]Sheet1!$B$1:$R$1757,17,FALSE)</f>
        <v>#N/A</v>
      </c>
      <c r="D166" s="493">
        <v>74419</v>
      </c>
      <c r="E166" s="481">
        <v>0</v>
      </c>
      <c r="F166" s="482" t="e">
        <f>IF(D166&lt;60,0,ROUND(($D166*F$2)+VLOOKUP($C166,[2]CONFIG!$A$33:$C$43,3,FALSE),0))</f>
        <v>#REF!</v>
      </c>
      <c r="G166" s="482" t="e">
        <f>IF(D166&lt;60,0,ROUND(($D166*G$2)+VLOOKUP($C166,[2]CONFIG!$A$33:$C$43,3,FALSE),0))</f>
        <v>#REF!</v>
      </c>
      <c r="H166" s="482" t="e">
        <f>IF(D166&lt;60,0,ROUND(($D166*H$2)+VLOOKUP($C166,[2]CONFIG!$A$33:$C$43,3,FALSE),0))</f>
        <v>#REF!</v>
      </c>
      <c r="I166" s="482" t="e">
        <f>IF(D166&lt;60,0,ROUND(($D166*I$2)+VLOOKUP($C166,[2]CONFIG!$A$33:$C$43,3,FALSE),0))</f>
        <v>#REF!</v>
      </c>
      <c r="J166" s="491"/>
      <c r="K166" s="195" t="e">
        <f t="shared" si="8"/>
        <v>#REF!</v>
      </c>
      <c r="L166" s="195" t="e">
        <f t="shared" si="9"/>
        <v>#REF!</v>
      </c>
      <c r="M166" s="195" t="e">
        <f t="shared" si="10"/>
        <v>#REF!</v>
      </c>
      <c r="N166" s="195" t="e">
        <f t="shared" si="11"/>
        <v>#REF!</v>
      </c>
      <c r="P166" s="195">
        <v>0</v>
      </c>
      <c r="Q166" s="195">
        <v>0</v>
      </c>
    </row>
    <row r="167" spans="1:17" hidden="1" x14ac:dyDescent="0.25">
      <c r="A167" s="485" t="s">
        <v>508</v>
      </c>
      <c r="B167" s="490" t="e">
        <f>VLOOKUP(A167,[3]Sheet1!$B$1:$D$1757,3,FALSE)</f>
        <v>#N/A</v>
      </c>
      <c r="C167" s="490" t="e">
        <f>VLOOKUP(A167,[3]Sheet1!$B$1:$R$1757,17,FALSE)</f>
        <v>#N/A</v>
      </c>
      <c r="D167" s="493">
        <v>74404</v>
      </c>
      <c r="E167" s="481">
        <v>0</v>
      </c>
      <c r="F167" s="482" t="e">
        <f>IF(D167&lt;60,0,ROUND(($D167*F$2)+VLOOKUP($C167,[2]CONFIG!$A$33:$C$43,3,FALSE),0))</f>
        <v>#REF!</v>
      </c>
      <c r="G167" s="482" t="e">
        <f>IF(D167&lt;60,0,ROUND(($D167*G$2)+VLOOKUP($C167,[2]CONFIG!$A$33:$C$43,3,FALSE),0))</f>
        <v>#REF!</v>
      </c>
      <c r="H167" s="482" t="e">
        <f>IF(D167&lt;60,0,ROUND(($D167*H$2)+VLOOKUP($C167,[2]CONFIG!$A$33:$C$43,3,FALSE),0))</f>
        <v>#REF!</v>
      </c>
      <c r="I167" s="482" t="e">
        <f>IF(D167&lt;60,0,ROUND(($D167*I$2)+VLOOKUP($C167,[2]CONFIG!$A$33:$C$43,3,FALSE),0))</f>
        <v>#REF!</v>
      </c>
      <c r="J167" s="491"/>
      <c r="K167" s="195" t="e">
        <f t="shared" si="8"/>
        <v>#REF!</v>
      </c>
      <c r="L167" s="195" t="e">
        <f t="shared" si="9"/>
        <v>#REF!</v>
      </c>
      <c r="M167" s="195" t="e">
        <f t="shared" si="10"/>
        <v>#REF!</v>
      </c>
      <c r="N167" s="195" t="e">
        <f t="shared" si="11"/>
        <v>#REF!</v>
      </c>
      <c r="P167" s="195">
        <v>0</v>
      </c>
      <c r="Q167" s="195">
        <v>0</v>
      </c>
    </row>
    <row r="168" spans="1:17" hidden="1" x14ac:dyDescent="0.25">
      <c r="A168" s="485" t="s">
        <v>509</v>
      </c>
      <c r="B168" s="490" t="e">
        <f>VLOOKUP(A168,[3]Sheet1!$B$1:$D$1757,3,FALSE)</f>
        <v>#N/A</v>
      </c>
      <c r="C168" s="490" t="e">
        <f>VLOOKUP(A168,[3]Sheet1!$B$1:$R$1757,17,FALSE)</f>
        <v>#N/A</v>
      </c>
      <c r="D168" s="493">
        <v>74356</v>
      </c>
      <c r="E168" s="481">
        <v>0</v>
      </c>
      <c r="F168" s="482" t="e">
        <f>IF(D168&lt;60,0,ROUND(($D168*F$2)+VLOOKUP($C168,[2]CONFIG!$A$33:$C$43,3,FALSE),0))</f>
        <v>#REF!</v>
      </c>
      <c r="G168" s="482" t="e">
        <f>IF(D168&lt;60,0,ROUND(($D168*G$2)+VLOOKUP($C168,[2]CONFIG!$A$33:$C$43,3,FALSE),0))</f>
        <v>#REF!</v>
      </c>
      <c r="H168" s="482" t="e">
        <f>IF(D168&lt;60,0,ROUND(($D168*H$2)+VLOOKUP($C168,[2]CONFIG!$A$33:$C$43,3,FALSE),0))</f>
        <v>#REF!</v>
      </c>
      <c r="I168" s="482" t="e">
        <f>IF(D168&lt;60,0,ROUND(($D168*I$2)+VLOOKUP($C168,[2]CONFIG!$A$33:$C$43,3,FALSE),0))</f>
        <v>#REF!</v>
      </c>
      <c r="J168" s="491"/>
      <c r="K168" s="195" t="e">
        <f t="shared" si="8"/>
        <v>#REF!</v>
      </c>
      <c r="L168" s="195" t="e">
        <f t="shared" si="9"/>
        <v>#REF!</v>
      </c>
      <c r="M168" s="195" t="e">
        <f t="shared" si="10"/>
        <v>#REF!</v>
      </c>
      <c r="N168" s="195" t="e">
        <f t="shared" si="11"/>
        <v>#REF!</v>
      </c>
      <c r="P168" s="195">
        <v>0</v>
      </c>
      <c r="Q168" s="195">
        <v>0</v>
      </c>
    </row>
    <row r="169" spans="1:17" hidden="1" x14ac:dyDescent="0.25">
      <c r="A169" s="485" t="s">
        <v>510</v>
      </c>
      <c r="B169" s="490" t="e">
        <f>VLOOKUP(A169,[3]Sheet1!$B$1:$D$1757,3,FALSE)</f>
        <v>#N/A</v>
      </c>
      <c r="C169" s="490" t="e">
        <f>VLOOKUP(A169,[3]Sheet1!$B$1:$R$1757,17,FALSE)</f>
        <v>#N/A</v>
      </c>
      <c r="D169" s="493">
        <v>74335</v>
      </c>
      <c r="E169" s="481">
        <v>0</v>
      </c>
      <c r="F169" s="482" t="e">
        <f>IF(D169&lt;60,0,ROUND(($D169*F$2)+VLOOKUP($C169,[2]CONFIG!$A$33:$C$43,3,FALSE),0))</f>
        <v>#REF!</v>
      </c>
      <c r="G169" s="482" t="e">
        <f>IF(D169&lt;60,0,ROUND(($D169*G$2)+VLOOKUP($C169,[2]CONFIG!$A$33:$C$43,3,FALSE),0))</f>
        <v>#REF!</v>
      </c>
      <c r="H169" s="482" t="e">
        <f>IF(D169&lt;60,0,ROUND(($D169*H$2)+VLOOKUP($C169,[2]CONFIG!$A$33:$C$43,3,FALSE),0))</f>
        <v>#REF!</v>
      </c>
      <c r="I169" s="482" t="e">
        <f>IF(D169&lt;60,0,ROUND(($D169*I$2)+VLOOKUP($C169,[2]CONFIG!$A$33:$C$43,3,FALSE),0))</f>
        <v>#REF!</v>
      </c>
      <c r="J169" s="491"/>
      <c r="K169" s="195" t="e">
        <f t="shared" si="8"/>
        <v>#REF!</v>
      </c>
      <c r="L169" s="195" t="e">
        <f t="shared" si="9"/>
        <v>#REF!</v>
      </c>
      <c r="M169" s="195" t="e">
        <f t="shared" si="10"/>
        <v>#REF!</v>
      </c>
      <c r="N169" s="195" t="e">
        <f t="shared" si="11"/>
        <v>#REF!</v>
      </c>
      <c r="P169" s="195">
        <v>0</v>
      </c>
      <c r="Q169" s="195">
        <v>0</v>
      </c>
    </row>
    <row r="170" spans="1:17" hidden="1" x14ac:dyDescent="0.25">
      <c r="A170" s="485" t="s">
        <v>511</v>
      </c>
      <c r="B170" s="490" t="e">
        <f>VLOOKUP(A170,[3]Sheet1!$B$1:$D$1757,3,FALSE)</f>
        <v>#N/A</v>
      </c>
      <c r="C170" s="490" t="e">
        <f>VLOOKUP(A170,[3]Sheet1!$B$1:$R$1757,17,FALSE)</f>
        <v>#N/A</v>
      </c>
      <c r="D170" s="493">
        <v>74299</v>
      </c>
      <c r="E170" s="481">
        <v>0</v>
      </c>
      <c r="F170" s="482" t="e">
        <f>IF(D170&lt;60,0,ROUND(($D170*F$2)+VLOOKUP($C170,[2]CONFIG!$A$33:$C$43,3,FALSE),0))</f>
        <v>#REF!</v>
      </c>
      <c r="G170" s="482" t="e">
        <f>IF(D170&lt;60,0,ROUND(($D170*G$2)+VLOOKUP($C170,[2]CONFIG!$A$33:$C$43,3,FALSE),0))</f>
        <v>#REF!</v>
      </c>
      <c r="H170" s="482" t="e">
        <f>IF(D170&lt;60,0,ROUND(($D170*H$2)+VLOOKUP($C170,[2]CONFIG!$A$33:$C$43,3,FALSE),0))</f>
        <v>#REF!</v>
      </c>
      <c r="I170" s="482" t="e">
        <f>IF(D170&lt;60,0,ROUND(($D170*I$2)+VLOOKUP($C170,[2]CONFIG!$A$33:$C$43,3,FALSE),0))</f>
        <v>#REF!</v>
      </c>
      <c r="J170" s="491"/>
      <c r="K170" s="195" t="e">
        <f t="shared" si="8"/>
        <v>#REF!</v>
      </c>
      <c r="L170" s="195" t="e">
        <f t="shared" si="9"/>
        <v>#REF!</v>
      </c>
      <c r="M170" s="195" t="e">
        <f t="shared" si="10"/>
        <v>#REF!</v>
      </c>
      <c r="N170" s="195" t="e">
        <f t="shared" si="11"/>
        <v>#REF!</v>
      </c>
      <c r="P170" s="195">
        <v>0</v>
      </c>
      <c r="Q170" s="195">
        <v>0</v>
      </c>
    </row>
    <row r="171" spans="1:17" hidden="1" x14ac:dyDescent="0.25">
      <c r="A171" s="485" t="s">
        <v>512</v>
      </c>
      <c r="B171" s="490" t="e">
        <f>VLOOKUP(A171,[3]Sheet1!$B$1:$D$1757,3,FALSE)</f>
        <v>#N/A</v>
      </c>
      <c r="C171" s="490" t="e">
        <f>VLOOKUP(A171,[3]Sheet1!$B$1:$R$1757,17,FALSE)</f>
        <v>#N/A</v>
      </c>
      <c r="D171" s="493">
        <v>74003</v>
      </c>
      <c r="E171" s="481">
        <v>0</v>
      </c>
      <c r="F171" s="482" t="e">
        <f>IF(D171&lt;60,0,ROUND(($D171*F$2)+VLOOKUP($C171,[2]CONFIG!$A$33:$C$43,3,FALSE),0))</f>
        <v>#REF!</v>
      </c>
      <c r="G171" s="482" t="e">
        <f>IF(D171&lt;60,0,ROUND(($D171*G$2)+VLOOKUP($C171,[2]CONFIG!$A$33:$C$43,3,FALSE),0))</f>
        <v>#REF!</v>
      </c>
      <c r="H171" s="482" t="e">
        <f>IF(D171&lt;60,0,ROUND(($D171*H$2)+VLOOKUP($C171,[2]CONFIG!$A$33:$C$43,3,FALSE),0))</f>
        <v>#REF!</v>
      </c>
      <c r="I171" s="482" t="e">
        <f>IF(D171&lt;60,0,ROUND(($D171*I$2)+VLOOKUP($C171,[2]CONFIG!$A$33:$C$43,3,FALSE),0))</f>
        <v>#REF!</v>
      </c>
      <c r="J171" s="491"/>
      <c r="K171" s="195" t="e">
        <f t="shared" si="8"/>
        <v>#REF!</v>
      </c>
      <c r="L171" s="195" t="e">
        <f t="shared" si="9"/>
        <v>#REF!</v>
      </c>
      <c r="M171" s="195" t="e">
        <f t="shared" si="10"/>
        <v>#REF!</v>
      </c>
      <c r="N171" s="195" t="e">
        <f t="shared" si="11"/>
        <v>#REF!</v>
      </c>
      <c r="P171" s="195" t="e">
        <f>E171+K171</f>
        <v>#REF!</v>
      </c>
      <c r="Q171" s="195" t="e">
        <f>E171+L171</f>
        <v>#REF!</v>
      </c>
    </row>
    <row r="172" spans="1:17" hidden="1" x14ac:dyDescent="0.25">
      <c r="A172" s="485" t="s">
        <v>513</v>
      </c>
      <c r="B172" s="490" t="e">
        <f>VLOOKUP(A172,[3]Sheet1!$B$1:$D$1757,3,FALSE)</f>
        <v>#N/A</v>
      </c>
      <c r="C172" s="490" t="e">
        <f>VLOOKUP(A172,[3]Sheet1!$B$1:$R$1757,17,FALSE)</f>
        <v>#N/A</v>
      </c>
      <c r="D172" s="493">
        <v>74000</v>
      </c>
      <c r="E172" s="481">
        <v>0</v>
      </c>
      <c r="F172" s="482" t="e">
        <f>IF(D172&lt;60,0,ROUND(($D172*F$2)+VLOOKUP($C172,[2]CONFIG!$A$33:$C$43,3,FALSE),0))</f>
        <v>#REF!</v>
      </c>
      <c r="G172" s="482" t="e">
        <f>IF(D172&lt;60,0,ROUND(($D172*G$2)+VLOOKUP($C172,[2]CONFIG!$A$33:$C$43,3,FALSE),0))</f>
        <v>#REF!</v>
      </c>
      <c r="H172" s="482" t="e">
        <f>IF(D172&lt;60,0,ROUND(($D172*H$2)+VLOOKUP($C172,[2]CONFIG!$A$33:$C$43,3,FALSE),0))</f>
        <v>#REF!</v>
      </c>
      <c r="I172" s="482" t="e">
        <f>IF(D172&lt;60,0,ROUND(($D172*I$2)+VLOOKUP($C172,[2]CONFIG!$A$33:$C$43,3,FALSE),0))</f>
        <v>#REF!</v>
      </c>
      <c r="J172" s="491"/>
      <c r="K172" s="195" t="e">
        <f t="shared" si="8"/>
        <v>#REF!</v>
      </c>
      <c r="L172" s="195" t="e">
        <f t="shared" si="9"/>
        <v>#REF!</v>
      </c>
      <c r="M172" s="195" t="e">
        <f t="shared" si="10"/>
        <v>#REF!</v>
      </c>
      <c r="N172" s="195" t="e">
        <f t="shared" si="11"/>
        <v>#REF!</v>
      </c>
      <c r="P172" s="195">
        <v>0</v>
      </c>
      <c r="Q172" s="195">
        <v>0</v>
      </c>
    </row>
    <row r="173" spans="1:17" hidden="1" x14ac:dyDescent="0.25">
      <c r="A173" s="485" t="s">
        <v>514</v>
      </c>
      <c r="B173" s="490" t="e">
        <f>VLOOKUP(A173,[3]Sheet1!$B$1:$D$1757,3,FALSE)</f>
        <v>#N/A</v>
      </c>
      <c r="C173" s="490" t="e">
        <f>VLOOKUP(A173,[3]Sheet1!$B$1:$R$1757,17,FALSE)</f>
        <v>#N/A</v>
      </c>
      <c r="D173" s="493">
        <v>73832</v>
      </c>
      <c r="E173" s="481">
        <v>0</v>
      </c>
      <c r="F173" s="482" t="e">
        <f>IF(D173&lt;60,0,ROUND(($D173*F$2)+VLOOKUP($C173,[2]CONFIG!$A$33:$C$43,3,FALSE),0))</f>
        <v>#REF!</v>
      </c>
      <c r="G173" s="482" t="e">
        <f>IF(D173&lt;60,0,ROUND(($D173*G$2)+VLOOKUP($C173,[2]CONFIG!$A$33:$C$43,3,FALSE),0))</f>
        <v>#REF!</v>
      </c>
      <c r="H173" s="482" t="e">
        <f>IF(D173&lt;60,0,ROUND(($D173*H$2)+VLOOKUP($C173,[2]CONFIG!$A$33:$C$43,3,FALSE),0))</f>
        <v>#REF!</v>
      </c>
      <c r="I173" s="482" t="e">
        <f>IF(D173&lt;60,0,ROUND(($D173*I$2)+VLOOKUP($C173,[2]CONFIG!$A$33:$C$43,3,FALSE),0))</f>
        <v>#REF!</v>
      </c>
      <c r="J173" s="491"/>
      <c r="K173" s="195" t="e">
        <f t="shared" si="8"/>
        <v>#REF!</v>
      </c>
      <c r="L173" s="195" t="e">
        <f t="shared" si="9"/>
        <v>#REF!</v>
      </c>
      <c r="M173" s="195" t="e">
        <f t="shared" si="10"/>
        <v>#REF!</v>
      </c>
      <c r="N173" s="195" t="e">
        <f t="shared" si="11"/>
        <v>#REF!</v>
      </c>
      <c r="P173" s="195">
        <v>0</v>
      </c>
      <c r="Q173" s="195">
        <v>0</v>
      </c>
    </row>
    <row r="174" spans="1:17" hidden="1" x14ac:dyDescent="0.25">
      <c r="A174" s="485" t="s">
        <v>515</v>
      </c>
      <c r="B174" s="490" t="e">
        <f>VLOOKUP(A174,[3]Sheet1!$B$1:$D$1757,3,FALSE)</f>
        <v>#N/A</v>
      </c>
      <c r="C174" s="490" t="e">
        <f>VLOOKUP(A174,[3]Sheet1!$B$1:$R$1757,17,FALSE)</f>
        <v>#N/A</v>
      </c>
      <c r="D174" s="493">
        <v>73612</v>
      </c>
      <c r="E174" s="481">
        <v>0</v>
      </c>
      <c r="F174" s="482" t="e">
        <f>IF(D174&lt;60,0,ROUND(($D174*F$2)+VLOOKUP($C174,[2]CONFIG!$A$33:$C$43,3,FALSE),0))</f>
        <v>#REF!</v>
      </c>
      <c r="G174" s="482" t="e">
        <f>IF(D174&lt;60,0,ROUND(($D174*G$2)+VLOOKUP($C174,[2]CONFIG!$A$33:$C$43,3,FALSE),0))</f>
        <v>#REF!</v>
      </c>
      <c r="H174" s="482" t="e">
        <f>IF(D174&lt;60,0,ROUND(($D174*H$2)+VLOOKUP($C174,[2]CONFIG!$A$33:$C$43,3,FALSE),0))</f>
        <v>#REF!</v>
      </c>
      <c r="I174" s="482" t="e">
        <f>IF(D174&lt;60,0,ROUND(($D174*I$2)+VLOOKUP($C174,[2]CONFIG!$A$33:$C$43,3,FALSE),0))</f>
        <v>#REF!</v>
      </c>
      <c r="J174" s="491"/>
      <c r="K174" s="195" t="e">
        <f t="shared" si="8"/>
        <v>#REF!</v>
      </c>
      <c r="L174" s="195" t="e">
        <f t="shared" si="9"/>
        <v>#REF!</v>
      </c>
      <c r="M174" s="195" t="e">
        <f t="shared" si="10"/>
        <v>#REF!</v>
      </c>
      <c r="N174" s="195" t="e">
        <f t="shared" si="11"/>
        <v>#REF!</v>
      </c>
      <c r="P174" s="195" t="e">
        <f>E174+K174</f>
        <v>#REF!</v>
      </c>
      <c r="Q174" s="195" t="e">
        <f>E174+L174</f>
        <v>#REF!</v>
      </c>
    </row>
    <row r="175" spans="1:17" hidden="1" x14ac:dyDescent="0.25">
      <c r="A175" s="485" t="s">
        <v>516</v>
      </c>
      <c r="B175" s="490" t="e">
        <f>VLOOKUP(A175,[3]Sheet1!$B$1:$D$1757,3,FALSE)</f>
        <v>#N/A</v>
      </c>
      <c r="C175" s="490" t="e">
        <f>VLOOKUP(A175,[3]Sheet1!$B$1:$R$1757,17,FALSE)</f>
        <v>#N/A</v>
      </c>
      <c r="D175" s="493">
        <v>72512</v>
      </c>
      <c r="E175" s="481">
        <v>0</v>
      </c>
      <c r="F175" s="482" t="e">
        <f>IF(D175&lt;60,0,ROUND(($D175*F$2)+VLOOKUP($C175,[2]CONFIG!$A$33:$C$43,3,FALSE),0))</f>
        <v>#REF!</v>
      </c>
      <c r="G175" s="482" t="e">
        <f>IF(D175&lt;60,0,ROUND(($D175*G$2)+VLOOKUP($C175,[2]CONFIG!$A$33:$C$43,3,FALSE),0))</f>
        <v>#REF!</v>
      </c>
      <c r="H175" s="482" t="e">
        <f>IF(D175&lt;60,0,ROUND(($D175*H$2)+VLOOKUP($C175,[2]CONFIG!$A$33:$C$43,3,FALSE),0))</f>
        <v>#REF!</v>
      </c>
      <c r="I175" s="482" t="e">
        <f>IF(D175&lt;60,0,ROUND(($D175*I$2)+VLOOKUP($C175,[2]CONFIG!$A$33:$C$43,3,FALSE),0))</f>
        <v>#REF!</v>
      </c>
      <c r="J175" s="491"/>
      <c r="K175" s="195" t="e">
        <f t="shared" si="8"/>
        <v>#REF!</v>
      </c>
      <c r="L175" s="195" t="e">
        <f t="shared" si="9"/>
        <v>#REF!</v>
      </c>
      <c r="M175" s="195" t="e">
        <f t="shared" si="10"/>
        <v>#REF!</v>
      </c>
      <c r="N175" s="195" t="e">
        <f t="shared" si="11"/>
        <v>#REF!</v>
      </c>
      <c r="P175" s="195">
        <v>0</v>
      </c>
      <c r="Q175" s="195">
        <v>0</v>
      </c>
    </row>
    <row r="176" spans="1:17" hidden="1" x14ac:dyDescent="0.25">
      <c r="A176" s="485" t="s">
        <v>517</v>
      </c>
      <c r="B176" s="490" t="e">
        <f>VLOOKUP(A176,[3]Sheet1!$B$1:$D$1757,3,FALSE)</f>
        <v>#N/A</v>
      </c>
      <c r="C176" s="490" t="e">
        <f>VLOOKUP(A176,[3]Sheet1!$B$1:$R$1757,17,FALSE)</f>
        <v>#N/A</v>
      </c>
      <c r="D176" s="493">
        <v>73000</v>
      </c>
      <c r="E176" s="481">
        <v>0</v>
      </c>
      <c r="F176" s="482" t="e">
        <f>IF(D176&lt;60,0,ROUND(($D176*F$2)+VLOOKUP($C176,[2]CONFIG!$A$33:$C$43,3,FALSE),0))</f>
        <v>#REF!</v>
      </c>
      <c r="G176" s="482" t="e">
        <f>IF(D176&lt;60,0,ROUND(($D176*G$2)+VLOOKUP($C176,[2]CONFIG!$A$33:$C$43,3,FALSE),0))</f>
        <v>#REF!</v>
      </c>
      <c r="H176" s="482" t="e">
        <f>IF(D176&lt;60,0,ROUND(($D176*H$2)+VLOOKUP($C176,[2]CONFIG!$A$33:$C$43,3,FALSE),0))</f>
        <v>#REF!</v>
      </c>
      <c r="I176" s="482" t="e">
        <f>IF(D176&lt;60,0,ROUND(($D176*I$2)+VLOOKUP($C176,[2]CONFIG!$A$33:$C$43,3,FALSE),0))</f>
        <v>#REF!</v>
      </c>
      <c r="J176" s="491"/>
      <c r="K176" s="195" t="e">
        <f t="shared" si="8"/>
        <v>#REF!</v>
      </c>
      <c r="L176" s="195" t="e">
        <f t="shared" si="9"/>
        <v>#REF!</v>
      </c>
      <c r="M176" s="195" t="e">
        <f t="shared" si="10"/>
        <v>#REF!</v>
      </c>
      <c r="N176" s="195" t="e">
        <f t="shared" si="11"/>
        <v>#REF!</v>
      </c>
      <c r="P176" s="195" t="e">
        <f>E176+K176</f>
        <v>#REF!</v>
      </c>
      <c r="Q176" s="195" t="e">
        <f>E176+L176</f>
        <v>#REF!</v>
      </c>
    </row>
    <row r="177" spans="1:17" hidden="1" x14ac:dyDescent="0.25">
      <c r="A177" s="485" t="s">
        <v>518</v>
      </c>
      <c r="B177" s="490" t="e">
        <f>VLOOKUP(A177,[3]Sheet1!$B$1:$D$1757,3,FALSE)</f>
        <v>#N/A</v>
      </c>
      <c r="C177" s="490" t="e">
        <f>VLOOKUP(A177,[3]Sheet1!$B$1:$R$1757,17,FALSE)</f>
        <v>#N/A</v>
      </c>
      <c r="D177" s="493">
        <v>73000</v>
      </c>
      <c r="E177" s="481">
        <v>0</v>
      </c>
      <c r="F177" s="482" t="e">
        <f>IF(D177&lt;60,0,ROUND(($D177*F$2)+VLOOKUP($C177,[2]CONFIG!$A$33:$C$43,3,FALSE),0))</f>
        <v>#REF!</v>
      </c>
      <c r="G177" s="482" t="e">
        <f>IF(D177&lt;60,0,ROUND(($D177*G$2)+VLOOKUP($C177,[2]CONFIG!$A$33:$C$43,3,FALSE),0))</f>
        <v>#REF!</v>
      </c>
      <c r="H177" s="482" t="e">
        <f>IF(D177&lt;60,0,ROUND(($D177*H$2)+VLOOKUP($C177,[2]CONFIG!$A$33:$C$43,3,FALSE),0))</f>
        <v>#REF!</v>
      </c>
      <c r="I177" s="482" t="e">
        <f>IF(D177&lt;60,0,ROUND(($D177*I$2)+VLOOKUP($C177,[2]CONFIG!$A$33:$C$43,3,FALSE),0))</f>
        <v>#REF!</v>
      </c>
      <c r="J177" s="491"/>
      <c r="K177" s="195" t="e">
        <f t="shared" si="8"/>
        <v>#REF!</v>
      </c>
      <c r="L177" s="195" t="e">
        <f t="shared" si="9"/>
        <v>#REF!</v>
      </c>
      <c r="M177" s="195" t="e">
        <f t="shared" si="10"/>
        <v>#REF!</v>
      </c>
      <c r="N177" s="195" t="e">
        <f t="shared" si="11"/>
        <v>#REF!</v>
      </c>
      <c r="P177" s="195">
        <v>0</v>
      </c>
      <c r="Q177" s="195">
        <v>0</v>
      </c>
    </row>
    <row r="178" spans="1:17" hidden="1" x14ac:dyDescent="0.25">
      <c r="A178" s="485" t="s">
        <v>519</v>
      </c>
      <c r="B178" s="490" t="e">
        <f>VLOOKUP(A178,[3]Sheet1!$B$1:$D$1757,3,FALSE)</f>
        <v>#N/A</v>
      </c>
      <c r="C178" s="490" t="e">
        <f>VLOOKUP(A178,[3]Sheet1!$B$1:$R$1757,17,FALSE)</f>
        <v>#N/A</v>
      </c>
      <c r="D178" s="493">
        <v>72873</v>
      </c>
      <c r="E178" s="481">
        <v>0</v>
      </c>
      <c r="F178" s="482" t="e">
        <f>IF(D178&lt;60,0,ROUND(($D178*F$2)+VLOOKUP($C178,[2]CONFIG!$A$33:$C$43,3,FALSE),0))</f>
        <v>#REF!</v>
      </c>
      <c r="G178" s="482" t="e">
        <f>IF(D178&lt;60,0,ROUND(($D178*G$2)+VLOOKUP($C178,[2]CONFIG!$A$33:$C$43,3,FALSE),0))</f>
        <v>#REF!</v>
      </c>
      <c r="H178" s="482" t="e">
        <f>IF(D178&lt;60,0,ROUND(($D178*H$2)+VLOOKUP($C178,[2]CONFIG!$A$33:$C$43,3,FALSE),0))</f>
        <v>#REF!</v>
      </c>
      <c r="I178" s="482" t="e">
        <f>IF(D178&lt;60,0,ROUND(($D178*I$2)+VLOOKUP($C178,[2]CONFIG!$A$33:$C$43,3,FALSE),0))</f>
        <v>#REF!</v>
      </c>
      <c r="J178" s="491"/>
      <c r="K178" s="195" t="e">
        <f t="shared" si="8"/>
        <v>#REF!</v>
      </c>
      <c r="L178" s="195" t="e">
        <f t="shared" si="9"/>
        <v>#REF!</v>
      </c>
      <c r="M178" s="195" t="e">
        <f t="shared" si="10"/>
        <v>#REF!</v>
      </c>
      <c r="N178" s="195" t="e">
        <f t="shared" si="11"/>
        <v>#REF!</v>
      </c>
      <c r="P178" s="195">
        <v>0</v>
      </c>
      <c r="Q178" s="195">
        <v>0</v>
      </c>
    </row>
    <row r="179" spans="1:17" hidden="1" x14ac:dyDescent="0.25">
      <c r="A179" s="485" t="s">
        <v>520</v>
      </c>
      <c r="B179" s="490" t="e">
        <f>VLOOKUP(A179,[3]Sheet1!$B$1:$D$1757,3,FALSE)</f>
        <v>#N/A</v>
      </c>
      <c r="C179" s="490" t="e">
        <f>VLOOKUP(A179,[3]Sheet1!$B$1:$R$1757,17,FALSE)</f>
        <v>#N/A</v>
      </c>
      <c r="D179" s="493">
        <v>72606</v>
      </c>
      <c r="E179" s="481">
        <v>0</v>
      </c>
      <c r="F179" s="482" t="e">
        <f>IF(D179&lt;60,0,ROUND(($D179*F$2)+VLOOKUP($C179,[2]CONFIG!$A$33:$C$43,3,FALSE),0))</f>
        <v>#REF!</v>
      </c>
      <c r="G179" s="482" t="e">
        <f>IF(D179&lt;60,0,ROUND(($D179*G$2)+VLOOKUP($C179,[2]CONFIG!$A$33:$C$43,3,FALSE),0))</f>
        <v>#REF!</v>
      </c>
      <c r="H179" s="482" t="e">
        <f>IF(D179&lt;60,0,ROUND(($D179*H$2)+VLOOKUP($C179,[2]CONFIG!$A$33:$C$43,3,FALSE),0))</f>
        <v>#REF!</v>
      </c>
      <c r="I179" s="482" t="e">
        <f>IF(D179&lt;60,0,ROUND(($D179*I$2)+VLOOKUP($C179,[2]CONFIG!$A$33:$C$43,3,FALSE),0))</f>
        <v>#REF!</v>
      </c>
      <c r="J179" s="491"/>
      <c r="K179" s="195" t="e">
        <f t="shared" si="8"/>
        <v>#REF!</v>
      </c>
      <c r="L179" s="195" t="e">
        <f t="shared" si="9"/>
        <v>#REF!</v>
      </c>
      <c r="M179" s="195" t="e">
        <f t="shared" si="10"/>
        <v>#REF!</v>
      </c>
      <c r="N179" s="195" t="e">
        <f t="shared" si="11"/>
        <v>#REF!</v>
      </c>
      <c r="P179" s="195">
        <v>0</v>
      </c>
      <c r="Q179" s="195">
        <v>0</v>
      </c>
    </row>
    <row r="180" spans="1:17" hidden="1" x14ac:dyDescent="0.25">
      <c r="A180" s="494" t="s">
        <v>521</v>
      </c>
      <c r="B180" s="490" t="e">
        <f>VLOOKUP(A180,[3]Sheet1!$B$1:$D$1757,3,FALSE)</f>
        <v>#N/A</v>
      </c>
      <c r="C180" s="490" t="e">
        <f>VLOOKUP(A180,[3]Sheet1!$B$1:$R$1757,17,FALSE)</f>
        <v>#N/A</v>
      </c>
      <c r="D180" s="493">
        <v>72558</v>
      </c>
      <c r="E180" s="481">
        <v>0</v>
      </c>
      <c r="F180" s="482" t="e">
        <f>IF(D180&lt;60,0,ROUND(($D180*F$2)+VLOOKUP($C180,[2]CONFIG!$A$33:$C$43,3,FALSE),0))</f>
        <v>#REF!</v>
      </c>
      <c r="G180" s="482" t="e">
        <f>IF(D180&lt;60,0,ROUND(($D180*G$2)+VLOOKUP($C180,[2]CONFIG!$A$33:$C$43,3,FALSE),0))</f>
        <v>#REF!</v>
      </c>
      <c r="H180" s="482" t="e">
        <f>IF(D180&lt;60,0,ROUND(($D180*H$2)+VLOOKUP($C180,[2]CONFIG!$A$33:$C$43,3,FALSE),0))</f>
        <v>#REF!</v>
      </c>
      <c r="I180" s="482" t="e">
        <f>IF(D180&lt;60,0,ROUND(($D180*I$2)+VLOOKUP($C180,[2]CONFIG!$A$33:$C$43,3,FALSE),0))</f>
        <v>#REF!</v>
      </c>
      <c r="J180" s="491"/>
      <c r="K180" s="195" t="e">
        <f t="shared" si="8"/>
        <v>#REF!</v>
      </c>
      <c r="L180" s="195" t="e">
        <f t="shared" si="9"/>
        <v>#REF!</v>
      </c>
      <c r="M180" s="195" t="e">
        <f t="shared" si="10"/>
        <v>#REF!</v>
      </c>
      <c r="N180" s="195" t="e">
        <f t="shared" si="11"/>
        <v>#REF!</v>
      </c>
      <c r="P180" s="195">
        <v>0</v>
      </c>
      <c r="Q180" s="195">
        <v>0</v>
      </c>
    </row>
    <row r="181" spans="1:17" hidden="1" x14ac:dyDescent="0.25">
      <c r="A181" s="485" t="s">
        <v>522</v>
      </c>
      <c r="B181" s="490" t="e">
        <f>VLOOKUP(A181,[3]Sheet1!$B$1:$D$1757,3,FALSE)</f>
        <v>#N/A</v>
      </c>
      <c r="C181" s="490" t="e">
        <f>VLOOKUP(A181,[3]Sheet1!$B$1:$R$1757,17,FALSE)</f>
        <v>#N/A</v>
      </c>
      <c r="D181" s="493">
        <v>72547</v>
      </c>
      <c r="E181" s="481">
        <v>0</v>
      </c>
      <c r="F181" s="482" t="e">
        <f>IF(D181&lt;60,0,ROUND(($D181*F$2)+VLOOKUP($C181,[2]CONFIG!$A$33:$C$43,3,FALSE),0))</f>
        <v>#REF!</v>
      </c>
      <c r="G181" s="482" t="e">
        <f>IF(D181&lt;60,0,ROUND(($D181*G$2)+VLOOKUP($C181,[2]CONFIG!$A$33:$C$43,3,FALSE),0))</f>
        <v>#REF!</v>
      </c>
      <c r="H181" s="482" t="e">
        <f>IF(D181&lt;60,0,ROUND(($D181*H$2)+VLOOKUP($C181,[2]CONFIG!$A$33:$C$43,3,FALSE),0))</f>
        <v>#REF!</v>
      </c>
      <c r="I181" s="482" t="e">
        <f>IF(D181&lt;60,0,ROUND(($D181*I$2)+VLOOKUP($C181,[2]CONFIG!$A$33:$C$43,3,FALSE),0))</f>
        <v>#REF!</v>
      </c>
      <c r="J181" s="491"/>
      <c r="K181" s="195" t="e">
        <f t="shared" si="8"/>
        <v>#REF!</v>
      </c>
      <c r="L181" s="195" t="e">
        <f t="shared" si="9"/>
        <v>#REF!</v>
      </c>
      <c r="M181" s="195" t="e">
        <f t="shared" si="10"/>
        <v>#REF!</v>
      </c>
      <c r="N181" s="195" t="e">
        <f t="shared" si="11"/>
        <v>#REF!</v>
      </c>
      <c r="P181" s="195" t="e">
        <f>E181+K181</f>
        <v>#REF!</v>
      </c>
      <c r="Q181" s="195" t="e">
        <f>E181+L181</f>
        <v>#REF!</v>
      </c>
    </row>
    <row r="182" spans="1:17" hidden="1" x14ac:dyDescent="0.25">
      <c r="A182" s="485" t="s">
        <v>523</v>
      </c>
      <c r="B182" s="490" t="e">
        <f>VLOOKUP(A182,[3]Sheet1!$B$1:$D$1757,3,FALSE)</f>
        <v>#N/A</v>
      </c>
      <c r="C182" s="490" t="e">
        <f>VLOOKUP(A182,[3]Sheet1!$B$1:$R$1757,17,FALSE)</f>
        <v>#N/A</v>
      </c>
      <c r="D182" s="493">
        <v>72178</v>
      </c>
      <c r="E182" s="481">
        <v>0</v>
      </c>
      <c r="F182" s="482" t="e">
        <f>IF(D182&lt;60,0,ROUND(($D182*F$2)+VLOOKUP($C182,[2]CONFIG!$A$33:$C$43,3,FALSE),0))</f>
        <v>#REF!</v>
      </c>
      <c r="G182" s="482" t="e">
        <f>IF(D182&lt;60,0,ROUND(($D182*G$2)+VLOOKUP($C182,[2]CONFIG!$A$33:$C$43,3,FALSE),0))</f>
        <v>#REF!</v>
      </c>
      <c r="H182" s="482" t="e">
        <f>IF(D182&lt;60,0,ROUND(($D182*H$2)+VLOOKUP($C182,[2]CONFIG!$A$33:$C$43,3,FALSE),0))</f>
        <v>#REF!</v>
      </c>
      <c r="I182" s="482" t="e">
        <f>IF(D182&lt;60,0,ROUND(($D182*I$2)+VLOOKUP($C182,[2]CONFIG!$A$33:$C$43,3,FALSE),0))</f>
        <v>#REF!</v>
      </c>
      <c r="J182" s="491"/>
      <c r="K182" s="195" t="e">
        <f t="shared" si="8"/>
        <v>#REF!</v>
      </c>
      <c r="L182" s="195" t="e">
        <f t="shared" si="9"/>
        <v>#REF!</v>
      </c>
      <c r="M182" s="195" t="e">
        <f t="shared" si="10"/>
        <v>#REF!</v>
      </c>
      <c r="N182" s="195" t="e">
        <f t="shared" si="11"/>
        <v>#REF!</v>
      </c>
      <c r="P182" s="195">
        <v>0</v>
      </c>
      <c r="Q182" s="195">
        <v>0</v>
      </c>
    </row>
    <row r="183" spans="1:17" hidden="1" x14ac:dyDescent="0.25">
      <c r="A183" s="485" t="s">
        <v>524</v>
      </c>
      <c r="B183" s="490" t="e">
        <f>VLOOKUP(A183,[3]Sheet1!$B$1:$D$1757,3,FALSE)</f>
        <v>#N/A</v>
      </c>
      <c r="C183" s="490" t="e">
        <f>VLOOKUP(A183,[3]Sheet1!$B$1:$R$1757,17,FALSE)</f>
        <v>#N/A</v>
      </c>
      <c r="D183" s="493">
        <v>72026</v>
      </c>
      <c r="E183" s="481">
        <v>0</v>
      </c>
      <c r="F183" s="482" t="e">
        <f>IF(D183&lt;60,0,ROUND(($D183*F$2)+VLOOKUP($C183,[2]CONFIG!$A$33:$C$43,3,FALSE),0))</f>
        <v>#REF!</v>
      </c>
      <c r="G183" s="482" t="e">
        <f>IF(D183&lt;60,0,ROUND(($D183*G$2)+VLOOKUP($C183,[2]CONFIG!$A$33:$C$43,3,FALSE),0))</f>
        <v>#REF!</v>
      </c>
      <c r="H183" s="482" t="e">
        <f>IF(D183&lt;60,0,ROUND(($D183*H$2)+VLOOKUP($C183,[2]CONFIG!$A$33:$C$43,3,FALSE),0))</f>
        <v>#REF!</v>
      </c>
      <c r="I183" s="482" t="e">
        <f>IF(D183&lt;60,0,ROUND(($D183*I$2)+VLOOKUP($C183,[2]CONFIG!$A$33:$C$43,3,FALSE),0))</f>
        <v>#REF!</v>
      </c>
      <c r="J183" s="491"/>
      <c r="K183" s="195" t="e">
        <f t="shared" si="8"/>
        <v>#REF!</v>
      </c>
      <c r="L183" s="195" t="e">
        <f t="shared" si="9"/>
        <v>#REF!</v>
      </c>
      <c r="M183" s="195" t="e">
        <f t="shared" si="10"/>
        <v>#REF!</v>
      </c>
      <c r="N183" s="195" t="e">
        <f t="shared" si="11"/>
        <v>#REF!</v>
      </c>
      <c r="P183" s="195" t="e">
        <f>E183+K183</f>
        <v>#REF!</v>
      </c>
      <c r="Q183" s="195" t="e">
        <f>E183+L183</f>
        <v>#REF!</v>
      </c>
    </row>
    <row r="184" spans="1:17" hidden="1" x14ac:dyDescent="0.25">
      <c r="A184" s="485" t="s">
        <v>525</v>
      </c>
      <c r="B184" s="490" t="e">
        <f>VLOOKUP(A184,[3]Sheet1!$B$1:$D$1757,3,FALSE)</f>
        <v>#N/A</v>
      </c>
      <c r="C184" s="490" t="e">
        <f>VLOOKUP(A184,[3]Sheet1!$B$1:$R$1757,17,FALSE)</f>
        <v>#N/A</v>
      </c>
      <c r="D184" s="493">
        <v>71746</v>
      </c>
      <c r="E184" s="481">
        <v>0</v>
      </c>
      <c r="F184" s="482" t="e">
        <f>IF(D184&lt;60,0,ROUND(($D184*F$2)+VLOOKUP($C184,[2]CONFIG!$A$33:$C$43,3,FALSE),0))</f>
        <v>#REF!</v>
      </c>
      <c r="G184" s="482" t="e">
        <f>IF(D184&lt;60,0,ROUND(($D184*G$2)+VLOOKUP($C184,[2]CONFIG!$A$33:$C$43,3,FALSE),0))</f>
        <v>#REF!</v>
      </c>
      <c r="H184" s="482" t="e">
        <f>IF(D184&lt;60,0,ROUND(($D184*H$2)+VLOOKUP($C184,[2]CONFIG!$A$33:$C$43,3,FALSE),0))</f>
        <v>#REF!</v>
      </c>
      <c r="I184" s="482" t="e">
        <f>IF(D184&lt;60,0,ROUND(($D184*I$2)+VLOOKUP($C184,[2]CONFIG!$A$33:$C$43,3,FALSE),0))</f>
        <v>#REF!</v>
      </c>
      <c r="J184" s="491"/>
      <c r="K184" s="195" t="e">
        <f t="shared" si="8"/>
        <v>#REF!</v>
      </c>
      <c r="L184" s="195" t="e">
        <f t="shared" si="9"/>
        <v>#REF!</v>
      </c>
      <c r="M184" s="195" t="e">
        <f t="shared" si="10"/>
        <v>#REF!</v>
      </c>
      <c r="N184" s="195" t="e">
        <f t="shared" si="11"/>
        <v>#REF!</v>
      </c>
      <c r="P184" s="195">
        <v>0</v>
      </c>
      <c r="Q184" s="195">
        <v>0</v>
      </c>
    </row>
    <row r="185" spans="1:17" hidden="1" x14ac:dyDescent="0.25">
      <c r="A185" s="485" t="s">
        <v>526</v>
      </c>
      <c r="B185" s="490" t="e">
        <f>VLOOKUP(A185,[3]Sheet1!$B$1:$D$1757,3,FALSE)</f>
        <v>#N/A</v>
      </c>
      <c r="C185" s="490" t="e">
        <f>VLOOKUP(A185,[3]Sheet1!$B$1:$R$1757,17,FALSE)</f>
        <v>#N/A</v>
      </c>
      <c r="D185" s="493">
        <v>71523</v>
      </c>
      <c r="E185" s="481">
        <v>0</v>
      </c>
      <c r="F185" s="482" t="e">
        <f>IF(D185&lt;60,0,ROUND(($D185*F$2)+VLOOKUP($C185,[2]CONFIG!$A$33:$C$43,3,FALSE),0))</f>
        <v>#REF!</v>
      </c>
      <c r="G185" s="482" t="e">
        <f>IF(D185&lt;60,0,ROUND(($D185*G$2)+VLOOKUP($C185,[2]CONFIG!$A$33:$C$43,3,FALSE),0))</f>
        <v>#REF!</v>
      </c>
      <c r="H185" s="482" t="e">
        <f>IF(D185&lt;60,0,ROUND(($D185*H$2)+VLOOKUP($C185,[2]CONFIG!$A$33:$C$43,3,FALSE),0))</f>
        <v>#REF!</v>
      </c>
      <c r="I185" s="482" t="e">
        <f>IF(D185&lt;60,0,ROUND(($D185*I$2)+VLOOKUP($C185,[2]CONFIG!$A$33:$C$43,3,FALSE),0))</f>
        <v>#REF!</v>
      </c>
      <c r="J185" s="491"/>
      <c r="K185" s="195" t="e">
        <f t="shared" si="8"/>
        <v>#REF!</v>
      </c>
      <c r="L185" s="195" t="e">
        <f t="shared" si="9"/>
        <v>#REF!</v>
      </c>
      <c r="M185" s="195" t="e">
        <f t="shared" si="10"/>
        <v>#REF!</v>
      </c>
      <c r="N185" s="195" t="e">
        <f t="shared" si="11"/>
        <v>#REF!</v>
      </c>
      <c r="P185" s="195">
        <v>0</v>
      </c>
      <c r="Q185" s="195">
        <v>0</v>
      </c>
    </row>
    <row r="186" spans="1:17" hidden="1" x14ac:dyDescent="0.25">
      <c r="A186" s="485" t="s">
        <v>527</v>
      </c>
      <c r="B186" s="490" t="e">
        <f>VLOOKUP(A186,[3]Sheet1!$B$1:$D$1757,3,FALSE)</f>
        <v>#N/A</v>
      </c>
      <c r="C186" s="490" t="e">
        <f>VLOOKUP(A186,[3]Sheet1!$B$1:$R$1757,17,FALSE)</f>
        <v>#N/A</v>
      </c>
      <c r="D186" s="493">
        <v>71487</v>
      </c>
      <c r="E186" s="481">
        <v>0</v>
      </c>
      <c r="F186" s="482" t="e">
        <f>IF(D186&lt;60,0,ROUND(($D186*F$2)+VLOOKUP($C186,[2]CONFIG!$A$33:$C$43,3,FALSE),0))</f>
        <v>#REF!</v>
      </c>
      <c r="G186" s="482" t="e">
        <f>IF(D186&lt;60,0,ROUND(($D186*G$2)+VLOOKUP($C186,[2]CONFIG!$A$33:$C$43,3,FALSE),0))</f>
        <v>#REF!</v>
      </c>
      <c r="H186" s="482" t="e">
        <f>IF(D186&lt;60,0,ROUND(($D186*H$2)+VLOOKUP($C186,[2]CONFIG!$A$33:$C$43,3,FALSE),0))</f>
        <v>#REF!</v>
      </c>
      <c r="I186" s="482" t="e">
        <f>IF(D186&lt;60,0,ROUND(($D186*I$2)+VLOOKUP($C186,[2]CONFIG!$A$33:$C$43,3,FALSE),0))</f>
        <v>#REF!</v>
      </c>
      <c r="J186" s="491"/>
      <c r="K186" s="195" t="e">
        <f t="shared" si="8"/>
        <v>#REF!</v>
      </c>
      <c r="L186" s="195" t="e">
        <f t="shared" si="9"/>
        <v>#REF!</v>
      </c>
      <c r="M186" s="195" t="e">
        <f t="shared" si="10"/>
        <v>#REF!</v>
      </c>
      <c r="N186" s="195" t="e">
        <f t="shared" si="11"/>
        <v>#REF!</v>
      </c>
      <c r="P186" s="195" t="e">
        <f>E186+K186</f>
        <v>#REF!</v>
      </c>
      <c r="Q186" s="195" t="e">
        <f>E186+L186</f>
        <v>#REF!</v>
      </c>
    </row>
    <row r="187" spans="1:17" hidden="1" x14ac:dyDescent="0.25">
      <c r="A187" s="485" t="s">
        <v>528</v>
      </c>
      <c r="B187" s="490" t="e">
        <f>VLOOKUP(A187,[3]Sheet1!$B$1:$D$1757,3,FALSE)</f>
        <v>#N/A</v>
      </c>
      <c r="C187" s="490" t="e">
        <f>VLOOKUP(A187,[3]Sheet1!$B$1:$R$1757,17,FALSE)</f>
        <v>#N/A</v>
      </c>
      <c r="D187" s="493">
        <v>71348</v>
      </c>
      <c r="E187" s="481">
        <v>0</v>
      </c>
      <c r="F187" s="482" t="e">
        <f>IF(D187&lt;60,0,ROUND(($D187*F$2)+VLOOKUP($C187,[2]CONFIG!$A$33:$C$43,3,FALSE),0))</f>
        <v>#REF!</v>
      </c>
      <c r="G187" s="482" t="e">
        <f>IF(D187&lt;60,0,ROUND(($D187*G$2)+VLOOKUP($C187,[2]CONFIG!$A$33:$C$43,3,FALSE),0))</f>
        <v>#REF!</v>
      </c>
      <c r="H187" s="482" t="e">
        <f>IF(D187&lt;60,0,ROUND(($D187*H$2)+VLOOKUP($C187,[2]CONFIG!$A$33:$C$43,3,FALSE),0))</f>
        <v>#REF!</v>
      </c>
      <c r="I187" s="482" t="e">
        <f>IF(D187&lt;60,0,ROUND(($D187*I$2)+VLOOKUP($C187,[2]CONFIG!$A$33:$C$43,3,FALSE),0))</f>
        <v>#REF!</v>
      </c>
      <c r="J187" s="491"/>
      <c r="K187" s="195" t="e">
        <f t="shared" si="8"/>
        <v>#REF!</v>
      </c>
      <c r="L187" s="195" t="e">
        <f t="shared" si="9"/>
        <v>#REF!</v>
      </c>
      <c r="M187" s="195" t="e">
        <f t="shared" si="10"/>
        <v>#REF!</v>
      </c>
      <c r="N187" s="195" t="e">
        <f t="shared" si="11"/>
        <v>#REF!</v>
      </c>
      <c r="P187" s="195">
        <v>0</v>
      </c>
      <c r="Q187" s="195">
        <v>0</v>
      </c>
    </row>
    <row r="188" spans="1:17" hidden="1" x14ac:dyDescent="0.25">
      <c r="A188" s="485" t="s">
        <v>529</v>
      </c>
      <c r="B188" s="490" t="e">
        <f>VLOOKUP(A188,[3]Sheet1!$B$1:$D$1757,3,FALSE)</f>
        <v>#N/A</v>
      </c>
      <c r="C188" s="490" t="e">
        <f>VLOOKUP(A188,[3]Sheet1!$B$1:$R$1757,17,FALSE)</f>
        <v>#N/A</v>
      </c>
      <c r="D188" s="493">
        <v>71317</v>
      </c>
      <c r="E188" s="481">
        <v>0</v>
      </c>
      <c r="F188" s="482" t="e">
        <f>IF(D188&lt;60,0,ROUND(($D188*F$2)+VLOOKUP($C188,[2]CONFIG!$A$33:$C$43,3,FALSE),0))</f>
        <v>#REF!</v>
      </c>
      <c r="G188" s="482" t="e">
        <f>IF(D188&lt;60,0,ROUND(($D188*G$2)+VLOOKUP($C188,[2]CONFIG!$A$33:$C$43,3,FALSE),0))</f>
        <v>#REF!</v>
      </c>
      <c r="H188" s="482" t="e">
        <f>IF(D188&lt;60,0,ROUND(($D188*H$2)+VLOOKUP($C188,[2]CONFIG!$A$33:$C$43,3,FALSE),0))</f>
        <v>#REF!</v>
      </c>
      <c r="I188" s="482" t="e">
        <f>IF(D188&lt;60,0,ROUND(($D188*I$2)+VLOOKUP($C188,[2]CONFIG!$A$33:$C$43,3,FALSE),0))</f>
        <v>#REF!</v>
      </c>
      <c r="J188" s="491"/>
      <c r="K188" s="195" t="e">
        <f t="shared" si="8"/>
        <v>#REF!</v>
      </c>
      <c r="L188" s="195" t="e">
        <f t="shared" si="9"/>
        <v>#REF!</v>
      </c>
      <c r="M188" s="195" t="e">
        <f t="shared" si="10"/>
        <v>#REF!</v>
      </c>
      <c r="N188" s="195" t="e">
        <f t="shared" si="11"/>
        <v>#REF!</v>
      </c>
      <c r="P188" s="195">
        <v>0</v>
      </c>
      <c r="Q188" s="195">
        <v>0</v>
      </c>
    </row>
    <row r="189" spans="1:17" hidden="1" x14ac:dyDescent="0.25">
      <c r="A189" s="485" t="s">
        <v>530</v>
      </c>
      <c r="B189" s="490" t="e">
        <f>VLOOKUP(A189,[3]Sheet1!$B$1:$D$1757,3,FALSE)</f>
        <v>#N/A</v>
      </c>
      <c r="C189" s="490" t="e">
        <f>VLOOKUP(A189,[3]Sheet1!$B$1:$R$1757,17,FALSE)</f>
        <v>#N/A</v>
      </c>
      <c r="D189" s="493">
        <v>70970</v>
      </c>
      <c r="E189" s="481">
        <v>0</v>
      </c>
      <c r="F189" s="482" t="e">
        <f>IF(D189&lt;60,0,ROUND(($D189*F$2)+VLOOKUP($C189,[2]CONFIG!$A$33:$C$43,3,FALSE),0))</f>
        <v>#REF!</v>
      </c>
      <c r="G189" s="482" t="e">
        <f>IF(D189&lt;60,0,ROUND(($D189*G$2)+VLOOKUP($C189,[2]CONFIG!$A$33:$C$43,3,FALSE),0))</f>
        <v>#REF!</v>
      </c>
      <c r="H189" s="482" t="e">
        <f>IF(D189&lt;60,0,ROUND(($D189*H$2)+VLOOKUP($C189,[2]CONFIG!$A$33:$C$43,3,FALSE),0))</f>
        <v>#REF!</v>
      </c>
      <c r="I189" s="482" t="e">
        <f>IF(D189&lt;60,0,ROUND(($D189*I$2)+VLOOKUP($C189,[2]CONFIG!$A$33:$C$43,3,FALSE),0))</f>
        <v>#REF!</v>
      </c>
      <c r="J189" s="491"/>
      <c r="K189" s="195" t="e">
        <f t="shared" si="8"/>
        <v>#REF!</v>
      </c>
      <c r="L189" s="195" t="e">
        <f t="shared" si="9"/>
        <v>#REF!</v>
      </c>
      <c r="M189" s="195" t="e">
        <f t="shared" si="10"/>
        <v>#REF!</v>
      </c>
      <c r="N189" s="195" t="e">
        <f t="shared" si="11"/>
        <v>#REF!</v>
      </c>
      <c r="P189" s="195">
        <v>0</v>
      </c>
      <c r="Q189" s="195">
        <v>0</v>
      </c>
    </row>
    <row r="190" spans="1:17" hidden="1" x14ac:dyDescent="0.25">
      <c r="A190" s="485" t="s">
        <v>531</v>
      </c>
      <c r="B190" s="490" t="e">
        <f>VLOOKUP(A190,[3]Sheet1!$B$1:$D$1757,3,FALSE)</f>
        <v>#N/A</v>
      </c>
      <c r="C190" s="490" t="e">
        <f>VLOOKUP(A190,[3]Sheet1!$B$1:$R$1757,17,FALSE)</f>
        <v>#N/A</v>
      </c>
      <c r="D190" s="493">
        <v>70951</v>
      </c>
      <c r="E190" s="481">
        <v>0</v>
      </c>
      <c r="F190" s="482" t="e">
        <f>IF(D190&lt;60,0,ROUND(($D190*F$2)+VLOOKUP($C190,[2]CONFIG!$A$33:$C$43,3,FALSE),0))</f>
        <v>#REF!</v>
      </c>
      <c r="G190" s="482" t="e">
        <f>IF(D190&lt;60,0,ROUND(($D190*G$2)+VLOOKUP($C190,[2]CONFIG!$A$33:$C$43,3,FALSE),0))</f>
        <v>#REF!</v>
      </c>
      <c r="H190" s="482" t="e">
        <f>IF(D190&lt;60,0,ROUND(($D190*H$2)+VLOOKUP($C190,[2]CONFIG!$A$33:$C$43,3,FALSE),0))</f>
        <v>#REF!</v>
      </c>
      <c r="I190" s="482" t="e">
        <f>IF(D190&lt;60,0,ROUND(($D190*I$2)+VLOOKUP($C190,[2]CONFIG!$A$33:$C$43,3,FALSE),0))</f>
        <v>#REF!</v>
      </c>
      <c r="J190" s="491"/>
      <c r="K190" s="195" t="e">
        <f t="shared" si="8"/>
        <v>#REF!</v>
      </c>
      <c r="L190" s="195" t="e">
        <f t="shared" si="9"/>
        <v>#REF!</v>
      </c>
      <c r="M190" s="195" t="e">
        <f t="shared" si="10"/>
        <v>#REF!</v>
      </c>
      <c r="N190" s="195" t="e">
        <f t="shared" si="11"/>
        <v>#REF!</v>
      </c>
      <c r="P190" s="195">
        <v>0</v>
      </c>
      <c r="Q190" s="195">
        <v>0</v>
      </c>
    </row>
    <row r="191" spans="1:17" hidden="1" x14ac:dyDescent="0.25">
      <c r="A191" s="485" t="s">
        <v>532</v>
      </c>
      <c r="B191" s="490" t="e">
        <f>VLOOKUP(A191,[3]Sheet1!$B$1:$D$1757,3,FALSE)</f>
        <v>#N/A</v>
      </c>
      <c r="C191" s="490" t="e">
        <f>VLOOKUP(A191,[3]Sheet1!$B$1:$R$1757,17,FALSE)</f>
        <v>#N/A</v>
      </c>
      <c r="D191" s="493">
        <v>70935</v>
      </c>
      <c r="E191" s="481">
        <v>0</v>
      </c>
      <c r="F191" s="482" t="e">
        <f>IF(D191&lt;60,0,ROUND(($D191*F$2)+VLOOKUP($C191,[2]CONFIG!$A$33:$C$43,3,FALSE),0))</f>
        <v>#REF!</v>
      </c>
      <c r="G191" s="482" t="e">
        <f>IF(D191&lt;60,0,ROUND(($D191*G$2)+VLOOKUP($C191,[2]CONFIG!$A$33:$C$43,3,FALSE),0))</f>
        <v>#REF!</v>
      </c>
      <c r="H191" s="482" t="e">
        <f>IF(D191&lt;60,0,ROUND(($D191*H$2)+VLOOKUP($C191,[2]CONFIG!$A$33:$C$43,3,FALSE),0))</f>
        <v>#REF!</v>
      </c>
      <c r="I191" s="482" t="e">
        <f>IF(D191&lt;60,0,ROUND(($D191*I$2)+VLOOKUP($C191,[2]CONFIG!$A$33:$C$43,3,FALSE),0))</f>
        <v>#REF!</v>
      </c>
      <c r="J191" s="491"/>
      <c r="K191" s="195" t="e">
        <f t="shared" si="8"/>
        <v>#REF!</v>
      </c>
      <c r="L191" s="195" t="e">
        <f t="shared" si="9"/>
        <v>#REF!</v>
      </c>
      <c r="M191" s="195" t="e">
        <f t="shared" si="10"/>
        <v>#REF!</v>
      </c>
      <c r="N191" s="195" t="e">
        <f t="shared" si="11"/>
        <v>#REF!</v>
      </c>
      <c r="P191" s="195">
        <v>0</v>
      </c>
      <c r="Q191" s="195">
        <v>0</v>
      </c>
    </row>
    <row r="192" spans="1:17" hidden="1" x14ac:dyDescent="0.25">
      <c r="A192" s="485" t="s">
        <v>533</v>
      </c>
      <c r="B192" s="490" t="e">
        <f>VLOOKUP(A192,[3]Sheet1!$B$1:$D$1757,3,FALSE)</f>
        <v>#N/A</v>
      </c>
      <c r="C192" s="490" t="e">
        <f>VLOOKUP(A192,[3]Sheet1!$B$1:$R$1757,17,FALSE)</f>
        <v>#N/A</v>
      </c>
      <c r="D192" s="493">
        <v>70893</v>
      </c>
      <c r="E192" s="481">
        <v>0</v>
      </c>
      <c r="F192" s="482" t="e">
        <f>IF(D192&lt;60,0,ROUND(($D192*F$2)+VLOOKUP($C192,[2]CONFIG!$A$33:$C$43,3,FALSE),0))</f>
        <v>#REF!</v>
      </c>
      <c r="G192" s="482" t="e">
        <f>IF(D192&lt;60,0,ROUND(($D192*G$2)+VLOOKUP($C192,[2]CONFIG!$A$33:$C$43,3,FALSE),0))</f>
        <v>#REF!</v>
      </c>
      <c r="H192" s="482" t="e">
        <f>IF(D192&lt;60,0,ROUND(($D192*H$2)+VLOOKUP($C192,[2]CONFIG!$A$33:$C$43,3,FALSE),0))</f>
        <v>#REF!</v>
      </c>
      <c r="I192" s="482" t="e">
        <f>IF(D192&lt;60,0,ROUND(($D192*I$2)+VLOOKUP($C192,[2]CONFIG!$A$33:$C$43,3,FALSE),0))</f>
        <v>#REF!</v>
      </c>
      <c r="J192" s="491"/>
      <c r="K192" s="195" t="e">
        <f t="shared" si="8"/>
        <v>#REF!</v>
      </c>
      <c r="L192" s="195" t="e">
        <f t="shared" si="9"/>
        <v>#REF!</v>
      </c>
      <c r="M192" s="195" t="e">
        <f t="shared" si="10"/>
        <v>#REF!</v>
      </c>
      <c r="N192" s="195" t="e">
        <f t="shared" si="11"/>
        <v>#REF!</v>
      </c>
      <c r="P192" s="195" t="e">
        <f>E192+K192</f>
        <v>#REF!</v>
      </c>
      <c r="Q192" s="195" t="e">
        <f>E192+L192</f>
        <v>#REF!</v>
      </c>
    </row>
    <row r="193" spans="1:17" hidden="1" x14ac:dyDescent="0.25">
      <c r="A193" s="485" t="s">
        <v>534</v>
      </c>
      <c r="B193" s="490" t="e">
        <f>VLOOKUP(A193,[3]Sheet1!$B$1:$D$1757,3,FALSE)</f>
        <v>#N/A</v>
      </c>
      <c r="C193" s="490" t="e">
        <f>VLOOKUP(A193,[3]Sheet1!$B$1:$R$1757,17,FALSE)</f>
        <v>#N/A</v>
      </c>
      <c r="D193" s="493">
        <v>70700</v>
      </c>
      <c r="E193" s="481">
        <v>0</v>
      </c>
      <c r="F193" s="482" t="e">
        <f>IF(D193&lt;60,0,ROUND(($D193*F$2)+VLOOKUP($C193,[2]CONFIG!$A$33:$C$43,3,FALSE),0))</f>
        <v>#REF!</v>
      </c>
      <c r="G193" s="482" t="e">
        <f>IF(D193&lt;60,0,ROUND(($D193*G$2)+VLOOKUP($C193,[2]CONFIG!$A$33:$C$43,3,FALSE),0))</f>
        <v>#REF!</v>
      </c>
      <c r="H193" s="482" t="e">
        <f>IF(D193&lt;60,0,ROUND(($D193*H$2)+VLOOKUP($C193,[2]CONFIG!$A$33:$C$43,3,FALSE),0))</f>
        <v>#REF!</v>
      </c>
      <c r="I193" s="482" t="e">
        <f>IF(D193&lt;60,0,ROUND(($D193*I$2)+VLOOKUP($C193,[2]CONFIG!$A$33:$C$43,3,FALSE),0))</f>
        <v>#REF!</v>
      </c>
      <c r="J193" s="491"/>
      <c r="K193" s="195" t="e">
        <f t="shared" si="8"/>
        <v>#REF!</v>
      </c>
      <c r="L193" s="195" t="e">
        <f t="shared" si="9"/>
        <v>#REF!</v>
      </c>
      <c r="M193" s="195" t="e">
        <f t="shared" si="10"/>
        <v>#REF!</v>
      </c>
      <c r="N193" s="195" t="e">
        <f t="shared" si="11"/>
        <v>#REF!</v>
      </c>
      <c r="P193" s="195">
        <v>0</v>
      </c>
      <c r="Q193" s="195">
        <v>0</v>
      </c>
    </row>
    <row r="194" spans="1:17" hidden="1" x14ac:dyDescent="0.25">
      <c r="A194" s="485" t="s">
        <v>535</v>
      </c>
      <c r="B194" s="490" t="e">
        <f>VLOOKUP(A194,[3]Sheet1!$B$1:$D$1757,3,FALSE)</f>
        <v>#N/A</v>
      </c>
      <c r="C194" s="490" t="e">
        <f>VLOOKUP(A194,[3]Sheet1!$B$1:$R$1757,17,FALSE)</f>
        <v>#N/A</v>
      </c>
      <c r="D194" s="493">
        <v>70502</v>
      </c>
      <c r="E194" s="481">
        <v>0</v>
      </c>
      <c r="F194" s="482" t="e">
        <f>IF(D194&lt;60,0,ROUND(($D194*F$2)+VLOOKUP($C194,[2]CONFIG!$A$33:$C$43,3,FALSE),0))</f>
        <v>#REF!</v>
      </c>
      <c r="G194" s="482" t="e">
        <f>IF(D194&lt;60,0,ROUND(($D194*G$2)+VLOOKUP($C194,[2]CONFIG!$A$33:$C$43,3,FALSE),0))</f>
        <v>#REF!</v>
      </c>
      <c r="H194" s="482" t="e">
        <f>IF(D194&lt;60,0,ROUND(($D194*H$2)+VLOOKUP($C194,[2]CONFIG!$A$33:$C$43,3,FALSE),0))</f>
        <v>#REF!</v>
      </c>
      <c r="I194" s="482" t="e">
        <f>IF(D194&lt;60,0,ROUND(($D194*I$2)+VLOOKUP($C194,[2]CONFIG!$A$33:$C$43,3,FALSE),0))</f>
        <v>#REF!</v>
      </c>
      <c r="J194" s="491"/>
      <c r="K194" s="195" t="e">
        <f t="shared" si="8"/>
        <v>#REF!</v>
      </c>
      <c r="L194" s="195" t="e">
        <f t="shared" si="9"/>
        <v>#REF!</v>
      </c>
      <c r="M194" s="195" t="e">
        <f t="shared" si="10"/>
        <v>#REF!</v>
      </c>
      <c r="N194" s="195" t="e">
        <f t="shared" si="11"/>
        <v>#REF!</v>
      </c>
      <c r="P194" s="195" t="e">
        <f>E194+K194</f>
        <v>#REF!</v>
      </c>
      <c r="Q194" s="195" t="e">
        <f>E194+L194</f>
        <v>#REF!</v>
      </c>
    </row>
    <row r="195" spans="1:17" hidden="1" x14ac:dyDescent="0.25">
      <c r="A195" s="485" t="s">
        <v>536</v>
      </c>
      <c r="B195" s="490" t="e">
        <f>VLOOKUP(A195,[3]Sheet1!$B$1:$D$1757,3,FALSE)</f>
        <v>#N/A</v>
      </c>
      <c r="C195" s="490" t="e">
        <f>VLOOKUP(A195,[3]Sheet1!$B$1:$R$1757,17,FALSE)</f>
        <v>#N/A</v>
      </c>
      <c r="D195" s="493">
        <v>70369</v>
      </c>
      <c r="E195" s="481">
        <v>0</v>
      </c>
      <c r="F195" s="482" t="e">
        <f>IF(D195&lt;60,0,ROUND(($D195*F$2)+VLOOKUP($C195,[2]CONFIG!$A$33:$C$43,3,FALSE),0))</f>
        <v>#REF!</v>
      </c>
      <c r="G195" s="482" t="e">
        <f>IF(D195&lt;60,0,ROUND(($D195*G$2)+VLOOKUP($C195,[2]CONFIG!$A$33:$C$43,3,FALSE),0))</f>
        <v>#REF!</v>
      </c>
      <c r="H195" s="482" t="e">
        <f>IF(D195&lt;60,0,ROUND(($D195*H$2)+VLOOKUP($C195,[2]CONFIG!$A$33:$C$43,3,FALSE),0))</f>
        <v>#REF!</v>
      </c>
      <c r="I195" s="482" t="e">
        <f>IF(D195&lt;60,0,ROUND(($D195*I$2)+VLOOKUP($C195,[2]CONFIG!$A$33:$C$43,3,FALSE),0))</f>
        <v>#REF!</v>
      </c>
      <c r="J195" s="491"/>
      <c r="K195" s="195" t="e">
        <f t="shared" si="8"/>
        <v>#REF!</v>
      </c>
      <c r="L195" s="195" t="e">
        <f t="shared" si="9"/>
        <v>#REF!</v>
      </c>
      <c r="M195" s="195" t="e">
        <f t="shared" si="10"/>
        <v>#REF!</v>
      </c>
      <c r="N195" s="195" t="e">
        <f t="shared" si="11"/>
        <v>#REF!</v>
      </c>
      <c r="P195" s="195">
        <v>0</v>
      </c>
      <c r="Q195" s="195">
        <v>0</v>
      </c>
    </row>
    <row r="196" spans="1:17" hidden="1" x14ac:dyDescent="0.25">
      <c r="A196" s="494" t="s">
        <v>537</v>
      </c>
      <c r="B196" s="490" t="e">
        <f>VLOOKUP(A196,[3]Sheet1!$B$1:$D$1757,3,FALSE)</f>
        <v>#N/A</v>
      </c>
      <c r="C196" s="490" t="e">
        <f>VLOOKUP(A196,[3]Sheet1!$B$1:$R$1757,17,FALSE)</f>
        <v>#N/A</v>
      </c>
      <c r="D196" s="493">
        <v>70234</v>
      </c>
      <c r="E196" s="481">
        <v>0</v>
      </c>
      <c r="F196" s="482" t="e">
        <f>IF(D196&lt;60,0,ROUND(($D196*F$2)+VLOOKUP($C196,[2]CONFIG!$A$33:$C$43,3,FALSE),0))</f>
        <v>#REF!</v>
      </c>
      <c r="G196" s="482" t="e">
        <f>IF(D196&lt;60,0,ROUND(($D196*G$2)+VLOOKUP($C196,[2]CONFIG!$A$33:$C$43,3,FALSE),0))</f>
        <v>#REF!</v>
      </c>
      <c r="H196" s="482" t="e">
        <f>IF(D196&lt;60,0,ROUND(($D196*H$2)+VLOOKUP($C196,[2]CONFIG!$A$33:$C$43,3,FALSE),0))</f>
        <v>#REF!</v>
      </c>
      <c r="I196" s="482" t="e">
        <f>IF(D196&lt;60,0,ROUND(($D196*I$2)+VLOOKUP($C196,[2]CONFIG!$A$33:$C$43,3,FALSE),0))</f>
        <v>#REF!</v>
      </c>
      <c r="J196" s="491"/>
      <c r="K196" s="195" t="e">
        <f t="shared" si="8"/>
        <v>#REF!</v>
      </c>
      <c r="L196" s="195" t="e">
        <f t="shared" si="9"/>
        <v>#REF!</v>
      </c>
      <c r="M196" s="195" t="e">
        <f t="shared" si="10"/>
        <v>#REF!</v>
      </c>
      <c r="N196" s="195" t="e">
        <f t="shared" si="11"/>
        <v>#REF!</v>
      </c>
      <c r="P196" s="195">
        <v>0</v>
      </c>
      <c r="Q196" s="195">
        <v>0</v>
      </c>
    </row>
    <row r="197" spans="1:17" x14ac:dyDescent="0.25">
      <c r="A197" s="485" t="s">
        <v>307</v>
      </c>
      <c r="B197" s="490" t="e">
        <f>VLOOKUP(A197,[3]Sheet1!$B$1:$D$1757,3,FALSE)</f>
        <v>#N/A</v>
      </c>
      <c r="C197" s="490" t="e">
        <f>VLOOKUP(A197,[3]Sheet1!$B$1:$R$1757,17,FALSE)</f>
        <v>#N/A</v>
      </c>
      <c r="D197" s="493">
        <v>70135</v>
      </c>
      <c r="E197" s="481">
        <v>0</v>
      </c>
      <c r="F197" s="482" t="e">
        <f>IF(D197&lt;60,0,ROUND(($D197*F$2)+VLOOKUP($C197,[2]CONFIG!$A$33:$C$43,3,FALSE),0))</f>
        <v>#REF!</v>
      </c>
      <c r="G197" s="482" t="e">
        <f>IF(D197&lt;60,0,ROUND(($D197*G$2)+VLOOKUP($C197,[2]CONFIG!$A$33:$C$43,3,FALSE),0))</f>
        <v>#REF!</v>
      </c>
      <c r="H197" s="482" t="e">
        <f>IF(D197&lt;60,0,ROUND(($D197*H$2)+VLOOKUP($C197,[2]CONFIG!$A$33:$C$43,3,FALSE),0))</f>
        <v>#REF!</v>
      </c>
      <c r="I197" s="482" t="e">
        <f>IF(D197&lt;60,0,ROUND(($D197*I$2)+VLOOKUP($C197,[2]CONFIG!$A$33:$C$43,3,FALSE),0))</f>
        <v>#REF!</v>
      </c>
      <c r="J197" s="491"/>
      <c r="K197" s="195" t="e">
        <f t="shared" ref="K197:K260" si="12">(ROUND($E197*$K$2,2))</f>
        <v>#REF!</v>
      </c>
      <c r="L197" s="195" t="e">
        <f t="shared" ref="L197:L260" si="13">(ROUND($E197*$L$2,2))</f>
        <v>#REF!</v>
      </c>
      <c r="M197" s="195" t="e">
        <f t="shared" ref="M197:M260" si="14">(ROUND($E197*$M$2,2))</f>
        <v>#REF!</v>
      </c>
      <c r="N197" s="195" t="e">
        <f t="shared" ref="N197:N260" si="15">(ROUND($E197*$N$2,2))</f>
        <v>#REF!</v>
      </c>
      <c r="P197" s="195">
        <v>0</v>
      </c>
      <c r="Q197" s="195">
        <v>0</v>
      </c>
    </row>
    <row r="198" spans="1:17" hidden="1" x14ac:dyDescent="0.25">
      <c r="A198" s="485" t="s">
        <v>538</v>
      </c>
      <c r="B198" s="490" t="e">
        <f>VLOOKUP(A198,[3]Sheet1!$B$1:$D$1757,3,FALSE)</f>
        <v>#N/A</v>
      </c>
      <c r="C198" s="490" t="e">
        <f>VLOOKUP(A198,[3]Sheet1!$B$1:$R$1757,17,FALSE)</f>
        <v>#N/A</v>
      </c>
      <c r="D198" s="493">
        <v>70000</v>
      </c>
      <c r="E198" s="481">
        <v>0</v>
      </c>
      <c r="F198" s="482" t="e">
        <f>IF(D198&lt;60,0,ROUND(($D198*F$2)+VLOOKUP($C198,[2]CONFIG!$A$33:$C$43,3,FALSE),0))</f>
        <v>#REF!</v>
      </c>
      <c r="G198" s="482" t="e">
        <f>IF(D198&lt;60,0,ROUND(($D198*G$2)+VLOOKUP($C198,[2]CONFIG!$A$33:$C$43,3,FALSE),0))</f>
        <v>#REF!</v>
      </c>
      <c r="H198" s="482" t="e">
        <f>IF(D198&lt;60,0,ROUND(($D198*H$2)+VLOOKUP($C198,[2]CONFIG!$A$33:$C$43,3,FALSE),0))</f>
        <v>#REF!</v>
      </c>
      <c r="I198" s="482" t="e">
        <f>IF(D198&lt;60,0,ROUND(($D198*I$2)+VLOOKUP($C198,[2]CONFIG!$A$33:$C$43,3,FALSE),0))</f>
        <v>#REF!</v>
      </c>
      <c r="J198" s="491"/>
      <c r="K198" s="195" t="e">
        <f t="shared" si="12"/>
        <v>#REF!</v>
      </c>
      <c r="L198" s="195" t="e">
        <f t="shared" si="13"/>
        <v>#REF!</v>
      </c>
      <c r="M198" s="195" t="e">
        <f t="shared" si="14"/>
        <v>#REF!</v>
      </c>
      <c r="N198" s="195" t="e">
        <f t="shared" si="15"/>
        <v>#REF!</v>
      </c>
      <c r="P198" s="195">
        <v>0</v>
      </c>
      <c r="Q198" s="195">
        <v>0</v>
      </c>
    </row>
    <row r="199" spans="1:17" hidden="1" x14ac:dyDescent="0.25">
      <c r="A199" s="485" t="s">
        <v>539</v>
      </c>
      <c r="B199" s="490" t="e">
        <f>VLOOKUP(A199,[3]Sheet1!$B$1:$D$1757,3,FALSE)</f>
        <v>#N/A</v>
      </c>
      <c r="C199" s="490" t="e">
        <f>VLOOKUP(A199,[3]Sheet1!$B$1:$R$1757,17,FALSE)</f>
        <v>#N/A</v>
      </c>
      <c r="D199" s="493">
        <v>70000</v>
      </c>
      <c r="E199" s="481">
        <v>0</v>
      </c>
      <c r="F199" s="482" t="e">
        <f>IF(D199&lt;60,0,ROUND(($D199*F$2)+VLOOKUP($C199,[2]CONFIG!$A$33:$C$43,3,FALSE),0))</f>
        <v>#REF!</v>
      </c>
      <c r="G199" s="482" t="e">
        <f>IF(D199&lt;60,0,ROUND(($D199*G$2)+VLOOKUP($C199,[2]CONFIG!$A$33:$C$43,3,FALSE),0))</f>
        <v>#REF!</v>
      </c>
      <c r="H199" s="482" t="e">
        <f>IF(D199&lt;60,0,ROUND(($D199*H$2)+VLOOKUP($C199,[2]CONFIG!$A$33:$C$43,3,FALSE),0))</f>
        <v>#REF!</v>
      </c>
      <c r="I199" s="482" t="e">
        <f>IF(D199&lt;60,0,ROUND(($D199*I$2)+VLOOKUP($C199,[2]CONFIG!$A$33:$C$43,3,FALSE),0))</f>
        <v>#REF!</v>
      </c>
      <c r="J199" s="491"/>
      <c r="K199" s="195" t="e">
        <f t="shared" si="12"/>
        <v>#REF!</v>
      </c>
      <c r="L199" s="195" t="e">
        <f t="shared" si="13"/>
        <v>#REF!</v>
      </c>
      <c r="M199" s="195" t="e">
        <f t="shared" si="14"/>
        <v>#REF!</v>
      </c>
      <c r="N199" s="195" t="e">
        <f t="shared" si="15"/>
        <v>#REF!</v>
      </c>
      <c r="P199" s="195">
        <v>0</v>
      </c>
      <c r="Q199" s="195">
        <v>0</v>
      </c>
    </row>
    <row r="200" spans="1:17" hidden="1" x14ac:dyDescent="0.25">
      <c r="A200" s="494" t="s">
        <v>540</v>
      </c>
      <c r="B200" s="490" t="e">
        <f>VLOOKUP(A200,[3]Sheet1!$B$1:$D$1757,3,FALSE)</f>
        <v>#N/A</v>
      </c>
      <c r="C200" s="490" t="e">
        <f>VLOOKUP(A200,[3]Sheet1!$B$1:$R$1757,17,FALSE)</f>
        <v>#N/A</v>
      </c>
      <c r="D200" s="493">
        <v>69567</v>
      </c>
      <c r="E200" s="481">
        <v>0</v>
      </c>
      <c r="F200" s="482" t="e">
        <f>IF(D200&lt;60,0,ROUND(($D200*F$2)+VLOOKUP($C200,[2]CONFIG!$A$33:$C$43,3,FALSE),0))</f>
        <v>#REF!</v>
      </c>
      <c r="G200" s="482" t="e">
        <f>IF(D200&lt;60,0,ROUND(($D200*G$2)+VLOOKUP($C200,[2]CONFIG!$A$33:$C$43,3,FALSE),0))</f>
        <v>#REF!</v>
      </c>
      <c r="H200" s="482" t="e">
        <f>IF(D200&lt;60,0,ROUND(($D200*H$2)+VLOOKUP($C200,[2]CONFIG!$A$33:$C$43,3,FALSE),0))</f>
        <v>#REF!</v>
      </c>
      <c r="I200" s="482" t="e">
        <f>IF(D200&lt;60,0,ROUND(($D200*I$2)+VLOOKUP($C200,[2]CONFIG!$A$33:$C$43,3,FALSE),0))</f>
        <v>#REF!</v>
      </c>
      <c r="J200" s="491"/>
      <c r="K200" s="195" t="e">
        <f t="shared" si="12"/>
        <v>#REF!</v>
      </c>
      <c r="L200" s="195" t="e">
        <f t="shared" si="13"/>
        <v>#REF!</v>
      </c>
      <c r="M200" s="195" t="e">
        <f t="shared" si="14"/>
        <v>#REF!</v>
      </c>
      <c r="N200" s="195" t="e">
        <f t="shared" si="15"/>
        <v>#REF!</v>
      </c>
      <c r="P200" s="195">
        <v>0</v>
      </c>
      <c r="Q200" s="195">
        <v>0</v>
      </c>
    </row>
    <row r="201" spans="1:17" hidden="1" x14ac:dyDescent="0.25">
      <c r="A201" s="485" t="s">
        <v>541</v>
      </c>
      <c r="B201" s="490" t="e">
        <f>VLOOKUP(A201,[3]Sheet1!$B$1:$D$1757,3,FALSE)</f>
        <v>#N/A</v>
      </c>
      <c r="C201" s="490" t="e">
        <f>VLOOKUP(A201,[3]Sheet1!$B$1:$R$1757,17,FALSE)</f>
        <v>#N/A</v>
      </c>
      <c r="D201" s="493">
        <v>69523</v>
      </c>
      <c r="E201" s="481">
        <v>0</v>
      </c>
      <c r="F201" s="482" t="e">
        <f>IF(D201&lt;60,0,ROUND(($D201*F$2)+VLOOKUP($C201,[2]CONFIG!$A$33:$C$43,3,FALSE),0))</f>
        <v>#REF!</v>
      </c>
      <c r="G201" s="482" t="e">
        <f>IF(D201&lt;60,0,ROUND(($D201*G$2)+VLOOKUP($C201,[2]CONFIG!$A$33:$C$43,3,FALSE),0))</f>
        <v>#REF!</v>
      </c>
      <c r="H201" s="482" t="e">
        <f>IF(D201&lt;60,0,ROUND(($D201*H$2)+VLOOKUP($C201,[2]CONFIG!$A$33:$C$43,3,FALSE),0))</f>
        <v>#REF!</v>
      </c>
      <c r="I201" s="482" t="e">
        <f>IF(D201&lt;60,0,ROUND(($D201*I$2)+VLOOKUP($C201,[2]CONFIG!$A$33:$C$43,3,FALSE),0))</f>
        <v>#REF!</v>
      </c>
      <c r="J201" s="491"/>
      <c r="K201" s="195" t="e">
        <f t="shared" si="12"/>
        <v>#REF!</v>
      </c>
      <c r="L201" s="195" t="e">
        <f t="shared" si="13"/>
        <v>#REF!</v>
      </c>
      <c r="M201" s="195" t="e">
        <f t="shared" si="14"/>
        <v>#REF!</v>
      </c>
      <c r="N201" s="195" t="e">
        <f t="shared" si="15"/>
        <v>#REF!</v>
      </c>
      <c r="P201" s="195">
        <v>0</v>
      </c>
      <c r="Q201" s="195">
        <v>0</v>
      </c>
    </row>
    <row r="202" spans="1:17" hidden="1" x14ac:dyDescent="0.25">
      <c r="A202" s="485" t="s">
        <v>542</v>
      </c>
      <c r="B202" s="490" t="e">
        <f>VLOOKUP(A202,[3]Sheet1!$B$1:$D$1757,3,FALSE)</f>
        <v>#N/A</v>
      </c>
      <c r="C202" s="490" t="e">
        <f>VLOOKUP(A202,[3]Sheet1!$B$1:$R$1757,17,FALSE)</f>
        <v>#N/A</v>
      </c>
      <c r="D202" s="493">
        <v>69375</v>
      </c>
      <c r="E202" s="481">
        <v>0</v>
      </c>
      <c r="F202" s="482" t="e">
        <f>IF(D202&lt;60,0,ROUND(($D202*F$2)+VLOOKUP($C202,[2]CONFIG!$A$33:$C$43,3,FALSE),0))</f>
        <v>#REF!</v>
      </c>
      <c r="G202" s="482" t="e">
        <f>IF(D202&lt;60,0,ROUND(($D202*G$2)+VLOOKUP($C202,[2]CONFIG!$A$33:$C$43,3,FALSE),0))</f>
        <v>#REF!</v>
      </c>
      <c r="H202" s="482" t="e">
        <f>IF(D202&lt;60,0,ROUND(($D202*H$2)+VLOOKUP($C202,[2]CONFIG!$A$33:$C$43,3,FALSE),0))</f>
        <v>#REF!</v>
      </c>
      <c r="I202" s="482" t="e">
        <f>IF(D202&lt;60,0,ROUND(($D202*I$2)+VLOOKUP($C202,[2]CONFIG!$A$33:$C$43,3,FALSE),0))</f>
        <v>#REF!</v>
      </c>
      <c r="J202" s="491"/>
      <c r="K202" s="195" t="e">
        <f t="shared" si="12"/>
        <v>#REF!</v>
      </c>
      <c r="L202" s="195" t="e">
        <f t="shared" si="13"/>
        <v>#REF!</v>
      </c>
      <c r="M202" s="195" t="e">
        <f t="shared" si="14"/>
        <v>#REF!</v>
      </c>
      <c r="N202" s="195" t="e">
        <f t="shared" si="15"/>
        <v>#REF!</v>
      </c>
      <c r="P202" s="195">
        <v>0</v>
      </c>
      <c r="Q202" s="195">
        <v>0</v>
      </c>
    </row>
    <row r="203" spans="1:17" hidden="1" x14ac:dyDescent="0.25">
      <c r="A203" s="485" t="s">
        <v>319</v>
      </c>
      <c r="B203" s="490" t="e">
        <f>VLOOKUP(A203,[3]Sheet1!$B$1:$D$1757,3,FALSE)</f>
        <v>#N/A</v>
      </c>
      <c r="C203" s="490" t="e">
        <f>VLOOKUP(A203,[3]Sheet1!$B$1:$R$1757,17,FALSE)</f>
        <v>#N/A</v>
      </c>
      <c r="D203" s="493">
        <v>69210</v>
      </c>
      <c r="E203" s="481">
        <v>0</v>
      </c>
      <c r="F203" s="482" t="e">
        <f>IF(D203&lt;60,0,ROUND(($D203*F$2)+VLOOKUP($C203,[2]CONFIG!$A$33:$C$43,3,FALSE),0))</f>
        <v>#REF!</v>
      </c>
      <c r="G203" s="482" t="e">
        <f>IF(D203&lt;60,0,ROUND(($D203*G$2)+VLOOKUP($C203,[2]CONFIG!$A$33:$C$43,3,FALSE),0))</f>
        <v>#REF!</v>
      </c>
      <c r="H203" s="482" t="e">
        <f>IF(D203&lt;60,0,ROUND(($D203*H$2)+VLOOKUP($C203,[2]CONFIG!$A$33:$C$43,3,FALSE),0))</f>
        <v>#REF!</v>
      </c>
      <c r="I203" s="482" t="e">
        <f>IF(D203&lt;60,0,ROUND(($D203*I$2)+VLOOKUP($C203,[2]CONFIG!$A$33:$C$43,3,FALSE),0))</f>
        <v>#REF!</v>
      </c>
      <c r="J203" s="491"/>
      <c r="K203" s="195" t="e">
        <f t="shared" si="12"/>
        <v>#REF!</v>
      </c>
      <c r="L203" s="195" t="e">
        <f t="shared" si="13"/>
        <v>#REF!</v>
      </c>
      <c r="M203" s="195" t="e">
        <f t="shared" si="14"/>
        <v>#REF!</v>
      </c>
      <c r="N203" s="195" t="e">
        <f t="shared" si="15"/>
        <v>#REF!</v>
      </c>
      <c r="P203" s="195">
        <v>0</v>
      </c>
      <c r="Q203" s="195">
        <v>0</v>
      </c>
    </row>
    <row r="204" spans="1:17" hidden="1" x14ac:dyDescent="0.25">
      <c r="A204" s="485" t="s">
        <v>543</v>
      </c>
      <c r="B204" s="490" t="e">
        <f>VLOOKUP(A204,[3]Sheet1!$B$1:$D$1757,3,FALSE)</f>
        <v>#N/A</v>
      </c>
      <c r="C204" s="490" t="e">
        <f>VLOOKUP(A204,[3]Sheet1!$B$1:$R$1757,17,FALSE)</f>
        <v>#N/A</v>
      </c>
      <c r="D204" s="493">
        <v>69120</v>
      </c>
      <c r="E204" s="481">
        <v>0</v>
      </c>
      <c r="F204" s="482" t="e">
        <f>IF(D204&lt;60,0,ROUND(($D204*F$2)+VLOOKUP($C204,[2]CONFIG!$A$33:$C$43,3,FALSE),0))</f>
        <v>#REF!</v>
      </c>
      <c r="G204" s="482" t="e">
        <f>IF(D204&lt;60,0,ROUND(($D204*G$2)+VLOOKUP($C204,[2]CONFIG!$A$33:$C$43,3,FALSE),0))</f>
        <v>#REF!</v>
      </c>
      <c r="H204" s="482" t="e">
        <f>IF(D204&lt;60,0,ROUND(($D204*H$2)+VLOOKUP($C204,[2]CONFIG!$A$33:$C$43,3,FALSE),0))</f>
        <v>#REF!</v>
      </c>
      <c r="I204" s="482" t="e">
        <f>IF(D204&lt;60,0,ROUND(($D204*I$2)+VLOOKUP($C204,[2]CONFIG!$A$33:$C$43,3,FALSE),0))</f>
        <v>#REF!</v>
      </c>
      <c r="J204" s="491"/>
      <c r="K204" s="195" t="e">
        <f t="shared" si="12"/>
        <v>#REF!</v>
      </c>
      <c r="L204" s="195" t="e">
        <f t="shared" si="13"/>
        <v>#REF!</v>
      </c>
      <c r="M204" s="195" t="e">
        <f t="shared" si="14"/>
        <v>#REF!</v>
      </c>
      <c r="N204" s="195" t="e">
        <f t="shared" si="15"/>
        <v>#REF!</v>
      </c>
      <c r="P204" s="195" t="e">
        <f>E204+K204</f>
        <v>#REF!</v>
      </c>
      <c r="Q204" s="195" t="e">
        <f>E204+L204</f>
        <v>#REF!</v>
      </c>
    </row>
    <row r="205" spans="1:17" hidden="1" x14ac:dyDescent="0.25">
      <c r="A205" s="485" t="s">
        <v>544</v>
      </c>
      <c r="B205" s="490" t="e">
        <f>VLOOKUP(A205,[3]Sheet1!$B$1:$D$1757,3,FALSE)</f>
        <v>#N/A</v>
      </c>
      <c r="C205" s="490" t="e">
        <f>VLOOKUP(A205,[3]Sheet1!$B$1:$R$1757,17,FALSE)</f>
        <v>#N/A</v>
      </c>
      <c r="D205" s="493">
        <v>69107</v>
      </c>
      <c r="E205" s="481">
        <v>0</v>
      </c>
      <c r="F205" s="482" t="e">
        <f>IF(D205&lt;60,0,ROUND(($D205*F$2)+VLOOKUP($C205,[2]CONFIG!$A$33:$C$43,3,FALSE),0))</f>
        <v>#REF!</v>
      </c>
      <c r="G205" s="482" t="e">
        <f>IF(D205&lt;60,0,ROUND(($D205*G$2)+VLOOKUP($C205,[2]CONFIG!$A$33:$C$43,3,FALSE),0))</f>
        <v>#REF!</v>
      </c>
      <c r="H205" s="482" t="e">
        <f>IF(D205&lt;60,0,ROUND(($D205*H$2)+VLOOKUP($C205,[2]CONFIG!$A$33:$C$43,3,FALSE),0))</f>
        <v>#REF!</v>
      </c>
      <c r="I205" s="482" t="e">
        <f>IF(D205&lt;60,0,ROUND(($D205*I$2)+VLOOKUP($C205,[2]CONFIG!$A$33:$C$43,3,FALSE),0))</f>
        <v>#REF!</v>
      </c>
      <c r="J205" s="491"/>
      <c r="K205" s="195" t="e">
        <f t="shared" si="12"/>
        <v>#REF!</v>
      </c>
      <c r="L205" s="195" t="e">
        <f t="shared" si="13"/>
        <v>#REF!</v>
      </c>
      <c r="M205" s="195" t="e">
        <f t="shared" si="14"/>
        <v>#REF!</v>
      </c>
      <c r="N205" s="195" t="e">
        <f t="shared" si="15"/>
        <v>#REF!</v>
      </c>
      <c r="P205" s="195">
        <v>0</v>
      </c>
      <c r="Q205" s="195">
        <v>0</v>
      </c>
    </row>
    <row r="206" spans="1:17" hidden="1" x14ac:dyDescent="0.25">
      <c r="A206" s="485" t="s">
        <v>545</v>
      </c>
      <c r="B206" s="490" t="e">
        <f>VLOOKUP(A206,[3]Sheet1!$B$1:$D$1757,3,FALSE)</f>
        <v>#N/A</v>
      </c>
      <c r="C206" s="490" t="e">
        <f>VLOOKUP(A206,[3]Sheet1!$B$1:$R$1757,17,FALSE)</f>
        <v>#N/A</v>
      </c>
      <c r="D206" s="493">
        <v>69000</v>
      </c>
      <c r="E206" s="481">
        <v>0</v>
      </c>
      <c r="F206" s="482" t="e">
        <f>IF(D206&lt;60,0,ROUND(($D206*F$2)+VLOOKUP($C206,[2]CONFIG!$A$33:$C$43,3,FALSE),0))</f>
        <v>#REF!</v>
      </c>
      <c r="G206" s="482" t="e">
        <f>IF(D206&lt;60,0,ROUND(($D206*G$2)+VLOOKUP($C206,[2]CONFIG!$A$33:$C$43,3,FALSE),0))</f>
        <v>#REF!</v>
      </c>
      <c r="H206" s="482" t="e">
        <f>IF(D206&lt;60,0,ROUND(($D206*H$2)+VLOOKUP($C206,[2]CONFIG!$A$33:$C$43,3,FALSE),0))</f>
        <v>#REF!</v>
      </c>
      <c r="I206" s="482" t="e">
        <f>IF(D206&lt;60,0,ROUND(($D206*I$2)+VLOOKUP($C206,[2]CONFIG!$A$33:$C$43,3,FALSE),0))</f>
        <v>#REF!</v>
      </c>
      <c r="J206" s="491"/>
      <c r="K206" s="195" t="e">
        <f t="shared" si="12"/>
        <v>#REF!</v>
      </c>
      <c r="L206" s="195" t="e">
        <f t="shared" si="13"/>
        <v>#REF!</v>
      </c>
      <c r="M206" s="195" t="e">
        <f t="shared" si="14"/>
        <v>#REF!</v>
      </c>
      <c r="N206" s="195" t="e">
        <f t="shared" si="15"/>
        <v>#REF!</v>
      </c>
      <c r="P206" s="195">
        <v>0</v>
      </c>
      <c r="Q206" s="195">
        <v>0</v>
      </c>
    </row>
    <row r="207" spans="1:17" hidden="1" x14ac:dyDescent="0.25">
      <c r="A207" s="485" t="s">
        <v>546</v>
      </c>
      <c r="B207" s="490" t="e">
        <f>VLOOKUP(A207,[3]Sheet1!$B$1:$D$1757,3,FALSE)</f>
        <v>#N/A</v>
      </c>
      <c r="C207" s="490" t="e">
        <f>VLOOKUP(A207,[3]Sheet1!$B$1:$R$1757,17,FALSE)</f>
        <v>#N/A</v>
      </c>
      <c r="D207" s="493">
        <v>68828</v>
      </c>
      <c r="E207" s="481">
        <v>0</v>
      </c>
      <c r="F207" s="482" t="e">
        <f>IF(D207&lt;60,0,ROUND(($D207*F$2)+VLOOKUP($C207,[2]CONFIG!$A$33:$C$43,3,FALSE),0))</f>
        <v>#REF!</v>
      </c>
      <c r="G207" s="482" t="e">
        <f>IF(D207&lt;60,0,ROUND(($D207*G$2)+VLOOKUP($C207,[2]CONFIG!$A$33:$C$43,3,FALSE),0))</f>
        <v>#REF!</v>
      </c>
      <c r="H207" s="482" t="e">
        <f>IF(D207&lt;60,0,ROUND(($D207*H$2)+VLOOKUP($C207,[2]CONFIG!$A$33:$C$43,3,FALSE),0))</f>
        <v>#REF!</v>
      </c>
      <c r="I207" s="482" t="e">
        <f>IF(D207&lt;60,0,ROUND(($D207*I$2)+VLOOKUP($C207,[2]CONFIG!$A$33:$C$43,3,FALSE),0))</f>
        <v>#REF!</v>
      </c>
      <c r="J207" s="491"/>
      <c r="K207" s="195" t="e">
        <f t="shared" si="12"/>
        <v>#REF!</v>
      </c>
      <c r="L207" s="195" t="e">
        <f t="shared" si="13"/>
        <v>#REF!</v>
      </c>
      <c r="M207" s="195" t="e">
        <f t="shared" si="14"/>
        <v>#REF!</v>
      </c>
      <c r="N207" s="195" t="e">
        <f t="shared" si="15"/>
        <v>#REF!</v>
      </c>
      <c r="P207" s="195">
        <v>0</v>
      </c>
      <c r="Q207" s="195">
        <v>0</v>
      </c>
    </row>
    <row r="208" spans="1:17" hidden="1" x14ac:dyDescent="0.25">
      <c r="A208" s="485" t="s">
        <v>547</v>
      </c>
      <c r="B208" s="490" t="e">
        <f>VLOOKUP(A208,[3]Sheet1!$B$1:$D$1757,3,FALSE)</f>
        <v>#N/A</v>
      </c>
      <c r="C208" s="490" t="e">
        <f>VLOOKUP(A208,[3]Sheet1!$B$1:$R$1757,17,FALSE)</f>
        <v>#N/A</v>
      </c>
      <c r="D208" s="493">
        <v>68769</v>
      </c>
      <c r="E208" s="481">
        <v>0</v>
      </c>
      <c r="F208" s="482" t="e">
        <f>IF(D208&lt;60,0,ROUND(($D208*F$2)+VLOOKUP($C208,[2]CONFIG!$A$33:$C$43,3,FALSE),0))</f>
        <v>#REF!</v>
      </c>
      <c r="G208" s="482" t="e">
        <f>IF(D208&lt;60,0,ROUND(($D208*G$2)+VLOOKUP($C208,[2]CONFIG!$A$33:$C$43,3,FALSE),0))</f>
        <v>#REF!</v>
      </c>
      <c r="H208" s="482" t="e">
        <f>IF(D208&lt;60,0,ROUND(($D208*H$2)+VLOOKUP($C208,[2]CONFIG!$A$33:$C$43,3,FALSE),0))</f>
        <v>#REF!</v>
      </c>
      <c r="I208" s="482" t="e">
        <f>IF(D208&lt;60,0,ROUND(($D208*I$2)+VLOOKUP($C208,[2]CONFIG!$A$33:$C$43,3,FALSE),0))</f>
        <v>#REF!</v>
      </c>
      <c r="J208" s="491"/>
      <c r="K208" s="195" t="e">
        <f t="shared" si="12"/>
        <v>#REF!</v>
      </c>
      <c r="L208" s="195" t="e">
        <f t="shared" si="13"/>
        <v>#REF!</v>
      </c>
      <c r="M208" s="195" t="e">
        <f t="shared" si="14"/>
        <v>#REF!</v>
      </c>
      <c r="N208" s="195" t="e">
        <f t="shared" si="15"/>
        <v>#REF!</v>
      </c>
      <c r="P208" s="195">
        <v>0</v>
      </c>
      <c r="Q208" s="195">
        <v>0</v>
      </c>
    </row>
    <row r="209" spans="1:17" hidden="1" x14ac:dyDescent="0.25">
      <c r="A209" s="485" t="s">
        <v>548</v>
      </c>
      <c r="B209" s="490" t="e">
        <f>VLOOKUP(A209,[3]Sheet1!$B$1:$D$1757,3,FALSE)</f>
        <v>#N/A</v>
      </c>
      <c r="C209" s="490" t="e">
        <f>VLOOKUP(A209,[3]Sheet1!$B$1:$R$1757,17,FALSE)</f>
        <v>#N/A</v>
      </c>
      <c r="D209" s="493">
        <v>68695</v>
      </c>
      <c r="E209" s="481">
        <v>0</v>
      </c>
      <c r="F209" s="482" t="e">
        <f>IF(D209&lt;60,0,ROUND(($D209*F$2)+VLOOKUP($C209,[2]CONFIG!$A$33:$C$43,3,FALSE),0))</f>
        <v>#REF!</v>
      </c>
      <c r="G209" s="482" t="e">
        <f>IF(D209&lt;60,0,ROUND(($D209*G$2)+VLOOKUP($C209,[2]CONFIG!$A$33:$C$43,3,FALSE),0))</f>
        <v>#REF!</v>
      </c>
      <c r="H209" s="482" t="e">
        <f>IF(D209&lt;60,0,ROUND(($D209*H$2)+VLOOKUP($C209,[2]CONFIG!$A$33:$C$43,3,FALSE),0))</f>
        <v>#REF!</v>
      </c>
      <c r="I209" s="482" t="e">
        <f>IF(D209&lt;60,0,ROUND(($D209*I$2)+VLOOKUP($C209,[2]CONFIG!$A$33:$C$43,3,FALSE),0))</f>
        <v>#REF!</v>
      </c>
      <c r="J209" s="491"/>
      <c r="K209" s="195" t="e">
        <f t="shared" si="12"/>
        <v>#REF!</v>
      </c>
      <c r="L209" s="195" t="e">
        <f t="shared" si="13"/>
        <v>#REF!</v>
      </c>
      <c r="M209" s="195" t="e">
        <f t="shared" si="14"/>
        <v>#REF!</v>
      </c>
      <c r="N209" s="195" t="e">
        <f t="shared" si="15"/>
        <v>#REF!</v>
      </c>
      <c r="P209" s="195">
        <v>0</v>
      </c>
      <c r="Q209" s="195">
        <v>0</v>
      </c>
    </row>
    <row r="210" spans="1:17" hidden="1" x14ac:dyDescent="0.25">
      <c r="A210" s="485" t="s">
        <v>549</v>
      </c>
      <c r="B210" s="490" t="e">
        <f>VLOOKUP(A210,[3]Sheet1!$B$1:$D$1757,3,FALSE)</f>
        <v>#N/A</v>
      </c>
      <c r="C210" s="490" t="e">
        <f>VLOOKUP(A210,[3]Sheet1!$B$1:$R$1757,17,FALSE)</f>
        <v>#N/A</v>
      </c>
      <c r="D210" s="493">
        <v>68660</v>
      </c>
      <c r="E210" s="481">
        <v>0</v>
      </c>
      <c r="F210" s="482" t="e">
        <f>IF(D210&lt;60,0,ROUND(($D210*F$2)+VLOOKUP($C210,[2]CONFIG!$A$33:$C$43,3,FALSE),0))</f>
        <v>#REF!</v>
      </c>
      <c r="G210" s="482" t="e">
        <f>IF(D210&lt;60,0,ROUND(($D210*G$2)+VLOOKUP($C210,[2]CONFIG!$A$33:$C$43,3,FALSE),0))</f>
        <v>#REF!</v>
      </c>
      <c r="H210" s="482" t="e">
        <f>IF(D210&lt;60,0,ROUND(($D210*H$2)+VLOOKUP($C210,[2]CONFIG!$A$33:$C$43,3,FALSE),0))</f>
        <v>#REF!</v>
      </c>
      <c r="I210" s="482" t="e">
        <f>IF(D210&lt;60,0,ROUND(($D210*I$2)+VLOOKUP($C210,[2]CONFIG!$A$33:$C$43,3,FALSE),0))</f>
        <v>#REF!</v>
      </c>
      <c r="J210" s="491"/>
      <c r="K210" s="195" t="e">
        <f t="shared" si="12"/>
        <v>#REF!</v>
      </c>
      <c r="L210" s="195" t="e">
        <f t="shared" si="13"/>
        <v>#REF!</v>
      </c>
      <c r="M210" s="195" t="e">
        <f t="shared" si="14"/>
        <v>#REF!</v>
      </c>
      <c r="N210" s="195" t="e">
        <f t="shared" si="15"/>
        <v>#REF!</v>
      </c>
      <c r="P210" s="195">
        <v>0</v>
      </c>
      <c r="Q210" s="195">
        <v>0</v>
      </c>
    </row>
    <row r="211" spans="1:17" hidden="1" x14ac:dyDescent="0.25">
      <c r="A211" s="485" t="s">
        <v>550</v>
      </c>
      <c r="B211" s="490" t="e">
        <f>VLOOKUP(A211,[3]Sheet1!$B$1:$D$1757,3,FALSE)</f>
        <v>#N/A</v>
      </c>
      <c r="C211" s="490" t="e">
        <f>VLOOKUP(A211,[3]Sheet1!$B$1:$R$1757,17,FALSE)</f>
        <v>#N/A</v>
      </c>
      <c r="D211" s="493">
        <v>68185</v>
      </c>
      <c r="E211" s="481">
        <v>0</v>
      </c>
      <c r="F211" s="482" t="e">
        <f>IF(D211&lt;60,0,ROUND(($D211*F$2)+VLOOKUP($C211,[2]CONFIG!$A$33:$C$43,3,FALSE),0))</f>
        <v>#REF!</v>
      </c>
      <c r="G211" s="482" t="e">
        <f>IF(D211&lt;60,0,ROUND(($D211*G$2)+VLOOKUP($C211,[2]CONFIG!$A$33:$C$43,3,FALSE),0))</f>
        <v>#REF!</v>
      </c>
      <c r="H211" s="482" t="e">
        <f>IF(D211&lt;60,0,ROUND(($D211*H$2)+VLOOKUP($C211,[2]CONFIG!$A$33:$C$43,3,FALSE),0))</f>
        <v>#REF!</v>
      </c>
      <c r="I211" s="482" t="e">
        <f>IF(D211&lt;60,0,ROUND(($D211*I$2)+VLOOKUP($C211,[2]CONFIG!$A$33:$C$43,3,FALSE),0))</f>
        <v>#REF!</v>
      </c>
      <c r="J211" s="491"/>
      <c r="K211" s="195" t="e">
        <f t="shared" si="12"/>
        <v>#REF!</v>
      </c>
      <c r="L211" s="195" t="e">
        <f t="shared" si="13"/>
        <v>#REF!</v>
      </c>
      <c r="M211" s="195" t="e">
        <f t="shared" si="14"/>
        <v>#REF!</v>
      </c>
      <c r="N211" s="195" t="e">
        <f t="shared" si="15"/>
        <v>#REF!</v>
      </c>
      <c r="P211" s="195">
        <v>0</v>
      </c>
      <c r="Q211" s="195">
        <v>0</v>
      </c>
    </row>
    <row r="212" spans="1:17" hidden="1" x14ac:dyDescent="0.25">
      <c r="A212" s="485" t="s">
        <v>551</v>
      </c>
      <c r="B212" s="490" t="e">
        <f>VLOOKUP(A212,[3]Sheet1!$B$1:$D$1757,3,FALSE)</f>
        <v>#N/A</v>
      </c>
      <c r="C212" s="490" t="e">
        <f>VLOOKUP(A212,[3]Sheet1!$B$1:$R$1757,17,FALSE)</f>
        <v>#N/A</v>
      </c>
      <c r="D212" s="493">
        <v>68070</v>
      </c>
      <c r="E212" s="481">
        <v>0</v>
      </c>
      <c r="F212" s="482" t="e">
        <f>IF(D212&lt;60,0,ROUND(($D212*F$2)+VLOOKUP($C212,[2]CONFIG!$A$33:$C$43,3,FALSE),0))</f>
        <v>#REF!</v>
      </c>
      <c r="G212" s="482" t="e">
        <f>IF(D212&lt;60,0,ROUND(($D212*G$2)+VLOOKUP($C212,[2]CONFIG!$A$33:$C$43,3,FALSE),0))</f>
        <v>#REF!</v>
      </c>
      <c r="H212" s="482" t="e">
        <f>IF(D212&lt;60,0,ROUND(($D212*H$2)+VLOOKUP($C212,[2]CONFIG!$A$33:$C$43,3,FALSE),0))</f>
        <v>#REF!</v>
      </c>
      <c r="I212" s="482" t="e">
        <f>IF(D212&lt;60,0,ROUND(($D212*I$2)+VLOOKUP($C212,[2]CONFIG!$A$33:$C$43,3,FALSE),0))</f>
        <v>#REF!</v>
      </c>
      <c r="J212" s="491"/>
      <c r="K212" s="195" t="e">
        <f t="shared" si="12"/>
        <v>#REF!</v>
      </c>
      <c r="L212" s="195" t="e">
        <f t="shared" si="13"/>
        <v>#REF!</v>
      </c>
      <c r="M212" s="195" t="e">
        <f t="shared" si="14"/>
        <v>#REF!</v>
      </c>
      <c r="N212" s="195" t="e">
        <f t="shared" si="15"/>
        <v>#REF!</v>
      </c>
      <c r="P212" s="195">
        <v>0</v>
      </c>
      <c r="Q212" s="195">
        <v>0</v>
      </c>
    </row>
    <row r="213" spans="1:17" hidden="1" x14ac:dyDescent="0.25">
      <c r="A213" s="485" t="s">
        <v>552</v>
      </c>
      <c r="B213" s="490" t="e">
        <f>VLOOKUP(A213,[3]Sheet1!$B$1:$D$1757,3,FALSE)</f>
        <v>#N/A</v>
      </c>
      <c r="C213" s="490" t="e">
        <f>VLOOKUP(A213,[3]Sheet1!$B$1:$R$1757,17,FALSE)</f>
        <v>#N/A</v>
      </c>
      <c r="D213" s="493">
        <v>67901</v>
      </c>
      <c r="E213" s="481">
        <v>0</v>
      </c>
      <c r="F213" s="482" t="e">
        <f>IF(D213&lt;60,0,ROUND(($D213*F$2)+VLOOKUP($C213,[2]CONFIG!$A$33:$C$43,3,FALSE),0))</f>
        <v>#REF!</v>
      </c>
      <c r="G213" s="482" t="e">
        <f>IF(D213&lt;60,0,ROUND(($D213*G$2)+VLOOKUP($C213,[2]CONFIG!$A$33:$C$43,3,FALSE),0))</f>
        <v>#REF!</v>
      </c>
      <c r="H213" s="482" t="e">
        <f>IF(D213&lt;60,0,ROUND(($D213*H$2)+VLOOKUP($C213,[2]CONFIG!$A$33:$C$43,3,FALSE),0))</f>
        <v>#REF!</v>
      </c>
      <c r="I213" s="482" t="e">
        <f>IF(D213&lt;60,0,ROUND(($D213*I$2)+VLOOKUP($C213,[2]CONFIG!$A$33:$C$43,3,FALSE),0))</f>
        <v>#REF!</v>
      </c>
      <c r="J213" s="491"/>
      <c r="K213" s="195" t="e">
        <f t="shared" si="12"/>
        <v>#REF!</v>
      </c>
      <c r="L213" s="195" t="e">
        <f t="shared" si="13"/>
        <v>#REF!</v>
      </c>
      <c r="M213" s="195" t="e">
        <f t="shared" si="14"/>
        <v>#REF!</v>
      </c>
      <c r="N213" s="195" t="e">
        <f t="shared" si="15"/>
        <v>#REF!</v>
      </c>
      <c r="P213" s="195">
        <v>0</v>
      </c>
      <c r="Q213" s="195">
        <v>0</v>
      </c>
    </row>
    <row r="214" spans="1:17" hidden="1" x14ac:dyDescent="0.25">
      <c r="A214" s="485" t="s">
        <v>553</v>
      </c>
      <c r="B214" s="490" t="e">
        <f>VLOOKUP(A214,[3]Sheet1!$B$1:$D$1757,3,FALSE)</f>
        <v>#N/A</v>
      </c>
      <c r="C214" s="490" t="e">
        <f>VLOOKUP(A214,[3]Sheet1!$B$1:$R$1757,17,FALSE)</f>
        <v>#N/A</v>
      </c>
      <c r="D214" s="493">
        <v>67670</v>
      </c>
      <c r="E214" s="481">
        <v>0</v>
      </c>
      <c r="F214" s="482" t="e">
        <f>IF(D214&lt;60,0,ROUND(($D214*F$2)+VLOOKUP($C214,[2]CONFIG!$A$33:$C$43,3,FALSE),0))</f>
        <v>#REF!</v>
      </c>
      <c r="G214" s="482" t="e">
        <f>IF(D214&lt;60,0,ROUND(($D214*G$2)+VLOOKUP($C214,[2]CONFIG!$A$33:$C$43,3,FALSE),0))</f>
        <v>#REF!</v>
      </c>
      <c r="H214" s="482" t="e">
        <f>IF(D214&lt;60,0,ROUND(($D214*H$2)+VLOOKUP($C214,[2]CONFIG!$A$33:$C$43,3,FALSE),0))</f>
        <v>#REF!</v>
      </c>
      <c r="I214" s="482" t="e">
        <f>IF(D214&lt;60,0,ROUND(($D214*I$2)+VLOOKUP($C214,[2]CONFIG!$A$33:$C$43,3,FALSE),0))</f>
        <v>#REF!</v>
      </c>
      <c r="J214" s="491"/>
      <c r="K214" s="195" t="e">
        <f t="shared" si="12"/>
        <v>#REF!</v>
      </c>
      <c r="L214" s="195" t="e">
        <f t="shared" si="13"/>
        <v>#REF!</v>
      </c>
      <c r="M214" s="195" t="e">
        <f t="shared" si="14"/>
        <v>#REF!</v>
      </c>
      <c r="N214" s="195" t="e">
        <f t="shared" si="15"/>
        <v>#REF!</v>
      </c>
      <c r="P214" s="195">
        <v>0</v>
      </c>
      <c r="Q214" s="195">
        <v>0</v>
      </c>
    </row>
    <row r="215" spans="1:17" hidden="1" x14ac:dyDescent="0.25">
      <c r="A215" s="485" t="s">
        <v>554</v>
      </c>
      <c r="B215" s="490" t="e">
        <f>VLOOKUP(A215,[3]Sheet1!$B$1:$D$1757,3,FALSE)</f>
        <v>#N/A</v>
      </c>
      <c r="C215" s="490" t="e">
        <f>VLOOKUP(A215,[3]Sheet1!$B$1:$R$1757,17,FALSE)</f>
        <v>#N/A</v>
      </c>
      <c r="D215" s="493">
        <v>67612</v>
      </c>
      <c r="E215" s="481">
        <v>0</v>
      </c>
      <c r="F215" s="482" t="e">
        <f>IF(D215&lt;60,0,ROUND(($D215*F$2)+VLOOKUP($C215,[2]CONFIG!$A$33:$C$43,3,FALSE),0))</f>
        <v>#REF!</v>
      </c>
      <c r="G215" s="482" t="e">
        <f>IF(D215&lt;60,0,ROUND(($D215*G$2)+VLOOKUP($C215,[2]CONFIG!$A$33:$C$43,3,FALSE),0))</f>
        <v>#REF!</v>
      </c>
      <c r="H215" s="482" t="e">
        <f>IF(D215&lt;60,0,ROUND(($D215*H$2)+VLOOKUP($C215,[2]CONFIG!$A$33:$C$43,3,FALSE),0))</f>
        <v>#REF!</v>
      </c>
      <c r="I215" s="482" t="e">
        <f>IF(D215&lt;60,0,ROUND(($D215*I$2)+VLOOKUP($C215,[2]CONFIG!$A$33:$C$43,3,FALSE),0))</f>
        <v>#REF!</v>
      </c>
      <c r="J215" s="491"/>
      <c r="K215" s="195" t="e">
        <f t="shared" si="12"/>
        <v>#REF!</v>
      </c>
      <c r="L215" s="195" t="e">
        <f t="shared" si="13"/>
        <v>#REF!</v>
      </c>
      <c r="M215" s="195" t="e">
        <f t="shared" si="14"/>
        <v>#REF!</v>
      </c>
      <c r="N215" s="195" t="e">
        <f t="shared" si="15"/>
        <v>#REF!</v>
      </c>
      <c r="P215" s="195">
        <v>0</v>
      </c>
      <c r="Q215" s="195">
        <v>0</v>
      </c>
    </row>
    <row r="216" spans="1:17" hidden="1" x14ac:dyDescent="0.25">
      <c r="A216" s="485" t="s">
        <v>555</v>
      </c>
      <c r="B216" s="490" t="e">
        <f>VLOOKUP(A216,[3]Sheet1!$B$1:$D$1757,3,FALSE)</f>
        <v>#N/A</v>
      </c>
      <c r="C216" s="490" t="e">
        <f>VLOOKUP(A216,[3]Sheet1!$B$1:$R$1757,17,FALSE)</f>
        <v>#N/A</v>
      </c>
      <c r="D216" s="493">
        <v>67500</v>
      </c>
      <c r="E216" s="481">
        <v>0</v>
      </c>
      <c r="F216" s="482" t="e">
        <f>IF(D216&lt;60,0,ROUND(($D216*F$2)+VLOOKUP($C216,[2]CONFIG!$A$33:$C$43,3,FALSE),0))</f>
        <v>#REF!</v>
      </c>
      <c r="G216" s="482" t="e">
        <f>IF(D216&lt;60,0,ROUND(($D216*G$2)+VLOOKUP($C216,[2]CONFIG!$A$33:$C$43,3,FALSE),0))</f>
        <v>#REF!</v>
      </c>
      <c r="H216" s="482" t="e">
        <f>IF(D216&lt;60,0,ROUND(($D216*H$2)+VLOOKUP($C216,[2]CONFIG!$A$33:$C$43,3,FALSE),0))</f>
        <v>#REF!</v>
      </c>
      <c r="I216" s="482" t="e">
        <f>IF(D216&lt;60,0,ROUND(($D216*I$2)+VLOOKUP($C216,[2]CONFIG!$A$33:$C$43,3,FALSE),0))</f>
        <v>#REF!</v>
      </c>
      <c r="J216" s="491"/>
      <c r="K216" s="195" t="e">
        <f t="shared" si="12"/>
        <v>#REF!</v>
      </c>
      <c r="L216" s="195" t="e">
        <f t="shared" si="13"/>
        <v>#REF!</v>
      </c>
      <c r="M216" s="195" t="e">
        <f t="shared" si="14"/>
        <v>#REF!</v>
      </c>
      <c r="N216" s="195" t="e">
        <f t="shared" si="15"/>
        <v>#REF!</v>
      </c>
      <c r="P216" s="195">
        <v>0</v>
      </c>
      <c r="Q216" s="195">
        <v>0</v>
      </c>
    </row>
    <row r="217" spans="1:17" hidden="1" x14ac:dyDescent="0.25">
      <c r="A217" s="485" t="s">
        <v>556</v>
      </c>
      <c r="B217" s="490" t="e">
        <f>VLOOKUP(A217,[3]Sheet1!$B$1:$D$1757,3,FALSE)</f>
        <v>#N/A</v>
      </c>
      <c r="C217" s="490" t="e">
        <f>VLOOKUP(A217,[3]Sheet1!$B$1:$R$1757,17,FALSE)</f>
        <v>#N/A</v>
      </c>
      <c r="D217" s="493">
        <v>67317</v>
      </c>
      <c r="E217" s="481">
        <v>0</v>
      </c>
      <c r="F217" s="482" t="e">
        <f>IF(D217&lt;60,0,ROUND(($D217*F$2)+VLOOKUP($C217,[2]CONFIG!$A$33:$C$43,3,FALSE),0))</f>
        <v>#REF!</v>
      </c>
      <c r="G217" s="482" t="e">
        <f>IF(D217&lt;60,0,ROUND(($D217*G$2)+VLOOKUP($C217,[2]CONFIG!$A$33:$C$43,3,FALSE),0))</f>
        <v>#REF!</v>
      </c>
      <c r="H217" s="482" t="e">
        <f>IF(D217&lt;60,0,ROUND(($D217*H$2)+VLOOKUP($C217,[2]CONFIG!$A$33:$C$43,3,FALSE),0))</f>
        <v>#REF!</v>
      </c>
      <c r="I217" s="482" t="e">
        <f>IF(D217&lt;60,0,ROUND(($D217*I$2)+VLOOKUP($C217,[2]CONFIG!$A$33:$C$43,3,FALSE),0))</f>
        <v>#REF!</v>
      </c>
      <c r="J217" s="491"/>
      <c r="K217" s="195" t="e">
        <f t="shared" si="12"/>
        <v>#REF!</v>
      </c>
      <c r="L217" s="195" t="e">
        <f t="shared" si="13"/>
        <v>#REF!</v>
      </c>
      <c r="M217" s="195" t="e">
        <f t="shared" si="14"/>
        <v>#REF!</v>
      </c>
      <c r="N217" s="195" t="e">
        <f t="shared" si="15"/>
        <v>#REF!</v>
      </c>
      <c r="P217" s="195">
        <v>0</v>
      </c>
      <c r="Q217" s="195">
        <v>0</v>
      </c>
    </row>
    <row r="218" spans="1:17" hidden="1" x14ac:dyDescent="0.25">
      <c r="A218" s="485" t="s">
        <v>557</v>
      </c>
      <c r="B218" s="490" t="e">
        <f>VLOOKUP(A218,[3]Sheet1!$B$1:$D$1757,3,FALSE)</f>
        <v>#N/A</v>
      </c>
      <c r="C218" s="490" t="e">
        <f>VLOOKUP(A218,[3]Sheet1!$B$1:$R$1757,17,FALSE)</f>
        <v>#N/A</v>
      </c>
      <c r="D218" s="493">
        <v>67317</v>
      </c>
      <c r="E218" s="481">
        <v>0</v>
      </c>
      <c r="F218" s="482" t="e">
        <f>IF(D218&lt;60,0,ROUND(($D218*F$2)+VLOOKUP($C218,[2]CONFIG!$A$33:$C$43,3,FALSE),0))</f>
        <v>#REF!</v>
      </c>
      <c r="G218" s="482" t="e">
        <f>IF(D218&lt;60,0,ROUND(($D218*G$2)+VLOOKUP($C218,[2]CONFIG!$A$33:$C$43,3,FALSE),0))</f>
        <v>#REF!</v>
      </c>
      <c r="H218" s="482" t="e">
        <f>IF(D218&lt;60,0,ROUND(($D218*H$2)+VLOOKUP($C218,[2]CONFIG!$A$33:$C$43,3,FALSE),0))</f>
        <v>#REF!</v>
      </c>
      <c r="I218" s="482" t="e">
        <f>IF(D218&lt;60,0,ROUND(($D218*I$2)+VLOOKUP($C218,[2]CONFIG!$A$33:$C$43,3,FALSE),0))</f>
        <v>#REF!</v>
      </c>
      <c r="J218" s="491"/>
      <c r="K218" s="195" t="e">
        <f t="shared" si="12"/>
        <v>#REF!</v>
      </c>
      <c r="L218" s="195" t="e">
        <f t="shared" si="13"/>
        <v>#REF!</v>
      </c>
      <c r="M218" s="195" t="e">
        <f t="shared" si="14"/>
        <v>#REF!</v>
      </c>
      <c r="N218" s="195" t="e">
        <f t="shared" si="15"/>
        <v>#REF!</v>
      </c>
      <c r="P218" s="195">
        <v>0</v>
      </c>
      <c r="Q218" s="195">
        <v>0</v>
      </c>
    </row>
    <row r="219" spans="1:17" hidden="1" x14ac:dyDescent="0.25">
      <c r="A219" s="485" t="s">
        <v>558</v>
      </c>
      <c r="B219" s="490" t="e">
        <f>VLOOKUP(A219,[3]Sheet1!$B$1:$D$1757,3,FALSE)</f>
        <v>#N/A</v>
      </c>
      <c r="C219" s="490" t="e">
        <f>VLOOKUP(A219,[3]Sheet1!$B$1:$R$1757,17,FALSE)</f>
        <v>#N/A</v>
      </c>
      <c r="D219" s="493">
        <v>67119</v>
      </c>
      <c r="E219" s="481">
        <v>0</v>
      </c>
      <c r="F219" s="482" t="e">
        <f>IF(D219&lt;60,0,ROUND(($D219*F$2)+VLOOKUP($C219,[2]CONFIG!$A$33:$C$43,3,FALSE),0))</f>
        <v>#REF!</v>
      </c>
      <c r="G219" s="482" t="e">
        <f>IF(D219&lt;60,0,ROUND(($D219*G$2)+VLOOKUP($C219,[2]CONFIG!$A$33:$C$43,3,FALSE),0))</f>
        <v>#REF!</v>
      </c>
      <c r="H219" s="482" t="e">
        <f>IF(D219&lt;60,0,ROUND(($D219*H$2)+VLOOKUP($C219,[2]CONFIG!$A$33:$C$43,3,FALSE),0))</f>
        <v>#REF!</v>
      </c>
      <c r="I219" s="482" t="e">
        <f>IF(D219&lt;60,0,ROUND(($D219*I$2)+VLOOKUP($C219,[2]CONFIG!$A$33:$C$43,3,FALSE),0))</f>
        <v>#REF!</v>
      </c>
      <c r="J219" s="491"/>
      <c r="K219" s="195" t="e">
        <f t="shared" si="12"/>
        <v>#REF!</v>
      </c>
      <c r="L219" s="195" t="e">
        <f t="shared" si="13"/>
        <v>#REF!</v>
      </c>
      <c r="M219" s="195" t="e">
        <f t="shared" si="14"/>
        <v>#REF!</v>
      </c>
      <c r="N219" s="195" t="e">
        <f t="shared" si="15"/>
        <v>#REF!</v>
      </c>
      <c r="P219" s="195">
        <v>0</v>
      </c>
      <c r="Q219" s="195">
        <v>0</v>
      </c>
    </row>
    <row r="220" spans="1:17" hidden="1" x14ac:dyDescent="0.25">
      <c r="A220" s="485" t="s">
        <v>559</v>
      </c>
      <c r="B220" s="490" t="e">
        <f>VLOOKUP(A220,[3]Sheet1!$B$1:$D$1757,3,FALSE)</f>
        <v>#N/A</v>
      </c>
      <c r="C220" s="490" t="e">
        <f>VLOOKUP(A220,[3]Sheet1!$B$1:$R$1757,17,FALSE)</f>
        <v>#N/A</v>
      </c>
      <c r="D220" s="493">
        <v>67119</v>
      </c>
      <c r="E220" s="481">
        <v>0</v>
      </c>
      <c r="F220" s="482" t="e">
        <f>IF(D220&lt;60,0,ROUND(($D220*F$2)+VLOOKUP($C220,[2]CONFIG!$A$33:$C$43,3,FALSE),0))</f>
        <v>#REF!</v>
      </c>
      <c r="G220" s="482" t="e">
        <f>IF(D220&lt;60,0,ROUND(($D220*G$2)+VLOOKUP($C220,[2]CONFIG!$A$33:$C$43,3,FALSE),0))</f>
        <v>#REF!</v>
      </c>
      <c r="H220" s="482" t="e">
        <f>IF(D220&lt;60,0,ROUND(($D220*H$2)+VLOOKUP($C220,[2]CONFIG!$A$33:$C$43,3,FALSE),0))</f>
        <v>#REF!</v>
      </c>
      <c r="I220" s="482" t="e">
        <f>IF(D220&lt;60,0,ROUND(($D220*I$2)+VLOOKUP($C220,[2]CONFIG!$A$33:$C$43,3,FALSE),0))</f>
        <v>#REF!</v>
      </c>
      <c r="J220" s="491"/>
      <c r="K220" s="195" t="e">
        <f t="shared" si="12"/>
        <v>#REF!</v>
      </c>
      <c r="L220" s="195" t="e">
        <f t="shared" si="13"/>
        <v>#REF!</v>
      </c>
      <c r="M220" s="195" t="e">
        <f t="shared" si="14"/>
        <v>#REF!</v>
      </c>
      <c r="N220" s="195" t="e">
        <f t="shared" si="15"/>
        <v>#REF!</v>
      </c>
      <c r="P220" s="195">
        <v>0</v>
      </c>
      <c r="Q220" s="195">
        <v>0</v>
      </c>
    </row>
    <row r="221" spans="1:17" hidden="1" x14ac:dyDescent="0.25">
      <c r="A221" s="485" t="s">
        <v>560</v>
      </c>
      <c r="B221" s="490" t="e">
        <f>VLOOKUP(A221,[3]Sheet1!$B$1:$D$1757,3,FALSE)</f>
        <v>#N/A</v>
      </c>
      <c r="C221" s="490" t="e">
        <f>VLOOKUP(A221,[3]Sheet1!$B$1:$R$1757,17,FALSE)</f>
        <v>#N/A</v>
      </c>
      <c r="D221" s="493">
        <v>67016</v>
      </c>
      <c r="E221" s="481">
        <v>0</v>
      </c>
      <c r="F221" s="482" t="e">
        <f>IF(D221&lt;60,0,ROUND(($D221*F$2)+VLOOKUP($C221,[2]CONFIG!$A$33:$C$43,3,FALSE),0))</f>
        <v>#REF!</v>
      </c>
      <c r="G221" s="482" t="e">
        <f>IF(D221&lt;60,0,ROUND(($D221*G$2)+VLOOKUP($C221,[2]CONFIG!$A$33:$C$43,3,FALSE),0))</f>
        <v>#REF!</v>
      </c>
      <c r="H221" s="482" t="e">
        <f>IF(D221&lt;60,0,ROUND(($D221*H$2)+VLOOKUP($C221,[2]CONFIG!$A$33:$C$43,3,FALSE),0))</f>
        <v>#REF!</v>
      </c>
      <c r="I221" s="482" t="e">
        <f>IF(D221&lt;60,0,ROUND(($D221*I$2)+VLOOKUP($C221,[2]CONFIG!$A$33:$C$43,3,FALSE),0))</f>
        <v>#REF!</v>
      </c>
      <c r="J221" s="491"/>
      <c r="K221" s="195" t="e">
        <f t="shared" si="12"/>
        <v>#REF!</v>
      </c>
      <c r="L221" s="195" t="e">
        <f t="shared" si="13"/>
        <v>#REF!</v>
      </c>
      <c r="M221" s="195" t="e">
        <f t="shared" si="14"/>
        <v>#REF!</v>
      </c>
      <c r="N221" s="195" t="e">
        <f t="shared" si="15"/>
        <v>#REF!</v>
      </c>
      <c r="P221" s="195">
        <v>0</v>
      </c>
      <c r="Q221" s="195">
        <v>0</v>
      </c>
    </row>
    <row r="222" spans="1:17" hidden="1" x14ac:dyDescent="0.25">
      <c r="A222" s="485" t="s">
        <v>561</v>
      </c>
      <c r="B222" s="490" t="e">
        <f>VLOOKUP(A222,[3]Sheet1!$B$1:$D$1757,3,FALSE)</f>
        <v>#N/A</v>
      </c>
      <c r="C222" s="490" t="e">
        <f>VLOOKUP(A222,[3]Sheet1!$B$1:$R$1757,17,FALSE)</f>
        <v>#N/A</v>
      </c>
      <c r="D222" s="493">
        <v>66983</v>
      </c>
      <c r="E222" s="481">
        <v>0</v>
      </c>
      <c r="F222" s="482" t="e">
        <f>IF(D222&lt;60,0,ROUND(($D222*F$2)+VLOOKUP($C222,[2]CONFIG!$A$33:$C$43,3,FALSE),0))</f>
        <v>#REF!</v>
      </c>
      <c r="G222" s="482" t="e">
        <f>IF(D222&lt;60,0,ROUND(($D222*G$2)+VLOOKUP($C222,[2]CONFIG!$A$33:$C$43,3,FALSE),0))</f>
        <v>#REF!</v>
      </c>
      <c r="H222" s="482" t="e">
        <f>IF(D222&lt;60,0,ROUND(($D222*H$2)+VLOOKUP($C222,[2]CONFIG!$A$33:$C$43,3,FALSE),0))</f>
        <v>#REF!</v>
      </c>
      <c r="I222" s="482" t="e">
        <f>IF(D222&lt;60,0,ROUND(($D222*I$2)+VLOOKUP($C222,[2]CONFIG!$A$33:$C$43,3,FALSE),0))</f>
        <v>#REF!</v>
      </c>
      <c r="J222" s="491"/>
      <c r="K222" s="195" t="e">
        <f t="shared" si="12"/>
        <v>#REF!</v>
      </c>
      <c r="L222" s="195" t="e">
        <f t="shared" si="13"/>
        <v>#REF!</v>
      </c>
      <c r="M222" s="195" t="e">
        <f t="shared" si="14"/>
        <v>#REF!</v>
      </c>
      <c r="N222" s="195" t="e">
        <f t="shared" si="15"/>
        <v>#REF!</v>
      </c>
      <c r="P222" s="195">
        <v>0</v>
      </c>
      <c r="Q222" s="195">
        <v>0</v>
      </c>
    </row>
    <row r="223" spans="1:17" hidden="1" x14ac:dyDescent="0.25">
      <c r="A223" s="494" t="s">
        <v>562</v>
      </c>
      <c r="B223" s="490" t="e">
        <f>VLOOKUP(A223,[3]Sheet1!$B$1:$D$1757,3,FALSE)</f>
        <v>#N/A</v>
      </c>
      <c r="C223" s="490" t="e">
        <f>VLOOKUP(A223,[3]Sheet1!$B$1:$R$1757,17,FALSE)</f>
        <v>#N/A</v>
      </c>
      <c r="D223" s="493">
        <v>66859</v>
      </c>
      <c r="E223" s="481">
        <v>0</v>
      </c>
      <c r="F223" s="482" t="e">
        <f>IF(D223&lt;60,0,ROUND(($D223*F$2)+VLOOKUP($C223,[2]CONFIG!$A$33:$C$43,3,FALSE),0))</f>
        <v>#REF!</v>
      </c>
      <c r="G223" s="482" t="e">
        <f>IF(D223&lt;60,0,ROUND(($D223*G$2)+VLOOKUP($C223,[2]CONFIG!$A$33:$C$43,3,FALSE),0))</f>
        <v>#REF!</v>
      </c>
      <c r="H223" s="482" t="e">
        <f>IF(D223&lt;60,0,ROUND(($D223*H$2)+VLOOKUP($C223,[2]CONFIG!$A$33:$C$43,3,FALSE),0))</f>
        <v>#REF!</v>
      </c>
      <c r="I223" s="482" t="e">
        <f>IF(D223&lt;60,0,ROUND(($D223*I$2)+VLOOKUP($C223,[2]CONFIG!$A$33:$C$43,3,FALSE),0))</f>
        <v>#REF!</v>
      </c>
      <c r="J223" s="491"/>
      <c r="K223" s="195" t="e">
        <f t="shared" si="12"/>
        <v>#REF!</v>
      </c>
      <c r="L223" s="195" t="e">
        <f t="shared" si="13"/>
        <v>#REF!</v>
      </c>
      <c r="M223" s="195" t="e">
        <f t="shared" si="14"/>
        <v>#REF!</v>
      </c>
      <c r="N223" s="195" t="e">
        <f t="shared" si="15"/>
        <v>#REF!</v>
      </c>
      <c r="P223" s="195">
        <v>0</v>
      </c>
      <c r="Q223" s="195">
        <v>0</v>
      </c>
    </row>
    <row r="224" spans="1:17" hidden="1" x14ac:dyDescent="0.25">
      <c r="A224" s="485" t="s">
        <v>315</v>
      </c>
      <c r="B224" s="490" t="e">
        <f>VLOOKUP(A224,[3]Sheet1!$B$1:$D$1757,3,FALSE)</f>
        <v>#N/A</v>
      </c>
      <c r="C224" s="490" t="e">
        <f>VLOOKUP(A224,[3]Sheet1!$B$1:$R$1757,17,FALSE)</f>
        <v>#N/A</v>
      </c>
      <c r="D224" s="493">
        <v>66240</v>
      </c>
      <c r="E224" s="481">
        <v>0</v>
      </c>
      <c r="F224" s="482" t="e">
        <f>IF(D224&lt;60,0,ROUND(($D224*F$2)+VLOOKUP($C224,[2]CONFIG!$A$33:$C$43,3,FALSE),0))</f>
        <v>#REF!</v>
      </c>
      <c r="G224" s="482" t="e">
        <f>IF(D224&lt;60,0,ROUND(($D224*G$2)+VLOOKUP($C224,[2]CONFIG!$A$33:$C$43,3,FALSE),0))</f>
        <v>#REF!</v>
      </c>
      <c r="H224" s="482" t="e">
        <f>IF(D224&lt;60,0,ROUND(($D224*H$2)+VLOOKUP($C224,[2]CONFIG!$A$33:$C$43,3,FALSE),0))</f>
        <v>#REF!</v>
      </c>
      <c r="I224" s="482" t="e">
        <f>IF(D224&lt;60,0,ROUND(($D224*I$2)+VLOOKUP($C224,[2]CONFIG!$A$33:$C$43,3,FALSE),0))</f>
        <v>#REF!</v>
      </c>
      <c r="J224" s="491"/>
      <c r="K224" s="195" t="e">
        <f t="shared" si="12"/>
        <v>#REF!</v>
      </c>
      <c r="L224" s="195" t="e">
        <f t="shared" si="13"/>
        <v>#REF!</v>
      </c>
      <c r="M224" s="195" t="e">
        <f t="shared" si="14"/>
        <v>#REF!</v>
      </c>
      <c r="N224" s="195" t="e">
        <f t="shared" si="15"/>
        <v>#REF!</v>
      </c>
      <c r="P224" s="195" t="e">
        <f>E224+K224</f>
        <v>#REF!</v>
      </c>
      <c r="Q224" s="195" t="e">
        <f>E224+L224</f>
        <v>#REF!</v>
      </c>
    </row>
    <row r="225" spans="1:17" hidden="1" x14ac:dyDescent="0.25">
      <c r="A225" s="485" t="s">
        <v>563</v>
      </c>
      <c r="B225" s="490" t="e">
        <f>VLOOKUP(A225,[3]Sheet1!$B$1:$D$1757,3,FALSE)</f>
        <v>#N/A</v>
      </c>
      <c r="C225" s="490" t="e">
        <f>VLOOKUP(A225,[3]Sheet1!$B$1:$R$1757,17,FALSE)</f>
        <v>#N/A</v>
      </c>
      <c r="D225" s="493">
        <v>65969</v>
      </c>
      <c r="E225" s="481">
        <v>0</v>
      </c>
      <c r="F225" s="482" t="e">
        <f>IF(D225&lt;60,0,ROUND(($D225*F$2)+VLOOKUP($C225,[2]CONFIG!$A$33:$C$43,3,FALSE),0))</f>
        <v>#REF!</v>
      </c>
      <c r="G225" s="482" t="e">
        <f>IF(D225&lt;60,0,ROUND(($D225*G$2)+VLOOKUP($C225,[2]CONFIG!$A$33:$C$43,3,FALSE),0))</f>
        <v>#REF!</v>
      </c>
      <c r="H225" s="482" t="e">
        <f>IF(D225&lt;60,0,ROUND(($D225*H$2)+VLOOKUP($C225,[2]CONFIG!$A$33:$C$43,3,FALSE),0))</f>
        <v>#REF!</v>
      </c>
      <c r="I225" s="482" t="e">
        <f>IF(D225&lt;60,0,ROUND(($D225*I$2)+VLOOKUP($C225,[2]CONFIG!$A$33:$C$43,3,FALSE),0))</f>
        <v>#REF!</v>
      </c>
      <c r="J225" s="491"/>
      <c r="K225" s="195" t="e">
        <f t="shared" si="12"/>
        <v>#REF!</v>
      </c>
      <c r="L225" s="195" t="e">
        <f t="shared" si="13"/>
        <v>#REF!</v>
      </c>
      <c r="M225" s="195" t="e">
        <f t="shared" si="14"/>
        <v>#REF!</v>
      </c>
      <c r="N225" s="195" t="e">
        <f t="shared" si="15"/>
        <v>#REF!</v>
      </c>
      <c r="P225" s="195">
        <v>0</v>
      </c>
      <c r="Q225" s="195">
        <v>0</v>
      </c>
    </row>
    <row r="226" spans="1:17" hidden="1" x14ac:dyDescent="0.25">
      <c r="A226" s="485" t="s">
        <v>564</v>
      </c>
      <c r="B226" s="490" t="e">
        <f>VLOOKUP(A226,[3]Sheet1!$B$1:$D$1757,3,FALSE)</f>
        <v>#N/A</v>
      </c>
      <c r="C226" s="490" t="e">
        <f>VLOOKUP(A226,[3]Sheet1!$B$1:$R$1757,17,FALSE)</f>
        <v>#N/A</v>
      </c>
      <c r="D226" s="493">
        <v>64550</v>
      </c>
      <c r="E226" s="481">
        <v>0</v>
      </c>
      <c r="F226" s="482" t="e">
        <f>IF(D226&lt;60,0,ROUND(($D226*F$2)+VLOOKUP($C226,[2]CONFIG!$A$33:$C$43,3,FALSE),0))</f>
        <v>#REF!</v>
      </c>
      <c r="G226" s="482" t="e">
        <f>IF(D226&lt;60,0,ROUND(($D226*G$2)+VLOOKUP($C226,[2]CONFIG!$A$33:$C$43,3,FALSE),0))</f>
        <v>#REF!</v>
      </c>
      <c r="H226" s="482" t="e">
        <f>IF(D226&lt;60,0,ROUND(($D226*H$2)+VLOOKUP($C226,[2]CONFIG!$A$33:$C$43,3,FALSE),0))</f>
        <v>#REF!</v>
      </c>
      <c r="I226" s="482" t="e">
        <f>IF(D226&lt;60,0,ROUND(($D226*I$2)+VLOOKUP($C226,[2]CONFIG!$A$33:$C$43,3,FALSE),0))</f>
        <v>#REF!</v>
      </c>
      <c r="J226" s="491"/>
      <c r="K226" s="195" t="e">
        <f t="shared" si="12"/>
        <v>#REF!</v>
      </c>
      <c r="L226" s="195" t="e">
        <f t="shared" si="13"/>
        <v>#REF!</v>
      </c>
      <c r="M226" s="195" t="e">
        <f t="shared" si="14"/>
        <v>#REF!</v>
      </c>
      <c r="N226" s="195" t="e">
        <f t="shared" si="15"/>
        <v>#REF!</v>
      </c>
      <c r="P226" s="195">
        <v>0</v>
      </c>
      <c r="Q226" s="195">
        <v>0</v>
      </c>
    </row>
    <row r="227" spans="1:17" hidden="1" x14ac:dyDescent="0.25">
      <c r="A227" s="494" t="s">
        <v>565</v>
      </c>
      <c r="B227" s="490" t="e">
        <f>VLOOKUP(A227,[3]Sheet1!$B$1:$D$1757,3,FALSE)</f>
        <v>#N/A</v>
      </c>
      <c r="C227" s="490" t="e">
        <f>VLOOKUP(A227,[3]Sheet1!$B$1:$R$1757,17,FALSE)</f>
        <v>#N/A</v>
      </c>
      <c r="D227" s="493">
        <v>65068</v>
      </c>
      <c r="E227" s="481">
        <v>0</v>
      </c>
      <c r="F227" s="482" t="e">
        <f>IF(D227&lt;60,0,ROUND(($D227*F$2)+VLOOKUP($C227,[2]CONFIG!$A$33:$C$43,3,FALSE),0))</f>
        <v>#REF!</v>
      </c>
      <c r="G227" s="482" t="e">
        <f>IF(D227&lt;60,0,ROUND(($D227*G$2)+VLOOKUP($C227,[2]CONFIG!$A$33:$C$43,3,FALSE),0))</f>
        <v>#REF!</v>
      </c>
      <c r="H227" s="482" t="e">
        <f>IF(D227&lt;60,0,ROUND(($D227*H$2)+VLOOKUP($C227,[2]CONFIG!$A$33:$C$43,3,FALSE),0))</f>
        <v>#REF!</v>
      </c>
      <c r="I227" s="482" t="e">
        <f>IF(D227&lt;60,0,ROUND(($D227*I$2)+VLOOKUP($C227,[2]CONFIG!$A$33:$C$43,3,FALSE),0))</f>
        <v>#REF!</v>
      </c>
      <c r="J227" s="491"/>
      <c r="K227" s="195" t="e">
        <f t="shared" si="12"/>
        <v>#REF!</v>
      </c>
      <c r="L227" s="195" t="e">
        <f t="shared" si="13"/>
        <v>#REF!</v>
      </c>
      <c r="M227" s="195" t="e">
        <f t="shared" si="14"/>
        <v>#REF!</v>
      </c>
      <c r="N227" s="195" t="e">
        <f t="shared" si="15"/>
        <v>#REF!</v>
      </c>
      <c r="P227" s="195">
        <v>0</v>
      </c>
      <c r="Q227" s="195">
        <v>0</v>
      </c>
    </row>
    <row r="228" spans="1:17" hidden="1" x14ac:dyDescent="0.25">
      <c r="A228" s="485" t="s">
        <v>566</v>
      </c>
      <c r="B228" s="490" t="e">
        <f>VLOOKUP(A228,[3]Sheet1!$B$1:$D$1757,3,FALSE)</f>
        <v>#N/A</v>
      </c>
      <c r="C228" s="490" t="e">
        <f>VLOOKUP(A228,[3]Sheet1!$B$1:$R$1757,17,FALSE)</f>
        <v>#N/A</v>
      </c>
      <c r="D228" s="493">
        <v>65012</v>
      </c>
      <c r="E228" s="481">
        <v>0</v>
      </c>
      <c r="F228" s="482" t="e">
        <f>IF(D228&lt;60,0,ROUND(($D228*F$2)+VLOOKUP($C228,[2]CONFIG!$A$33:$C$43,3,FALSE),0))</f>
        <v>#REF!</v>
      </c>
      <c r="G228" s="482" t="e">
        <f>IF(D228&lt;60,0,ROUND(($D228*G$2)+VLOOKUP($C228,[2]CONFIG!$A$33:$C$43,3,FALSE),0))</f>
        <v>#REF!</v>
      </c>
      <c r="H228" s="482" t="e">
        <f>IF(D228&lt;60,0,ROUND(($D228*H$2)+VLOOKUP($C228,[2]CONFIG!$A$33:$C$43,3,FALSE),0))</f>
        <v>#REF!</v>
      </c>
      <c r="I228" s="482" t="e">
        <f>IF(D228&lt;60,0,ROUND(($D228*I$2)+VLOOKUP($C228,[2]CONFIG!$A$33:$C$43,3,FALSE),0))</f>
        <v>#REF!</v>
      </c>
      <c r="J228" s="491"/>
      <c r="K228" s="195" t="e">
        <f t="shared" si="12"/>
        <v>#REF!</v>
      </c>
      <c r="L228" s="195" t="e">
        <f t="shared" si="13"/>
        <v>#REF!</v>
      </c>
      <c r="M228" s="195" t="e">
        <f t="shared" si="14"/>
        <v>#REF!</v>
      </c>
      <c r="N228" s="195" t="e">
        <f t="shared" si="15"/>
        <v>#REF!</v>
      </c>
      <c r="P228" s="195">
        <v>0</v>
      </c>
      <c r="Q228" s="195">
        <v>0</v>
      </c>
    </row>
    <row r="229" spans="1:17" hidden="1" x14ac:dyDescent="0.25">
      <c r="A229" s="485" t="s">
        <v>567</v>
      </c>
      <c r="B229" s="490" t="e">
        <f>VLOOKUP(A229,[3]Sheet1!$B$1:$D$1757,3,FALSE)</f>
        <v>#N/A</v>
      </c>
      <c r="C229" s="490" t="e">
        <f>VLOOKUP(A229,[3]Sheet1!$B$1:$R$1757,17,FALSE)</f>
        <v>#N/A</v>
      </c>
      <c r="D229" s="493">
        <v>64944</v>
      </c>
      <c r="E229" s="481">
        <v>0</v>
      </c>
      <c r="F229" s="482" t="e">
        <f>IF(D229&lt;60,0,ROUND(($D229*F$2)+VLOOKUP($C229,[2]CONFIG!$A$33:$C$43,3,FALSE),0))</f>
        <v>#REF!</v>
      </c>
      <c r="G229" s="482" t="e">
        <f>IF(D229&lt;60,0,ROUND(($D229*G$2)+VLOOKUP($C229,[2]CONFIG!$A$33:$C$43,3,FALSE),0))</f>
        <v>#REF!</v>
      </c>
      <c r="H229" s="482" t="e">
        <f>IF(D229&lt;60,0,ROUND(($D229*H$2)+VLOOKUP($C229,[2]CONFIG!$A$33:$C$43,3,FALSE),0))</f>
        <v>#REF!</v>
      </c>
      <c r="I229" s="482" t="e">
        <f>IF(D229&lt;60,0,ROUND(($D229*I$2)+VLOOKUP($C229,[2]CONFIG!$A$33:$C$43,3,FALSE),0))</f>
        <v>#REF!</v>
      </c>
      <c r="J229" s="491"/>
      <c r="K229" s="195" t="e">
        <f t="shared" si="12"/>
        <v>#REF!</v>
      </c>
      <c r="L229" s="195" t="e">
        <f t="shared" si="13"/>
        <v>#REF!</v>
      </c>
      <c r="M229" s="195" t="e">
        <f t="shared" si="14"/>
        <v>#REF!</v>
      </c>
      <c r="N229" s="195" t="e">
        <f t="shared" si="15"/>
        <v>#REF!</v>
      </c>
      <c r="P229" s="195">
        <v>0</v>
      </c>
      <c r="Q229" s="195">
        <v>0</v>
      </c>
    </row>
    <row r="230" spans="1:17" hidden="1" x14ac:dyDescent="0.25">
      <c r="A230" s="485" t="s">
        <v>568</v>
      </c>
      <c r="B230" s="490" t="e">
        <f>VLOOKUP(A230,[3]Sheet1!$B$1:$D$1757,3,FALSE)</f>
        <v>#N/A</v>
      </c>
      <c r="C230" s="490" t="e">
        <f>VLOOKUP(A230,[3]Sheet1!$B$1:$R$1757,17,FALSE)</f>
        <v>#N/A</v>
      </c>
      <c r="D230" s="493">
        <v>64931</v>
      </c>
      <c r="E230" s="481">
        <v>0</v>
      </c>
      <c r="F230" s="482" t="e">
        <f>IF(D230&lt;60,0,ROUND(($D230*F$2)+VLOOKUP($C230,[2]CONFIG!$A$33:$C$43,3,FALSE),0))</f>
        <v>#REF!</v>
      </c>
      <c r="G230" s="482" t="e">
        <f>IF(D230&lt;60,0,ROUND(($D230*G$2)+VLOOKUP($C230,[2]CONFIG!$A$33:$C$43,3,FALSE),0))</f>
        <v>#REF!</v>
      </c>
      <c r="H230" s="482" t="e">
        <f>IF(D230&lt;60,0,ROUND(($D230*H$2)+VLOOKUP($C230,[2]CONFIG!$A$33:$C$43,3,FALSE),0))</f>
        <v>#REF!</v>
      </c>
      <c r="I230" s="482" t="e">
        <f>IF(D230&lt;60,0,ROUND(($D230*I$2)+VLOOKUP($C230,[2]CONFIG!$A$33:$C$43,3,FALSE),0))</f>
        <v>#REF!</v>
      </c>
      <c r="J230" s="491"/>
      <c r="K230" s="195" t="e">
        <f t="shared" si="12"/>
        <v>#REF!</v>
      </c>
      <c r="L230" s="195" t="e">
        <f t="shared" si="13"/>
        <v>#REF!</v>
      </c>
      <c r="M230" s="195" t="e">
        <f t="shared" si="14"/>
        <v>#REF!</v>
      </c>
      <c r="N230" s="195" t="e">
        <f t="shared" si="15"/>
        <v>#REF!</v>
      </c>
      <c r="P230" s="195">
        <v>0</v>
      </c>
      <c r="Q230" s="195">
        <v>0</v>
      </c>
    </row>
    <row r="231" spans="1:17" hidden="1" x14ac:dyDescent="0.25">
      <c r="A231" s="485" t="s">
        <v>569</v>
      </c>
      <c r="B231" s="490" t="e">
        <f>VLOOKUP(A231,[3]Sheet1!$B$1:$D$1757,3,FALSE)</f>
        <v>#N/A</v>
      </c>
      <c r="C231" s="490" t="e">
        <f>VLOOKUP(A231,[3]Sheet1!$B$1:$R$1757,17,FALSE)</f>
        <v>#N/A</v>
      </c>
      <c r="D231" s="493">
        <v>64516</v>
      </c>
      <c r="E231" s="481">
        <v>0</v>
      </c>
      <c r="F231" s="482" t="e">
        <f>IF(D231&lt;60,0,ROUND(($D231*F$2)+VLOOKUP($C231,[2]CONFIG!$A$33:$C$43,3,FALSE),0))</f>
        <v>#REF!</v>
      </c>
      <c r="G231" s="482" t="e">
        <f>IF(D231&lt;60,0,ROUND(($D231*G$2)+VLOOKUP($C231,[2]CONFIG!$A$33:$C$43,3,FALSE),0))</f>
        <v>#REF!</v>
      </c>
      <c r="H231" s="482" t="e">
        <f>IF(D231&lt;60,0,ROUND(($D231*H$2)+VLOOKUP($C231,[2]CONFIG!$A$33:$C$43,3,FALSE),0))</f>
        <v>#REF!</v>
      </c>
      <c r="I231" s="482" t="e">
        <f>IF(D231&lt;60,0,ROUND(($D231*I$2)+VLOOKUP($C231,[2]CONFIG!$A$33:$C$43,3,FALSE),0))</f>
        <v>#REF!</v>
      </c>
      <c r="J231" s="491"/>
      <c r="K231" s="195" t="e">
        <f t="shared" si="12"/>
        <v>#REF!</v>
      </c>
      <c r="L231" s="195" t="e">
        <f t="shared" si="13"/>
        <v>#REF!</v>
      </c>
      <c r="M231" s="195" t="e">
        <f t="shared" si="14"/>
        <v>#REF!</v>
      </c>
      <c r="N231" s="195" t="e">
        <f t="shared" si="15"/>
        <v>#REF!</v>
      </c>
      <c r="P231" s="195">
        <v>0</v>
      </c>
      <c r="Q231" s="195">
        <v>0</v>
      </c>
    </row>
    <row r="232" spans="1:17" hidden="1" x14ac:dyDescent="0.25">
      <c r="A232" s="485" t="s">
        <v>570</v>
      </c>
      <c r="B232" s="490" t="e">
        <f>VLOOKUP(A232,[3]Sheet1!$B$1:$D$1757,3,FALSE)</f>
        <v>#N/A</v>
      </c>
      <c r="C232" s="490" t="e">
        <f>VLOOKUP(A232,[3]Sheet1!$B$1:$R$1757,17,FALSE)</f>
        <v>#N/A</v>
      </c>
      <c r="D232" s="493">
        <v>64047</v>
      </c>
      <c r="E232" s="481">
        <v>0</v>
      </c>
      <c r="F232" s="482" t="e">
        <f>IF(D232&lt;60,0,ROUND(($D232*F$2)+VLOOKUP($C232,[2]CONFIG!$A$33:$C$43,3,FALSE),0))</f>
        <v>#REF!</v>
      </c>
      <c r="G232" s="482" t="e">
        <f>IF(D232&lt;60,0,ROUND(($D232*G$2)+VLOOKUP($C232,[2]CONFIG!$A$33:$C$43,3,FALSE),0))</f>
        <v>#REF!</v>
      </c>
      <c r="H232" s="482" t="e">
        <f>IF(D232&lt;60,0,ROUND(($D232*H$2)+VLOOKUP($C232,[2]CONFIG!$A$33:$C$43,3,FALSE),0))</f>
        <v>#REF!</v>
      </c>
      <c r="I232" s="482" t="e">
        <f>IF(D232&lt;60,0,ROUND(($D232*I$2)+VLOOKUP($C232,[2]CONFIG!$A$33:$C$43,3,FALSE),0))</f>
        <v>#REF!</v>
      </c>
      <c r="J232" s="491"/>
      <c r="K232" s="195" t="e">
        <f t="shared" si="12"/>
        <v>#REF!</v>
      </c>
      <c r="L232" s="195" t="e">
        <f t="shared" si="13"/>
        <v>#REF!</v>
      </c>
      <c r="M232" s="195" t="e">
        <f t="shared" si="14"/>
        <v>#REF!</v>
      </c>
      <c r="N232" s="195" t="e">
        <f t="shared" si="15"/>
        <v>#REF!</v>
      </c>
      <c r="P232" s="195" t="e">
        <f>E232+K232</f>
        <v>#REF!</v>
      </c>
      <c r="Q232" s="195" t="e">
        <f>E232+L232</f>
        <v>#REF!</v>
      </c>
    </row>
    <row r="233" spans="1:17" hidden="1" x14ac:dyDescent="0.25">
      <c r="A233" s="485" t="s">
        <v>571</v>
      </c>
      <c r="B233" s="490" t="e">
        <f>VLOOKUP(A233,[3]Sheet1!$B$1:$D$1757,3,FALSE)</f>
        <v>#N/A</v>
      </c>
      <c r="C233" s="490" t="e">
        <f>VLOOKUP(A233,[3]Sheet1!$B$1:$R$1757,17,FALSE)</f>
        <v>#N/A</v>
      </c>
      <c r="D233" s="493">
        <v>63870</v>
      </c>
      <c r="E233" s="481">
        <v>0</v>
      </c>
      <c r="F233" s="482" t="e">
        <f>IF(D233&lt;60,0,ROUND(($D233*F$2)+VLOOKUP($C233,[2]CONFIG!$A$33:$C$43,3,FALSE),0))</f>
        <v>#REF!</v>
      </c>
      <c r="G233" s="482" t="e">
        <f>IF(D233&lt;60,0,ROUND(($D233*G$2)+VLOOKUP($C233,[2]CONFIG!$A$33:$C$43,3,FALSE),0))</f>
        <v>#REF!</v>
      </c>
      <c r="H233" s="482" t="e">
        <f>IF(D233&lt;60,0,ROUND(($D233*H$2)+VLOOKUP($C233,[2]CONFIG!$A$33:$C$43,3,FALSE),0))</f>
        <v>#REF!</v>
      </c>
      <c r="I233" s="482" t="e">
        <f>IF(D233&lt;60,0,ROUND(($D233*I$2)+VLOOKUP($C233,[2]CONFIG!$A$33:$C$43,3,FALSE),0))</f>
        <v>#REF!</v>
      </c>
      <c r="J233" s="491"/>
      <c r="K233" s="195" t="e">
        <f t="shared" si="12"/>
        <v>#REF!</v>
      </c>
      <c r="L233" s="195" t="e">
        <f t="shared" si="13"/>
        <v>#REF!</v>
      </c>
      <c r="M233" s="195" t="e">
        <f t="shared" si="14"/>
        <v>#REF!</v>
      </c>
      <c r="N233" s="195" t="e">
        <f t="shared" si="15"/>
        <v>#REF!</v>
      </c>
      <c r="P233" s="195">
        <v>0</v>
      </c>
      <c r="Q233" s="195">
        <v>0</v>
      </c>
    </row>
    <row r="234" spans="1:17" hidden="1" x14ac:dyDescent="0.25">
      <c r="A234" s="485" t="s">
        <v>572</v>
      </c>
      <c r="B234" s="490" t="e">
        <f>VLOOKUP(A234,[3]Sheet1!$B$1:$D$1757,3,FALSE)</f>
        <v>#N/A</v>
      </c>
      <c r="C234" s="490" t="e">
        <f>VLOOKUP(A234,[3]Sheet1!$B$1:$R$1757,17,FALSE)</f>
        <v>#N/A</v>
      </c>
      <c r="D234" s="493">
        <v>63689</v>
      </c>
      <c r="E234" s="481">
        <v>0</v>
      </c>
      <c r="F234" s="482" t="e">
        <f>IF(D234&lt;60,0,ROUND(($D234*F$2)+VLOOKUP($C234,[2]CONFIG!$A$33:$C$43,3,FALSE),0))</f>
        <v>#REF!</v>
      </c>
      <c r="G234" s="482" t="e">
        <f>IF(D234&lt;60,0,ROUND(($D234*G$2)+VLOOKUP($C234,[2]CONFIG!$A$33:$C$43,3,FALSE),0))</f>
        <v>#REF!</v>
      </c>
      <c r="H234" s="482" t="e">
        <f>IF(D234&lt;60,0,ROUND(($D234*H$2)+VLOOKUP($C234,[2]CONFIG!$A$33:$C$43,3,FALSE),0))</f>
        <v>#REF!</v>
      </c>
      <c r="I234" s="482" t="e">
        <f>IF(D234&lt;60,0,ROUND(($D234*I$2)+VLOOKUP($C234,[2]CONFIG!$A$33:$C$43,3,FALSE),0))</f>
        <v>#REF!</v>
      </c>
      <c r="J234" s="491"/>
      <c r="K234" s="195" t="e">
        <f t="shared" si="12"/>
        <v>#REF!</v>
      </c>
      <c r="L234" s="195" t="e">
        <f t="shared" si="13"/>
        <v>#REF!</v>
      </c>
      <c r="M234" s="195" t="e">
        <f t="shared" si="14"/>
        <v>#REF!</v>
      </c>
      <c r="N234" s="195" t="e">
        <f t="shared" si="15"/>
        <v>#REF!</v>
      </c>
      <c r="P234" s="195">
        <v>0</v>
      </c>
      <c r="Q234" s="195">
        <v>0</v>
      </c>
    </row>
    <row r="235" spans="1:17" hidden="1" x14ac:dyDescent="0.25">
      <c r="A235" s="485" t="s">
        <v>573</v>
      </c>
      <c r="B235" s="490" t="e">
        <f>VLOOKUP(A235,[3]Sheet1!$B$1:$D$1757,3,FALSE)</f>
        <v>#N/A</v>
      </c>
      <c r="C235" s="490" t="e">
        <f>VLOOKUP(A235,[3]Sheet1!$B$1:$R$1757,17,FALSE)</f>
        <v>#N/A</v>
      </c>
      <c r="D235" s="493">
        <v>63630</v>
      </c>
      <c r="E235" s="481">
        <v>0</v>
      </c>
      <c r="F235" s="482" t="e">
        <f>IF(D235&lt;60,0,ROUND(($D235*F$2)+VLOOKUP($C235,[2]CONFIG!$A$33:$C$43,3,FALSE),0))</f>
        <v>#REF!</v>
      </c>
      <c r="G235" s="482" t="e">
        <f>IF(D235&lt;60,0,ROUND(($D235*G$2)+VLOOKUP($C235,[2]CONFIG!$A$33:$C$43,3,FALSE),0))</f>
        <v>#REF!</v>
      </c>
      <c r="H235" s="482" t="e">
        <f>IF(D235&lt;60,0,ROUND(($D235*H$2)+VLOOKUP($C235,[2]CONFIG!$A$33:$C$43,3,FALSE),0))</f>
        <v>#REF!</v>
      </c>
      <c r="I235" s="482" t="e">
        <f>IF(D235&lt;60,0,ROUND(($D235*I$2)+VLOOKUP($C235,[2]CONFIG!$A$33:$C$43,3,FALSE),0))</f>
        <v>#REF!</v>
      </c>
      <c r="J235" s="491"/>
      <c r="K235" s="195" t="e">
        <f t="shared" si="12"/>
        <v>#REF!</v>
      </c>
      <c r="L235" s="195" t="e">
        <f t="shared" si="13"/>
        <v>#REF!</v>
      </c>
      <c r="M235" s="195" t="e">
        <f t="shared" si="14"/>
        <v>#REF!</v>
      </c>
      <c r="N235" s="195" t="e">
        <f t="shared" si="15"/>
        <v>#REF!</v>
      </c>
      <c r="P235" s="195">
        <v>0</v>
      </c>
      <c r="Q235" s="195">
        <v>0</v>
      </c>
    </row>
    <row r="236" spans="1:17" hidden="1" x14ac:dyDescent="0.25">
      <c r="A236" s="485" t="s">
        <v>574</v>
      </c>
      <c r="B236" s="490" t="e">
        <f>VLOOKUP(A236,[3]Sheet1!$B$1:$D$1757,3,FALSE)</f>
        <v>#N/A</v>
      </c>
      <c r="C236" s="490" t="e">
        <f>VLOOKUP(A236,[3]Sheet1!$B$1:$R$1757,17,FALSE)</f>
        <v>#N/A</v>
      </c>
      <c r="D236" s="493">
        <v>63630</v>
      </c>
      <c r="E236" s="481">
        <v>0</v>
      </c>
      <c r="F236" s="482" t="e">
        <f>IF(D236&lt;60,0,ROUND(($D236*F$2)+VLOOKUP($C236,[2]CONFIG!$A$33:$C$43,3,FALSE),0))</f>
        <v>#REF!</v>
      </c>
      <c r="G236" s="482" t="e">
        <f>IF(D236&lt;60,0,ROUND(($D236*G$2)+VLOOKUP($C236,[2]CONFIG!$A$33:$C$43,3,FALSE),0))</f>
        <v>#REF!</v>
      </c>
      <c r="H236" s="482" t="e">
        <f>IF(D236&lt;60,0,ROUND(($D236*H$2)+VLOOKUP($C236,[2]CONFIG!$A$33:$C$43,3,FALSE),0))</f>
        <v>#REF!</v>
      </c>
      <c r="I236" s="482" t="e">
        <f>IF(D236&lt;60,0,ROUND(($D236*I$2)+VLOOKUP($C236,[2]CONFIG!$A$33:$C$43,3,FALSE),0))</f>
        <v>#REF!</v>
      </c>
      <c r="J236" s="491"/>
      <c r="K236" s="195" t="e">
        <f t="shared" si="12"/>
        <v>#REF!</v>
      </c>
      <c r="L236" s="195" t="e">
        <f t="shared" si="13"/>
        <v>#REF!</v>
      </c>
      <c r="M236" s="195" t="e">
        <f t="shared" si="14"/>
        <v>#REF!</v>
      </c>
      <c r="N236" s="195" t="e">
        <f t="shared" si="15"/>
        <v>#REF!</v>
      </c>
      <c r="P236" s="195">
        <v>0</v>
      </c>
      <c r="Q236" s="195">
        <v>0</v>
      </c>
    </row>
    <row r="237" spans="1:17" hidden="1" x14ac:dyDescent="0.25">
      <c r="A237" s="485" t="s">
        <v>575</v>
      </c>
      <c r="B237" s="490" t="e">
        <f>VLOOKUP(A237,[3]Sheet1!$B$1:$D$1757,3,FALSE)</f>
        <v>#N/A</v>
      </c>
      <c r="C237" s="490" t="e">
        <f>VLOOKUP(A237,[3]Sheet1!$B$1:$R$1757,17,FALSE)</f>
        <v>#N/A</v>
      </c>
      <c r="D237" s="493">
        <v>63470</v>
      </c>
      <c r="E237" s="481">
        <v>0</v>
      </c>
      <c r="F237" s="482" t="e">
        <f>IF(D237&lt;60,0,ROUND(($D237*F$2)+VLOOKUP($C237,[2]CONFIG!$A$33:$C$43,3,FALSE),0))</f>
        <v>#REF!</v>
      </c>
      <c r="G237" s="482" t="e">
        <f>IF(D237&lt;60,0,ROUND(($D237*G$2)+VLOOKUP($C237,[2]CONFIG!$A$33:$C$43,3,FALSE),0))</f>
        <v>#REF!</v>
      </c>
      <c r="H237" s="482" t="e">
        <f>IF(D237&lt;60,0,ROUND(($D237*H$2)+VLOOKUP($C237,[2]CONFIG!$A$33:$C$43,3,FALSE),0))</f>
        <v>#REF!</v>
      </c>
      <c r="I237" s="482" t="e">
        <f>IF(D237&lt;60,0,ROUND(($D237*I$2)+VLOOKUP($C237,[2]CONFIG!$A$33:$C$43,3,FALSE),0))</f>
        <v>#REF!</v>
      </c>
      <c r="J237" s="491"/>
      <c r="K237" s="195" t="e">
        <f t="shared" si="12"/>
        <v>#REF!</v>
      </c>
      <c r="L237" s="195" t="e">
        <f t="shared" si="13"/>
        <v>#REF!</v>
      </c>
      <c r="M237" s="195" t="e">
        <f t="shared" si="14"/>
        <v>#REF!</v>
      </c>
      <c r="N237" s="195" t="e">
        <f t="shared" si="15"/>
        <v>#REF!</v>
      </c>
      <c r="P237" s="195">
        <v>0</v>
      </c>
      <c r="Q237" s="195">
        <v>0</v>
      </c>
    </row>
    <row r="238" spans="1:17" hidden="1" x14ac:dyDescent="0.25">
      <c r="A238" s="485" t="s">
        <v>576</v>
      </c>
      <c r="B238" s="490" t="e">
        <f>VLOOKUP(A238,[3]Sheet1!$B$1:$D$1757,3,FALSE)</f>
        <v>#N/A</v>
      </c>
      <c r="C238" s="490" t="e">
        <f>VLOOKUP(A238,[3]Sheet1!$B$1:$R$1757,17,FALSE)</f>
        <v>#N/A</v>
      </c>
      <c r="D238" s="493">
        <v>63360</v>
      </c>
      <c r="E238" s="481">
        <v>0</v>
      </c>
      <c r="F238" s="482" t="e">
        <f>IF(D238&lt;60,0,ROUND(($D238*F$2)+VLOOKUP($C238,[2]CONFIG!$A$33:$C$43,3,FALSE),0))</f>
        <v>#REF!</v>
      </c>
      <c r="G238" s="482" t="e">
        <f>IF(D238&lt;60,0,ROUND(($D238*G$2)+VLOOKUP($C238,[2]CONFIG!$A$33:$C$43,3,FALSE),0))</f>
        <v>#REF!</v>
      </c>
      <c r="H238" s="482" t="e">
        <f>IF(D238&lt;60,0,ROUND(($D238*H$2)+VLOOKUP($C238,[2]CONFIG!$A$33:$C$43,3,FALSE),0))</f>
        <v>#REF!</v>
      </c>
      <c r="I238" s="482" t="e">
        <f>IF(D238&lt;60,0,ROUND(($D238*I$2)+VLOOKUP($C238,[2]CONFIG!$A$33:$C$43,3,FALSE),0))</f>
        <v>#REF!</v>
      </c>
      <c r="J238" s="491"/>
      <c r="K238" s="195" t="e">
        <f t="shared" si="12"/>
        <v>#REF!</v>
      </c>
      <c r="L238" s="195" t="e">
        <f t="shared" si="13"/>
        <v>#REF!</v>
      </c>
      <c r="M238" s="195" t="e">
        <f t="shared" si="14"/>
        <v>#REF!</v>
      </c>
      <c r="N238" s="195" t="e">
        <f t="shared" si="15"/>
        <v>#REF!</v>
      </c>
      <c r="P238" s="195" t="e">
        <f>E238+K238</f>
        <v>#REF!</v>
      </c>
      <c r="Q238" s="195" t="e">
        <f>E238+L238</f>
        <v>#REF!</v>
      </c>
    </row>
    <row r="239" spans="1:17" hidden="1" x14ac:dyDescent="0.25">
      <c r="A239" s="485" t="s">
        <v>577</v>
      </c>
      <c r="B239" s="490" t="e">
        <f>VLOOKUP(A239,[3]Sheet1!$B$1:$D$1757,3,FALSE)</f>
        <v>#N/A</v>
      </c>
      <c r="C239" s="490" t="e">
        <f>VLOOKUP(A239,[3]Sheet1!$B$1:$R$1757,17,FALSE)</f>
        <v>#N/A</v>
      </c>
      <c r="D239" s="493">
        <v>62938</v>
      </c>
      <c r="E239" s="481">
        <v>0</v>
      </c>
      <c r="F239" s="482" t="e">
        <f>IF(D239&lt;60,0,ROUND(($D239*F$2)+VLOOKUP($C239,[2]CONFIG!$A$33:$C$43,3,FALSE),0))</f>
        <v>#REF!</v>
      </c>
      <c r="G239" s="482" t="e">
        <f>IF(D239&lt;60,0,ROUND(($D239*G$2)+VLOOKUP($C239,[2]CONFIG!$A$33:$C$43,3,FALSE),0))</f>
        <v>#REF!</v>
      </c>
      <c r="H239" s="482" t="e">
        <f>IF(D239&lt;60,0,ROUND(($D239*H$2)+VLOOKUP($C239,[2]CONFIG!$A$33:$C$43,3,FALSE),0))</f>
        <v>#REF!</v>
      </c>
      <c r="I239" s="482" t="e">
        <f>IF(D239&lt;60,0,ROUND(($D239*I$2)+VLOOKUP($C239,[2]CONFIG!$A$33:$C$43,3,FALSE),0))</f>
        <v>#REF!</v>
      </c>
      <c r="J239" s="491"/>
      <c r="K239" s="195" t="e">
        <f t="shared" si="12"/>
        <v>#REF!</v>
      </c>
      <c r="L239" s="195" t="e">
        <f t="shared" si="13"/>
        <v>#REF!</v>
      </c>
      <c r="M239" s="195" t="e">
        <f t="shared" si="14"/>
        <v>#REF!</v>
      </c>
      <c r="N239" s="195" t="e">
        <f t="shared" si="15"/>
        <v>#REF!</v>
      </c>
      <c r="P239" s="195">
        <v>0</v>
      </c>
      <c r="Q239" s="195">
        <v>0</v>
      </c>
    </row>
    <row r="240" spans="1:17" hidden="1" x14ac:dyDescent="0.25">
      <c r="A240" s="485" t="s">
        <v>578</v>
      </c>
      <c r="B240" s="490" t="e">
        <f>VLOOKUP(A240,[3]Sheet1!$B$1:$D$1757,3,FALSE)</f>
        <v>#N/A</v>
      </c>
      <c r="C240" s="490" t="e">
        <f>VLOOKUP(A240,[3]Sheet1!$B$1:$R$1757,17,FALSE)</f>
        <v>#N/A</v>
      </c>
      <c r="D240" s="493">
        <v>62839</v>
      </c>
      <c r="E240" s="481">
        <v>0</v>
      </c>
      <c r="F240" s="482" t="e">
        <f>IF(D240&lt;60,0,ROUND(($D240*F$2)+VLOOKUP($C240,[2]CONFIG!$A$33:$C$43,3,FALSE),0))</f>
        <v>#REF!</v>
      </c>
      <c r="G240" s="482" t="e">
        <f>IF(D240&lt;60,0,ROUND(($D240*G$2)+VLOOKUP($C240,[2]CONFIG!$A$33:$C$43,3,FALSE),0))</f>
        <v>#REF!</v>
      </c>
      <c r="H240" s="482" t="e">
        <f>IF(D240&lt;60,0,ROUND(($D240*H$2)+VLOOKUP($C240,[2]CONFIG!$A$33:$C$43,3,FALSE),0))</f>
        <v>#REF!</v>
      </c>
      <c r="I240" s="482" t="e">
        <f>IF(D240&lt;60,0,ROUND(($D240*I$2)+VLOOKUP($C240,[2]CONFIG!$A$33:$C$43,3,FALSE),0))</f>
        <v>#REF!</v>
      </c>
      <c r="J240" s="491"/>
      <c r="K240" s="195" t="e">
        <f t="shared" si="12"/>
        <v>#REF!</v>
      </c>
      <c r="L240" s="195" t="e">
        <f t="shared" si="13"/>
        <v>#REF!</v>
      </c>
      <c r="M240" s="195" t="e">
        <f t="shared" si="14"/>
        <v>#REF!</v>
      </c>
      <c r="N240" s="195" t="e">
        <f t="shared" si="15"/>
        <v>#REF!</v>
      </c>
      <c r="P240" s="195" t="e">
        <f>E240+K240</f>
        <v>#REF!</v>
      </c>
      <c r="Q240" s="195" t="e">
        <f>E240+L240</f>
        <v>#REF!</v>
      </c>
    </row>
    <row r="241" spans="1:17" hidden="1" x14ac:dyDescent="0.25">
      <c r="A241" s="485" t="s">
        <v>579</v>
      </c>
      <c r="B241" s="490" t="e">
        <f>VLOOKUP(A241,[3]Sheet1!$B$1:$D$1757,3,FALSE)</f>
        <v>#N/A</v>
      </c>
      <c r="C241" s="490" t="e">
        <f>VLOOKUP(A241,[3]Sheet1!$B$1:$R$1757,17,FALSE)</f>
        <v>#N/A</v>
      </c>
      <c r="D241" s="493">
        <v>62733</v>
      </c>
      <c r="E241" s="481">
        <v>0</v>
      </c>
      <c r="F241" s="482" t="e">
        <f>IF(D241&lt;60,0,ROUND(($D241*F$2)+VLOOKUP($C241,[2]CONFIG!$A$33:$C$43,3,FALSE),0))</f>
        <v>#REF!</v>
      </c>
      <c r="G241" s="482" t="e">
        <f>IF(D241&lt;60,0,ROUND(($D241*G$2)+VLOOKUP($C241,[2]CONFIG!$A$33:$C$43,3,FALSE),0))</f>
        <v>#REF!</v>
      </c>
      <c r="H241" s="482" t="e">
        <f>IF(D241&lt;60,0,ROUND(($D241*H$2)+VLOOKUP($C241,[2]CONFIG!$A$33:$C$43,3,FALSE),0))</f>
        <v>#REF!</v>
      </c>
      <c r="I241" s="482" t="e">
        <f>IF(D241&lt;60,0,ROUND(($D241*I$2)+VLOOKUP($C241,[2]CONFIG!$A$33:$C$43,3,FALSE),0))</f>
        <v>#REF!</v>
      </c>
      <c r="J241" s="491"/>
      <c r="K241" s="195" t="e">
        <f t="shared" si="12"/>
        <v>#REF!</v>
      </c>
      <c r="L241" s="195" t="e">
        <f t="shared" si="13"/>
        <v>#REF!</v>
      </c>
      <c r="M241" s="195" t="e">
        <f t="shared" si="14"/>
        <v>#REF!</v>
      </c>
      <c r="N241" s="195" t="e">
        <f t="shared" si="15"/>
        <v>#REF!</v>
      </c>
      <c r="P241" s="195">
        <v>0</v>
      </c>
      <c r="Q241" s="195">
        <v>0</v>
      </c>
    </row>
    <row r="242" spans="1:17" hidden="1" x14ac:dyDescent="0.25">
      <c r="A242" s="485" t="s">
        <v>580</v>
      </c>
      <c r="B242" s="490" t="e">
        <f>VLOOKUP(A242,[3]Sheet1!$B$1:$D$1757,3,FALSE)</f>
        <v>#N/A</v>
      </c>
      <c r="C242" s="490" t="e">
        <f>VLOOKUP(A242,[3]Sheet1!$B$1:$R$1757,17,FALSE)</f>
        <v>#N/A</v>
      </c>
      <c r="D242" s="493">
        <v>62706</v>
      </c>
      <c r="E242" s="481">
        <v>0</v>
      </c>
      <c r="F242" s="482" t="e">
        <f>IF(D242&lt;60,0,ROUND(($D242*F$2)+VLOOKUP($C242,[2]CONFIG!$A$33:$C$43,3,FALSE),0))</f>
        <v>#REF!</v>
      </c>
      <c r="G242" s="482" t="e">
        <f>IF(D242&lt;60,0,ROUND(($D242*G$2)+VLOOKUP($C242,[2]CONFIG!$A$33:$C$43,3,FALSE),0))</f>
        <v>#REF!</v>
      </c>
      <c r="H242" s="482" t="e">
        <f>IF(D242&lt;60,0,ROUND(($D242*H$2)+VLOOKUP($C242,[2]CONFIG!$A$33:$C$43,3,FALSE),0))</f>
        <v>#REF!</v>
      </c>
      <c r="I242" s="482" t="e">
        <f>IF(D242&lt;60,0,ROUND(($D242*I$2)+VLOOKUP($C242,[2]CONFIG!$A$33:$C$43,3,FALSE),0))</f>
        <v>#REF!</v>
      </c>
      <c r="J242" s="491"/>
      <c r="K242" s="195" t="e">
        <f t="shared" si="12"/>
        <v>#REF!</v>
      </c>
      <c r="L242" s="195" t="e">
        <f t="shared" si="13"/>
        <v>#REF!</v>
      </c>
      <c r="M242" s="195" t="e">
        <f t="shared" si="14"/>
        <v>#REF!</v>
      </c>
      <c r="N242" s="195" t="e">
        <f t="shared" si="15"/>
        <v>#REF!</v>
      </c>
      <c r="P242" s="195">
        <v>0</v>
      </c>
      <c r="Q242" s="195">
        <v>0</v>
      </c>
    </row>
    <row r="243" spans="1:17" hidden="1" x14ac:dyDescent="0.25">
      <c r="A243" s="485" t="s">
        <v>581</v>
      </c>
      <c r="B243" s="490" t="e">
        <f>VLOOKUP(A243,[3]Sheet1!$B$1:$D$1757,3,FALSE)</f>
        <v>#N/A</v>
      </c>
      <c r="C243" s="490" t="e">
        <f>VLOOKUP(A243,[3]Sheet1!$B$1:$R$1757,17,FALSE)</f>
        <v>#N/A</v>
      </c>
      <c r="D243" s="493">
        <v>62691</v>
      </c>
      <c r="E243" s="481">
        <v>0</v>
      </c>
      <c r="F243" s="482" t="e">
        <f>IF(D243&lt;60,0,ROUND(($D243*F$2)+VLOOKUP($C243,[2]CONFIG!$A$33:$C$43,3,FALSE),0))</f>
        <v>#REF!</v>
      </c>
      <c r="G243" s="482" t="e">
        <f>IF(D243&lt;60,0,ROUND(($D243*G$2)+VLOOKUP($C243,[2]CONFIG!$A$33:$C$43,3,FALSE),0))</f>
        <v>#REF!</v>
      </c>
      <c r="H243" s="482" t="e">
        <f>IF(D243&lt;60,0,ROUND(($D243*H$2)+VLOOKUP($C243,[2]CONFIG!$A$33:$C$43,3,FALSE),0))</f>
        <v>#REF!</v>
      </c>
      <c r="I243" s="482" t="e">
        <f>IF(D243&lt;60,0,ROUND(($D243*I$2)+VLOOKUP($C243,[2]CONFIG!$A$33:$C$43,3,FALSE),0))</f>
        <v>#REF!</v>
      </c>
      <c r="J243" s="491"/>
      <c r="K243" s="195" t="e">
        <f t="shared" si="12"/>
        <v>#REF!</v>
      </c>
      <c r="L243" s="195" t="e">
        <f t="shared" si="13"/>
        <v>#REF!</v>
      </c>
      <c r="M243" s="195" t="e">
        <f t="shared" si="14"/>
        <v>#REF!</v>
      </c>
      <c r="N243" s="195" t="e">
        <f t="shared" si="15"/>
        <v>#REF!</v>
      </c>
      <c r="P243" s="195">
        <v>0</v>
      </c>
      <c r="Q243" s="195">
        <v>0</v>
      </c>
    </row>
    <row r="244" spans="1:17" hidden="1" x14ac:dyDescent="0.25">
      <c r="A244" s="485" t="s">
        <v>582</v>
      </c>
      <c r="B244" s="490" t="e">
        <f>VLOOKUP(A244,[3]Sheet1!$B$1:$D$1757,3,FALSE)</f>
        <v>#N/A</v>
      </c>
      <c r="C244" s="490" t="e">
        <f>VLOOKUP(A244,[3]Sheet1!$B$1:$R$1757,17,FALSE)</f>
        <v>#N/A</v>
      </c>
      <c r="D244" s="493">
        <v>62556</v>
      </c>
      <c r="E244" s="481">
        <v>0</v>
      </c>
      <c r="F244" s="482" t="e">
        <f>IF(D244&lt;60,0,ROUND(($D244*F$2)+VLOOKUP($C244,[2]CONFIG!$A$33:$C$43,3,FALSE),0))</f>
        <v>#REF!</v>
      </c>
      <c r="G244" s="482" t="e">
        <f>IF(D244&lt;60,0,ROUND(($D244*G$2)+VLOOKUP($C244,[2]CONFIG!$A$33:$C$43,3,FALSE),0))</f>
        <v>#REF!</v>
      </c>
      <c r="H244" s="482" t="e">
        <f>IF(D244&lt;60,0,ROUND(($D244*H$2)+VLOOKUP($C244,[2]CONFIG!$A$33:$C$43,3,FALSE),0))</f>
        <v>#REF!</v>
      </c>
      <c r="I244" s="482" t="e">
        <f>IF(D244&lt;60,0,ROUND(($D244*I$2)+VLOOKUP($C244,[2]CONFIG!$A$33:$C$43,3,FALSE),0))</f>
        <v>#REF!</v>
      </c>
      <c r="J244" s="491"/>
      <c r="K244" s="195" t="e">
        <f t="shared" si="12"/>
        <v>#REF!</v>
      </c>
      <c r="L244" s="195" t="e">
        <f t="shared" si="13"/>
        <v>#REF!</v>
      </c>
      <c r="M244" s="195" t="e">
        <f t="shared" si="14"/>
        <v>#REF!</v>
      </c>
      <c r="N244" s="195" t="e">
        <f t="shared" si="15"/>
        <v>#REF!</v>
      </c>
      <c r="P244" s="195">
        <v>0</v>
      </c>
      <c r="Q244" s="195">
        <v>0</v>
      </c>
    </row>
    <row r="245" spans="1:17" hidden="1" x14ac:dyDescent="0.25">
      <c r="A245" s="485" t="s">
        <v>583</v>
      </c>
      <c r="B245" s="490" t="e">
        <f>VLOOKUP(A245,[3]Sheet1!$B$1:$D$1757,3,FALSE)</f>
        <v>#N/A</v>
      </c>
      <c r="C245" s="490" t="e">
        <f>VLOOKUP(A245,[3]Sheet1!$B$1:$R$1757,17,FALSE)</f>
        <v>#N/A</v>
      </c>
      <c r="D245" s="493">
        <v>62375</v>
      </c>
      <c r="E245" s="481">
        <v>0</v>
      </c>
      <c r="F245" s="482" t="e">
        <f>IF(D245&lt;60,0,ROUND(($D245*F$2)+VLOOKUP($C245,[2]CONFIG!$A$33:$C$43,3,FALSE),0))</f>
        <v>#REF!</v>
      </c>
      <c r="G245" s="482" t="e">
        <f>IF(D245&lt;60,0,ROUND(($D245*G$2)+VLOOKUP($C245,[2]CONFIG!$A$33:$C$43,3,FALSE),0))</f>
        <v>#REF!</v>
      </c>
      <c r="H245" s="482" t="e">
        <f>IF(D245&lt;60,0,ROUND(($D245*H$2)+VLOOKUP($C245,[2]CONFIG!$A$33:$C$43,3,FALSE),0))</f>
        <v>#REF!</v>
      </c>
      <c r="I245" s="482" t="e">
        <f>IF(D245&lt;60,0,ROUND(($D245*I$2)+VLOOKUP($C245,[2]CONFIG!$A$33:$C$43,3,FALSE),0))</f>
        <v>#REF!</v>
      </c>
      <c r="J245" s="491"/>
      <c r="K245" s="195" t="e">
        <f t="shared" si="12"/>
        <v>#REF!</v>
      </c>
      <c r="L245" s="195" t="e">
        <f t="shared" si="13"/>
        <v>#REF!</v>
      </c>
      <c r="M245" s="195" t="e">
        <f t="shared" si="14"/>
        <v>#REF!</v>
      </c>
      <c r="N245" s="195" t="e">
        <f t="shared" si="15"/>
        <v>#REF!</v>
      </c>
      <c r="P245" s="195">
        <v>0</v>
      </c>
      <c r="Q245" s="195">
        <v>0</v>
      </c>
    </row>
    <row r="246" spans="1:17" hidden="1" x14ac:dyDescent="0.25">
      <c r="A246" s="485" t="s">
        <v>584</v>
      </c>
      <c r="B246" s="490" t="e">
        <f>VLOOKUP(A246,[3]Sheet1!$B$1:$D$1757,3,FALSE)</f>
        <v>#N/A</v>
      </c>
      <c r="C246" s="490" t="e">
        <f>VLOOKUP(A246,[3]Sheet1!$B$1:$R$1757,17,FALSE)</f>
        <v>#N/A</v>
      </c>
      <c r="D246" s="493">
        <v>62226</v>
      </c>
      <c r="E246" s="481">
        <v>0</v>
      </c>
      <c r="F246" s="482" t="e">
        <f>IF(D246&lt;60,0,ROUND(($D246*F$2)+VLOOKUP($C246,[2]CONFIG!$A$33:$C$43,3,FALSE),0))</f>
        <v>#REF!</v>
      </c>
      <c r="G246" s="482" t="e">
        <f>IF(D246&lt;60,0,ROUND(($D246*G$2)+VLOOKUP($C246,[2]CONFIG!$A$33:$C$43,3,FALSE),0))</f>
        <v>#REF!</v>
      </c>
      <c r="H246" s="482" t="e">
        <f>IF(D246&lt;60,0,ROUND(($D246*H$2)+VLOOKUP($C246,[2]CONFIG!$A$33:$C$43,3,FALSE),0))</f>
        <v>#REF!</v>
      </c>
      <c r="I246" s="482" t="e">
        <f>IF(D246&lt;60,0,ROUND(($D246*I$2)+VLOOKUP($C246,[2]CONFIG!$A$33:$C$43,3,FALSE),0))</f>
        <v>#REF!</v>
      </c>
      <c r="J246" s="491"/>
      <c r="K246" s="195" t="e">
        <f t="shared" si="12"/>
        <v>#REF!</v>
      </c>
      <c r="L246" s="195" t="e">
        <f t="shared" si="13"/>
        <v>#REF!</v>
      </c>
      <c r="M246" s="195" t="e">
        <f t="shared" si="14"/>
        <v>#REF!</v>
      </c>
      <c r="N246" s="195" t="e">
        <f t="shared" si="15"/>
        <v>#REF!</v>
      </c>
      <c r="P246" s="195">
        <v>0</v>
      </c>
      <c r="Q246" s="195">
        <v>0</v>
      </c>
    </row>
    <row r="247" spans="1:17" hidden="1" x14ac:dyDescent="0.25">
      <c r="A247" s="485" t="s">
        <v>585</v>
      </c>
      <c r="B247" s="490" t="e">
        <f>VLOOKUP(A247,[3]Sheet1!$B$1:$D$1757,3,FALSE)</f>
        <v>#N/A</v>
      </c>
      <c r="C247" s="490" t="e">
        <f>VLOOKUP(A247,[3]Sheet1!$B$1:$R$1757,17,FALSE)</f>
        <v>#N/A</v>
      </c>
      <c r="D247" s="493">
        <v>61250</v>
      </c>
      <c r="E247" s="481">
        <v>0</v>
      </c>
      <c r="F247" s="482" t="e">
        <f>IF(D247&lt;60,0,ROUND(($D247*F$2)+VLOOKUP($C247,[2]CONFIG!$A$33:$C$43,3,FALSE),0))</f>
        <v>#REF!</v>
      </c>
      <c r="G247" s="482" t="e">
        <f>IF(D247&lt;60,0,ROUND(($D247*G$2)+VLOOKUP($C247,[2]CONFIG!$A$33:$C$43,3,FALSE),0))</f>
        <v>#REF!</v>
      </c>
      <c r="H247" s="482" t="e">
        <f>IF(D247&lt;60,0,ROUND(($D247*H$2)+VLOOKUP($C247,[2]CONFIG!$A$33:$C$43,3,FALSE),0))</f>
        <v>#REF!</v>
      </c>
      <c r="I247" s="482" t="e">
        <f>IF(D247&lt;60,0,ROUND(($D247*I$2)+VLOOKUP($C247,[2]CONFIG!$A$33:$C$43,3,FALSE),0))</f>
        <v>#REF!</v>
      </c>
      <c r="J247" s="491"/>
      <c r="K247" s="195" t="e">
        <f t="shared" si="12"/>
        <v>#REF!</v>
      </c>
      <c r="L247" s="195" t="e">
        <f t="shared" si="13"/>
        <v>#REF!</v>
      </c>
      <c r="M247" s="195" t="e">
        <f t="shared" si="14"/>
        <v>#REF!</v>
      </c>
      <c r="N247" s="195" t="e">
        <f t="shared" si="15"/>
        <v>#REF!</v>
      </c>
      <c r="P247" s="195">
        <v>0</v>
      </c>
      <c r="Q247" s="195">
        <v>0</v>
      </c>
    </row>
    <row r="248" spans="1:17" hidden="1" x14ac:dyDescent="0.25">
      <c r="A248" s="485" t="s">
        <v>586</v>
      </c>
      <c r="B248" s="490" t="e">
        <f>VLOOKUP(A248,[3]Sheet1!$B$1:$D$1757,3,FALSE)</f>
        <v>#N/A</v>
      </c>
      <c r="C248" s="490" t="e">
        <f>VLOOKUP(A248,[3]Sheet1!$B$1:$R$1757,17,FALSE)</f>
        <v>#N/A</v>
      </c>
      <c r="D248" s="493">
        <v>61978</v>
      </c>
      <c r="E248" s="481">
        <v>0</v>
      </c>
      <c r="F248" s="482" t="e">
        <f>IF(D248&lt;60,0,ROUND(($D248*F$2)+VLOOKUP($C248,[2]CONFIG!$A$33:$C$43,3,FALSE),0))</f>
        <v>#REF!</v>
      </c>
      <c r="G248" s="482" t="e">
        <f>IF(D248&lt;60,0,ROUND(($D248*G$2)+VLOOKUP($C248,[2]CONFIG!$A$33:$C$43,3,FALSE),0))</f>
        <v>#REF!</v>
      </c>
      <c r="H248" s="482" t="e">
        <f>IF(D248&lt;60,0,ROUND(($D248*H$2)+VLOOKUP($C248,[2]CONFIG!$A$33:$C$43,3,FALSE),0))</f>
        <v>#REF!</v>
      </c>
      <c r="I248" s="482" t="e">
        <f>IF(D248&lt;60,0,ROUND(($D248*I$2)+VLOOKUP($C248,[2]CONFIG!$A$33:$C$43,3,FALSE),0))</f>
        <v>#REF!</v>
      </c>
      <c r="J248" s="491"/>
      <c r="K248" s="195" t="e">
        <f t="shared" si="12"/>
        <v>#REF!</v>
      </c>
      <c r="L248" s="195" t="e">
        <f t="shared" si="13"/>
        <v>#REF!</v>
      </c>
      <c r="M248" s="195" t="e">
        <f t="shared" si="14"/>
        <v>#REF!</v>
      </c>
      <c r="N248" s="195" t="e">
        <f t="shared" si="15"/>
        <v>#REF!</v>
      </c>
      <c r="P248" s="195">
        <v>0</v>
      </c>
      <c r="Q248" s="195">
        <v>0</v>
      </c>
    </row>
    <row r="249" spans="1:17" hidden="1" x14ac:dyDescent="0.25">
      <c r="A249" s="485" t="s">
        <v>587</v>
      </c>
      <c r="B249" s="490" t="e">
        <f>VLOOKUP(A249,[3]Sheet1!$B$1:$D$1757,3,FALSE)</f>
        <v>#N/A</v>
      </c>
      <c r="C249" s="490" t="e">
        <f>VLOOKUP(A249,[3]Sheet1!$B$1:$R$1757,17,FALSE)</f>
        <v>#N/A</v>
      </c>
      <c r="D249" s="493">
        <v>61798</v>
      </c>
      <c r="E249" s="481">
        <v>0</v>
      </c>
      <c r="F249" s="482" t="e">
        <f>IF(D249&lt;60,0,ROUND(($D249*F$2)+VLOOKUP($C249,[2]CONFIG!$A$33:$C$43,3,FALSE),0))</f>
        <v>#REF!</v>
      </c>
      <c r="G249" s="482" t="e">
        <f>IF(D249&lt;60,0,ROUND(($D249*G$2)+VLOOKUP($C249,[2]CONFIG!$A$33:$C$43,3,FALSE),0))</f>
        <v>#REF!</v>
      </c>
      <c r="H249" s="482" t="e">
        <f>IF(D249&lt;60,0,ROUND(($D249*H$2)+VLOOKUP($C249,[2]CONFIG!$A$33:$C$43,3,FALSE),0))</f>
        <v>#REF!</v>
      </c>
      <c r="I249" s="482" t="e">
        <f>IF(D249&lt;60,0,ROUND(($D249*I$2)+VLOOKUP($C249,[2]CONFIG!$A$33:$C$43,3,FALSE),0))</f>
        <v>#REF!</v>
      </c>
      <c r="J249" s="491"/>
      <c r="K249" s="195" t="e">
        <f t="shared" si="12"/>
        <v>#REF!</v>
      </c>
      <c r="L249" s="195" t="e">
        <f t="shared" si="13"/>
        <v>#REF!</v>
      </c>
      <c r="M249" s="195" t="e">
        <f t="shared" si="14"/>
        <v>#REF!</v>
      </c>
      <c r="N249" s="195" t="e">
        <f t="shared" si="15"/>
        <v>#REF!</v>
      </c>
      <c r="P249" s="195">
        <v>0</v>
      </c>
      <c r="Q249" s="195">
        <v>0</v>
      </c>
    </row>
    <row r="250" spans="1:17" hidden="1" x14ac:dyDescent="0.25">
      <c r="A250" s="485" t="s">
        <v>588</v>
      </c>
      <c r="B250" s="490" t="e">
        <f>VLOOKUP(A250,[3]Sheet1!$B$1:$D$1757,3,FALSE)</f>
        <v>#N/A</v>
      </c>
      <c r="C250" s="490" t="e">
        <f>VLOOKUP(A250,[3]Sheet1!$B$1:$R$1757,17,FALSE)</f>
        <v>#N/A</v>
      </c>
      <c r="D250" s="493">
        <v>61690</v>
      </c>
      <c r="E250" s="481">
        <v>0</v>
      </c>
      <c r="F250" s="482" t="e">
        <f>IF(D250&lt;60,0,ROUND(($D250*F$2)+VLOOKUP($C250,[2]CONFIG!$A$33:$C$43,3,FALSE),0))</f>
        <v>#REF!</v>
      </c>
      <c r="G250" s="482" t="e">
        <f>IF(D250&lt;60,0,ROUND(($D250*G$2)+VLOOKUP($C250,[2]CONFIG!$A$33:$C$43,3,FALSE),0))</f>
        <v>#REF!</v>
      </c>
      <c r="H250" s="482" t="e">
        <f>IF(D250&lt;60,0,ROUND(($D250*H$2)+VLOOKUP($C250,[2]CONFIG!$A$33:$C$43,3,FALSE),0))</f>
        <v>#REF!</v>
      </c>
      <c r="I250" s="482" t="e">
        <f>IF(D250&lt;60,0,ROUND(($D250*I$2)+VLOOKUP($C250,[2]CONFIG!$A$33:$C$43,3,FALSE),0))</f>
        <v>#REF!</v>
      </c>
      <c r="J250" s="491"/>
      <c r="K250" s="195" t="e">
        <f t="shared" si="12"/>
        <v>#REF!</v>
      </c>
      <c r="L250" s="195" t="e">
        <f t="shared" si="13"/>
        <v>#REF!</v>
      </c>
      <c r="M250" s="195" t="e">
        <f t="shared" si="14"/>
        <v>#REF!</v>
      </c>
      <c r="N250" s="195" t="e">
        <f t="shared" si="15"/>
        <v>#REF!</v>
      </c>
      <c r="P250" s="195">
        <v>0</v>
      </c>
      <c r="Q250" s="195">
        <v>0</v>
      </c>
    </row>
    <row r="251" spans="1:17" hidden="1" x14ac:dyDescent="0.25">
      <c r="A251" s="485" t="s">
        <v>589</v>
      </c>
      <c r="B251" s="490" t="e">
        <f>VLOOKUP(A251,[3]Sheet1!$B$1:$D$1757,3,FALSE)</f>
        <v>#N/A</v>
      </c>
      <c r="C251" s="490" t="e">
        <f>VLOOKUP(A251,[3]Sheet1!$B$1:$R$1757,17,FALSE)</f>
        <v>#N/A</v>
      </c>
      <c r="D251" s="493">
        <v>61647</v>
      </c>
      <c r="E251" s="481">
        <v>0</v>
      </c>
      <c r="F251" s="482" t="e">
        <f>IF(D251&lt;60,0,ROUND(($D251*F$2)+VLOOKUP($C251,[2]CONFIG!$A$33:$C$43,3,FALSE),0))</f>
        <v>#REF!</v>
      </c>
      <c r="G251" s="482" t="e">
        <f>IF(D251&lt;60,0,ROUND(($D251*G$2)+VLOOKUP($C251,[2]CONFIG!$A$33:$C$43,3,FALSE),0))</f>
        <v>#REF!</v>
      </c>
      <c r="H251" s="482" t="e">
        <f>IF(D251&lt;60,0,ROUND(($D251*H$2)+VLOOKUP($C251,[2]CONFIG!$A$33:$C$43,3,FALSE),0))</f>
        <v>#REF!</v>
      </c>
      <c r="I251" s="482" t="e">
        <f>IF(D251&lt;60,0,ROUND(($D251*I$2)+VLOOKUP($C251,[2]CONFIG!$A$33:$C$43,3,FALSE),0))</f>
        <v>#REF!</v>
      </c>
      <c r="J251" s="491"/>
      <c r="K251" s="195" t="e">
        <f t="shared" si="12"/>
        <v>#REF!</v>
      </c>
      <c r="L251" s="195" t="e">
        <f t="shared" si="13"/>
        <v>#REF!</v>
      </c>
      <c r="M251" s="195" t="e">
        <f t="shared" si="14"/>
        <v>#REF!</v>
      </c>
      <c r="N251" s="195" t="e">
        <f t="shared" si="15"/>
        <v>#REF!</v>
      </c>
      <c r="P251" s="195" t="e">
        <f>E251+K251</f>
        <v>#REF!</v>
      </c>
      <c r="Q251" s="195" t="e">
        <f>E251+L251</f>
        <v>#REF!</v>
      </c>
    </row>
    <row r="252" spans="1:17" hidden="1" x14ac:dyDescent="0.25">
      <c r="A252" s="485" t="s">
        <v>256</v>
      </c>
      <c r="B252" s="490" t="e">
        <f>VLOOKUP(A252,[3]Sheet1!$B$1:$D$1757,3,FALSE)</f>
        <v>#N/A</v>
      </c>
      <c r="C252" s="490" t="e">
        <f>VLOOKUP(A252,[3]Sheet1!$B$1:$R$1757,17,FALSE)</f>
        <v>#N/A</v>
      </c>
      <c r="D252" s="493">
        <v>61489</v>
      </c>
      <c r="E252" s="481">
        <v>0</v>
      </c>
      <c r="F252" s="482" t="e">
        <f>IF(D252&lt;60,0,ROUND(($D252*F$2)+VLOOKUP($C252,[2]CONFIG!$A$33:$C$43,3,FALSE),0))</f>
        <v>#REF!</v>
      </c>
      <c r="G252" s="482" t="e">
        <f>IF(D252&lt;60,0,ROUND(($D252*G$2)+VLOOKUP($C252,[2]CONFIG!$A$33:$C$43,3,FALSE),0))</f>
        <v>#REF!</v>
      </c>
      <c r="H252" s="482" t="e">
        <f>IF(D252&lt;60,0,ROUND(($D252*H$2)+VLOOKUP($C252,[2]CONFIG!$A$33:$C$43,3,FALSE),0))</f>
        <v>#REF!</v>
      </c>
      <c r="I252" s="482" t="e">
        <f>IF(D252&lt;60,0,ROUND(($D252*I$2)+VLOOKUP($C252,[2]CONFIG!$A$33:$C$43,3,FALSE),0))</f>
        <v>#REF!</v>
      </c>
      <c r="J252" s="491"/>
      <c r="K252" s="195" t="e">
        <f t="shared" si="12"/>
        <v>#REF!</v>
      </c>
      <c r="L252" s="195" t="e">
        <f t="shared" si="13"/>
        <v>#REF!</v>
      </c>
      <c r="M252" s="195" t="e">
        <f t="shared" si="14"/>
        <v>#REF!</v>
      </c>
      <c r="N252" s="195" t="e">
        <f t="shared" si="15"/>
        <v>#REF!</v>
      </c>
      <c r="P252" s="195">
        <v>0</v>
      </c>
      <c r="Q252" s="195">
        <v>0</v>
      </c>
    </row>
    <row r="253" spans="1:17" hidden="1" x14ac:dyDescent="0.25">
      <c r="A253" s="485" t="s">
        <v>308</v>
      </c>
      <c r="B253" s="490" t="e">
        <f>VLOOKUP(A253,[3]Sheet1!$B$1:$D$1757,3,FALSE)</f>
        <v>#N/A</v>
      </c>
      <c r="C253" s="490" t="e">
        <f>VLOOKUP(A253,[3]Sheet1!$B$1:$R$1757,17,FALSE)</f>
        <v>#N/A</v>
      </c>
      <c r="D253" s="493">
        <v>61487</v>
      </c>
      <c r="E253" s="481">
        <v>0</v>
      </c>
      <c r="F253" s="482" t="e">
        <f>IF(D253&lt;60,0,ROUND(($D253*F$2)+VLOOKUP($C253,[2]CONFIG!$A$33:$C$43,3,FALSE),0))</f>
        <v>#REF!</v>
      </c>
      <c r="G253" s="482" t="e">
        <f>IF(D253&lt;60,0,ROUND(($D253*G$2)+VLOOKUP($C253,[2]CONFIG!$A$33:$C$43,3,FALSE),0))</f>
        <v>#REF!</v>
      </c>
      <c r="H253" s="482" t="e">
        <f>IF(D253&lt;60,0,ROUND(($D253*H$2)+VLOOKUP($C253,[2]CONFIG!$A$33:$C$43,3,FALSE),0))</f>
        <v>#REF!</v>
      </c>
      <c r="I253" s="482" t="e">
        <f>IF(D253&lt;60,0,ROUND(($D253*I$2)+VLOOKUP($C253,[2]CONFIG!$A$33:$C$43,3,FALSE),0))</f>
        <v>#REF!</v>
      </c>
      <c r="J253" s="491"/>
      <c r="K253" s="195" t="e">
        <f t="shared" si="12"/>
        <v>#REF!</v>
      </c>
      <c r="L253" s="195" t="e">
        <f t="shared" si="13"/>
        <v>#REF!</v>
      </c>
      <c r="M253" s="195" t="e">
        <f t="shared" si="14"/>
        <v>#REF!</v>
      </c>
      <c r="N253" s="195" t="e">
        <f t="shared" si="15"/>
        <v>#REF!</v>
      </c>
      <c r="P253" s="195">
        <v>0</v>
      </c>
      <c r="Q253" s="195">
        <v>0</v>
      </c>
    </row>
    <row r="254" spans="1:17" hidden="1" x14ac:dyDescent="0.25">
      <c r="A254" s="485" t="s">
        <v>236</v>
      </c>
      <c r="B254" s="490" t="e">
        <f>VLOOKUP(A254,[3]Sheet1!$B$1:$D$1757,3,FALSE)</f>
        <v>#N/A</v>
      </c>
      <c r="C254" s="490" t="e">
        <f>VLOOKUP(A254,[3]Sheet1!$B$1:$R$1757,17,FALSE)</f>
        <v>#N/A</v>
      </c>
      <c r="D254" s="493">
        <v>61100</v>
      </c>
      <c r="E254" s="481">
        <v>0</v>
      </c>
      <c r="F254" s="482" t="e">
        <f>IF(D254&lt;60,0,ROUND(($D254*F$2)+VLOOKUP($C254,[2]CONFIG!$A$33:$C$43,3,FALSE),0))</f>
        <v>#REF!</v>
      </c>
      <c r="G254" s="482" t="e">
        <f>IF(D254&lt;60,0,ROUND(($D254*G$2)+VLOOKUP($C254,[2]CONFIG!$A$33:$C$43,3,FALSE),0))</f>
        <v>#REF!</v>
      </c>
      <c r="H254" s="482" t="e">
        <f>IF(D254&lt;60,0,ROUND(($D254*H$2)+VLOOKUP($C254,[2]CONFIG!$A$33:$C$43,3,FALSE),0))</f>
        <v>#REF!</v>
      </c>
      <c r="I254" s="482" t="e">
        <f>IF(D254&lt;60,0,ROUND(($D254*I$2)+VLOOKUP($C254,[2]CONFIG!$A$33:$C$43,3,FALSE),0))</f>
        <v>#REF!</v>
      </c>
      <c r="J254" s="491"/>
      <c r="K254" s="195" t="e">
        <f t="shared" si="12"/>
        <v>#REF!</v>
      </c>
      <c r="L254" s="195" t="e">
        <f t="shared" si="13"/>
        <v>#REF!</v>
      </c>
      <c r="M254" s="195" t="e">
        <f t="shared" si="14"/>
        <v>#REF!</v>
      </c>
      <c r="N254" s="195" t="e">
        <f t="shared" si="15"/>
        <v>#REF!</v>
      </c>
      <c r="P254" s="195">
        <v>0</v>
      </c>
      <c r="Q254" s="195">
        <v>0</v>
      </c>
    </row>
    <row r="255" spans="1:17" hidden="1" x14ac:dyDescent="0.25">
      <c r="A255" s="485" t="s">
        <v>590</v>
      </c>
      <c r="B255" s="490" t="e">
        <f>VLOOKUP(A255,[3]Sheet1!$B$1:$D$1757,3,FALSE)</f>
        <v>#N/A</v>
      </c>
      <c r="C255" s="490" t="e">
        <f>VLOOKUP(A255,[3]Sheet1!$B$1:$R$1757,17,FALSE)</f>
        <v>#N/A</v>
      </c>
      <c r="D255" s="493">
        <v>61000</v>
      </c>
      <c r="E255" s="481">
        <v>0</v>
      </c>
      <c r="F255" s="482" t="e">
        <f>IF(D255&lt;60,0,ROUND(($D255*F$2)+VLOOKUP($C255,[2]CONFIG!$A$33:$C$43,3,FALSE),0))</f>
        <v>#REF!</v>
      </c>
      <c r="G255" s="482" t="e">
        <f>IF(D255&lt;60,0,ROUND(($D255*G$2)+VLOOKUP($C255,[2]CONFIG!$A$33:$C$43,3,FALSE),0))</f>
        <v>#REF!</v>
      </c>
      <c r="H255" s="482" t="e">
        <f>IF(D255&lt;60,0,ROUND(($D255*H$2)+VLOOKUP($C255,[2]CONFIG!$A$33:$C$43,3,FALSE),0))</f>
        <v>#REF!</v>
      </c>
      <c r="I255" s="482" t="e">
        <f>IF(D255&lt;60,0,ROUND(($D255*I$2)+VLOOKUP($C255,[2]CONFIG!$A$33:$C$43,3,FALSE),0))</f>
        <v>#REF!</v>
      </c>
      <c r="J255" s="491"/>
      <c r="K255" s="195" t="e">
        <f t="shared" si="12"/>
        <v>#REF!</v>
      </c>
      <c r="L255" s="195" t="e">
        <f t="shared" si="13"/>
        <v>#REF!</v>
      </c>
      <c r="M255" s="195" t="e">
        <f t="shared" si="14"/>
        <v>#REF!</v>
      </c>
      <c r="N255" s="195" t="e">
        <f t="shared" si="15"/>
        <v>#REF!</v>
      </c>
      <c r="P255" s="195">
        <v>0</v>
      </c>
      <c r="Q255" s="195">
        <v>0</v>
      </c>
    </row>
    <row r="256" spans="1:17" hidden="1" x14ac:dyDescent="0.25">
      <c r="A256" s="485" t="s">
        <v>258</v>
      </c>
      <c r="B256" s="490" t="e">
        <f>VLOOKUP(A256,[3]Sheet1!$B$1:$D$1757,3,FALSE)</f>
        <v>#N/A</v>
      </c>
      <c r="C256" s="490" t="e">
        <f>VLOOKUP(A256,[3]Sheet1!$B$1:$R$1757,17,FALSE)</f>
        <v>#N/A</v>
      </c>
      <c r="D256" s="493">
        <v>60604</v>
      </c>
      <c r="E256" s="481">
        <v>0</v>
      </c>
      <c r="F256" s="482" t="e">
        <f>IF(D256&lt;60,0,ROUND(($D256*F$2)+VLOOKUP($C256,[2]CONFIG!$A$33:$C$43,3,FALSE),0))</f>
        <v>#REF!</v>
      </c>
      <c r="G256" s="482" t="e">
        <f>IF(D256&lt;60,0,ROUND(($D256*G$2)+VLOOKUP($C256,[2]CONFIG!$A$33:$C$43,3,FALSE),0))</f>
        <v>#REF!</v>
      </c>
      <c r="H256" s="482" t="e">
        <f>IF(D256&lt;60,0,ROUND(($D256*H$2)+VLOOKUP($C256,[2]CONFIG!$A$33:$C$43,3,FALSE),0))</f>
        <v>#REF!</v>
      </c>
      <c r="I256" s="482" t="e">
        <f>IF(D256&lt;60,0,ROUND(($D256*I$2)+VLOOKUP($C256,[2]CONFIG!$A$33:$C$43,3,FALSE),0))</f>
        <v>#REF!</v>
      </c>
      <c r="J256" s="491"/>
      <c r="K256" s="195" t="e">
        <f t="shared" si="12"/>
        <v>#REF!</v>
      </c>
      <c r="L256" s="195" t="e">
        <f t="shared" si="13"/>
        <v>#REF!</v>
      </c>
      <c r="M256" s="195" t="e">
        <f t="shared" si="14"/>
        <v>#REF!</v>
      </c>
      <c r="N256" s="195" t="e">
        <f t="shared" si="15"/>
        <v>#REF!</v>
      </c>
      <c r="P256" s="195" t="e">
        <f>E256+K256</f>
        <v>#REF!</v>
      </c>
      <c r="Q256" s="195" t="e">
        <f>E256+L256</f>
        <v>#REF!</v>
      </c>
    </row>
    <row r="257" spans="1:17" hidden="1" x14ac:dyDescent="0.25">
      <c r="A257" s="485" t="s">
        <v>591</v>
      </c>
      <c r="B257" s="490" t="e">
        <f>VLOOKUP(A257,[3]Sheet1!$B$1:$D$1757,3,FALSE)</f>
        <v>#N/A</v>
      </c>
      <c r="C257" s="490" t="e">
        <f>VLOOKUP(A257,[3]Sheet1!$B$1:$R$1757,17,FALSE)</f>
        <v>#N/A</v>
      </c>
      <c r="D257" s="493">
        <v>60496</v>
      </c>
      <c r="E257" s="481">
        <v>0</v>
      </c>
      <c r="F257" s="482" t="e">
        <f>IF(D257&lt;60,0,ROUND(($D257*F$2)+VLOOKUP($C257,[2]CONFIG!$A$33:$C$43,3,FALSE),0))</f>
        <v>#REF!</v>
      </c>
      <c r="G257" s="482" t="e">
        <f>IF(D257&lt;60,0,ROUND(($D257*G$2)+VLOOKUP($C257,[2]CONFIG!$A$33:$C$43,3,FALSE),0))</f>
        <v>#REF!</v>
      </c>
      <c r="H257" s="482" t="e">
        <f>IF(D257&lt;60,0,ROUND(($D257*H$2)+VLOOKUP($C257,[2]CONFIG!$A$33:$C$43,3,FALSE),0))</f>
        <v>#REF!</v>
      </c>
      <c r="I257" s="482" t="e">
        <f>IF(D257&lt;60,0,ROUND(($D257*I$2)+VLOOKUP($C257,[2]CONFIG!$A$33:$C$43,3,FALSE),0))</f>
        <v>#REF!</v>
      </c>
      <c r="J257" s="491"/>
      <c r="K257" s="195" t="e">
        <f t="shared" si="12"/>
        <v>#REF!</v>
      </c>
      <c r="L257" s="195" t="e">
        <f t="shared" si="13"/>
        <v>#REF!</v>
      </c>
      <c r="M257" s="195" t="e">
        <f t="shared" si="14"/>
        <v>#REF!</v>
      </c>
      <c r="N257" s="195" t="e">
        <f t="shared" si="15"/>
        <v>#REF!</v>
      </c>
      <c r="P257" s="195">
        <v>0</v>
      </c>
      <c r="Q257" s="195">
        <v>0</v>
      </c>
    </row>
    <row r="258" spans="1:17" hidden="1" x14ac:dyDescent="0.25">
      <c r="A258" s="485" t="s">
        <v>592</v>
      </c>
      <c r="B258" s="490" t="e">
        <f>VLOOKUP(A258,[3]Sheet1!$B$1:$D$1757,3,FALSE)</f>
        <v>#N/A</v>
      </c>
      <c r="C258" s="490" t="e">
        <f>VLOOKUP(A258,[3]Sheet1!$B$1:$R$1757,17,FALSE)</f>
        <v>#N/A</v>
      </c>
      <c r="D258" s="493">
        <v>60247</v>
      </c>
      <c r="E258" s="481">
        <v>0</v>
      </c>
      <c r="F258" s="482" t="e">
        <f>IF(D258&lt;60,0,ROUND(($D258*F$2)+VLOOKUP($C258,[2]CONFIG!$A$33:$C$43,3,FALSE),0))</f>
        <v>#REF!</v>
      </c>
      <c r="G258" s="482" t="e">
        <f>IF(D258&lt;60,0,ROUND(($D258*G$2)+VLOOKUP($C258,[2]CONFIG!$A$33:$C$43,3,FALSE),0))</f>
        <v>#REF!</v>
      </c>
      <c r="H258" s="482" t="e">
        <f>IF(D258&lt;60,0,ROUND(($D258*H$2)+VLOOKUP($C258,[2]CONFIG!$A$33:$C$43,3,FALSE),0))</f>
        <v>#REF!</v>
      </c>
      <c r="I258" s="482" t="e">
        <f>IF(D258&lt;60,0,ROUND(($D258*I$2)+VLOOKUP($C258,[2]CONFIG!$A$33:$C$43,3,FALSE),0))</f>
        <v>#REF!</v>
      </c>
      <c r="J258" s="491"/>
      <c r="K258" s="195" t="e">
        <f t="shared" si="12"/>
        <v>#REF!</v>
      </c>
      <c r="L258" s="195" t="e">
        <f t="shared" si="13"/>
        <v>#REF!</v>
      </c>
      <c r="M258" s="195" t="e">
        <f t="shared" si="14"/>
        <v>#REF!</v>
      </c>
      <c r="N258" s="195" t="e">
        <f t="shared" si="15"/>
        <v>#REF!</v>
      </c>
      <c r="P258" s="195">
        <v>0</v>
      </c>
      <c r="Q258" s="195">
        <v>0</v>
      </c>
    </row>
    <row r="259" spans="1:17" hidden="1" x14ac:dyDescent="0.25">
      <c r="A259" s="485" t="s">
        <v>593</v>
      </c>
      <c r="B259" s="490" t="e">
        <f>VLOOKUP(A259,[3]Sheet1!$B$1:$D$1757,3,FALSE)</f>
        <v>#N/A</v>
      </c>
      <c r="C259" s="490" t="e">
        <f>VLOOKUP(A259,[3]Sheet1!$B$1:$R$1757,17,FALSE)</f>
        <v>#N/A</v>
      </c>
      <c r="D259" s="493">
        <v>60233</v>
      </c>
      <c r="E259" s="481">
        <v>0</v>
      </c>
      <c r="F259" s="482" t="e">
        <f>IF(D259&lt;60,0,ROUND(($D259*F$2)+VLOOKUP($C259,[2]CONFIG!$A$33:$C$43,3,FALSE),0))</f>
        <v>#REF!</v>
      </c>
      <c r="G259" s="482" t="e">
        <f>IF(D259&lt;60,0,ROUND(($D259*G$2)+VLOOKUP($C259,[2]CONFIG!$A$33:$C$43,3,FALSE),0))</f>
        <v>#REF!</v>
      </c>
      <c r="H259" s="482" t="e">
        <f>IF(D259&lt;60,0,ROUND(($D259*H$2)+VLOOKUP($C259,[2]CONFIG!$A$33:$C$43,3,FALSE),0))</f>
        <v>#REF!</v>
      </c>
      <c r="I259" s="482" t="e">
        <f>IF(D259&lt;60,0,ROUND(($D259*I$2)+VLOOKUP($C259,[2]CONFIG!$A$33:$C$43,3,FALSE),0))</f>
        <v>#REF!</v>
      </c>
      <c r="J259" s="491"/>
      <c r="K259" s="195" t="e">
        <f t="shared" si="12"/>
        <v>#REF!</v>
      </c>
      <c r="L259" s="195" t="e">
        <f t="shared" si="13"/>
        <v>#REF!</v>
      </c>
      <c r="M259" s="195" t="e">
        <f t="shared" si="14"/>
        <v>#REF!</v>
      </c>
      <c r="N259" s="195" t="e">
        <f t="shared" si="15"/>
        <v>#REF!</v>
      </c>
      <c r="P259" s="195">
        <v>0</v>
      </c>
      <c r="Q259" s="195">
        <v>0</v>
      </c>
    </row>
    <row r="260" spans="1:17" hidden="1" x14ac:dyDescent="0.25">
      <c r="A260" s="485" t="s">
        <v>594</v>
      </c>
      <c r="B260" s="490" t="e">
        <f>VLOOKUP(A260,[3]Sheet1!$B$1:$D$1757,3,FALSE)</f>
        <v>#N/A</v>
      </c>
      <c r="C260" s="490" t="e">
        <f>VLOOKUP(A260,[3]Sheet1!$B$1:$R$1757,17,FALSE)</f>
        <v>#N/A</v>
      </c>
      <c r="D260" s="493">
        <v>60156</v>
      </c>
      <c r="E260" s="481">
        <v>0</v>
      </c>
      <c r="F260" s="482" t="e">
        <f>IF(D260&lt;60,0,ROUND(($D260*F$2)+VLOOKUP($C260,[2]CONFIG!$A$33:$C$43,3,FALSE),0))</f>
        <v>#REF!</v>
      </c>
      <c r="G260" s="482" t="e">
        <f>IF(D260&lt;60,0,ROUND(($D260*G$2)+VLOOKUP($C260,[2]CONFIG!$A$33:$C$43,3,FALSE),0))</f>
        <v>#REF!</v>
      </c>
      <c r="H260" s="482" t="e">
        <f>IF(D260&lt;60,0,ROUND(($D260*H$2)+VLOOKUP($C260,[2]CONFIG!$A$33:$C$43,3,FALSE),0))</f>
        <v>#REF!</v>
      </c>
      <c r="I260" s="482" t="e">
        <f>IF(D260&lt;60,0,ROUND(($D260*I$2)+VLOOKUP($C260,[2]CONFIG!$A$33:$C$43,3,FALSE),0))</f>
        <v>#REF!</v>
      </c>
      <c r="J260" s="491"/>
      <c r="K260" s="195" t="e">
        <f t="shared" si="12"/>
        <v>#REF!</v>
      </c>
      <c r="L260" s="195" t="e">
        <f t="shared" si="13"/>
        <v>#REF!</v>
      </c>
      <c r="M260" s="195" t="e">
        <f t="shared" si="14"/>
        <v>#REF!</v>
      </c>
      <c r="N260" s="195" t="e">
        <f t="shared" si="15"/>
        <v>#REF!</v>
      </c>
      <c r="P260" s="195">
        <v>0</v>
      </c>
      <c r="Q260" s="195">
        <v>0</v>
      </c>
    </row>
    <row r="261" spans="1:17" hidden="1" x14ac:dyDescent="0.25">
      <c r="A261" s="485" t="s">
        <v>595</v>
      </c>
      <c r="B261" s="490" t="e">
        <f>VLOOKUP(A261,[3]Sheet1!$B$1:$D$1757,3,FALSE)</f>
        <v>#N/A</v>
      </c>
      <c r="C261" s="490" t="e">
        <f>VLOOKUP(A261,[3]Sheet1!$B$1:$R$1757,17,FALSE)</f>
        <v>#N/A</v>
      </c>
      <c r="D261" s="493">
        <v>60000</v>
      </c>
      <c r="E261" s="481">
        <v>0</v>
      </c>
      <c r="F261" s="482" t="e">
        <f>IF(D261&lt;60,0,ROUND(($D261*F$2)+VLOOKUP($C261,[2]CONFIG!$A$33:$C$43,3,FALSE),0))</f>
        <v>#REF!</v>
      </c>
      <c r="G261" s="482" t="e">
        <f>IF(D261&lt;60,0,ROUND(($D261*G$2)+VLOOKUP($C261,[2]CONFIG!$A$33:$C$43,3,FALSE),0))</f>
        <v>#REF!</v>
      </c>
      <c r="H261" s="482" t="e">
        <f>IF(D261&lt;60,0,ROUND(($D261*H$2)+VLOOKUP($C261,[2]CONFIG!$A$33:$C$43,3,FALSE),0))</f>
        <v>#REF!</v>
      </c>
      <c r="I261" s="482" t="e">
        <f>IF(D261&lt;60,0,ROUND(($D261*I$2)+VLOOKUP($C261,[2]CONFIG!$A$33:$C$43,3,FALSE),0))</f>
        <v>#REF!</v>
      </c>
      <c r="J261" s="491"/>
      <c r="K261" s="195" t="e">
        <f t="shared" ref="K261:K324" si="16">(ROUND($E261*$K$2,2))</f>
        <v>#REF!</v>
      </c>
      <c r="L261" s="195" t="e">
        <f t="shared" ref="L261:L324" si="17">(ROUND($E261*$L$2,2))</f>
        <v>#REF!</v>
      </c>
      <c r="M261" s="195" t="e">
        <f t="shared" ref="M261:M324" si="18">(ROUND($E261*$M$2,2))</f>
        <v>#REF!</v>
      </c>
      <c r="N261" s="195" t="e">
        <f t="shared" ref="N261:N324" si="19">(ROUND($E261*$N$2,2))</f>
        <v>#REF!</v>
      </c>
      <c r="P261" s="195">
        <v>0</v>
      </c>
      <c r="Q261" s="195">
        <v>0</v>
      </c>
    </row>
    <row r="262" spans="1:17" hidden="1" x14ac:dyDescent="0.25">
      <c r="A262" s="485" t="s">
        <v>596</v>
      </c>
      <c r="B262" s="490" t="e">
        <f>VLOOKUP(A262,[3]Sheet1!$B$1:$D$1757,3,FALSE)</f>
        <v>#N/A</v>
      </c>
      <c r="C262" s="490" t="e">
        <f>VLOOKUP(A262,[3]Sheet1!$B$1:$R$1757,17,FALSE)</f>
        <v>#N/A</v>
      </c>
      <c r="D262" s="493">
        <v>59451</v>
      </c>
      <c r="E262" s="481">
        <v>0</v>
      </c>
      <c r="F262" s="482" t="e">
        <f>IF(D262&lt;60,0,ROUND(($D262*F$2)+VLOOKUP($C262,[2]CONFIG!$A$33:$C$43,3,FALSE),0))</f>
        <v>#REF!</v>
      </c>
      <c r="G262" s="482" t="e">
        <f>IF(D262&lt;60,0,ROUND(($D262*G$2)+VLOOKUP($C262,[2]CONFIG!$A$33:$C$43,3,FALSE),0))</f>
        <v>#REF!</v>
      </c>
      <c r="H262" s="482" t="e">
        <f>IF(D262&lt;60,0,ROUND(($D262*H$2)+VLOOKUP($C262,[2]CONFIG!$A$33:$C$43,3,FALSE),0))</f>
        <v>#REF!</v>
      </c>
      <c r="I262" s="482" t="e">
        <f>IF(D262&lt;60,0,ROUND(($D262*I$2)+VLOOKUP($C262,[2]CONFIG!$A$33:$C$43,3,FALSE),0))</f>
        <v>#REF!</v>
      </c>
      <c r="J262" s="491"/>
      <c r="K262" s="195" t="e">
        <f t="shared" si="16"/>
        <v>#REF!</v>
      </c>
      <c r="L262" s="195" t="e">
        <f t="shared" si="17"/>
        <v>#REF!</v>
      </c>
      <c r="M262" s="195" t="e">
        <f t="shared" si="18"/>
        <v>#REF!</v>
      </c>
      <c r="N262" s="195" t="e">
        <f t="shared" si="19"/>
        <v>#REF!</v>
      </c>
      <c r="P262" s="195">
        <v>0</v>
      </c>
      <c r="Q262" s="195">
        <v>0</v>
      </c>
    </row>
    <row r="263" spans="1:17" hidden="1" x14ac:dyDescent="0.25">
      <c r="A263" s="485" t="s">
        <v>597</v>
      </c>
      <c r="B263" s="490" t="e">
        <f>VLOOKUP(A263,[3]Sheet1!$B$1:$D$1757,3,FALSE)</f>
        <v>#N/A</v>
      </c>
      <c r="C263" s="490" t="e">
        <f>VLOOKUP(A263,[3]Sheet1!$B$1:$R$1757,17,FALSE)</f>
        <v>#N/A</v>
      </c>
      <c r="D263" s="493">
        <v>59344</v>
      </c>
      <c r="E263" s="481">
        <v>0</v>
      </c>
      <c r="F263" s="482" t="e">
        <f>IF(D263&lt;60,0,ROUND(($D263*F$2)+VLOOKUP($C263,[2]CONFIG!$A$33:$C$43,3,FALSE),0))</f>
        <v>#REF!</v>
      </c>
      <c r="G263" s="482" t="e">
        <f>IF(D263&lt;60,0,ROUND(($D263*G$2)+VLOOKUP($C263,[2]CONFIG!$A$33:$C$43,3,FALSE),0))</f>
        <v>#REF!</v>
      </c>
      <c r="H263" s="482" t="e">
        <f>IF(D263&lt;60,0,ROUND(($D263*H$2)+VLOOKUP($C263,[2]CONFIG!$A$33:$C$43,3,FALSE),0))</f>
        <v>#REF!</v>
      </c>
      <c r="I263" s="482" t="e">
        <f>IF(D263&lt;60,0,ROUND(($D263*I$2)+VLOOKUP($C263,[2]CONFIG!$A$33:$C$43,3,FALSE),0))</f>
        <v>#REF!</v>
      </c>
      <c r="J263" s="491"/>
      <c r="K263" s="195" t="e">
        <f t="shared" si="16"/>
        <v>#REF!</v>
      </c>
      <c r="L263" s="195" t="e">
        <f t="shared" si="17"/>
        <v>#REF!</v>
      </c>
      <c r="M263" s="195" t="e">
        <f t="shared" si="18"/>
        <v>#REF!</v>
      </c>
      <c r="N263" s="195" t="e">
        <f t="shared" si="19"/>
        <v>#REF!</v>
      </c>
      <c r="P263" s="195">
        <v>0</v>
      </c>
      <c r="Q263" s="195">
        <v>0</v>
      </c>
    </row>
    <row r="264" spans="1:17" hidden="1" x14ac:dyDescent="0.25">
      <c r="A264" s="485" t="s">
        <v>598</v>
      </c>
      <c r="B264" s="490" t="e">
        <f>VLOOKUP(A264,[3]Sheet1!$B$1:$D$1757,3,FALSE)</f>
        <v>#N/A</v>
      </c>
      <c r="C264" s="490" t="e">
        <f>VLOOKUP(A264,[3]Sheet1!$B$1:$R$1757,17,FALSE)</f>
        <v>#N/A</v>
      </c>
      <c r="D264" s="493">
        <v>59316</v>
      </c>
      <c r="E264" s="481">
        <v>0</v>
      </c>
      <c r="F264" s="482" t="e">
        <f>IF(D264&lt;60,0,ROUND(($D264*F$2)+VLOOKUP($C264,[2]CONFIG!$A$33:$C$43,3,FALSE),0))</f>
        <v>#REF!</v>
      </c>
      <c r="G264" s="482" t="e">
        <f>IF(D264&lt;60,0,ROUND(($D264*G$2)+VLOOKUP($C264,[2]CONFIG!$A$33:$C$43,3,FALSE),0))</f>
        <v>#REF!</v>
      </c>
      <c r="H264" s="482" t="e">
        <f>IF(D264&lt;60,0,ROUND(($D264*H$2)+VLOOKUP($C264,[2]CONFIG!$A$33:$C$43,3,FALSE),0))</f>
        <v>#REF!</v>
      </c>
      <c r="I264" s="482" t="e">
        <f>IF(D264&lt;60,0,ROUND(($D264*I$2)+VLOOKUP($C264,[2]CONFIG!$A$33:$C$43,3,FALSE),0))</f>
        <v>#REF!</v>
      </c>
      <c r="J264" s="491"/>
      <c r="K264" s="195" t="e">
        <f t="shared" si="16"/>
        <v>#REF!</v>
      </c>
      <c r="L264" s="195" t="e">
        <f t="shared" si="17"/>
        <v>#REF!</v>
      </c>
      <c r="M264" s="195" t="e">
        <f t="shared" si="18"/>
        <v>#REF!</v>
      </c>
      <c r="N264" s="195" t="e">
        <f t="shared" si="19"/>
        <v>#REF!</v>
      </c>
      <c r="P264" s="195">
        <v>0</v>
      </c>
      <c r="Q264" s="195">
        <v>0</v>
      </c>
    </row>
    <row r="265" spans="1:17" hidden="1" x14ac:dyDescent="0.25">
      <c r="A265" s="485" t="s">
        <v>599</v>
      </c>
      <c r="B265" s="490" t="e">
        <f>VLOOKUP(A265,[3]Sheet1!$B$1:$D$1757,3,FALSE)</f>
        <v>#N/A</v>
      </c>
      <c r="C265" s="490" t="e">
        <f>VLOOKUP(A265,[3]Sheet1!$B$1:$R$1757,17,FALSE)</f>
        <v>#N/A</v>
      </c>
      <c r="D265" s="493">
        <v>58954</v>
      </c>
      <c r="E265" s="481">
        <v>0</v>
      </c>
      <c r="F265" s="482" t="e">
        <f>IF(D265&lt;60,0,ROUND(($D265*F$2)+VLOOKUP($C265,[2]CONFIG!$A$33:$C$43,3,FALSE),0))</f>
        <v>#REF!</v>
      </c>
      <c r="G265" s="482" t="e">
        <f>IF(D265&lt;60,0,ROUND(($D265*G$2)+VLOOKUP($C265,[2]CONFIG!$A$33:$C$43,3,FALSE),0))</f>
        <v>#REF!</v>
      </c>
      <c r="H265" s="482" t="e">
        <f>IF(D265&lt;60,0,ROUND(($D265*H$2)+VLOOKUP($C265,[2]CONFIG!$A$33:$C$43,3,FALSE),0))</f>
        <v>#REF!</v>
      </c>
      <c r="I265" s="482" t="e">
        <f>IF(D265&lt;60,0,ROUND(($D265*I$2)+VLOOKUP($C265,[2]CONFIG!$A$33:$C$43,3,FALSE),0))</f>
        <v>#REF!</v>
      </c>
      <c r="J265" s="491"/>
      <c r="K265" s="195" t="e">
        <f t="shared" si="16"/>
        <v>#REF!</v>
      </c>
      <c r="L265" s="195" t="e">
        <f t="shared" si="17"/>
        <v>#REF!</v>
      </c>
      <c r="M265" s="195" t="e">
        <f t="shared" si="18"/>
        <v>#REF!</v>
      </c>
      <c r="N265" s="195" t="e">
        <f t="shared" si="19"/>
        <v>#REF!</v>
      </c>
      <c r="P265" s="195">
        <v>0</v>
      </c>
      <c r="Q265" s="195">
        <v>0</v>
      </c>
    </row>
    <row r="266" spans="1:17" hidden="1" x14ac:dyDescent="0.25">
      <c r="A266" s="485" t="s">
        <v>600</v>
      </c>
      <c r="B266" s="490" t="e">
        <f>VLOOKUP(A266,[3]Sheet1!$B$1:$D$1757,3,FALSE)</f>
        <v>#N/A</v>
      </c>
      <c r="C266" s="490" t="e">
        <f>VLOOKUP(A266,[3]Sheet1!$B$1:$R$1757,17,FALSE)</f>
        <v>#N/A</v>
      </c>
      <c r="D266" s="493">
        <v>58839</v>
      </c>
      <c r="E266" s="481">
        <v>0</v>
      </c>
      <c r="F266" s="482" t="e">
        <f>IF(D266&lt;60,0,ROUND(($D266*F$2)+VLOOKUP($C266,[2]CONFIG!$A$33:$C$43,3,FALSE),0))</f>
        <v>#REF!</v>
      </c>
      <c r="G266" s="482" t="e">
        <f>IF(D266&lt;60,0,ROUND(($D266*G$2)+VLOOKUP($C266,[2]CONFIG!$A$33:$C$43,3,FALSE),0))</f>
        <v>#REF!</v>
      </c>
      <c r="H266" s="482" t="e">
        <f>IF(D266&lt;60,0,ROUND(($D266*H$2)+VLOOKUP($C266,[2]CONFIG!$A$33:$C$43,3,FALSE),0))</f>
        <v>#REF!</v>
      </c>
      <c r="I266" s="482" t="e">
        <f>IF(D266&lt;60,0,ROUND(($D266*I$2)+VLOOKUP($C266,[2]CONFIG!$A$33:$C$43,3,FALSE),0))</f>
        <v>#REF!</v>
      </c>
      <c r="J266" s="491"/>
      <c r="K266" s="195" t="e">
        <f t="shared" si="16"/>
        <v>#REF!</v>
      </c>
      <c r="L266" s="195" t="e">
        <f t="shared" si="17"/>
        <v>#REF!</v>
      </c>
      <c r="M266" s="195" t="e">
        <f t="shared" si="18"/>
        <v>#REF!</v>
      </c>
      <c r="N266" s="195" t="e">
        <f t="shared" si="19"/>
        <v>#REF!</v>
      </c>
      <c r="P266" s="195">
        <v>0</v>
      </c>
      <c r="Q266" s="195">
        <v>0</v>
      </c>
    </row>
    <row r="267" spans="1:17" hidden="1" x14ac:dyDescent="0.25">
      <c r="A267" s="485" t="s">
        <v>601</v>
      </c>
      <c r="B267" s="490" t="e">
        <f>VLOOKUP(A267,[3]Sheet1!$B$1:$D$1757,3,FALSE)</f>
        <v>#N/A</v>
      </c>
      <c r="C267" s="490" t="e">
        <f>VLOOKUP(A267,[3]Sheet1!$B$1:$R$1757,17,FALSE)</f>
        <v>#N/A</v>
      </c>
      <c r="D267" s="493">
        <v>58620</v>
      </c>
      <c r="E267" s="481">
        <v>0</v>
      </c>
      <c r="F267" s="482" t="e">
        <f>IF(D267&lt;60,0,ROUND(($D267*F$2)+VLOOKUP($C267,[2]CONFIG!$A$33:$C$43,3,FALSE),0))</f>
        <v>#REF!</v>
      </c>
      <c r="G267" s="482" t="e">
        <f>IF(D267&lt;60,0,ROUND(($D267*G$2)+VLOOKUP($C267,[2]CONFIG!$A$33:$C$43,3,FALSE),0))</f>
        <v>#REF!</v>
      </c>
      <c r="H267" s="482" t="e">
        <f>IF(D267&lt;60,0,ROUND(($D267*H$2)+VLOOKUP($C267,[2]CONFIG!$A$33:$C$43,3,FALSE),0))</f>
        <v>#REF!</v>
      </c>
      <c r="I267" s="482" t="e">
        <f>IF(D267&lt;60,0,ROUND(($D267*I$2)+VLOOKUP($C267,[2]CONFIG!$A$33:$C$43,3,FALSE),0))</f>
        <v>#REF!</v>
      </c>
      <c r="J267" s="491"/>
      <c r="K267" s="195" t="e">
        <f t="shared" si="16"/>
        <v>#REF!</v>
      </c>
      <c r="L267" s="195" t="e">
        <f t="shared" si="17"/>
        <v>#REF!</v>
      </c>
      <c r="M267" s="195" t="e">
        <f t="shared" si="18"/>
        <v>#REF!</v>
      </c>
      <c r="N267" s="195" t="e">
        <f t="shared" si="19"/>
        <v>#REF!</v>
      </c>
      <c r="P267" s="195">
        <v>0</v>
      </c>
      <c r="Q267" s="195">
        <v>0</v>
      </c>
    </row>
    <row r="268" spans="1:17" hidden="1" x14ac:dyDescent="0.25">
      <c r="A268" s="485" t="s">
        <v>602</v>
      </c>
      <c r="B268" s="490" t="e">
        <f>VLOOKUP(A268,[3]Sheet1!$B$1:$D$1757,3,FALSE)</f>
        <v>#N/A</v>
      </c>
      <c r="C268" s="490" t="e">
        <f>VLOOKUP(A268,[3]Sheet1!$B$1:$R$1757,17,FALSE)</f>
        <v>#N/A</v>
      </c>
      <c r="D268" s="493">
        <v>58563</v>
      </c>
      <c r="E268" s="481">
        <v>0</v>
      </c>
      <c r="F268" s="482" t="e">
        <f>IF(D268&lt;60,0,ROUND(($D268*F$2)+VLOOKUP($C268,[2]CONFIG!$A$33:$C$43,3,FALSE),0))</f>
        <v>#REF!</v>
      </c>
      <c r="G268" s="482" t="e">
        <f>IF(D268&lt;60,0,ROUND(($D268*G$2)+VLOOKUP($C268,[2]CONFIG!$A$33:$C$43,3,FALSE),0))</f>
        <v>#REF!</v>
      </c>
      <c r="H268" s="482" t="e">
        <f>IF(D268&lt;60,0,ROUND(($D268*H$2)+VLOOKUP($C268,[2]CONFIG!$A$33:$C$43,3,FALSE),0))</f>
        <v>#REF!</v>
      </c>
      <c r="I268" s="482" t="e">
        <f>IF(D268&lt;60,0,ROUND(($D268*I$2)+VLOOKUP($C268,[2]CONFIG!$A$33:$C$43,3,FALSE),0))</f>
        <v>#REF!</v>
      </c>
      <c r="J268" s="491"/>
      <c r="K268" s="195" t="e">
        <f t="shared" si="16"/>
        <v>#REF!</v>
      </c>
      <c r="L268" s="195" t="e">
        <f t="shared" si="17"/>
        <v>#REF!</v>
      </c>
      <c r="M268" s="195" t="e">
        <f t="shared" si="18"/>
        <v>#REF!</v>
      </c>
      <c r="N268" s="195" t="e">
        <f t="shared" si="19"/>
        <v>#REF!</v>
      </c>
      <c r="P268" s="195" t="e">
        <f>E268+K268</f>
        <v>#REF!</v>
      </c>
      <c r="Q268" s="195" t="e">
        <f>E268+L268</f>
        <v>#REF!</v>
      </c>
    </row>
    <row r="269" spans="1:17" hidden="1" x14ac:dyDescent="0.25">
      <c r="A269" s="485" t="s">
        <v>603</v>
      </c>
      <c r="B269" s="490" t="e">
        <f>VLOOKUP(A269,[3]Sheet1!$B$1:$D$1757,3,FALSE)</f>
        <v>#N/A</v>
      </c>
      <c r="C269" s="490" t="e">
        <f>VLOOKUP(A269,[3]Sheet1!$B$1:$R$1757,17,FALSE)</f>
        <v>#N/A</v>
      </c>
      <c r="D269" s="493">
        <v>58152</v>
      </c>
      <c r="E269" s="481">
        <v>0</v>
      </c>
      <c r="F269" s="482" t="e">
        <f>IF(D269&lt;60,0,ROUND(($D269*F$2)+VLOOKUP($C269,[2]CONFIG!$A$33:$C$43,3,FALSE),0))</f>
        <v>#REF!</v>
      </c>
      <c r="G269" s="482" t="e">
        <f>IF(D269&lt;60,0,ROUND(($D269*G$2)+VLOOKUP($C269,[2]CONFIG!$A$33:$C$43,3,FALSE),0))</f>
        <v>#REF!</v>
      </c>
      <c r="H269" s="482" t="e">
        <f>IF(D269&lt;60,0,ROUND(($D269*H$2)+VLOOKUP($C269,[2]CONFIG!$A$33:$C$43,3,FALSE),0))</f>
        <v>#REF!</v>
      </c>
      <c r="I269" s="482" t="e">
        <f>IF(D269&lt;60,0,ROUND(($D269*I$2)+VLOOKUP($C269,[2]CONFIG!$A$33:$C$43,3,FALSE),0))</f>
        <v>#REF!</v>
      </c>
      <c r="J269" s="491"/>
      <c r="K269" s="195" t="e">
        <f t="shared" si="16"/>
        <v>#REF!</v>
      </c>
      <c r="L269" s="195" t="e">
        <f t="shared" si="17"/>
        <v>#REF!</v>
      </c>
      <c r="M269" s="195" t="e">
        <f t="shared" si="18"/>
        <v>#REF!</v>
      </c>
      <c r="N269" s="195" t="e">
        <f t="shared" si="19"/>
        <v>#REF!</v>
      </c>
      <c r="P269" s="195">
        <v>0</v>
      </c>
      <c r="Q269" s="195">
        <v>0</v>
      </c>
    </row>
    <row r="270" spans="1:17" hidden="1" x14ac:dyDescent="0.25">
      <c r="A270" s="485" t="s">
        <v>604</v>
      </c>
      <c r="B270" s="490" t="e">
        <f>VLOOKUP(A270,[3]Sheet1!$B$1:$D$1757,3,FALSE)</f>
        <v>#N/A</v>
      </c>
      <c r="C270" s="490" t="e">
        <f>VLOOKUP(A270,[3]Sheet1!$B$1:$R$1757,17,FALSE)</f>
        <v>#N/A</v>
      </c>
      <c r="D270" s="493">
        <v>58068</v>
      </c>
      <c r="E270" s="481">
        <v>0</v>
      </c>
      <c r="F270" s="482" t="e">
        <f>IF(D270&lt;60,0,ROUND(($D270*F$2)+VLOOKUP($C270,[2]CONFIG!$A$33:$C$43,3,FALSE),0))</f>
        <v>#REF!</v>
      </c>
      <c r="G270" s="482" t="e">
        <f>IF(D270&lt;60,0,ROUND(($D270*G$2)+VLOOKUP($C270,[2]CONFIG!$A$33:$C$43,3,FALSE),0))</f>
        <v>#REF!</v>
      </c>
      <c r="H270" s="482" t="e">
        <f>IF(D270&lt;60,0,ROUND(($D270*H$2)+VLOOKUP($C270,[2]CONFIG!$A$33:$C$43,3,FALSE),0))</f>
        <v>#REF!</v>
      </c>
      <c r="I270" s="482" t="e">
        <f>IF(D270&lt;60,0,ROUND(($D270*I$2)+VLOOKUP($C270,[2]CONFIG!$A$33:$C$43,3,FALSE),0))</f>
        <v>#REF!</v>
      </c>
      <c r="J270" s="491"/>
      <c r="K270" s="195" t="e">
        <f t="shared" si="16"/>
        <v>#REF!</v>
      </c>
      <c r="L270" s="195" t="e">
        <f t="shared" si="17"/>
        <v>#REF!</v>
      </c>
      <c r="M270" s="195" t="e">
        <f t="shared" si="18"/>
        <v>#REF!</v>
      </c>
      <c r="N270" s="195" t="e">
        <f t="shared" si="19"/>
        <v>#REF!</v>
      </c>
      <c r="P270" s="195">
        <v>0</v>
      </c>
      <c r="Q270" s="195">
        <v>0</v>
      </c>
    </row>
    <row r="271" spans="1:17" hidden="1" x14ac:dyDescent="0.25">
      <c r="A271" s="485" t="s">
        <v>605</v>
      </c>
      <c r="B271" s="490" t="e">
        <f>VLOOKUP(A271,[3]Sheet1!$B$1:$D$1757,3,FALSE)</f>
        <v>#N/A</v>
      </c>
      <c r="C271" s="490" t="e">
        <f>VLOOKUP(A271,[3]Sheet1!$B$1:$R$1757,17,FALSE)</f>
        <v>#N/A</v>
      </c>
      <c r="D271" s="493">
        <v>57935</v>
      </c>
      <c r="E271" s="481">
        <v>0</v>
      </c>
      <c r="F271" s="482" t="e">
        <f>IF(D271&lt;60,0,ROUND(($D271*F$2)+VLOOKUP($C271,[2]CONFIG!$A$33:$C$43,3,FALSE),0))</f>
        <v>#REF!</v>
      </c>
      <c r="G271" s="482" t="e">
        <f>IF(D271&lt;60,0,ROUND(($D271*G$2)+VLOOKUP($C271,[2]CONFIG!$A$33:$C$43,3,FALSE),0))</f>
        <v>#REF!</v>
      </c>
      <c r="H271" s="482" t="e">
        <f>IF(D271&lt;60,0,ROUND(($D271*H$2)+VLOOKUP($C271,[2]CONFIG!$A$33:$C$43,3,FALSE),0))</f>
        <v>#REF!</v>
      </c>
      <c r="I271" s="482" t="e">
        <f>IF(D271&lt;60,0,ROUND(($D271*I$2)+VLOOKUP($C271,[2]CONFIG!$A$33:$C$43,3,FALSE),0))</f>
        <v>#REF!</v>
      </c>
      <c r="J271" s="491"/>
      <c r="K271" s="195" t="e">
        <f t="shared" si="16"/>
        <v>#REF!</v>
      </c>
      <c r="L271" s="195" t="e">
        <f t="shared" si="17"/>
        <v>#REF!</v>
      </c>
      <c r="M271" s="195" t="e">
        <f t="shared" si="18"/>
        <v>#REF!</v>
      </c>
      <c r="N271" s="195" t="e">
        <f t="shared" si="19"/>
        <v>#REF!</v>
      </c>
      <c r="P271" s="195" t="e">
        <f>E271+K271</f>
        <v>#REF!</v>
      </c>
      <c r="Q271" s="195" t="e">
        <f>E271+L271</f>
        <v>#REF!</v>
      </c>
    </row>
    <row r="272" spans="1:17" hidden="1" x14ac:dyDescent="0.25">
      <c r="A272" s="485" t="s">
        <v>606</v>
      </c>
      <c r="B272" s="490" t="e">
        <f>VLOOKUP(A272,[3]Sheet1!$B$1:$D$1757,3,FALSE)</f>
        <v>#N/A</v>
      </c>
      <c r="C272" s="490" t="e">
        <f>VLOOKUP(A272,[3]Sheet1!$B$1:$R$1757,17,FALSE)</f>
        <v>#N/A</v>
      </c>
      <c r="D272" s="493">
        <v>57830</v>
      </c>
      <c r="E272" s="481">
        <v>0</v>
      </c>
      <c r="F272" s="482" t="e">
        <f>IF(D272&lt;60,0,ROUND(($D272*F$2)+VLOOKUP($C272,[2]CONFIG!$A$33:$C$43,3,FALSE),0))</f>
        <v>#REF!</v>
      </c>
      <c r="G272" s="482" t="e">
        <f>IF(D272&lt;60,0,ROUND(($D272*G$2)+VLOOKUP($C272,[2]CONFIG!$A$33:$C$43,3,FALSE),0))</f>
        <v>#REF!</v>
      </c>
      <c r="H272" s="482" t="e">
        <f>IF(D272&lt;60,0,ROUND(($D272*H$2)+VLOOKUP($C272,[2]CONFIG!$A$33:$C$43,3,FALSE),0))</f>
        <v>#REF!</v>
      </c>
      <c r="I272" s="482" t="e">
        <f>IF(D272&lt;60,0,ROUND(($D272*I$2)+VLOOKUP($C272,[2]CONFIG!$A$33:$C$43,3,FALSE),0))</f>
        <v>#REF!</v>
      </c>
      <c r="J272" s="491"/>
      <c r="K272" s="195" t="e">
        <f t="shared" si="16"/>
        <v>#REF!</v>
      </c>
      <c r="L272" s="195" t="e">
        <f t="shared" si="17"/>
        <v>#REF!</v>
      </c>
      <c r="M272" s="195" t="e">
        <f t="shared" si="18"/>
        <v>#REF!</v>
      </c>
      <c r="N272" s="195" t="e">
        <f t="shared" si="19"/>
        <v>#REF!</v>
      </c>
      <c r="P272" s="195">
        <v>0</v>
      </c>
      <c r="Q272" s="195">
        <v>0</v>
      </c>
    </row>
    <row r="273" spans="1:17" hidden="1" x14ac:dyDescent="0.25">
      <c r="A273" s="485" t="s">
        <v>607</v>
      </c>
      <c r="B273" s="490" t="e">
        <f>VLOOKUP(A273,[3]Sheet1!$B$1:$D$1757,3,FALSE)</f>
        <v>#N/A</v>
      </c>
      <c r="C273" s="490" t="e">
        <f>VLOOKUP(A273,[3]Sheet1!$B$1:$R$1757,17,FALSE)</f>
        <v>#N/A</v>
      </c>
      <c r="D273" s="493">
        <v>57680</v>
      </c>
      <c r="E273" s="481">
        <v>0</v>
      </c>
      <c r="F273" s="482" t="e">
        <f>IF(D273&lt;60,0,ROUND(($D273*F$2)+VLOOKUP($C273,[2]CONFIG!$A$33:$C$43,3,FALSE),0))</f>
        <v>#REF!</v>
      </c>
      <c r="G273" s="482" t="e">
        <f>IF(D273&lt;60,0,ROUND(($D273*G$2)+VLOOKUP($C273,[2]CONFIG!$A$33:$C$43,3,FALSE),0))</f>
        <v>#REF!</v>
      </c>
      <c r="H273" s="482" t="e">
        <f>IF(D273&lt;60,0,ROUND(($D273*H$2)+VLOOKUP($C273,[2]CONFIG!$A$33:$C$43,3,FALSE),0))</f>
        <v>#REF!</v>
      </c>
      <c r="I273" s="482" t="e">
        <f>IF(D273&lt;60,0,ROUND(($D273*I$2)+VLOOKUP($C273,[2]CONFIG!$A$33:$C$43,3,FALSE),0))</f>
        <v>#REF!</v>
      </c>
      <c r="J273" s="491"/>
      <c r="K273" s="195" t="e">
        <f t="shared" si="16"/>
        <v>#REF!</v>
      </c>
      <c r="L273" s="195" t="e">
        <f t="shared" si="17"/>
        <v>#REF!</v>
      </c>
      <c r="M273" s="195" t="e">
        <f t="shared" si="18"/>
        <v>#REF!</v>
      </c>
      <c r="N273" s="195" t="e">
        <f t="shared" si="19"/>
        <v>#REF!</v>
      </c>
      <c r="P273" s="195">
        <v>0</v>
      </c>
      <c r="Q273" s="195">
        <v>0</v>
      </c>
    </row>
    <row r="274" spans="1:17" hidden="1" x14ac:dyDescent="0.25">
      <c r="A274" s="485" t="s">
        <v>608</v>
      </c>
      <c r="B274" s="490" t="e">
        <f>VLOOKUP(A274,[3]Sheet1!$B$1:$D$1757,3,FALSE)</f>
        <v>#N/A</v>
      </c>
      <c r="C274" s="490" t="e">
        <f>VLOOKUP(A274,[3]Sheet1!$B$1:$R$1757,17,FALSE)</f>
        <v>#N/A</v>
      </c>
      <c r="D274" s="493">
        <v>56947</v>
      </c>
      <c r="E274" s="481">
        <v>0</v>
      </c>
      <c r="F274" s="482" t="e">
        <f>IF(D274&lt;60,0,ROUND(($D274*F$2)+VLOOKUP($C274,[2]CONFIG!$A$33:$C$43,3,FALSE),0))</f>
        <v>#REF!</v>
      </c>
      <c r="G274" s="482" t="e">
        <f>IF(D274&lt;60,0,ROUND(($D274*G$2)+VLOOKUP($C274,[2]CONFIG!$A$33:$C$43,3,FALSE),0))</f>
        <v>#REF!</v>
      </c>
      <c r="H274" s="482" t="e">
        <f>IF(D274&lt;60,0,ROUND(($D274*H$2)+VLOOKUP($C274,[2]CONFIG!$A$33:$C$43,3,FALSE),0))</f>
        <v>#REF!</v>
      </c>
      <c r="I274" s="482" t="e">
        <f>IF(D274&lt;60,0,ROUND(($D274*I$2)+VLOOKUP($C274,[2]CONFIG!$A$33:$C$43,3,FALSE),0))</f>
        <v>#REF!</v>
      </c>
      <c r="J274" s="491"/>
      <c r="K274" s="195" t="e">
        <f t="shared" si="16"/>
        <v>#REF!</v>
      </c>
      <c r="L274" s="195" t="e">
        <f t="shared" si="17"/>
        <v>#REF!</v>
      </c>
      <c r="M274" s="195" t="e">
        <f t="shared" si="18"/>
        <v>#REF!</v>
      </c>
      <c r="N274" s="195" t="e">
        <f t="shared" si="19"/>
        <v>#REF!</v>
      </c>
      <c r="P274" s="195">
        <v>0</v>
      </c>
      <c r="Q274" s="195">
        <v>0</v>
      </c>
    </row>
    <row r="275" spans="1:17" hidden="1" x14ac:dyDescent="0.25">
      <c r="A275" s="485" t="s">
        <v>609</v>
      </c>
      <c r="B275" s="490" t="e">
        <f>VLOOKUP(A275,[3]Sheet1!$B$1:$D$1757,3,FALSE)</f>
        <v>#N/A</v>
      </c>
      <c r="C275" s="490" t="e">
        <f>VLOOKUP(A275,[3]Sheet1!$B$1:$R$1757,17,FALSE)</f>
        <v>#N/A</v>
      </c>
      <c r="D275" s="493">
        <v>57477</v>
      </c>
      <c r="E275" s="481">
        <v>0</v>
      </c>
      <c r="F275" s="482" t="e">
        <f>IF(D275&lt;60,0,ROUND(($D275*F$2)+VLOOKUP($C275,[2]CONFIG!$A$33:$C$43,3,FALSE),0))</f>
        <v>#REF!</v>
      </c>
      <c r="G275" s="482" t="e">
        <f>IF(D275&lt;60,0,ROUND(($D275*G$2)+VLOOKUP($C275,[2]CONFIG!$A$33:$C$43,3,FALSE),0))</f>
        <v>#REF!</v>
      </c>
      <c r="H275" s="482" t="e">
        <f>IF(D275&lt;60,0,ROUND(($D275*H$2)+VLOOKUP($C275,[2]CONFIG!$A$33:$C$43,3,FALSE),0))</f>
        <v>#REF!</v>
      </c>
      <c r="I275" s="482" t="e">
        <f>IF(D275&lt;60,0,ROUND(($D275*I$2)+VLOOKUP($C275,[2]CONFIG!$A$33:$C$43,3,FALSE),0))</f>
        <v>#REF!</v>
      </c>
      <c r="J275" s="491"/>
      <c r="K275" s="195" t="e">
        <f t="shared" si="16"/>
        <v>#REF!</v>
      </c>
      <c r="L275" s="195" t="e">
        <f t="shared" si="17"/>
        <v>#REF!</v>
      </c>
      <c r="M275" s="195" t="e">
        <f t="shared" si="18"/>
        <v>#REF!</v>
      </c>
      <c r="N275" s="195" t="e">
        <f t="shared" si="19"/>
        <v>#REF!</v>
      </c>
      <c r="P275" s="195">
        <v>0</v>
      </c>
      <c r="Q275" s="195">
        <v>0</v>
      </c>
    </row>
    <row r="276" spans="1:17" hidden="1" x14ac:dyDescent="0.25">
      <c r="A276" s="485" t="s">
        <v>610</v>
      </c>
      <c r="B276" s="490" t="e">
        <f>VLOOKUP(A276,[3]Sheet1!$B$1:$D$1757,3,FALSE)</f>
        <v>#N/A</v>
      </c>
      <c r="C276" s="490" t="e">
        <f>VLOOKUP(A276,[3]Sheet1!$B$1:$R$1757,17,FALSE)</f>
        <v>#N/A</v>
      </c>
      <c r="D276" s="493">
        <v>57426</v>
      </c>
      <c r="E276" s="481">
        <v>0</v>
      </c>
      <c r="F276" s="482" t="e">
        <f>IF(D276&lt;60,0,ROUND(($D276*F$2)+VLOOKUP($C276,[2]CONFIG!$A$33:$C$43,3,FALSE),0))</f>
        <v>#REF!</v>
      </c>
      <c r="G276" s="482" t="e">
        <f>IF(D276&lt;60,0,ROUND(($D276*G$2)+VLOOKUP($C276,[2]CONFIG!$A$33:$C$43,3,FALSE),0))</f>
        <v>#REF!</v>
      </c>
      <c r="H276" s="482" t="e">
        <f>IF(D276&lt;60,0,ROUND(($D276*H$2)+VLOOKUP($C276,[2]CONFIG!$A$33:$C$43,3,FALSE),0))</f>
        <v>#REF!</v>
      </c>
      <c r="I276" s="482" t="e">
        <f>IF(D276&lt;60,0,ROUND(($D276*I$2)+VLOOKUP($C276,[2]CONFIG!$A$33:$C$43,3,FALSE),0))</f>
        <v>#REF!</v>
      </c>
      <c r="J276" s="491"/>
      <c r="K276" s="195" t="e">
        <f t="shared" si="16"/>
        <v>#REF!</v>
      </c>
      <c r="L276" s="195" t="e">
        <f t="shared" si="17"/>
        <v>#REF!</v>
      </c>
      <c r="M276" s="195" t="e">
        <f t="shared" si="18"/>
        <v>#REF!</v>
      </c>
      <c r="N276" s="195" t="e">
        <f t="shared" si="19"/>
        <v>#REF!</v>
      </c>
      <c r="P276" s="195">
        <v>0</v>
      </c>
      <c r="Q276" s="195">
        <v>0</v>
      </c>
    </row>
    <row r="277" spans="1:17" hidden="1" x14ac:dyDescent="0.25">
      <c r="A277" s="485" t="s">
        <v>611</v>
      </c>
      <c r="B277" s="490" t="e">
        <f>VLOOKUP(A277,[3]Sheet1!$B$1:$D$1757,3,FALSE)</f>
        <v>#N/A</v>
      </c>
      <c r="C277" s="490" t="e">
        <f>VLOOKUP(A277,[3]Sheet1!$B$1:$R$1757,17,FALSE)</f>
        <v>#N/A</v>
      </c>
      <c r="D277" s="493">
        <v>57363</v>
      </c>
      <c r="E277" s="481">
        <v>0</v>
      </c>
      <c r="F277" s="482" t="e">
        <f>IF(D277&lt;60,0,ROUND(($D277*F$2)+VLOOKUP($C277,[2]CONFIG!$A$33:$C$43,3,FALSE),0))</f>
        <v>#REF!</v>
      </c>
      <c r="G277" s="482" t="e">
        <f>IF(D277&lt;60,0,ROUND(($D277*G$2)+VLOOKUP($C277,[2]CONFIG!$A$33:$C$43,3,FALSE),0))</f>
        <v>#REF!</v>
      </c>
      <c r="H277" s="482" t="e">
        <f>IF(D277&lt;60,0,ROUND(($D277*H$2)+VLOOKUP($C277,[2]CONFIG!$A$33:$C$43,3,FALSE),0))</f>
        <v>#REF!</v>
      </c>
      <c r="I277" s="482" t="e">
        <f>IF(D277&lt;60,0,ROUND(($D277*I$2)+VLOOKUP($C277,[2]CONFIG!$A$33:$C$43,3,FALSE),0))</f>
        <v>#REF!</v>
      </c>
      <c r="J277" s="491"/>
      <c r="K277" s="195" t="e">
        <f t="shared" si="16"/>
        <v>#REF!</v>
      </c>
      <c r="L277" s="195" t="e">
        <f t="shared" si="17"/>
        <v>#REF!</v>
      </c>
      <c r="M277" s="195" t="e">
        <f t="shared" si="18"/>
        <v>#REF!</v>
      </c>
      <c r="N277" s="195" t="e">
        <f t="shared" si="19"/>
        <v>#REF!</v>
      </c>
      <c r="P277" s="195">
        <v>0</v>
      </c>
      <c r="Q277" s="195">
        <v>0</v>
      </c>
    </row>
    <row r="278" spans="1:17" hidden="1" x14ac:dyDescent="0.25">
      <c r="A278" s="485" t="s">
        <v>612</v>
      </c>
      <c r="B278" s="490" t="e">
        <f>VLOOKUP(A278,[3]Sheet1!$B$1:$D$1757,3,FALSE)</f>
        <v>#N/A</v>
      </c>
      <c r="C278" s="490" t="e">
        <f>VLOOKUP(A278,[3]Sheet1!$B$1:$R$1757,17,FALSE)</f>
        <v>#N/A</v>
      </c>
      <c r="D278" s="493">
        <v>57011</v>
      </c>
      <c r="E278" s="481">
        <v>0</v>
      </c>
      <c r="F278" s="482" t="e">
        <f>IF(D278&lt;60,0,ROUND(($D278*F$2)+VLOOKUP($C278,[2]CONFIG!$A$33:$C$43,3,FALSE),0))</f>
        <v>#REF!</v>
      </c>
      <c r="G278" s="482" t="e">
        <f>IF(D278&lt;60,0,ROUND(($D278*G$2)+VLOOKUP($C278,[2]CONFIG!$A$33:$C$43,3,FALSE),0))</f>
        <v>#REF!</v>
      </c>
      <c r="H278" s="482" t="e">
        <f>IF(D278&lt;60,0,ROUND(($D278*H$2)+VLOOKUP($C278,[2]CONFIG!$A$33:$C$43,3,FALSE),0))</f>
        <v>#REF!</v>
      </c>
      <c r="I278" s="482" t="e">
        <f>IF(D278&lt;60,0,ROUND(($D278*I$2)+VLOOKUP($C278,[2]CONFIG!$A$33:$C$43,3,FALSE),0))</f>
        <v>#REF!</v>
      </c>
      <c r="J278" s="491"/>
      <c r="K278" s="195" t="e">
        <f t="shared" si="16"/>
        <v>#REF!</v>
      </c>
      <c r="L278" s="195" t="e">
        <f t="shared" si="17"/>
        <v>#REF!</v>
      </c>
      <c r="M278" s="195" t="e">
        <f t="shared" si="18"/>
        <v>#REF!</v>
      </c>
      <c r="N278" s="195" t="e">
        <f t="shared" si="19"/>
        <v>#REF!</v>
      </c>
      <c r="P278" s="195">
        <v>0</v>
      </c>
      <c r="Q278" s="195">
        <v>0</v>
      </c>
    </row>
    <row r="279" spans="1:17" hidden="1" x14ac:dyDescent="0.25">
      <c r="A279" s="485" t="s">
        <v>613</v>
      </c>
      <c r="B279" s="490" t="e">
        <f>VLOOKUP(A279,[3]Sheet1!$B$1:$D$1757,3,FALSE)</f>
        <v>#N/A</v>
      </c>
      <c r="C279" s="490" t="e">
        <f>VLOOKUP(A279,[3]Sheet1!$B$1:$R$1757,17,FALSE)</f>
        <v>#N/A</v>
      </c>
      <c r="D279" s="493">
        <v>56829</v>
      </c>
      <c r="E279" s="481">
        <v>0</v>
      </c>
      <c r="F279" s="482" t="e">
        <f>IF(D279&lt;60,0,ROUND(($D279*F$2)+VLOOKUP($C279,[2]CONFIG!$A$33:$C$43,3,FALSE),0))</f>
        <v>#REF!</v>
      </c>
      <c r="G279" s="482" t="e">
        <f>IF(D279&lt;60,0,ROUND(($D279*G$2)+VLOOKUP($C279,[2]CONFIG!$A$33:$C$43,3,FALSE),0))</f>
        <v>#REF!</v>
      </c>
      <c r="H279" s="482" t="e">
        <f>IF(D279&lt;60,0,ROUND(($D279*H$2)+VLOOKUP($C279,[2]CONFIG!$A$33:$C$43,3,FALSE),0))</f>
        <v>#REF!</v>
      </c>
      <c r="I279" s="482" t="e">
        <f>IF(D279&lt;60,0,ROUND(($D279*I$2)+VLOOKUP($C279,[2]CONFIG!$A$33:$C$43,3,FALSE),0))</f>
        <v>#REF!</v>
      </c>
      <c r="J279" s="491"/>
      <c r="K279" s="195" t="e">
        <f t="shared" si="16"/>
        <v>#REF!</v>
      </c>
      <c r="L279" s="195" t="e">
        <f t="shared" si="17"/>
        <v>#REF!</v>
      </c>
      <c r="M279" s="195" t="e">
        <f t="shared" si="18"/>
        <v>#REF!</v>
      </c>
      <c r="N279" s="195" t="e">
        <f t="shared" si="19"/>
        <v>#REF!</v>
      </c>
      <c r="P279" s="195">
        <v>0</v>
      </c>
      <c r="Q279" s="195">
        <v>0</v>
      </c>
    </row>
    <row r="280" spans="1:17" hidden="1" x14ac:dyDescent="0.25">
      <c r="A280" s="485" t="s">
        <v>614</v>
      </c>
      <c r="B280" s="490" t="e">
        <f>VLOOKUP(A280,[3]Sheet1!$B$1:$D$1757,3,FALSE)</f>
        <v>#N/A</v>
      </c>
      <c r="C280" s="490" t="e">
        <f>VLOOKUP(A280,[3]Sheet1!$B$1:$R$1757,17,FALSE)</f>
        <v>#N/A</v>
      </c>
      <c r="D280" s="493">
        <v>56749</v>
      </c>
      <c r="E280" s="481">
        <v>0</v>
      </c>
      <c r="F280" s="482" t="e">
        <f>IF(D280&lt;60,0,ROUND(($D280*F$2)+VLOOKUP($C280,[2]CONFIG!$A$33:$C$43,3,FALSE),0))</f>
        <v>#REF!</v>
      </c>
      <c r="G280" s="482" t="e">
        <f>IF(D280&lt;60,0,ROUND(($D280*G$2)+VLOOKUP($C280,[2]CONFIG!$A$33:$C$43,3,FALSE),0))</f>
        <v>#REF!</v>
      </c>
      <c r="H280" s="482" t="e">
        <f>IF(D280&lt;60,0,ROUND(($D280*H$2)+VLOOKUP($C280,[2]CONFIG!$A$33:$C$43,3,FALSE),0))</f>
        <v>#REF!</v>
      </c>
      <c r="I280" s="482" t="e">
        <f>IF(D280&lt;60,0,ROUND(($D280*I$2)+VLOOKUP($C280,[2]CONFIG!$A$33:$C$43,3,FALSE),0))</f>
        <v>#REF!</v>
      </c>
      <c r="J280" s="491"/>
      <c r="K280" s="195" t="e">
        <f t="shared" si="16"/>
        <v>#REF!</v>
      </c>
      <c r="L280" s="195" t="e">
        <f t="shared" si="17"/>
        <v>#REF!</v>
      </c>
      <c r="M280" s="195" t="e">
        <f t="shared" si="18"/>
        <v>#REF!</v>
      </c>
      <c r="N280" s="195" t="e">
        <f t="shared" si="19"/>
        <v>#REF!</v>
      </c>
      <c r="P280" s="195">
        <v>0</v>
      </c>
      <c r="Q280" s="195">
        <v>0</v>
      </c>
    </row>
    <row r="281" spans="1:17" hidden="1" x14ac:dyDescent="0.25">
      <c r="A281" s="485" t="s">
        <v>615</v>
      </c>
      <c r="B281" s="490" t="e">
        <f>VLOOKUP(A281,[3]Sheet1!$B$1:$D$1757,3,FALSE)</f>
        <v>#N/A</v>
      </c>
      <c r="C281" s="490" t="e">
        <f>VLOOKUP(A281,[3]Sheet1!$B$1:$R$1757,17,FALSE)</f>
        <v>#N/A</v>
      </c>
      <c r="D281" s="493">
        <v>56686</v>
      </c>
      <c r="E281" s="481">
        <v>0</v>
      </c>
      <c r="F281" s="482" t="e">
        <f>IF(D281&lt;60,0,ROUND(($D281*F$2)+VLOOKUP($C281,[2]CONFIG!$A$33:$C$43,3,FALSE),0))</f>
        <v>#REF!</v>
      </c>
      <c r="G281" s="482" t="e">
        <f>IF(D281&lt;60,0,ROUND(($D281*G$2)+VLOOKUP($C281,[2]CONFIG!$A$33:$C$43,3,FALSE),0))</f>
        <v>#REF!</v>
      </c>
      <c r="H281" s="482" t="e">
        <f>IF(D281&lt;60,0,ROUND(($D281*H$2)+VLOOKUP($C281,[2]CONFIG!$A$33:$C$43,3,FALSE),0))</f>
        <v>#REF!</v>
      </c>
      <c r="I281" s="482" t="e">
        <f>IF(D281&lt;60,0,ROUND(($D281*I$2)+VLOOKUP($C281,[2]CONFIG!$A$33:$C$43,3,FALSE),0))</f>
        <v>#REF!</v>
      </c>
      <c r="J281" s="491"/>
      <c r="K281" s="195" t="e">
        <f t="shared" si="16"/>
        <v>#REF!</v>
      </c>
      <c r="L281" s="195" t="e">
        <f t="shared" si="17"/>
        <v>#REF!</v>
      </c>
      <c r="M281" s="195" t="e">
        <f t="shared" si="18"/>
        <v>#REF!</v>
      </c>
      <c r="N281" s="195" t="e">
        <f t="shared" si="19"/>
        <v>#REF!</v>
      </c>
      <c r="P281" s="195">
        <v>0</v>
      </c>
      <c r="Q281" s="195">
        <v>0</v>
      </c>
    </row>
    <row r="282" spans="1:17" hidden="1" x14ac:dyDescent="0.25">
      <c r="A282" s="485" t="s">
        <v>616</v>
      </c>
      <c r="B282" s="490" t="e">
        <f>VLOOKUP(A282,[3]Sheet1!$B$1:$D$1757,3,FALSE)</f>
        <v>#N/A</v>
      </c>
      <c r="C282" s="490" t="e">
        <f>VLOOKUP(A282,[3]Sheet1!$B$1:$R$1757,17,FALSE)</f>
        <v>#N/A</v>
      </c>
      <c r="D282" s="493">
        <v>56193</v>
      </c>
      <c r="E282" s="481">
        <v>0</v>
      </c>
      <c r="F282" s="482" t="e">
        <f>IF(D282&lt;60,0,ROUND(($D282*F$2)+VLOOKUP($C282,[2]CONFIG!$A$33:$C$43,3,FALSE),0))</f>
        <v>#REF!</v>
      </c>
      <c r="G282" s="482" t="e">
        <f>IF(D282&lt;60,0,ROUND(($D282*G$2)+VLOOKUP($C282,[2]CONFIG!$A$33:$C$43,3,FALSE),0))</f>
        <v>#REF!</v>
      </c>
      <c r="H282" s="482" t="e">
        <f>IF(D282&lt;60,0,ROUND(($D282*H$2)+VLOOKUP($C282,[2]CONFIG!$A$33:$C$43,3,FALSE),0))</f>
        <v>#REF!</v>
      </c>
      <c r="I282" s="482" t="e">
        <f>IF(D282&lt;60,0,ROUND(($D282*I$2)+VLOOKUP($C282,[2]CONFIG!$A$33:$C$43,3,FALSE),0))</f>
        <v>#REF!</v>
      </c>
      <c r="J282" s="491"/>
      <c r="K282" s="195" t="e">
        <f t="shared" si="16"/>
        <v>#REF!</v>
      </c>
      <c r="L282" s="195" t="e">
        <f t="shared" si="17"/>
        <v>#REF!</v>
      </c>
      <c r="M282" s="195" t="e">
        <f t="shared" si="18"/>
        <v>#REF!</v>
      </c>
      <c r="N282" s="195" t="e">
        <f t="shared" si="19"/>
        <v>#REF!</v>
      </c>
      <c r="P282" s="195">
        <v>0</v>
      </c>
      <c r="Q282" s="195">
        <v>0</v>
      </c>
    </row>
    <row r="283" spans="1:17" hidden="1" x14ac:dyDescent="0.25">
      <c r="A283" s="485" t="s">
        <v>617</v>
      </c>
      <c r="B283" s="490" t="e">
        <f>VLOOKUP(A283,[3]Sheet1!$B$1:$D$1757,3,FALSE)</f>
        <v>#N/A</v>
      </c>
      <c r="C283" s="490" t="e">
        <f>VLOOKUP(A283,[3]Sheet1!$B$1:$R$1757,17,FALSE)</f>
        <v>#N/A</v>
      </c>
      <c r="D283" s="493">
        <v>55200</v>
      </c>
      <c r="E283" s="481">
        <v>0</v>
      </c>
      <c r="F283" s="482" t="e">
        <f>IF(D283&lt;60,0,ROUND(($D283*F$2)+VLOOKUP($C283,[2]CONFIG!$A$33:$C$43,3,FALSE),0))</f>
        <v>#REF!</v>
      </c>
      <c r="G283" s="482" t="e">
        <f>IF(D283&lt;60,0,ROUND(($D283*G$2)+VLOOKUP($C283,[2]CONFIG!$A$33:$C$43,3,FALSE),0))</f>
        <v>#REF!</v>
      </c>
      <c r="H283" s="482" t="e">
        <f>IF(D283&lt;60,0,ROUND(($D283*H$2)+VLOOKUP($C283,[2]CONFIG!$A$33:$C$43,3,FALSE),0))</f>
        <v>#REF!</v>
      </c>
      <c r="I283" s="482" t="e">
        <f>IF(D283&lt;60,0,ROUND(($D283*I$2)+VLOOKUP($C283,[2]CONFIG!$A$33:$C$43,3,FALSE),0))</f>
        <v>#REF!</v>
      </c>
      <c r="J283" s="491"/>
      <c r="K283" s="195" t="e">
        <f t="shared" si="16"/>
        <v>#REF!</v>
      </c>
      <c r="L283" s="195" t="e">
        <f t="shared" si="17"/>
        <v>#REF!</v>
      </c>
      <c r="M283" s="195" t="e">
        <f t="shared" si="18"/>
        <v>#REF!</v>
      </c>
      <c r="N283" s="195" t="e">
        <f t="shared" si="19"/>
        <v>#REF!</v>
      </c>
      <c r="P283" s="195">
        <v>0</v>
      </c>
      <c r="Q283" s="195">
        <v>0</v>
      </c>
    </row>
    <row r="284" spans="1:17" hidden="1" x14ac:dyDescent="0.25">
      <c r="A284" s="485" t="s">
        <v>618</v>
      </c>
      <c r="B284" s="490" t="e">
        <f>VLOOKUP(A284,[3]Sheet1!$B$1:$D$1757,3,FALSE)</f>
        <v>#N/A</v>
      </c>
      <c r="C284" s="490" t="e">
        <f>VLOOKUP(A284,[3]Sheet1!$B$1:$R$1757,17,FALSE)</f>
        <v>#N/A</v>
      </c>
      <c r="D284" s="493">
        <v>55550</v>
      </c>
      <c r="E284" s="481">
        <v>0</v>
      </c>
      <c r="F284" s="482" t="e">
        <f>IF(D284&lt;60,0,ROUND(($D284*F$2)+VLOOKUP($C284,[2]CONFIG!$A$33:$C$43,3,FALSE),0))</f>
        <v>#REF!</v>
      </c>
      <c r="G284" s="482" t="e">
        <f>IF(D284&lt;60,0,ROUND(($D284*G$2)+VLOOKUP($C284,[2]CONFIG!$A$33:$C$43,3,FALSE),0))</f>
        <v>#REF!</v>
      </c>
      <c r="H284" s="482" t="e">
        <f>IF(D284&lt;60,0,ROUND(($D284*H$2)+VLOOKUP($C284,[2]CONFIG!$A$33:$C$43,3,FALSE),0))</f>
        <v>#REF!</v>
      </c>
      <c r="I284" s="482" t="e">
        <f>IF(D284&lt;60,0,ROUND(($D284*I$2)+VLOOKUP($C284,[2]CONFIG!$A$33:$C$43,3,FALSE),0))</f>
        <v>#REF!</v>
      </c>
      <c r="J284" s="491"/>
      <c r="K284" s="195" t="e">
        <f t="shared" si="16"/>
        <v>#REF!</v>
      </c>
      <c r="L284" s="195" t="e">
        <f t="shared" si="17"/>
        <v>#REF!</v>
      </c>
      <c r="M284" s="195" t="e">
        <f t="shared" si="18"/>
        <v>#REF!</v>
      </c>
      <c r="N284" s="195" t="e">
        <f t="shared" si="19"/>
        <v>#REF!</v>
      </c>
      <c r="P284" s="195">
        <v>0</v>
      </c>
      <c r="Q284" s="195">
        <v>0</v>
      </c>
    </row>
    <row r="285" spans="1:17" hidden="1" x14ac:dyDescent="0.25">
      <c r="A285" s="485" t="s">
        <v>619</v>
      </c>
      <c r="B285" s="490" t="e">
        <f>VLOOKUP(A285,[3]Sheet1!$B$1:$D$1757,3,FALSE)</f>
        <v>#N/A</v>
      </c>
      <c r="C285" s="490" t="e">
        <f>VLOOKUP(A285,[3]Sheet1!$B$1:$R$1757,17,FALSE)</f>
        <v>#N/A</v>
      </c>
      <c r="D285" s="493">
        <v>55550</v>
      </c>
      <c r="E285" s="481">
        <v>0</v>
      </c>
      <c r="F285" s="482" t="e">
        <f>IF(D285&lt;60,0,ROUND(($D285*F$2)+VLOOKUP($C285,[2]CONFIG!$A$33:$C$43,3,FALSE),0))</f>
        <v>#REF!</v>
      </c>
      <c r="G285" s="482" t="e">
        <f>IF(D285&lt;60,0,ROUND(($D285*G$2)+VLOOKUP($C285,[2]CONFIG!$A$33:$C$43,3,FALSE),0))</f>
        <v>#REF!</v>
      </c>
      <c r="H285" s="482" t="e">
        <f>IF(D285&lt;60,0,ROUND(($D285*H$2)+VLOOKUP($C285,[2]CONFIG!$A$33:$C$43,3,FALSE),0))</f>
        <v>#REF!</v>
      </c>
      <c r="I285" s="482" t="e">
        <f>IF(D285&lt;60,0,ROUND(($D285*I$2)+VLOOKUP($C285,[2]CONFIG!$A$33:$C$43,3,FALSE),0))</f>
        <v>#REF!</v>
      </c>
      <c r="J285" s="491"/>
      <c r="K285" s="195" t="e">
        <f t="shared" si="16"/>
        <v>#REF!</v>
      </c>
      <c r="L285" s="195" t="e">
        <f t="shared" si="17"/>
        <v>#REF!</v>
      </c>
      <c r="M285" s="195" t="e">
        <f t="shared" si="18"/>
        <v>#REF!</v>
      </c>
      <c r="N285" s="195" t="e">
        <f t="shared" si="19"/>
        <v>#REF!</v>
      </c>
      <c r="P285" s="195">
        <v>0</v>
      </c>
      <c r="Q285" s="195">
        <v>0</v>
      </c>
    </row>
    <row r="286" spans="1:17" hidden="1" x14ac:dyDescent="0.25">
      <c r="A286" s="485" t="s">
        <v>620</v>
      </c>
      <c r="B286" s="490" t="e">
        <f>VLOOKUP(A286,[3]Sheet1!$B$1:$D$1757,3,FALSE)</f>
        <v>#N/A</v>
      </c>
      <c r="C286" s="490" t="e">
        <f>VLOOKUP(A286,[3]Sheet1!$B$1:$R$1757,17,FALSE)</f>
        <v>#N/A</v>
      </c>
      <c r="D286" s="493">
        <v>55550</v>
      </c>
      <c r="E286" s="481">
        <v>0</v>
      </c>
      <c r="F286" s="482" t="e">
        <f>IF(D286&lt;60,0,ROUND(($D286*F$2)+VLOOKUP($C286,[2]CONFIG!$A$33:$C$43,3,FALSE),0))</f>
        <v>#REF!</v>
      </c>
      <c r="G286" s="482" t="e">
        <f>IF(D286&lt;60,0,ROUND(($D286*G$2)+VLOOKUP($C286,[2]CONFIG!$A$33:$C$43,3,FALSE),0))</f>
        <v>#REF!</v>
      </c>
      <c r="H286" s="482" t="e">
        <f>IF(D286&lt;60,0,ROUND(($D286*H$2)+VLOOKUP($C286,[2]CONFIG!$A$33:$C$43,3,FALSE),0))</f>
        <v>#REF!</v>
      </c>
      <c r="I286" s="482" t="e">
        <f>IF(D286&lt;60,0,ROUND(($D286*I$2)+VLOOKUP($C286,[2]CONFIG!$A$33:$C$43,3,FALSE),0))</f>
        <v>#REF!</v>
      </c>
      <c r="J286" s="491"/>
      <c r="K286" s="195" t="e">
        <f t="shared" si="16"/>
        <v>#REF!</v>
      </c>
      <c r="L286" s="195" t="e">
        <f t="shared" si="17"/>
        <v>#REF!</v>
      </c>
      <c r="M286" s="195" t="e">
        <f t="shared" si="18"/>
        <v>#REF!</v>
      </c>
      <c r="N286" s="195" t="e">
        <f t="shared" si="19"/>
        <v>#REF!</v>
      </c>
      <c r="P286" s="195">
        <v>0</v>
      </c>
      <c r="Q286" s="195">
        <v>0</v>
      </c>
    </row>
    <row r="287" spans="1:17" hidden="1" x14ac:dyDescent="0.25">
      <c r="A287" s="485" t="s">
        <v>621</v>
      </c>
      <c r="B287" s="490" t="e">
        <f>VLOOKUP(A287,[3]Sheet1!$B$1:$D$1757,3,FALSE)</f>
        <v>#N/A</v>
      </c>
      <c r="C287" s="490" t="e">
        <f>VLOOKUP(A287,[3]Sheet1!$B$1:$R$1757,17,FALSE)</f>
        <v>#N/A</v>
      </c>
      <c r="D287" s="493">
        <v>55404</v>
      </c>
      <c r="E287" s="481">
        <v>0</v>
      </c>
      <c r="F287" s="482" t="e">
        <f>IF(D287&lt;60,0,ROUND(($D287*F$2)+VLOOKUP($C287,[2]CONFIG!$A$33:$C$43,3,FALSE),0))</f>
        <v>#REF!</v>
      </c>
      <c r="G287" s="482" t="e">
        <f>IF(D287&lt;60,0,ROUND(($D287*G$2)+VLOOKUP($C287,[2]CONFIG!$A$33:$C$43,3,FALSE),0))</f>
        <v>#REF!</v>
      </c>
      <c r="H287" s="482" t="e">
        <f>IF(D287&lt;60,0,ROUND(($D287*H$2)+VLOOKUP($C287,[2]CONFIG!$A$33:$C$43,3,FALSE),0))</f>
        <v>#REF!</v>
      </c>
      <c r="I287" s="482" t="e">
        <f>IF(D287&lt;60,0,ROUND(($D287*I$2)+VLOOKUP($C287,[2]CONFIG!$A$33:$C$43,3,FALSE),0))</f>
        <v>#REF!</v>
      </c>
      <c r="J287" s="491"/>
      <c r="K287" s="195" t="e">
        <f t="shared" si="16"/>
        <v>#REF!</v>
      </c>
      <c r="L287" s="195" t="e">
        <f t="shared" si="17"/>
        <v>#REF!</v>
      </c>
      <c r="M287" s="195" t="e">
        <f t="shared" si="18"/>
        <v>#REF!</v>
      </c>
      <c r="N287" s="195" t="e">
        <f t="shared" si="19"/>
        <v>#REF!</v>
      </c>
      <c r="P287" s="195">
        <v>0</v>
      </c>
      <c r="Q287" s="195">
        <v>0</v>
      </c>
    </row>
    <row r="288" spans="1:17" hidden="1" x14ac:dyDescent="0.25">
      <c r="A288" s="485" t="s">
        <v>622</v>
      </c>
      <c r="B288" s="490" t="e">
        <f>VLOOKUP(A288,[3]Sheet1!$B$1:$D$1757,3,FALSE)</f>
        <v>#N/A</v>
      </c>
      <c r="C288" s="490" t="e">
        <f>VLOOKUP(A288,[3]Sheet1!$B$1:$R$1757,17,FALSE)</f>
        <v>#N/A</v>
      </c>
      <c r="D288" s="493">
        <v>55032</v>
      </c>
      <c r="E288" s="481">
        <v>0</v>
      </c>
      <c r="F288" s="482" t="e">
        <f>IF(D288&lt;60,0,ROUND(($D288*F$2)+VLOOKUP($C288,[2]CONFIG!$A$33:$C$43,3,FALSE),0))</f>
        <v>#REF!</v>
      </c>
      <c r="G288" s="482" t="e">
        <f>IF(D288&lt;60,0,ROUND(($D288*G$2)+VLOOKUP($C288,[2]CONFIG!$A$33:$C$43,3,FALSE),0))</f>
        <v>#REF!</v>
      </c>
      <c r="H288" s="482" t="e">
        <f>IF(D288&lt;60,0,ROUND(($D288*H$2)+VLOOKUP($C288,[2]CONFIG!$A$33:$C$43,3,FALSE),0))</f>
        <v>#REF!</v>
      </c>
      <c r="I288" s="482" t="e">
        <f>IF(D288&lt;60,0,ROUND(($D288*I$2)+VLOOKUP($C288,[2]CONFIG!$A$33:$C$43,3,FALSE),0))</f>
        <v>#REF!</v>
      </c>
      <c r="J288" s="491"/>
      <c r="K288" s="195" t="e">
        <f t="shared" si="16"/>
        <v>#REF!</v>
      </c>
      <c r="L288" s="195" t="e">
        <f t="shared" si="17"/>
        <v>#REF!</v>
      </c>
      <c r="M288" s="195" t="e">
        <f t="shared" si="18"/>
        <v>#REF!</v>
      </c>
      <c r="N288" s="195" t="e">
        <f t="shared" si="19"/>
        <v>#REF!</v>
      </c>
      <c r="P288" s="195">
        <v>0</v>
      </c>
      <c r="Q288" s="195">
        <v>0</v>
      </c>
    </row>
    <row r="289" spans="1:17" hidden="1" x14ac:dyDescent="0.25">
      <c r="A289" s="485" t="s">
        <v>623</v>
      </c>
      <c r="B289" s="490" t="e">
        <f>VLOOKUP(A289,[3]Sheet1!$B$1:$D$1757,3,FALSE)</f>
        <v>#N/A</v>
      </c>
      <c r="C289" s="490" t="e">
        <f>VLOOKUP(A289,[3]Sheet1!$B$1:$R$1757,17,FALSE)</f>
        <v>#N/A</v>
      </c>
      <c r="D289" s="493">
        <v>54926</v>
      </c>
      <c r="E289" s="481">
        <v>0</v>
      </c>
      <c r="F289" s="482" t="e">
        <f>IF(D289&lt;60,0,ROUND(($D289*F$2)+VLOOKUP($C289,[2]CONFIG!$A$33:$C$43,3,FALSE),0))</f>
        <v>#REF!</v>
      </c>
      <c r="G289" s="482" t="e">
        <f>IF(D289&lt;60,0,ROUND(($D289*G$2)+VLOOKUP($C289,[2]CONFIG!$A$33:$C$43,3,FALSE),0))</f>
        <v>#REF!</v>
      </c>
      <c r="H289" s="482" t="e">
        <f>IF(D289&lt;60,0,ROUND(($D289*H$2)+VLOOKUP($C289,[2]CONFIG!$A$33:$C$43,3,FALSE),0))</f>
        <v>#REF!</v>
      </c>
      <c r="I289" s="482" t="e">
        <f>IF(D289&lt;60,0,ROUND(($D289*I$2)+VLOOKUP($C289,[2]CONFIG!$A$33:$C$43,3,FALSE),0))</f>
        <v>#REF!</v>
      </c>
      <c r="J289" s="491"/>
      <c r="K289" s="195" t="e">
        <f t="shared" si="16"/>
        <v>#REF!</v>
      </c>
      <c r="L289" s="195" t="e">
        <f t="shared" si="17"/>
        <v>#REF!</v>
      </c>
      <c r="M289" s="195" t="e">
        <f t="shared" si="18"/>
        <v>#REF!</v>
      </c>
      <c r="N289" s="195" t="e">
        <f t="shared" si="19"/>
        <v>#REF!</v>
      </c>
      <c r="P289" s="195">
        <v>0</v>
      </c>
      <c r="Q289" s="195">
        <v>0</v>
      </c>
    </row>
    <row r="290" spans="1:17" hidden="1" x14ac:dyDescent="0.25">
      <c r="A290" s="485" t="s">
        <v>624</v>
      </c>
      <c r="B290" s="490" t="e">
        <f>VLOOKUP(A290,[3]Sheet1!$B$1:$D$1757,3,FALSE)</f>
        <v>#N/A</v>
      </c>
      <c r="C290" s="490" t="e">
        <f>VLOOKUP(A290,[3]Sheet1!$B$1:$R$1757,17,FALSE)</f>
        <v>#N/A</v>
      </c>
      <c r="D290" s="493">
        <v>55350</v>
      </c>
      <c r="E290" s="481">
        <v>0</v>
      </c>
      <c r="F290" s="482" t="e">
        <f>IF(D290&lt;60,0,ROUND(($D290*F$2)+VLOOKUP($C290,[2]CONFIG!$A$33:$C$43,3,FALSE),0))</f>
        <v>#REF!</v>
      </c>
      <c r="G290" s="482" t="e">
        <f>IF(D290&lt;60,0,ROUND(($D290*G$2)+VLOOKUP($C290,[2]CONFIG!$A$33:$C$43,3,FALSE),0))</f>
        <v>#REF!</v>
      </c>
      <c r="H290" s="482" t="e">
        <f>IF(D290&lt;60,0,ROUND(($D290*H$2)+VLOOKUP($C290,[2]CONFIG!$A$33:$C$43,3,FALSE),0))</f>
        <v>#REF!</v>
      </c>
      <c r="I290" s="482" t="e">
        <f>IF(D290&lt;60,0,ROUND(($D290*I$2)+VLOOKUP($C290,[2]CONFIG!$A$33:$C$43,3,FALSE),0))</f>
        <v>#REF!</v>
      </c>
      <c r="J290" s="491"/>
      <c r="K290" s="195" t="e">
        <f t="shared" si="16"/>
        <v>#REF!</v>
      </c>
      <c r="L290" s="195" t="e">
        <f t="shared" si="17"/>
        <v>#REF!</v>
      </c>
      <c r="M290" s="195" t="e">
        <f t="shared" si="18"/>
        <v>#REF!</v>
      </c>
      <c r="N290" s="195" t="e">
        <f t="shared" si="19"/>
        <v>#REF!</v>
      </c>
      <c r="P290" s="195">
        <v>0</v>
      </c>
      <c r="Q290" s="195">
        <v>0</v>
      </c>
    </row>
    <row r="291" spans="1:17" hidden="1" x14ac:dyDescent="0.25">
      <c r="A291" s="485" t="s">
        <v>625</v>
      </c>
      <c r="B291" s="490" t="e">
        <f>VLOOKUP(A291,[3]Sheet1!$B$1:$D$1757,3,FALSE)</f>
        <v>#N/A</v>
      </c>
      <c r="C291" s="490" t="e">
        <f>VLOOKUP(A291,[3]Sheet1!$B$1:$R$1757,17,FALSE)</f>
        <v>#N/A</v>
      </c>
      <c r="D291" s="493">
        <v>55350</v>
      </c>
      <c r="E291" s="481">
        <v>0</v>
      </c>
      <c r="F291" s="482" t="e">
        <f>IF(D291&lt;60,0,ROUND(($D291*F$2)+VLOOKUP($C291,[2]CONFIG!$A$33:$C$43,3,FALSE),0))</f>
        <v>#REF!</v>
      </c>
      <c r="G291" s="482" t="e">
        <f>IF(D291&lt;60,0,ROUND(($D291*G$2)+VLOOKUP($C291,[2]CONFIG!$A$33:$C$43,3,FALSE),0))</f>
        <v>#REF!</v>
      </c>
      <c r="H291" s="482" t="e">
        <f>IF(D291&lt;60,0,ROUND(($D291*H$2)+VLOOKUP($C291,[2]CONFIG!$A$33:$C$43,3,FALSE),0))</f>
        <v>#REF!</v>
      </c>
      <c r="I291" s="482" t="e">
        <f>IF(D291&lt;60,0,ROUND(($D291*I$2)+VLOOKUP($C291,[2]CONFIG!$A$33:$C$43,3,FALSE),0))</f>
        <v>#REF!</v>
      </c>
      <c r="J291" s="491"/>
      <c r="K291" s="195" t="e">
        <f t="shared" si="16"/>
        <v>#REF!</v>
      </c>
      <c r="L291" s="195" t="e">
        <f t="shared" si="17"/>
        <v>#REF!</v>
      </c>
      <c r="M291" s="195" t="e">
        <f t="shared" si="18"/>
        <v>#REF!</v>
      </c>
      <c r="N291" s="195" t="e">
        <f t="shared" si="19"/>
        <v>#REF!</v>
      </c>
      <c r="P291" s="195">
        <v>0</v>
      </c>
      <c r="Q291" s="195">
        <v>0</v>
      </c>
    </row>
    <row r="292" spans="1:17" hidden="1" x14ac:dyDescent="0.25">
      <c r="A292" s="485" t="s">
        <v>626</v>
      </c>
      <c r="B292" s="490" t="e">
        <f>VLOOKUP(A292,[3]Sheet1!$B$1:$D$1757,3,FALSE)</f>
        <v>#N/A</v>
      </c>
      <c r="C292" s="490" t="e">
        <f>VLOOKUP(A292,[3]Sheet1!$B$1:$R$1757,17,FALSE)</f>
        <v>#N/A</v>
      </c>
      <c r="D292" s="493">
        <v>54645</v>
      </c>
      <c r="E292" s="481">
        <v>0</v>
      </c>
      <c r="F292" s="482" t="e">
        <f>IF(D292&lt;60,0,ROUND(($D292*F$2)+VLOOKUP($C292,[2]CONFIG!$A$33:$C$43,3,FALSE),0))</f>
        <v>#REF!</v>
      </c>
      <c r="G292" s="482" t="e">
        <f>IF(D292&lt;60,0,ROUND(($D292*G$2)+VLOOKUP($C292,[2]CONFIG!$A$33:$C$43,3,FALSE),0))</f>
        <v>#REF!</v>
      </c>
      <c r="H292" s="482" t="e">
        <f>IF(D292&lt;60,0,ROUND(($D292*H$2)+VLOOKUP($C292,[2]CONFIG!$A$33:$C$43,3,FALSE),0))</f>
        <v>#REF!</v>
      </c>
      <c r="I292" s="482" t="e">
        <f>IF(D292&lt;60,0,ROUND(($D292*I$2)+VLOOKUP($C292,[2]CONFIG!$A$33:$C$43,3,FALSE),0))</f>
        <v>#REF!</v>
      </c>
      <c r="J292" s="491"/>
      <c r="K292" s="195" t="e">
        <f t="shared" si="16"/>
        <v>#REF!</v>
      </c>
      <c r="L292" s="195" t="e">
        <f t="shared" si="17"/>
        <v>#REF!</v>
      </c>
      <c r="M292" s="195" t="e">
        <f t="shared" si="18"/>
        <v>#REF!</v>
      </c>
      <c r="N292" s="195" t="e">
        <f t="shared" si="19"/>
        <v>#REF!</v>
      </c>
      <c r="P292" s="195">
        <v>0</v>
      </c>
      <c r="Q292" s="195">
        <v>0</v>
      </c>
    </row>
    <row r="293" spans="1:17" hidden="1" x14ac:dyDescent="0.25">
      <c r="A293" s="485" t="s">
        <v>627</v>
      </c>
      <c r="B293" s="490" t="e">
        <f>VLOOKUP(A293,[3]Sheet1!$B$1:$D$1757,3,FALSE)</f>
        <v>#N/A</v>
      </c>
      <c r="C293" s="490" t="e">
        <f>VLOOKUP(A293,[3]Sheet1!$B$1:$R$1757,17,FALSE)</f>
        <v>#N/A</v>
      </c>
      <c r="D293" s="493">
        <v>54292</v>
      </c>
      <c r="E293" s="481">
        <v>0</v>
      </c>
      <c r="F293" s="482" t="e">
        <f>IF(D293&lt;60,0,ROUND(($D293*F$2)+VLOOKUP($C293,[2]CONFIG!$A$33:$C$43,3,FALSE),0))</f>
        <v>#REF!</v>
      </c>
      <c r="G293" s="482" t="e">
        <f>IF(D293&lt;60,0,ROUND(($D293*G$2)+VLOOKUP($C293,[2]CONFIG!$A$33:$C$43,3,FALSE),0))</f>
        <v>#REF!</v>
      </c>
      <c r="H293" s="482" t="e">
        <f>IF(D293&lt;60,0,ROUND(($D293*H$2)+VLOOKUP($C293,[2]CONFIG!$A$33:$C$43,3,FALSE),0))</f>
        <v>#REF!</v>
      </c>
      <c r="I293" s="482" t="e">
        <f>IF(D293&lt;60,0,ROUND(($D293*I$2)+VLOOKUP($C293,[2]CONFIG!$A$33:$C$43,3,FALSE),0))</f>
        <v>#REF!</v>
      </c>
      <c r="J293" s="491"/>
      <c r="K293" s="195" t="e">
        <f t="shared" si="16"/>
        <v>#REF!</v>
      </c>
      <c r="L293" s="195" t="e">
        <f t="shared" si="17"/>
        <v>#REF!</v>
      </c>
      <c r="M293" s="195" t="e">
        <f t="shared" si="18"/>
        <v>#REF!</v>
      </c>
      <c r="N293" s="195" t="e">
        <f t="shared" si="19"/>
        <v>#REF!</v>
      </c>
      <c r="P293" s="195">
        <v>0</v>
      </c>
      <c r="Q293" s="195">
        <v>0</v>
      </c>
    </row>
    <row r="294" spans="1:17" hidden="1" x14ac:dyDescent="0.25">
      <c r="A294" s="485" t="s">
        <v>628</v>
      </c>
      <c r="B294" s="490" t="e">
        <f>VLOOKUP(A294,[3]Sheet1!$B$1:$D$1757,3,FALSE)</f>
        <v>#N/A</v>
      </c>
      <c r="C294" s="490" t="e">
        <f>VLOOKUP(A294,[3]Sheet1!$B$1:$R$1757,17,FALSE)</f>
        <v>#N/A</v>
      </c>
      <c r="D294" s="493">
        <v>55350</v>
      </c>
      <c r="E294" s="481">
        <v>0</v>
      </c>
      <c r="F294" s="482" t="e">
        <f>IF(D294&lt;60,0,ROUND(($D294*F$2)+VLOOKUP($C294,[2]CONFIG!$A$33:$C$43,3,FALSE),0))</f>
        <v>#REF!</v>
      </c>
      <c r="G294" s="482" t="e">
        <f>IF(D294&lt;60,0,ROUND(($D294*G$2)+VLOOKUP($C294,[2]CONFIG!$A$33:$C$43,3,FALSE),0))</f>
        <v>#REF!</v>
      </c>
      <c r="H294" s="482" t="e">
        <f>IF(D294&lt;60,0,ROUND(($D294*H$2)+VLOOKUP($C294,[2]CONFIG!$A$33:$C$43,3,FALSE),0))</f>
        <v>#REF!</v>
      </c>
      <c r="I294" s="482" t="e">
        <f>IF(D294&lt;60,0,ROUND(($D294*I$2)+VLOOKUP($C294,[2]CONFIG!$A$33:$C$43,3,FALSE),0))</f>
        <v>#REF!</v>
      </c>
      <c r="J294" s="491"/>
      <c r="K294" s="195" t="e">
        <f t="shared" si="16"/>
        <v>#REF!</v>
      </c>
      <c r="L294" s="195" t="e">
        <f t="shared" si="17"/>
        <v>#REF!</v>
      </c>
      <c r="M294" s="195" t="e">
        <f t="shared" si="18"/>
        <v>#REF!</v>
      </c>
      <c r="N294" s="195" t="e">
        <f t="shared" si="19"/>
        <v>#REF!</v>
      </c>
      <c r="P294" s="195">
        <v>0</v>
      </c>
      <c r="Q294" s="195">
        <v>0</v>
      </c>
    </row>
    <row r="295" spans="1:17" hidden="1" x14ac:dyDescent="0.25">
      <c r="A295" s="485" t="s">
        <v>629</v>
      </c>
      <c r="B295" s="490" t="e">
        <f>VLOOKUP(A295,[3]Sheet1!$B$1:$D$1757,3,FALSE)</f>
        <v>#N/A</v>
      </c>
      <c r="C295" s="490" t="e">
        <f>VLOOKUP(A295,[3]Sheet1!$B$1:$R$1757,17,FALSE)</f>
        <v>#N/A</v>
      </c>
      <c r="D295" s="493">
        <v>54155</v>
      </c>
      <c r="E295" s="481">
        <v>0</v>
      </c>
      <c r="F295" s="482" t="e">
        <f>IF(D295&lt;60,0,ROUND(($D295*F$2)+VLOOKUP($C295,[2]CONFIG!$A$33:$C$43,3,FALSE),0))</f>
        <v>#REF!</v>
      </c>
      <c r="G295" s="482" t="e">
        <f>IF(D295&lt;60,0,ROUND(($D295*G$2)+VLOOKUP($C295,[2]CONFIG!$A$33:$C$43,3,FALSE),0))</f>
        <v>#REF!</v>
      </c>
      <c r="H295" s="482" t="e">
        <f>IF(D295&lt;60,0,ROUND(($D295*H$2)+VLOOKUP($C295,[2]CONFIG!$A$33:$C$43,3,FALSE),0))</f>
        <v>#REF!</v>
      </c>
      <c r="I295" s="482" t="e">
        <f>IF(D295&lt;60,0,ROUND(($D295*I$2)+VLOOKUP($C295,[2]CONFIG!$A$33:$C$43,3,FALSE),0))</f>
        <v>#REF!</v>
      </c>
      <c r="J295" s="491"/>
      <c r="K295" s="195" t="e">
        <f t="shared" si="16"/>
        <v>#REF!</v>
      </c>
      <c r="L295" s="195" t="e">
        <f t="shared" si="17"/>
        <v>#REF!</v>
      </c>
      <c r="M295" s="195" t="e">
        <f t="shared" si="18"/>
        <v>#REF!</v>
      </c>
      <c r="N295" s="195" t="e">
        <f t="shared" si="19"/>
        <v>#REF!</v>
      </c>
      <c r="P295" s="195">
        <v>0</v>
      </c>
      <c r="Q295" s="195">
        <v>0</v>
      </c>
    </row>
    <row r="296" spans="1:17" hidden="1" x14ac:dyDescent="0.25">
      <c r="A296" s="485" t="s">
        <v>630</v>
      </c>
      <c r="B296" s="490" t="e">
        <f>VLOOKUP(A296,[3]Sheet1!$B$1:$D$1757,3,FALSE)</f>
        <v>#N/A</v>
      </c>
      <c r="C296" s="490" t="e">
        <f>VLOOKUP(A296,[3]Sheet1!$B$1:$R$1757,17,FALSE)</f>
        <v>#N/A</v>
      </c>
      <c r="D296" s="493">
        <v>55154</v>
      </c>
      <c r="E296" s="481">
        <v>0</v>
      </c>
      <c r="F296" s="482" t="e">
        <f>IF(D296&lt;60,0,ROUND(($D296*F$2)+VLOOKUP($C296,[2]CONFIG!$A$33:$C$43,3,FALSE),0))</f>
        <v>#REF!</v>
      </c>
      <c r="G296" s="482" t="e">
        <f>IF(D296&lt;60,0,ROUND(($D296*G$2)+VLOOKUP($C296,[2]CONFIG!$A$33:$C$43,3,FALSE),0))</f>
        <v>#REF!</v>
      </c>
      <c r="H296" s="482" t="e">
        <f>IF(D296&lt;60,0,ROUND(($D296*H$2)+VLOOKUP($C296,[2]CONFIG!$A$33:$C$43,3,FALSE),0))</f>
        <v>#REF!</v>
      </c>
      <c r="I296" s="482" t="e">
        <f>IF(D296&lt;60,0,ROUND(($D296*I$2)+VLOOKUP($C296,[2]CONFIG!$A$33:$C$43,3,FALSE),0))</f>
        <v>#REF!</v>
      </c>
      <c r="J296" s="491"/>
      <c r="K296" s="195" t="e">
        <f t="shared" si="16"/>
        <v>#REF!</v>
      </c>
      <c r="L296" s="195" t="e">
        <f t="shared" si="17"/>
        <v>#REF!</v>
      </c>
      <c r="M296" s="195" t="e">
        <f t="shared" si="18"/>
        <v>#REF!</v>
      </c>
      <c r="N296" s="195" t="e">
        <f t="shared" si="19"/>
        <v>#REF!</v>
      </c>
      <c r="P296" s="195">
        <v>0</v>
      </c>
      <c r="Q296" s="195">
        <v>0</v>
      </c>
    </row>
    <row r="297" spans="1:17" hidden="1" x14ac:dyDescent="0.25">
      <c r="A297" s="485" t="s">
        <v>631</v>
      </c>
      <c r="B297" s="490" t="e">
        <f>VLOOKUP(A297,[3]Sheet1!$B$1:$D$1757,3,FALSE)</f>
        <v>#N/A</v>
      </c>
      <c r="C297" s="490" t="e">
        <f>VLOOKUP(A297,[3]Sheet1!$B$1:$R$1757,17,FALSE)</f>
        <v>#N/A</v>
      </c>
      <c r="D297" s="493">
        <v>54877</v>
      </c>
      <c r="E297" s="481">
        <v>0</v>
      </c>
      <c r="F297" s="482" t="e">
        <f>IF(D297&lt;60,0,ROUND(($D297*F$2)+VLOOKUP($C297,[2]CONFIG!$A$33:$C$43,3,FALSE),0))</f>
        <v>#REF!</v>
      </c>
      <c r="G297" s="482" t="e">
        <f>IF(D297&lt;60,0,ROUND(($D297*G$2)+VLOOKUP($C297,[2]CONFIG!$A$33:$C$43,3,FALSE),0))</f>
        <v>#REF!</v>
      </c>
      <c r="H297" s="482" t="e">
        <f>IF(D297&lt;60,0,ROUND(($D297*H$2)+VLOOKUP($C297,[2]CONFIG!$A$33:$C$43,3,FALSE),0))</f>
        <v>#REF!</v>
      </c>
      <c r="I297" s="482" t="e">
        <f>IF(D297&lt;60,0,ROUND(($D297*I$2)+VLOOKUP($C297,[2]CONFIG!$A$33:$C$43,3,FALSE),0))</f>
        <v>#REF!</v>
      </c>
      <c r="J297" s="491"/>
      <c r="K297" s="195" t="e">
        <f t="shared" si="16"/>
        <v>#REF!</v>
      </c>
      <c r="L297" s="195" t="e">
        <f t="shared" si="17"/>
        <v>#REF!</v>
      </c>
      <c r="M297" s="195" t="e">
        <f t="shared" si="18"/>
        <v>#REF!</v>
      </c>
      <c r="N297" s="195" t="e">
        <f t="shared" si="19"/>
        <v>#REF!</v>
      </c>
      <c r="P297" s="195">
        <v>0</v>
      </c>
      <c r="Q297" s="195">
        <v>0</v>
      </c>
    </row>
    <row r="298" spans="1:17" hidden="1" x14ac:dyDescent="0.25">
      <c r="A298" s="485" t="s">
        <v>248</v>
      </c>
      <c r="B298" s="490" t="e">
        <f>VLOOKUP(A298,[3]Sheet1!$B$1:$D$1757,3,FALSE)</f>
        <v>#N/A</v>
      </c>
      <c r="C298" s="490" t="e">
        <f>VLOOKUP(A298,[3]Sheet1!$B$1:$R$1757,17,FALSE)</f>
        <v>#N/A</v>
      </c>
      <c r="D298" s="493">
        <v>54873</v>
      </c>
      <c r="E298" s="481">
        <v>0</v>
      </c>
      <c r="F298" s="482" t="e">
        <f>IF(D298&lt;60,0,ROUND(($D298*F$2)+VLOOKUP($C298,[2]CONFIG!$A$33:$C$43,3,FALSE),0))</f>
        <v>#REF!</v>
      </c>
      <c r="G298" s="482" t="e">
        <f>IF(D298&lt;60,0,ROUND(($D298*G$2)+VLOOKUP($C298,[2]CONFIG!$A$33:$C$43,3,FALSE),0))</f>
        <v>#REF!</v>
      </c>
      <c r="H298" s="482" t="e">
        <f>IF(D298&lt;60,0,ROUND(($D298*H$2)+VLOOKUP($C298,[2]CONFIG!$A$33:$C$43,3,FALSE),0))</f>
        <v>#REF!</v>
      </c>
      <c r="I298" s="482" t="e">
        <f>IF(D298&lt;60,0,ROUND(($D298*I$2)+VLOOKUP($C298,[2]CONFIG!$A$33:$C$43,3,FALSE),0))</f>
        <v>#REF!</v>
      </c>
      <c r="J298" s="491"/>
      <c r="K298" s="195" t="e">
        <f t="shared" si="16"/>
        <v>#REF!</v>
      </c>
      <c r="L298" s="195" t="e">
        <f t="shared" si="17"/>
        <v>#REF!</v>
      </c>
      <c r="M298" s="195" t="e">
        <f t="shared" si="18"/>
        <v>#REF!</v>
      </c>
      <c r="N298" s="195" t="e">
        <f t="shared" si="19"/>
        <v>#REF!</v>
      </c>
      <c r="P298" s="195">
        <v>0</v>
      </c>
      <c r="Q298" s="195">
        <v>0</v>
      </c>
    </row>
    <row r="299" spans="1:17" hidden="1" x14ac:dyDescent="0.25">
      <c r="A299" s="485" t="s">
        <v>632</v>
      </c>
      <c r="B299" s="490" t="e">
        <f>VLOOKUP(A299,[3]Sheet1!$B$1:$D$1757,3,FALSE)</f>
        <v>#N/A</v>
      </c>
      <c r="C299" s="490" t="e">
        <f>VLOOKUP(A299,[3]Sheet1!$B$1:$R$1757,17,FALSE)</f>
        <v>#N/A</v>
      </c>
      <c r="D299" s="493">
        <v>54722</v>
      </c>
      <c r="E299" s="481">
        <v>0</v>
      </c>
      <c r="F299" s="482" t="e">
        <f>IF(D299&lt;60,0,ROUND(($D299*F$2)+VLOOKUP($C299,[2]CONFIG!$A$33:$C$43,3,FALSE),0))</f>
        <v>#REF!</v>
      </c>
      <c r="G299" s="482" t="e">
        <f>IF(D299&lt;60,0,ROUND(($D299*G$2)+VLOOKUP($C299,[2]CONFIG!$A$33:$C$43,3,FALSE),0))</f>
        <v>#REF!</v>
      </c>
      <c r="H299" s="482" t="e">
        <f>IF(D299&lt;60,0,ROUND(($D299*H$2)+VLOOKUP($C299,[2]CONFIG!$A$33:$C$43,3,FALSE),0))</f>
        <v>#REF!</v>
      </c>
      <c r="I299" s="482" t="e">
        <f>IF(D299&lt;60,0,ROUND(($D299*I$2)+VLOOKUP($C299,[2]CONFIG!$A$33:$C$43,3,FALSE),0))</f>
        <v>#REF!</v>
      </c>
      <c r="J299" s="491"/>
      <c r="K299" s="195" t="e">
        <f t="shared" si="16"/>
        <v>#REF!</v>
      </c>
      <c r="L299" s="195" t="e">
        <f t="shared" si="17"/>
        <v>#REF!</v>
      </c>
      <c r="M299" s="195" t="e">
        <f t="shared" si="18"/>
        <v>#REF!</v>
      </c>
      <c r="N299" s="195" t="e">
        <f t="shared" si="19"/>
        <v>#REF!</v>
      </c>
      <c r="P299" s="195">
        <v>0</v>
      </c>
      <c r="Q299" s="195">
        <v>0</v>
      </c>
    </row>
    <row r="300" spans="1:17" hidden="1" x14ac:dyDescent="0.25">
      <c r="A300" s="485" t="s">
        <v>633</v>
      </c>
      <c r="B300" s="490" t="e">
        <f>VLOOKUP(A300,[3]Sheet1!$B$1:$D$1757,3,FALSE)</f>
        <v>#N/A</v>
      </c>
      <c r="C300" s="490" t="e">
        <f>VLOOKUP(A300,[3]Sheet1!$B$1:$R$1757,17,FALSE)</f>
        <v>#N/A</v>
      </c>
      <c r="D300" s="493">
        <v>54478</v>
      </c>
      <c r="E300" s="481">
        <v>0</v>
      </c>
      <c r="F300" s="482" t="e">
        <f>IF(D300&lt;60,0,ROUND(($D300*F$2)+VLOOKUP($C300,[2]CONFIG!$A$33:$C$43,3,FALSE),0))</f>
        <v>#REF!</v>
      </c>
      <c r="G300" s="482" t="e">
        <f>IF(D300&lt;60,0,ROUND(($D300*G$2)+VLOOKUP($C300,[2]CONFIG!$A$33:$C$43,3,FALSE),0))</f>
        <v>#REF!</v>
      </c>
      <c r="H300" s="482" t="e">
        <f>IF(D300&lt;60,0,ROUND(($D300*H$2)+VLOOKUP($C300,[2]CONFIG!$A$33:$C$43,3,FALSE),0))</f>
        <v>#REF!</v>
      </c>
      <c r="I300" s="482" t="e">
        <f>IF(D300&lt;60,0,ROUND(($D300*I$2)+VLOOKUP($C300,[2]CONFIG!$A$33:$C$43,3,FALSE),0))</f>
        <v>#REF!</v>
      </c>
      <c r="J300" s="491"/>
      <c r="K300" s="195" t="e">
        <f t="shared" si="16"/>
        <v>#REF!</v>
      </c>
      <c r="L300" s="195" t="e">
        <f t="shared" si="17"/>
        <v>#REF!</v>
      </c>
      <c r="M300" s="195" t="e">
        <f t="shared" si="18"/>
        <v>#REF!</v>
      </c>
      <c r="N300" s="195" t="e">
        <f t="shared" si="19"/>
        <v>#REF!</v>
      </c>
      <c r="P300" s="195">
        <v>0</v>
      </c>
      <c r="Q300" s="195">
        <v>0</v>
      </c>
    </row>
    <row r="301" spans="1:17" hidden="1" x14ac:dyDescent="0.25">
      <c r="A301" s="485" t="s">
        <v>634</v>
      </c>
      <c r="B301" s="490" t="e">
        <f>VLOOKUP(A301,[3]Sheet1!$B$1:$D$1757,3,FALSE)</f>
        <v>#N/A</v>
      </c>
      <c r="C301" s="490" t="e">
        <f>VLOOKUP(A301,[3]Sheet1!$B$1:$R$1757,17,FALSE)</f>
        <v>#N/A</v>
      </c>
      <c r="D301" s="493">
        <v>54146</v>
      </c>
      <c r="E301" s="481">
        <v>0</v>
      </c>
      <c r="F301" s="482" t="e">
        <f>IF(D301&lt;60,0,ROUND(($D301*F$2)+VLOOKUP($C301,[2]CONFIG!$A$33:$C$43,3,FALSE),0))</f>
        <v>#REF!</v>
      </c>
      <c r="G301" s="482" t="e">
        <f>IF(D301&lt;60,0,ROUND(($D301*G$2)+VLOOKUP($C301,[2]CONFIG!$A$33:$C$43,3,FALSE),0))</f>
        <v>#REF!</v>
      </c>
      <c r="H301" s="482" t="e">
        <f>IF(D301&lt;60,0,ROUND(($D301*H$2)+VLOOKUP($C301,[2]CONFIG!$A$33:$C$43,3,FALSE),0))</f>
        <v>#REF!</v>
      </c>
      <c r="I301" s="482" t="e">
        <f>IF(D301&lt;60,0,ROUND(($D301*I$2)+VLOOKUP($C301,[2]CONFIG!$A$33:$C$43,3,FALSE),0))</f>
        <v>#REF!</v>
      </c>
      <c r="J301" s="491"/>
      <c r="K301" s="195" t="e">
        <f t="shared" si="16"/>
        <v>#REF!</v>
      </c>
      <c r="L301" s="195" t="e">
        <f t="shared" si="17"/>
        <v>#REF!</v>
      </c>
      <c r="M301" s="195" t="e">
        <f t="shared" si="18"/>
        <v>#REF!</v>
      </c>
      <c r="N301" s="195" t="e">
        <f t="shared" si="19"/>
        <v>#REF!</v>
      </c>
      <c r="P301" s="195">
        <v>0</v>
      </c>
      <c r="Q301" s="195">
        <v>0</v>
      </c>
    </row>
    <row r="302" spans="1:17" hidden="1" x14ac:dyDescent="0.25">
      <c r="A302" s="485" t="s">
        <v>635</v>
      </c>
      <c r="B302" s="490" t="e">
        <f>VLOOKUP(A302,[3]Sheet1!$B$1:$D$1757,3,FALSE)</f>
        <v>#N/A</v>
      </c>
      <c r="C302" s="490" t="e">
        <f>VLOOKUP(A302,[3]Sheet1!$B$1:$R$1757,17,FALSE)</f>
        <v>#N/A</v>
      </c>
      <c r="D302" s="493">
        <v>53956</v>
      </c>
      <c r="E302" s="481">
        <v>0</v>
      </c>
      <c r="F302" s="482" t="e">
        <f>IF(D302&lt;60,0,ROUND(($D302*F$2)+VLOOKUP($C302,[2]CONFIG!$A$33:$C$43,3,FALSE),0))</f>
        <v>#REF!</v>
      </c>
      <c r="G302" s="482" t="e">
        <f>IF(D302&lt;60,0,ROUND(($D302*G$2)+VLOOKUP($C302,[2]CONFIG!$A$33:$C$43,3,FALSE),0))</f>
        <v>#REF!</v>
      </c>
      <c r="H302" s="482" t="e">
        <f>IF(D302&lt;60,0,ROUND(($D302*H$2)+VLOOKUP($C302,[2]CONFIG!$A$33:$C$43,3,FALSE),0))</f>
        <v>#REF!</v>
      </c>
      <c r="I302" s="482" t="e">
        <f>IF(D302&lt;60,0,ROUND(($D302*I$2)+VLOOKUP($C302,[2]CONFIG!$A$33:$C$43,3,FALSE),0))</f>
        <v>#REF!</v>
      </c>
      <c r="J302" s="491"/>
      <c r="K302" s="195" t="e">
        <f t="shared" si="16"/>
        <v>#REF!</v>
      </c>
      <c r="L302" s="195" t="e">
        <f t="shared" si="17"/>
        <v>#REF!</v>
      </c>
      <c r="M302" s="195" t="e">
        <f t="shared" si="18"/>
        <v>#REF!</v>
      </c>
      <c r="N302" s="195" t="e">
        <f t="shared" si="19"/>
        <v>#REF!</v>
      </c>
      <c r="P302" s="195">
        <v>0</v>
      </c>
      <c r="Q302" s="195">
        <v>0</v>
      </c>
    </row>
    <row r="303" spans="1:17" hidden="1" x14ac:dyDescent="0.25">
      <c r="A303" s="485" t="s">
        <v>636</v>
      </c>
      <c r="B303" s="490" t="e">
        <f>VLOOKUP(A303,[3]Sheet1!$B$1:$D$1757,3,FALSE)</f>
        <v>#N/A</v>
      </c>
      <c r="C303" s="490" t="e">
        <f>VLOOKUP(A303,[3]Sheet1!$B$1:$R$1757,17,FALSE)</f>
        <v>#N/A</v>
      </c>
      <c r="D303" s="493">
        <v>53917</v>
      </c>
      <c r="E303" s="481">
        <v>0</v>
      </c>
      <c r="F303" s="482" t="e">
        <f>IF(D303&lt;60,0,ROUND(($D303*F$2)+VLOOKUP($C303,[2]CONFIG!$A$33:$C$43,3,FALSE),0))</f>
        <v>#REF!</v>
      </c>
      <c r="G303" s="482" t="e">
        <f>IF(D303&lt;60,0,ROUND(($D303*G$2)+VLOOKUP($C303,[2]CONFIG!$A$33:$C$43,3,FALSE),0))</f>
        <v>#REF!</v>
      </c>
      <c r="H303" s="482" t="e">
        <f>IF(D303&lt;60,0,ROUND(($D303*H$2)+VLOOKUP($C303,[2]CONFIG!$A$33:$C$43,3,FALSE),0))</f>
        <v>#REF!</v>
      </c>
      <c r="I303" s="482" t="e">
        <f>IF(D303&lt;60,0,ROUND(($D303*I$2)+VLOOKUP($C303,[2]CONFIG!$A$33:$C$43,3,FALSE),0))</f>
        <v>#REF!</v>
      </c>
      <c r="J303" s="491"/>
      <c r="K303" s="195" t="e">
        <f t="shared" si="16"/>
        <v>#REF!</v>
      </c>
      <c r="L303" s="195" t="e">
        <f t="shared" si="17"/>
        <v>#REF!</v>
      </c>
      <c r="M303" s="195" t="e">
        <f t="shared" si="18"/>
        <v>#REF!</v>
      </c>
      <c r="N303" s="195" t="e">
        <f t="shared" si="19"/>
        <v>#REF!</v>
      </c>
      <c r="P303" s="195">
        <v>0</v>
      </c>
      <c r="Q303" s="195">
        <v>0</v>
      </c>
    </row>
    <row r="304" spans="1:17" hidden="1" x14ac:dyDescent="0.25">
      <c r="A304" s="485" t="s">
        <v>316</v>
      </c>
      <c r="B304" s="490" t="e">
        <f>VLOOKUP(A304,[3]Sheet1!$B$1:$D$1757,3,FALSE)</f>
        <v>#N/A</v>
      </c>
      <c r="C304" s="490" t="e">
        <f>VLOOKUP(A304,[3]Sheet1!$B$1:$R$1757,17,FALSE)</f>
        <v>#N/A</v>
      </c>
      <c r="D304" s="493">
        <v>53832</v>
      </c>
      <c r="E304" s="481">
        <v>0</v>
      </c>
      <c r="F304" s="482" t="e">
        <f>IF(D304&lt;60,0,ROUND(($D304*F$2)+VLOOKUP($C304,[2]CONFIG!$A$33:$C$43,3,FALSE),0))</f>
        <v>#REF!</v>
      </c>
      <c r="G304" s="482" t="e">
        <f>IF(D304&lt;60,0,ROUND(($D304*G$2)+VLOOKUP($C304,[2]CONFIG!$A$33:$C$43,3,FALSE),0))</f>
        <v>#REF!</v>
      </c>
      <c r="H304" s="482" t="e">
        <f>IF(D304&lt;60,0,ROUND(($D304*H$2)+VLOOKUP($C304,[2]CONFIG!$A$33:$C$43,3,FALSE),0))</f>
        <v>#REF!</v>
      </c>
      <c r="I304" s="482" t="e">
        <f>IF(D304&lt;60,0,ROUND(($D304*I$2)+VLOOKUP($C304,[2]CONFIG!$A$33:$C$43,3,FALSE),0))</f>
        <v>#REF!</v>
      </c>
      <c r="J304" s="491"/>
      <c r="K304" s="195" t="e">
        <f t="shared" si="16"/>
        <v>#REF!</v>
      </c>
      <c r="L304" s="195" t="e">
        <f t="shared" si="17"/>
        <v>#REF!</v>
      </c>
      <c r="M304" s="195" t="e">
        <f t="shared" si="18"/>
        <v>#REF!</v>
      </c>
      <c r="N304" s="195" t="e">
        <f t="shared" si="19"/>
        <v>#REF!</v>
      </c>
      <c r="P304" s="195">
        <v>0</v>
      </c>
      <c r="Q304" s="195">
        <v>0</v>
      </c>
    </row>
    <row r="305" spans="1:17" hidden="1" x14ac:dyDescent="0.25">
      <c r="A305" s="485" t="s">
        <v>637</v>
      </c>
      <c r="B305" s="490" t="e">
        <f>VLOOKUP(A305,[3]Sheet1!$B$1:$D$1757,3,FALSE)</f>
        <v>#N/A</v>
      </c>
      <c r="C305" s="490" t="e">
        <f>VLOOKUP(A305,[3]Sheet1!$B$1:$R$1757,17,FALSE)</f>
        <v>#N/A</v>
      </c>
      <c r="D305" s="493">
        <v>53299</v>
      </c>
      <c r="E305" s="481">
        <v>0</v>
      </c>
      <c r="F305" s="482" t="e">
        <f>IF(D305&lt;60,0,ROUND(($D305*F$2)+VLOOKUP($C305,[2]CONFIG!$A$33:$C$43,3,FALSE),0))</f>
        <v>#REF!</v>
      </c>
      <c r="G305" s="482" t="e">
        <f>IF(D305&lt;60,0,ROUND(($D305*G$2)+VLOOKUP($C305,[2]CONFIG!$A$33:$C$43,3,FALSE),0))</f>
        <v>#REF!</v>
      </c>
      <c r="H305" s="482" t="e">
        <f>IF(D305&lt;60,0,ROUND(($D305*H$2)+VLOOKUP($C305,[2]CONFIG!$A$33:$C$43,3,FALSE),0))</f>
        <v>#REF!</v>
      </c>
      <c r="I305" s="482" t="e">
        <f>IF(D305&lt;60,0,ROUND(($D305*I$2)+VLOOKUP($C305,[2]CONFIG!$A$33:$C$43,3,FALSE),0))</f>
        <v>#REF!</v>
      </c>
      <c r="J305" s="491"/>
      <c r="K305" s="195" t="e">
        <f t="shared" si="16"/>
        <v>#REF!</v>
      </c>
      <c r="L305" s="195" t="e">
        <f t="shared" si="17"/>
        <v>#REF!</v>
      </c>
      <c r="M305" s="195" t="e">
        <f t="shared" si="18"/>
        <v>#REF!</v>
      </c>
      <c r="N305" s="195" t="e">
        <f t="shared" si="19"/>
        <v>#REF!</v>
      </c>
      <c r="P305" s="195" t="e">
        <f>E305+K305</f>
        <v>#REF!</v>
      </c>
      <c r="Q305" s="195" t="e">
        <f>E305+L305</f>
        <v>#REF!</v>
      </c>
    </row>
    <row r="306" spans="1:17" hidden="1" x14ac:dyDescent="0.25">
      <c r="A306" s="485" t="s">
        <v>638</v>
      </c>
      <c r="B306" s="490" t="e">
        <f>VLOOKUP(A306,[3]Sheet1!$B$1:$D$1757,3,FALSE)</f>
        <v>#N/A</v>
      </c>
      <c r="C306" s="490" t="e">
        <f>VLOOKUP(A306,[3]Sheet1!$B$1:$R$1757,17,FALSE)</f>
        <v>#N/A</v>
      </c>
      <c r="D306" s="493">
        <v>53549</v>
      </c>
      <c r="E306" s="481">
        <v>0</v>
      </c>
      <c r="F306" s="482" t="e">
        <f>IF(D306&lt;60,0,ROUND(($D306*F$2)+VLOOKUP($C306,[2]CONFIG!$A$33:$C$43,3,FALSE),0))</f>
        <v>#REF!</v>
      </c>
      <c r="G306" s="482" t="e">
        <f>IF(D306&lt;60,0,ROUND(($D306*G$2)+VLOOKUP($C306,[2]CONFIG!$A$33:$C$43,3,FALSE),0))</f>
        <v>#REF!</v>
      </c>
      <c r="H306" s="482" t="e">
        <f>IF(D306&lt;60,0,ROUND(($D306*H$2)+VLOOKUP($C306,[2]CONFIG!$A$33:$C$43,3,FALSE),0))</f>
        <v>#REF!</v>
      </c>
      <c r="I306" s="482" t="e">
        <f>IF(D306&lt;60,0,ROUND(($D306*I$2)+VLOOKUP($C306,[2]CONFIG!$A$33:$C$43,3,FALSE),0))</f>
        <v>#REF!</v>
      </c>
      <c r="J306" s="491"/>
      <c r="K306" s="195" t="e">
        <f t="shared" si="16"/>
        <v>#REF!</v>
      </c>
      <c r="L306" s="195" t="e">
        <f t="shared" si="17"/>
        <v>#REF!</v>
      </c>
      <c r="M306" s="195" t="e">
        <f t="shared" si="18"/>
        <v>#REF!</v>
      </c>
      <c r="N306" s="195" t="e">
        <f t="shared" si="19"/>
        <v>#REF!</v>
      </c>
      <c r="P306" s="195">
        <v>0</v>
      </c>
      <c r="Q306" s="195">
        <v>0</v>
      </c>
    </row>
    <row r="307" spans="1:17" hidden="1" x14ac:dyDescent="0.25">
      <c r="A307" s="485" t="s">
        <v>639</v>
      </c>
      <c r="B307" s="490" t="e">
        <f>VLOOKUP(A307,[3]Sheet1!$B$1:$D$1757,3,FALSE)</f>
        <v>#N/A</v>
      </c>
      <c r="C307" s="490" t="e">
        <f>VLOOKUP(A307,[3]Sheet1!$B$1:$R$1757,17,FALSE)</f>
        <v>#N/A</v>
      </c>
      <c r="D307" s="493">
        <v>53746</v>
      </c>
      <c r="E307" s="481">
        <v>0</v>
      </c>
      <c r="F307" s="482" t="e">
        <f>IF(D307&lt;60,0,ROUND(($D307*F$2)+VLOOKUP($C307,[2]CONFIG!$A$33:$C$43,3,FALSE),0))</f>
        <v>#REF!</v>
      </c>
      <c r="G307" s="482" t="e">
        <f>IF(D307&lt;60,0,ROUND(($D307*G$2)+VLOOKUP($C307,[2]CONFIG!$A$33:$C$43,3,FALSE),0))</f>
        <v>#REF!</v>
      </c>
      <c r="H307" s="482" t="e">
        <f>IF(D307&lt;60,0,ROUND(($D307*H$2)+VLOOKUP($C307,[2]CONFIG!$A$33:$C$43,3,FALSE),0))</f>
        <v>#REF!</v>
      </c>
      <c r="I307" s="482" t="e">
        <f>IF(D307&lt;60,0,ROUND(($D307*I$2)+VLOOKUP($C307,[2]CONFIG!$A$33:$C$43,3,FALSE),0))</f>
        <v>#REF!</v>
      </c>
      <c r="J307" s="491"/>
      <c r="K307" s="195" t="e">
        <f t="shared" si="16"/>
        <v>#REF!</v>
      </c>
      <c r="L307" s="195" t="e">
        <f t="shared" si="17"/>
        <v>#REF!</v>
      </c>
      <c r="M307" s="195" t="e">
        <f t="shared" si="18"/>
        <v>#REF!</v>
      </c>
      <c r="N307" s="195" t="e">
        <f t="shared" si="19"/>
        <v>#REF!</v>
      </c>
      <c r="P307" s="195">
        <v>0</v>
      </c>
      <c r="Q307" s="195">
        <v>0</v>
      </c>
    </row>
    <row r="308" spans="1:17" hidden="1" x14ac:dyDescent="0.25">
      <c r="A308" s="485" t="s">
        <v>640</v>
      </c>
      <c r="B308" s="490" t="e">
        <f>VLOOKUP(A308,[3]Sheet1!$B$1:$D$1757,3,FALSE)</f>
        <v>#N/A</v>
      </c>
      <c r="C308" s="490" t="e">
        <f>VLOOKUP(A308,[3]Sheet1!$B$1:$R$1757,17,FALSE)</f>
        <v>#N/A</v>
      </c>
      <c r="D308" s="493">
        <v>52077</v>
      </c>
      <c r="E308" s="481">
        <v>0</v>
      </c>
      <c r="F308" s="482" t="e">
        <f>IF(D308&lt;60,0,ROUND(($D308*F$2)+VLOOKUP($C308,[2]CONFIG!$A$33:$C$43,3,FALSE),0))</f>
        <v>#REF!</v>
      </c>
      <c r="G308" s="482" t="e">
        <f>IF(D308&lt;60,0,ROUND(($D308*G$2)+VLOOKUP($C308,[2]CONFIG!$A$33:$C$43,3,FALSE),0))</f>
        <v>#REF!</v>
      </c>
      <c r="H308" s="482" t="e">
        <f>IF(D308&lt;60,0,ROUND(($D308*H$2)+VLOOKUP($C308,[2]CONFIG!$A$33:$C$43,3,FALSE),0))</f>
        <v>#REF!</v>
      </c>
      <c r="I308" s="482" t="e">
        <f>IF(D308&lt;60,0,ROUND(($D308*I$2)+VLOOKUP($C308,[2]CONFIG!$A$33:$C$43,3,FALSE),0))</f>
        <v>#REF!</v>
      </c>
      <c r="J308" s="491"/>
      <c r="K308" s="195" t="e">
        <f t="shared" si="16"/>
        <v>#REF!</v>
      </c>
      <c r="L308" s="195" t="e">
        <f t="shared" si="17"/>
        <v>#REF!</v>
      </c>
      <c r="M308" s="195" t="e">
        <f t="shared" si="18"/>
        <v>#REF!</v>
      </c>
      <c r="N308" s="195" t="e">
        <f t="shared" si="19"/>
        <v>#REF!</v>
      </c>
      <c r="P308" s="195">
        <v>0</v>
      </c>
      <c r="Q308" s="195">
        <v>0</v>
      </c>
    </row>
    <row r="309" spans="1:17" hidden="1" x14ac:dyDescent="0.25">
      <c r="A309" s="485" t="s">
        <v>641</v>
      </c>
      <c r="B309" s="490" t="e">
        <f>VLOOKUP(A309,[3]Sheet1!$B$1:$D$1757,3,FALSE)</f>
        <v>#N/A</v>
      </c>
      <c r="C309" s="490" t="e">
        <f>VLOOKUP(A309,[3]Sheet1!$B$1:$R$1757,17,FALSE)</f>
        <v>#N/A</v>
      </c>
      <c r="D309" s="493">
        <v>52273</v>
      </c>
      <c r="E309" s="481">
        <v>0</v>
      </c>
      <c r="F309" s="482" t="e">
        <f>IF(D309&lt;60,0,ROUND(($D309*F$2)+VLOOKUP($C309,[2]CONFIG!$A$33:$C$43,3,FALSE),0))</f>
        <v>#REF!</v>
      </c>
      <c r="G309" s="482" t="e">
        <f>IF(D309&lt;60,0,ROUND(($D309*G$2)+VLOOKUP($C309,[2]CONFIG!$A$33:$C$43,3,FALSE),0))</f>
        <v>#REF!</v>
      </c>
      <c r="H309" s="482" t="e">
        <f>IF(D309&lt;60,0,ROUND(($D309*H$2)+VLOOKUP($C309,[2]CONFIG!$A$33:$C$43,3,FALSE),0))</f>
        <v>#REF!</v>
      </c>
      <c r="I309" s="482" t="e">
        <f>IF(D309&lt;60,0,ROUND(($D309*I$2)+VLOOKUP($C309,[2]CONFIG!$A$33:$C$43,3,FALSE),0))</f>
        <v>#REF!</v>
      </c>
      <c r="J309" s="491"/>
      <c r="K309" s="195" t="e">
        <f t="shared" si="16"/>
        <v>#REF!</v>
      </c>
      <c r="L309" s="195" t="e">
        <f t="shared" si="17"/>
        <v>#REF!</v>
      </c>
      <c r="M309" s="195" t="e">
        <f t="shared" si="18"/>
        <v>#REF!</v>
      </c>
      <c r="N309" s="195" t="e">
        <f t="shared" si="19"/>
        <v>#REF!</v>
      </c>
      <c r="P309" s="195">
        <v>0</v>
      </c>
      <c r="Q309" s="195">
        <v>0</v>
      </c>
    </row>
    <row r="310" spans="1:17" hidden="1" x14ac:dyDescent="0.25">
      <c r="A310" s="485" t="s">
        <v>642</v>
      </c>
      <c r="B310" s="490" t="e">
        <f>VLOOKUP(A310,[3]Sheet1!$B$1:$D$1757,3,FALSE)</f>
        <v>#N/A</v>
      </c>
      <c r="C310" s="490" t="e">
        <f>VLOOKUP(A310,[3]Sheet1!$B$1:$R$1757,17,FALSE)</f>
        <v>#N/A</v>
      </c>
      <c r="D310" s="493">
        <v>52273</v>
      </c>
      <c r="E310" s="481">
        <v>0</v>
      </c>
      <c r="F310" s="482" t="e">
        <f>IF(D310&lt;60,0,ROUND(($D310*F$2)+VLOOKUP($C310,[2]CONFIG!$A$33:$C$43,3,FALSE),0))</f>
        <v>#REF!</v>
      </c>
      <c r="G310" s="482" t="e">
        <f>IF(D310&lt;60,0,ROUND(($D310*G$2)+VLOOKUP($C310,[2]CONFIG!$A$33:$C$43,3,FALSE),0))</f>
        <v>#REF!</v>
      </c>
      <c r="H310" s="482" t="e">
        <f>IF(D310&lt;60,0,ROUND(($D310*H$2)+VLOOKUP($C310,[2]CONFIG!$A$33:$C$43,3,FALSE),0))</f>
        <v>#REF!</v>
      </c>
      <c r="I310" s="482" t="e">
        <f>IF(D310&lt;60,0,ROUND(($D310*I$2)+VLOOKUP($C310,[2]CONFIG!$A$33:$C$43,3,FALSE),0))</f>
        <v>#REF!</v>
      </c>
      <c r="J310" s="491"/>
      <c r="K310" s="195" t="e">
        <f t="shared" si="16"/>
        <v>#REF!</v>
      </c>
      <c r="L310" s="195" t="e">
        <f t="shared" si="17"/>
        <v>#REF!</v>
      </c>
      <c r="M310" s="195" t="e">
        <f t="shared" si="18"/>
        <v>#REF!</v>
      </c>
      <c r="N310" s="195" t="e">
        <f t="shared" si="19"/>
        <v>#REF!</v>
      </c>
      <c r="P310" s="195">
        <v>0</v>
      </c>
      <c r="Q310" s="195">
        <v>0</v>
      </c>
    </row>
    <row r="311" spans="1:17" hidden="1" x14ac:dyDescent="0.25">
      <c r="A311" s="485" t="s">
        <v>643</v>
      </c>
      <c r="B311" s="490" t="e">
        <f>VLOOKUP(A311,[3]Sheet1!$B$1:$D$1757,3,FALSE)</f>
        <v>#N/A</v>
      </c>
      <c r="C311" s="490" t="e">
        <f>VLOOKUP(A311,[3]Sheet1!$B$1:$R$1757,17,FALSE)</f>
        <v>#N/A</v>
      </c>
      <c r="D311" s="493">
        <v>52273</v>
      </c>
      <c r="E311" s="481">
        <v>0</v>
      </c>
      <c r="F311" s="482" t="e">
        <f>IF(D311&lt;60,0,ROUND(($D311*F$2)+VLOOKUP($C311,[2]CONFIG!$A$33:$C$43,3,FALSE),0))</f>
        <v>#REF!</v>
      </c>
      <c r="G311" s="482" t="e">
        <f>IF(D311&lt;60,0,ROUND(($D311*G$2)+VLOOKUP($C311,[2]CONFIG!$A$33:$C$43,3,FALSE),0))</f>
        <v>#REF!</v>
      </c>
      <c r="H311" s="482" t="e">
        <f>IF(D311&lt;60,0,ROUND(($D311*H$2)+VLOOKUP($C311,[2]CONFIG!$A$33:$C$43,3,FALSE),0))</f>
        <v>#REF!</v>
      </c>
      <c r="I311" s="482" t="e">
        <f>IF(D311&lt;60,0,ROUND(($D311*I$2)+VLOOKUP($C311,[2]CONFIG!$A$33:$C$43,3,FALSE),0))</f>
        <v>#REF!</v>
      </c>
      <c r="J311" s="491"/>
      <c r="K311" s="195" t="e">
        <f t="shared" si="16"/>
        <v>#REF!</v>
      </c>
      <c r="L311" s="195" t="e">
        <f t="shared" si="17"/>
        <v>#REF!</v>
      </c>
      <c r="M311" s="195" t="e">
        <f t="shared" si="18"/>
        <v>#REF!</v>
      </c>
      <c r="N311" s="195" t="e">
        <f t="shared" si="19"/>
        <v>#REF!</v>
      </c>
      <c r="P311" s="195">
        <v>0</v>
      </c>
      <c r="Q311" s="195">
        <v>0</v>
      </c>
    </row>
    <row r="312" spans="1:17" hidden="1" x14ac:dyDescent="0.25">
      <c r="A312" s="485" t="s">
        <v>644</v>
      </c>
      <c r="B312" s="490" t="e">
        <f>VLOOKUP(A312,[3]Sheet1!$B$1:$D$1757,3,FALSE)</f>
        <v>#N/A</v>
      </c>
      <c r="C312" s="490" t="e">
        <f>VLOOKUP(A312,[3]Sheet1!$B$1:$R$1757,17,FALSE)</f>
        <v>#N/A</v>
      </c>
      <c r="D312" s="493">
        <v>52273</v>
      </c>
      <c r="E312" s="481">
        <v>0</v>
      </c>
      <c r="F312" s="482" t="e">
        <f>IF(D312&lt;60,0,ROUND(($D312*F$2)+VLOOKUP($C312,[2]CONFIG!$A$33:$C$43,3,FALSE),0))</f>
        <v>#REF!</v>
      </c>
      <c r="G312" s="482" t="e">
        <f>IF(D312&lt;60,0,ROUND(($D312*G$2)+VLOOKUP($C312,[2]CONFIG!$A$33:$C$43,3,FALSE),0))</f>
        <v>#REF!</v>
      </c>
      <c r="H312" s="482" t="e">
        <f>IF(D312&lt;60,0,ROUND(($D312*H$2)+VLOOKUP($C312,[2]CONFIG!$A$33:$C$43,3,FALSE),0))</f>
        <v>#REF!</v>
      </c>
      <c r="I312" s="482" t="e">
        <f>IF(D312&lt;60,0,ROUND(($D312*I$2)+VLOOKUP($C312,[2]CONFIG!$A$33:$C$43,3,FALSE),0))</f>
        <v>#REF!</v>
      </c>
      <c r="J312" s="491"/>
      <c r="K312" s="195" t="e">
        <f t="shared" si="16"/>
        <v>#REF!</v>
      </c>
      <c r="L312" s="195" t="e">
        <f t="shared" si="17"/>
        <v>#REF!</v>
      </c>
      <c r="M312" s="195" t="e">
        <f t="shared" si="18"/>
        <v>#REF!</v>
      </c>
      <c r="N312" s="195" t="e">
        <f t="shared" si="19"/>
        <v>#REF!</v>
      </c>
      <c r="P312" s="195">
        <v>0</v>
      </c>
      <c r="Q312" s="195">
        <v>0</v>
      </c>
    </row>
    <row r="313" spans="1:17" hidden="1" x14ac:dyDescent="0.25">
      <c r="A313" s="485" t="s">
        <v>645</v>
      </c>
      <c r="B313" s="490" t="e">
        <f>VLOOKUP(A313,[3]Sheet1!$B$1:$D$1757,3,FALSE)</f>
        <v>#N/A</v>
      </c>
      <c r="C313" s="490" t="e">
        <f>VLOOKUP(A313,[3]Sheet1!$B$1:$R$1757,17,FALSE)</f>
        <v>#N/A</v>
      </c>
      <c r="D313" s="493">
        <v>52273</v>
      </c>
      <c r="E313" s="481">
        <v>0</v>
      </c>
      <c r="F313" s="482" t="e">
        <f>IF(D313&lt;60,0,ROUND(($D313*F$2)+VLOOKUP($C313,[2]CONFIG!$A$33:$C$43,3,FALSE),0))</f>
        <v>#REF!</v>
      </c>
      <c r="G313" s="482" t="e">
        <f>IF(D313&lt;60,0,ROUND(($D313*G$2)+VLOOKUP($C313,[2]CONFIG!$A$33:$C$43,3,FALSE),0))</f>
        <v>#REF!</v>
      </c>
      <c r="H313" s="482" t="e">
        <f>IF(D313&lt;60,0,ROUND(($D313*H$2)+VLOOKUP($C313,[2]CONFIG!$A$33:$C$43,3,FALSE),0))</f>
        <v>#REF!</v>
      </c>
      <c r="I313" s="482" t="e">
        <f>IF(D313&lt;60,0,ROUND(($D313*I$2)+VLOOKUP($C313,[2]CONFIG!$A$33:$C$43,3,FALSE),0))</f>
        <v>#REF!</v>
      </c>
      <c r="J313" s="491"/>
      <c r="K313" s="195" t="e">
        <f t="shared" si="16"/>
        <v>#REF!</v>
      </c>
      <c r="L313" s="195" t="e">
        <f t="shared" si="17"/>
        <v>#REF!</v>
      </c>
      <c r="M313" s="195" t="e">
        <f t="shared" si="18"/>
        <v>#REF!</v>
      </c>
      <c r="N313" s="195" t="e">
        <f t="shared" si="19"/>
        <v>#REF!</v>
      </c>
      <c r="P313" s="195">
        <v>0</v>
      </c>
      <c r="Q313" s="195">
        <v>0</v>
      </c>
    </row>
    <row r="314" spans="1:17" hidden="1" x14ac:dyDescent="0.25">
      <c r="A314" s="485" t="s">
        <v>646</v>
      </c>
      <c r="B314" s="490" t="e">
        <f>VLOOKUP(A314,[3]Sheet1!$B$1:$D$1757,3,FALSE)</f>
        <v>#N/A</v>
      </c>
      <c r="C314" s="490" t="e">
        <f>VLOOKUP(A314,[3]Sheet1!$B$1:$R$1757,17,FALSE)</f>
        <v>#N/A</v>
      </c>
      <c r="D314" s="493">
        <v>52273</v>
      </c>
      <c r="E314" s="481">
        <v>0</v>
      </c>
      <c r="F314" s="482" t="e">
        <f>IF(D314&lt;60,0,ROUND(($D314*F$2)+VLOOKUP($C314,[2]CONFIG!$A$33:$C$43,3,FALSE),0))</f>
        <v>#REF!</v>
      </c>
      <c r="G314" s="482" t="e">
        <f>IF(D314&lt;60,0,ROUND(($D314*G$2)+VLOOKUP($C314,[2]CONFIG!$A$33:$C$43,3,FALSE),0))</f>
        <v>#REF!</v>
      </c>
      <c r="H314" s="482" t="e">
        <f>IF(D314&lt;60,0,ROUND(($D314*H$2)+VLOOKUP($C314,[2]CONFIG!$A$33:$C$43,3,FALSE),0))</f>
        <v>#REF!</v>
      </c>
      <c r="I314" s="482" t="e">
        <f>IF(D314&lt;60,0,ROUND(($D314*I$2)+VLOOKUP($C314,[2]CONFIG!$A$33:$C$43,3,FALSE),0))</f>
        <v>#REF!</v>
      </c>
      <c r="J314" s="491"/>
      <c r="K314" s="195" t="e">
        <f t="shared" si="16"/>
        <v>#REF!</v>
      </c>
      <c r="L314" s="195" t="e">
        <f t="shared" si="17"/>
        <v>#REF!</v>
      </c>
      <c r="M314" s="195" t="e">
        <f t="shared" si="18"/>
        <v>#REF!</v>
      </c>
      <c r="N314" s="195" t="e">
        <f t="shared" si="19"/>
        <v>#REF!</v>
      </c>
      <c r="P314" s="195">
        <v>0</v>
      </c>
      <c r="Q314" s="195">
        <v>0</v>
      </c>
    </row>
    <row r="315" spans="1:17" hidden="1" x14ac:dyDescent="0.25">
      <c r="A315" s="485" t="s">
        <v>647</v>
      </c>
      <c r="B315" s="490" t="e">
        <f>VLOOKUP(A315,[3]Sheet1!$B$1:$D$1757,3,FALSE)</f>
        <v>#N/A</v>
      </c>
      <c r="C315" s="490" t="e">
        <f>VLOOKUP(A315,[3]Sheet1!$B$1:$R$1757,17,FALSE)</f>
        <v>#N/A</v>
      </c>
      <c r="D315" s="493">
        <v>52273</v>
      </c>
      <c r="E315" s="481">
        <v>0</v>
      </c>
      <c r="F315" s="482" t="e">
        <f>IF(D315&lt;60,0,ROUND(($D315*F$2)+VLOOKUP($C315,[2]CONFIG!$A$33:$C$43,3,FALSE),0))</f>
        <v>#REF!</v>
      </c>
      <c r="G315" s="482" t="e">
        <f>IF(D315&lt;60,0,ROUND(($D315*G$2)+VLOOKUP($C315,[2]CONFIG!$A$33:$C$43,3,FALSE),0))</f>
        <v>#REF!</v>
      </c>
      <c r="H315" s="482" t="e">
        <f>IF(D315&lt;60,0,ROUND(($D315*H$2)+VLOOKUP($C315,[2]CONFIG!$A$33:$C$43,3,FALSE),0))</f>
        <v>#REF!</v>
      </c>
      <c r="I315" s="482" t="e">
        <f>IF(D315&lt;60,0,ROUND(($D315*I$2)+VLOOKUP($C315,[2]CONFIG!$A$33:$C$43,3,FALSE),0))</f>
        <v>#REF!</v>
      </c>
      <c r="J315" s="491"/>
      <c r="K315" s="195" t="e">
        <f t="shared" si="16"/>
        <v>#REF!</v>
      </c>
      <c r="L315" s="195" t="e">
        <f t="shared" si="17"/>
        <v>#REF!</v>
      </c>
      <c r="M315" s="195" t="e">
        <f t="shared" si="18"/>
        <v>#REF!</v>
      </c>
      <c r="N315" s="195" t="e">
        <f t="shared" si="19"/>
        <v>#REF!</v>
      </c>
      <c r="P315" s="195">
        <v>0</v>
      </c>
      <c r="Q315" s="195">
        <v>0</v>
      </c>
    </row>
    <row r="316" spans="1:17" hidden="1" x14ac:dyDescent="0.25">
      <c r="A316" s="485" t="s">
        <v>648</v>
      </c>
      <c r="B316" s="490" t="e">
        <f>VLOOKUP(A316,[3]Sheet1!$B$1:$D$1757,3,FALSE)</f>
        <v>#N/A</v>
      </c>
      <c r="C316" s="490" t="e">
        <f>VLOOKUP(A316,[3]Sheet1!$B$1:$R$1757,17,FALSE)</f>
        <v>#N/A</v>
      </c>
      <c r="D316" s="493">
        <v>52833</v>
      </c>
      <c r="E316" s="481">
        <v>0</v>
      </c>
      <c r="F316" s="482" t="e">
        <f>IF(D316&lt;60,0,ROUND(($D316*F$2)+VLOOKUP($C316,[2]CONFIG!$A$33:$C$43,3,FALSE),0))</f>
        <v>#REF!</v>
      </c>
      <c r="G316" s="482" t="e">
        <f>IF(D316&lt;60,0,ROUND(($D316*G$2)+VLOOKUP($C316,[2]CONFIG!$A$33:$C$43,3,FALSE),0))</f>
        <v>#REF!</v>
      </c>
      <c r="H316" s="482" t="e">
        <f>IF(D316&lt;60,0,ROUND(($D316*H$2)+VLOOKUP($C316,[2]CONFIG!$A$33:$C$43,3,FALSE),0))</f>
        <v>#REF!</v>
      </c>
      <c r="I316" s="482" t="e">
        <f>IF(D316&lt;60,0,ROUND(($D316*I$2)+VLOOKUP($C316,[2]CONFIG!$A$33:$C$43,3,FALSE),0))</f>
        <v>#REF!</v>
      </c>
      <c r="J316" s="491"/>
      <c r="K316" s="195" t="e">
        <f t="shared" si="16"/>
        <v>#REF!</v>
      </c>
      <c r="L316" s="195" t="e">
        <f t="shared" si="17"/>
        <v>#REF!</v>
      </c>
      <c r="M316" s="195" t="e">
        <f t="shared" si="18"/>
        <v>#REF!</v>
      </c>
      <c r="N316" s="195" t="e">
        <f t="shared" si="19"/>
        <v>#REF!</v>
      </c>
      <c r="P316" s="195">
        <v>0</v>
      </c>
      <c r="Q316" s="195">
        <v>0</v>
      </c>
    </row>
    <row r="317" spans="1:17" hidden="1" x14ac:dyDescent="0.25">
      <c r="A317" s="485" t="s">
        <v>649</v>
      </c>
      <c r="B317" s="490" t="e">
        <f>VLOOKUP(A317,[3]Sheet1!$B$1:$D$1757,3,FALSE)</f>
        <v>#N/A</v>
      </c>
      <c r="C317" s="490" t="e">
        <f>VLOOKUP(A317,[3]Sheet1!$B$1:$R$1757,17,FALSE)</f>
        <v>#N/A</v>
      </c>
      <c r="D317" s="493">
        <v>52785</v>
      </c>
      <c r="E317" s="481">
        <v>0</v>
      </c>
      <c r="F317" s="482" t="e">
        <f>IF(D317&lt;60,0,ROUND(($D317*F$2)+VLOOKUP($C317,[2]CONFIG!$A$33:$C$43,3,FALSE),0))</f>
        <v>#REF!</v>
      </c>
      <c r="G317" s="482" t="e">
        <f>IF(D317&lt;60,0,ROUND(($D317*G$2)+VLOOKUP($C317,[2]CONFIG!$A$33:$C$43,3,FALSE),0))</f>
        <v>#REF!</v>
      </c>
      <c r="H317" s="482" t="e">
        <f>IF(D317&lt;60,0,ROUND(($D317*H$2)+VLOOKUP($C317,[2]CONFIG!$A$33:$C$43,3,FALSE),0))</f>
        <v>#REF!</v>
      </c>
      <c r="I317" s="482" t="e">
        <f>IF(D317&lt;60,0,ROUND(($D317*I$2)+VLOOKUP($C317,[2]CONFIG!$A$33:$C$43,3,FALSE),0))</f>
        <v>#REF!</v>
      </c>
      <c r="J317" s="491"/>
      <c r="K317" s="195" t="e">
        <f t="shared" si="16"/>
        <v>#REF!</v>
      </c>
      <c r="L317" s="195" t="e">
        <f t="shared" si="17"/>
        <v>#REF!</v>
      </c>
      <c r="M317" s="195" t="e">
        <f t="shared" si="18"/>
        <v>#REF!</v>
      </c>
      <c r="N317" s="195" t="e">
        <f t="shared" si="19"/>
        <v>#REF!</v>
      </c>
      <c r="P317" s="195">
        <v>0</v>
      </c>
      <c r="Q317" s="195">
        <v>0</v>
      </c>
    </row>
    <row r="318" spans="1:17" hidden="1" x14ac:dyDescent="0.25">
      <c r="A318" s="485" t="s">
        <v>650</v>
      </c>
      <c r="B318" s="490" t="e">
        <f>VLOOKUP(A318,[3]Sheet1!$B$1:$D$1757,3,FALSE)</f>
        <v>#N/A</v>
      </c>
      <c r="C318" s="490" t="e">
        <f>VLOOKUP(A318,[3]Sheet1!$B$1:$R$1757,17,FALSE)</f>
        <v>#N/A</v>
      </c>
      <c r="D318" s="493">
        <v>52698</v>
      </c>
      <c r="E318" s="481">
        <v>0</v>
      </c>
      <c r="F318" s="482" t="e">
        <f>IF(D318&lt;60,0,ROUND(($D318*F$2)+VLOOKUP($C318,[2]CONFIG!$A$33:$C$43,3,FALSE),0))</f>
        <v>#REF!</v>
      </c>
      <c r="G318" s="482" t="e">
        <f>IF(D318&lt;60,0,ROUND(($D318*G$2)+VLOOKUP($C318,[2]CONFIG!$A$33:$C$43,3,FALSE),0))</f>
        <v>#REF!</v>
      </c>
      <c r="H318" s="482" t="e">
        <f>IF(D318&lt;60,0,ROUND(($D318*H$2)+VLOOKUP($C318,[2]CONFIG!$A$33:$C$43,3,FALSE),0))</f>
        <v>#REF!</v>
      </c>
      <c r="I318" s="482" t="e">
        <f>IF(D318&lt;60,0,ROUND(($D318*I$2)+VLOOKUP($C318,[2]CONFIG!$A$33:$C$43,3,FALSE),0))</f>
        <v>#REF!</v>
      </c>
      <c r="J318" s="491"/>
      <c r="K318" s="195" t="e">
        <f t="shared" si="16"/>
        <v>#REF!</v>
      </c>
      <c r="L318" s="195" t="e">
        <f t="shared" si="17"/>
        <v>#REF!</v>
      </c>
      <c r="M318" s="195" t="e">
        <f t="shared" si="18"/>
        <v>#REF!</v>
      </c>
      <c r="N318" s="195" t="e">
        <f t="shared" si="19"/>
        <v>#REF!</v>
      </c>
      <c r="P318" s="195">
        <v>0</v>
      </c>
      <c r="Q318" s="195">
        <v>0</v>
      </c>
    </row>
    <row r="319" spans="1:17" hidden="1" x14ac:dyDescent="0.25">
      <c r="A319" s="485" t="s">
        <v>651</v>
      </c>
      <c r="B319" s="490" t="e">
        <f>VLOOKUP(A319,[3]Sheet1!$B$1:$D$1757,3,FALSE)</f>
        <v>#N/A</v>
      </c>
      <c r="C319" s="490" t="e">
        <f>VLOOKUP(A319,[3]Sheet1!$B$1:$R$1757,17,FALSE)</f>
        <v>#N/A</v>
      </c>
      <c r="D319" s="493">
        <v>52672</v>
      </c>
      <c r="E319" s="481">
        <v>0</v>
      </c>
      <c r="F319" s="482" t="e">
        <f>IF(D319&lt;60,0,ROUND(($D319*F$2)+VLOOKUP($C319,[2]CONFIG!$A$33:$C$43,3,FALSE),0))</f>
        <v>#REF!</v>
      </c>
      <c r="G319" s="482" t="e">
        <f>IF(D319&lt;60,0,ROUND(($D319*G$2)+VLOOKUP($C319,[2]CONFIG!$A$33:$C$43,3,FALSE),0))</f>
        <v>#REF!</v>
      </c>
      <c r="H319" s="482" t="e">
        <f>IF(D319&lt;60,0,ROUND(($D319*H$2)+VLOOKUP($C319,[2]CONFIG!$A$33:$C$43,3,FALSE),0))</f>
        <v>#REF!</v>
      </c>
      <c r="I319" s="482" t="e">
        <f>IF(D319&lt;60,0,ROUND(($D319*I$2)+VLOOKUP($C319,[2]CONFIG!$A$33:$C$43,3,FALSE),0))</f>
        <v>#REF!</v>
      </c>
      <c r="J319" s="491"/>
      <c r="K319" s="195" t="e">
        <f t="shared" si="16"/>
        <v>#REF!</v>
      </c>
      <c r="L319" s="195" t="e">
        <f t="shared" si="17"/>
        <v>#REF!</v>
      </c>
      <c r="M319" s="195" t="e">
        <f t="shared" si="18"/>
        <v>#REF!</v>
      </c>
      <c r="N319" s="195" t="e">
        <f t="shared" si="19"/>
        <v>#REF!</v>
      </c>
      <c r="P319" s="195">
        <v>0</v>
      </c>
      <c r="Q319" s="195">
        <v>0</v>
      </c>
    </row>
    <row r="320" spans="1:17" hidden="1" x14ac:dyDescent="0.25">
      <c r="A320" s="485" t="s">
        <v>652</v>
      </c>
      <c r="B320" s="490" t="e">
        <f>VLOOKUP(A320,[3]Sheet1!$B$1:$D$1757,3,FALSE)</f>
        <v>#N/A</v>
      </c>
      <c r="C320" s="490" t="e">
        <f>VLOOKUP(A320,[3]Sheet1!$B$1:$R$1757,17,FALSE)</f>
        <v>#N/A</v>
      </c>
      <c r="D320" s="493">
        <v>53260</v>
      </c>
      <c r="E320" s="481">
        <v>0</v>
      </c>
      <c r="F320" s="482" t="e">
        <f>IF(D320&lt;60,0,ROUND(($D320*F$2)+VLOOKUP($C320,[2]CONFIG!$A$33:$C$43,3,FALSE),0))</f>
        <v>#REF!</v>
      </c>
      <c r="G320" s="482" t="e">
        <f>IF(D320&lt;60,0,ROUND(($D320*G$2)+VLOOKUP($C320,[2]CONFIG!$A$33:$C$43,3,FALSE),0))</f>
        <v>#REF!</v>
      </c>
      <c r="H320" s="482" t="e">
        <f>IF(D320&lt;60,0,ROUND(($D320*H$2)+VLOOKUP($C320,[2]CONFIG!$A$33:$C$43,3,FALSE),0))</f>
        <v>#REF!</v>
      </c>
      <c r="I320" s="482" t="e">
        <f>IF(D320&lt;60,0,ROUND(($D320*I$2)+VLOOKUP($C320,[2]CONFIG!$A$33:$C$43,3,FALSE),0))</f>
        <v>#REF!</v>
      </c>
      <c r="J320" s="491"/>
      <c r="K320" s="195" t="e">
        <f t="shared" si="16"/>
        <v>#REF!</v>
      </c>
      <c r="L320" s="195" t="e">
        <f t="shared" si="17"/>
        <v>#REF!</v>
      </c>
      <c r="M320" s="195" t="e">
        <f t="shared" si="18"/>
        <v>#REF!</v>
      </c>
      <c r="N320" s="195" t="e">
        <f t="shared" si="19"/>
        <v>#REF!</v>
      </c>
      <c r="P320" s="195">
        <v>0</v>
      </c>
      <c r="Q320" s="195">
        <v>0</v>
      </c>
    </row>
    <row r="321" spans="1:17" hidden="1" x14ac:dyDescent="0.25">
      <c r="A321" s="485" t="s">
        <v>653</v>
      </c>
      <c r="B321" s="490" t="e">
        <f>VLOOKUP(A321,[3]Sheet1!$B$1:$D$1757,3,FALSE)</f>
        <v>#N/A</v>
      </c>
      <c r="C321" s="490" t="e">
        <f>VLOOKUP(A321,[3]Sheet1!$B$1:$R$1757,17,FALSE)</f>
        <v>#N/A</v>
      </c>
      <c r="D321" s="493">
        <v>51832</v>
      </c>
      <c r="E321" s="481">
        <v>0</v>
      </c>
      <c r="F321" s="482" t="e">
        <f>IF(D321&lt;60,0,ROUND(($D321*F$2)+VLOOKUP($C321,[2]CONFIG!$A$33:$C$43,3,FALSE),0))</f>
        <v>#REF!</v>
      </c>
      <c r="G321" s="482" t="e">
        <f>IF(D321&lt;60,0,ROUND(($D321*G$2)+VLOOKUP($C321,[2]CONFIG!$A$33:$C$43,3,FALSE),0))</f>
        <v>#REF!</v>
      </c>
      <c r="H321" s="482" t="e">
        <f>IF(D321&lt;60,0,ROUND(($D321*H$2)+VLOOKUP($C321,[2]CONFIG!$A$33:$C$43,3,FALSE),0))</f>
        <v>#REF!</v>
      </c>
      <c r="I321" s="482" t="e">
        <f>IF(D321&lt;60,0,ROUND(($D321*I$2)+VLOOKUP($C321,[2]CONFIG!$A$33:$C$43,3,FALSE),0))</f>
        <v>#REF!</v>
      </c>
      <c r="J321" s="491"/>
      <c r="K321" s="195" t="e">
        <f t="shared" si="16"/>
        <v>#REF!</v>
      </c>
      <c r="L321" s="195" t="e">
        <f t="shared" si="17"/>
        <v>#REF!</v>
      </c>
      <c r="M321" s="195" t="e">
        <f t="shared" si="18"/>
        <v>#REF!</v>
      </c>
      <c r="N321" s="195" t="e">
        <f t="shared" si="19"/>
        <v>#REF!</v>
      </c>
      <c r="P321" s="195">
        <v>0</v>
      </c>
      <c r="Q321" s="195">
        <v>0</v>
      </c>
    </row>
    <row r="322" spans="1:17" hidden="1" x14ac:dyDescent="0.25">
      <c r="A322" s="485" t="s">
        <v>654</v>
      </c>
      <c r="B322" s="490" t="e">
        <f>VLOOKUP(A322,[3]Sheet1!$B$1:$D$1757,3,FALSE)</f>
        <v>#N/A</v>
      </c>
      <c r="C322" s="490" t="e">
        <f>VLOOKUP(A322,[3]Sheet1!$B$1:$R$1757,17,FALSE)</f>
        <v>#N/A</v>
      </c>
      <c r="D322" s="493">
        <v>52366</v>
      </c>
      <c r="E322" s="481">
        <v>0</v>
      </c>
      <c r="F322" s="482" t="e">
        <f>IF(D322&lt;60,0,ROUND(($D322*F$2)+VLOOKUP($C322,[2]CONFIG!$A$33:$C$43,3,FALSE),0))</f>
        <v>#REF!</v>
      </c>
      <c r="G322" s="482" t="e">
        <f>IF(D322&lt;60,0,ROUND(($D322*G$2)+VLOOKUP($C322,[2]CONFIG!$A$33:$C$43,3,FALSE),0))</f>
        <v>#REF!</v>
      </c>
      <c r="H322" s="482" t="e">
        <f>IF(D322&lt;60,0,ROUND(($D322*H$2)+VLOOKUP($C322,[2]CONFIG!$A$33:$C$43,3,FALSE),0))</f>
        <v>#REF!</v>
      </c>
      <c r="I322" s="482" t="e">
        <f>IF(D322&lt;60,0,ROUND(($D322*I$2)+VLOOKUP($C322,[2]CONFIG!$A$33:$C$43,3,FALSE),0))</f>
        <v>#REF!</v>
      </c>
      <c r="J322" s="491"/>
      <c r="K322" s="195" t="e">
        <f t="shared" si="16"/>
        <v>#REF!</v>
      </c>
      <c r="L322" s="195" t="e">
        <f t="shared" si="17"/>
        <v>#REF!</v>
      </c>
      <c r="M322" s="195" t="e">
        <f t="shared" si="18"/>
        <v>#REF!</v>
      </c>
      <c r="N322" s="195" t="e">
        <f t="shared" si="19"/>
        <v>#REF!</v>
      </c>
      <c r="P322" s="195" t="e">
        <f>E322+K322</f>
        <v>#REF!</v>
      </c>
      <c r="Q322" s="195" t="e">
        <f>E322+L322</f>
        <v>#REF!</v>
      </c>
    </row>
    <row r="323" spans="1:17" hidden="1" x14ac:dyDescent="0.25">
      <c r="A323" s="485" t="s">
        <v>655</v>
      </c>
      <c r="B323" s="490" t="e">
        <f>VLOOKUP(A323,[3]Sheet1!$B$1:$D$1757,3,FALSE)</f>
        <v>#N/A</v>
      </c>
      <c r="C323" s="490" t="e">
        <f>VLOOKUP(A323,[3]Sheet1!$B$1:$R$1757,17,FALSE)</f>
        <v>#N/A</v>
      </c>
      <c r="D323" s="493">
        <v>52041</v>
      </c>
      <c r="E323" s="481">
        <v>0</v>
      </c>
      <c r="F323" s="482" t="e">
        <f>IF(D323&lt;60,0,ROUND(($D323*F$2)+VLOOKUP($C323,[2]CONFIG!$A$33:$C$43,3,FALSE),0))</f>
        <v>#REF!</v>
      </c>
      <c r="G323" s="482" t="e">
        <f>IF(D323&lt;60,0,ROUND(($D323*G$2)+VLOOKUP($C323,[2]CONFIG!$A$33:$C$43,3,FALSE),0))</f>
        <v>#REF!</v>
      </c>
      <c r="H323" s="482" t="e">
        <f>IF(D323&lt;60,0,ROUND(($D323*H$2)+VLOOKUP($C323,[2]CONFIG!$A$33:$C$43,3,FALSE),0))</f>
        <v>#REF!</v>
      </c>
      <c r="I323" s="482" t="e">
        <f>IF(D323&lt;60,0,ROUND(($D323*I$2)+VLOOKUP($C323,[2]CONFIG!$A$33:$C$43,3,FALSE),0))</f>
        <v>#REF!</v>
      </c>
      <c r="J323" s="491"/>
      <c r="K323" s="195" t="e">
        <f t="shared" si="16"/>
        <v>#REF!</v>
      </c>
      <c r="L323" s="195" t="e">
        <f t="shared" si="17"/>
        <v>#REF!</v>
      </c>
      <c r="M323" s="195" t="e">
        <f t="shared" si="18"/>
        <v>#REF!</v>
      </c>
      <c r="N323" s="195" t="e">
        <f t="shared" si="19"/>
        <v>#REF!</v>
      </c>
      <c r="P323" s="195">
        <v>0</v>
      </c>
      <c r="Q323" s="195">
        <v>0</v>
      </c>
    </row>
    <row r="324" spans="1:17" hidden="1" x14ac:dyDescent="0.25">
      <c r="A324" s="485" t="s">
        <v>656</v>
      </c>
      <c r="B324" s="490" t="e">
        <f>VLOOKUP(A324,[3]Sheet1!$B$1:$D$1757,3,FALSE)</f>
        <v>#N/A</v>
      </c>
      <c r="C324" s="490" t="e">
        <f>VLOOKUP(A324,[3]Sheet1!$B$1:$R$1757,17,FALSE)</f>
        <v>#N/A</v>
      </c>
      <c r="D324" s="493">
        <v>51840</v>
      </c>
      <c r="E324" s="481">
        <v>0</v>
      </c>
      <c r="F324" s="482" t="e">
        <f>IF(D324&lt;60,0,ROUND(($D324*F$2)+VLOOKUP($C324,[2]CONFIG!$A$33:$C$43,3,FALSE),0))</f>
        <v>#REF!</v>
      </c>
      <c r="G324" s="482" t="e">
        <f>IF(D324&lt;60,0,ROUND(($D324*G$2)+VLOOKUP($C324,[2]CONFIG!$A$33:$C$43,3,FALSE),0))</f>
        <v>#REF!</v>
      </c>
      <c r="H324" s="482" t="e">
        <f>IF(D324&lt;60,0,ROUND(($D324*H$2)+VLOOKUP($C324,[2]CONFIG!$A$33:$C$43,3,FALSE),0))</f>
        <v>#REF!</v>
      </c>
      <c r="I324" s="482" t="e">
        <f>IF(D324&lt;60,0,ROUND(($D324*I$2)+VLOOKUP($C324,[2]CONFIG!$A$33:$C$43,3,FALSE),0))</f>
        <v>#REF!</v>
      </c>
      <c r="J324" s="491"/>
      <c r="K324" s="195" t="e">
        <f t="shared" si="16"/>
        <v>#REF!</v>
      </c>
      <c r="L324" s="195" t="e">
        <f t="shared" si="17"/>
        <v>#REF!</v>
      </c>
      <c r="M324" s="195" t="e">
        <f t="shared" si="18"/>
        <v>#REF!</v>
      </c>
      <c r="N324" s="195" t="e">
        <f t="shared" si="19"/>
        <v>#REF!</v>
      </c>
      <c r="P324" s="195">
        <v>0</v>
      </c>
      <c r="Q324" s="195">
        <v>0</v>
      </c>
    </row>
    <row r="325" spans="1:17" hidden="1" x14ac:dyDescent="0.25">
      <c r="A325" s="485" t="s">
        <v>657</v>
      </c>
      <c r="B325" s="490" t="e">
        <f>VLOOKUP(A325,[3]Sheet1!$B$1:$D$1757,3,FALSE)</f>
        <v>#N/A</v>
      </c>
      <c r="C325" s="490" t="e">
        <f>VLOOKUP(A325,[3]Sheet1!$B$1:$R$1757,17,FALSE)</f>
        <v>#N/A</v>
      </c>
      <c r="D325" s="493">
        <v>51642</v>
      </c>
      <c r="E325" s="481">
        <v>0</v>
      </c>
      <c r="F325" s="482" t="e">
        <f>IF(D325&lt;60,0,ROUND(($D325*F$2)+VLOOKUP($C325,[2]CONFIG!$A$33:$C$43,3,FALSE),0))</f>
        <v>#REF!</v>
      </c>
      <c r="G325" s="482" t="e">
        <f>IF(D325&lt;60,0,ROUND(($D325*G$2)+VLOOKUP($C325,[2]CONFIG!$A$33:$C$43,3,FALSE),0))</f>
        <v>#REF!</v>
      </c>
      <c r="H325" s="482" t="e">
        <f>IF(D325&lt;60,0,ROUND(($D325*H$2)+VLOOKUP($C325,[2]CONFIG!$A$33:$C$43,3,FALSE),0))</f>
        <v>#REF!</v>
      </c>
      <c r="I325" s="482" t="e">
        <f>IF(D325&lt;60,0,ROUND(($D325*I$2)+VLOOKUP($C325,[2]CONFIG!$A$33:$C$43,3,FALSE),0))</f>
        <v>#REF!</v>
      </c>
      <c r="J325" s="491"/>
      <c r="K325" s="195" t="e">
        <f t="shared" ref="K325:K388" si="20">(ROUND($E325*$K$2,2))</f>
        <v>#REF!</v>
      </c>
      <c r="L325" s="195" t="e">
        <f t="shared" ref="L325:L388" si="21">(ROUND($E325*$L$2,2))</f>
        <v>#REF!</v>
      </c>
      <c r="M325" s="195" t="e">
        <f t="shared" ref="M325:M388" si="22">(ROUND($E325*$M$2,2))</f>
        <v>#REF!</v>
      </c>
      <c r="N325" s="195" t="e">
        <f t="shared" ref="N325:N388" si="23">(ROUND($E325*$N$2,2))</f>
        <v>#REF!</v>
      </c>
      <c r="P325" s="195">
        <v>0</v>
      </c>
      <c r="Q325" s="195">
        <v>0</v>
      </c>
    </row>
    <row r="326" spans="1:17" hidden="1" x14ac:dyDescent="0.25">
      <c r="A326" s="485" t="s">
        <v>658</v>
      </c>
      <c r="B326" s="490" t="e">
        <f>VLOOKUP(A326,[3]Sheet1!$B$1:$D$1757,3,FALSE)</f>
        <v>#N/A</v>
      </c>
      <c r="C326" s="490" t="e">
        <f>VLOOKUP(A326,[3]Sheet1!$B$1:$R$1757,17,FALSE)</f>
        <v>#N/A</v>
      </c>
      <c r="D326" s="493">
        <v>51522</v>
      </c>
      <c r="E326" s="481">
        <v>0</v>
      </c>
      <c r="F326" s="482" t="e">
        <f>IF(D326&lt;60,0,ROUND(($D326*F$2)+VLOOKUP($C326,[2]CONFIG!$A$33:$C$43,3,FALSE),0))</f>
        <v>#REF!</v>
      </c>
      <c r="G326" s="482" t="e">
        <f>IF(D326&lt;60,0,ROUND(($D326*G$2)+VLOOKUP($C326,[2]CONFIG!$A$33:$C$43,3,FALSE),0))</f>
        <v>#REF!</v>
      </c>
      <c r="H326" s="482" t="e">
        <f>IF(D326&lt;60,0,ROUND(($D326*H$2)+VLOOKUP($C326,[2]CONFIG!$A$33:$C$43,3,FALSE),0))</f>
        <v>#REF!</v>
      </c>
      <c r="I326" s="482" t="e">
        <f>IF(D326&lt;60,0,ROUND(($D326*I$2)+VLOOKUP($C326,[2]CONFIG!$A$33:$C$43,3,FALSE),0))</f>
        <v>#REF!</v>
      </c>
      <c r="J326" s="491"/>
      <c r="K326" s="195" t="e">
        <f t="shared" si="20"/>
        <v>#REF!</v>
      </c>
      <c r="L326" s="195" t="e">
        <f t="shared" si="21"/>
        <v>#REF!</v>
      </c>
      <c r="M326" s="195" t="e">
        <f t="shared" si="22"/>
        <v>#REF!</v>
      </c>
      <c r="N326" s="195" t="e">
        <f t="shared" si="23"/>
        <v>#REF!</v>
      </c>
      <c r="P326" s="195" t="e">
        <f>E326+K326</f>
        <v>#REF!</v>
      </c>
      <c r="Q326" s="195" t="e">
        <f>E326+L326</f>
        <v>#REF!</v>
      </c>
    </row>
    <row r="327" spans="1:17" hidden="1" x14ac:dyDescent="0.25">
      <c r="A327" s="485" t="s">
        <v>659</v>
      </c>
      <c r="B327" s="490" t="e">
        <f>VLOOKUP(A327,[3]Sheet1!$B$1:$D$1757,3,FALSE)</f>
        <v>#N/A</v>
      </c>
      <c r="C327" s="490" t="e">
        <f>VLOOKUP(A327,[3]Sheet1!$B$1:$R$1757,17,FALSE)</f>
        <v>#N/A</v>
      </c>
      <c r="D327" s="493">
        <v>51450</v>
      </c>
      <c r="E327" s="481">
        <v>0</v>
      </c>
      <c r="F327" s="482" t="e">
        <f>IF(D327&lt;60,0,ROUND(($D327*F$2)+VLOOKUP($C327,[2]CONFIG!$A$33:$C$43,3,FALSE),0))</f>
        <v>#REF!</v>
      </c>
      <c r="G327" s="482" t="e">
        <f>IF(D327&lt;60,0,ROUND(($D327*G$2)+VLOOKUP($C327,[2]CONFIG!$A$33:$C$43,3,FALSE),0))</f>
        <v>#REF!</v>
      </c>
      <c r="H327" s="482" t="e">
        <f>IF(D327&lt;60,0,ROUND(($D327*H$2)+VLOOKUP($C327,[2]CONFIG!$A$33:$C$43,3,FALSE),0))</f>
        <v>#REF!</v>
      </c>
      <c r="I327" s="482" t="e">
        <f>IF(D327&lt;60,0,ROUND(($D327*I$2)+VLOOKUP($C327,[2]CONFIG!$A$33:$C$43,3,FALSE),0))</f>
        <v>#REF!</v>
      </c>
      <c r="J327" s="491"/>
      <c r="K327" s="195" t="e">
        <f t="shared" si="20"/>
        <v>#REF!</v>
      </c>
      <c r="L327" s="195" t="e">
        <f t="shared" si="21"/>
        <v>#REF!</v>
      </c>
      <c r="M327" s="195" t="e">
        <f t="shared" si="22"/>
        <v>#REF!</v>
      </c>
      <c r="N327" s="195" t="e">
        <f t="shared" si="23"/>
        <v>#REF!</v>
      </c>
      <c r="P327" s="195">
        <v>0</v>
      </c>
      <c r="Q327" s="195">
        <v>0</v>
      </c>
    </row>
    <row r="328" spans="1:17" hidden="1" x14ac:dyDescent="0.25">
      <c r="A328" s="485" t="s">
        <v>660</v>
      </c>
      <c r="B328" s="490" t="e">
        <f>VLOOKUP(A328,[3]Sheet1!$B$1:$D$1757,3,FALSE)</f>
        <v>#N/A</v>
      </c>
      <c r="C328" s="490" t="e">
        <f>VLOOKUP(A328,[3]Sheet1!$B$1:$R$1757,17,FALSE)</f>
        <v>#N/A</v>
      </c>
      <c r="D328" s="493">
        <v>50450</v>
      </c>
      <c r="E328" s="481">
        <v>0</v>
      </c>
      <c r="F328" s="482" t="e">
        <f>IF(D328&lt;60,0,ROUND(($D328*F$2)+VLOOKUP($C328,[2]CONFIG!$A$33:$C$43,3,FALSE),0))</f>
        <v>#REF!</v>
      </c>
      <c r="G328" s="482" t="e">
        <f>IF(D328&lt;60,0,ROUND(($D328*G$2)+VLOOKUP($C328,[2]CONFIG!$A$33:$C$43,3,FALSE),0))</f>
        <v>#REF!</v>
      </c>
      <c r="H328" s="482" t="e">
        <f>IF(D328&lt;60,0,ROUND(($D328*H$2)+VLOOKUP($C328,[2]CONFIG!$A$33:$C$43,3,FALSE),0))</f>
        <v>#REF!</v>
      </c>
      <c r="I328" s="482" t="e">
        <f>IF(D328&lt;60,0,ROUND(($D328*I$2)+VLOOKUP($C328,[2]CONFIG!$A$33:$C$43,3,FALSE),0))</f>
        <v>#REF!</v>
      </c>
      <c r="J328" s="491"/>
      <c r="K328" s="195" t="e">
        <f t="shared" si="20"/>
        <v>#REF!</v>
      </c>
      <c r="L328" s="195" t="e">
        <f t="shared" si="21"/>
        <v>#REF!</v>
      </c>
      <c r="M328" s="195" t="e">
        <f t="shared" si="22"/>
        <v>#REF!</v>
      </c>
      <c r="N328" s="195" t="e">
        <f t="shared" si="23"/>
        <v>#REF!</v>
      </c>
      <c r="P328" s="195">
        <v>0</v>
      </c>
      <c r="Q328" s="195">
        <v>0</v>
      </c>
    </row>
    <row r="329" spans="1:17" hidden="1" x14ac:dyDescent="0.25">
      <c r="A329" s="485" t="s">
        <v>661</v>
      </c>
      <c r="B329" s="490" t="e">
        <f>VLOOKUP(A329,[3]Sheet1!$B$1:$D$1757,3,FALSE)</f>
        <v>#N/A</v>
      </c>
      <c r="C329" s="490" t="e">
        <f>VLOOKUP(A329,[3]Sheet1!$B$1:$R$1757,17,FALSE)</f>
        <v>#N/A</v>
      </c>
      <c r="D329" s="493">
        <v>50450</v>
      </c>
      <c r="E329" s="481">
        <v>0</v>
      </c>
      <c r="F329" s="482" t="e">
        <f>IF(D329&lt;60,0,ROUND(($D329*F$2)+VLOOKUP($C329,[2]CONFIG!$A$33:$C$43,3,FALSE),0))</f>
        <v>#REF!</v>
      </c>
      <c r="G329" s="482" t="e">
        <f>IF(D329&lt;60,0,ROUND(($D329*G$2)+VLOOKUP($C329,[2]CONFIG!$A$33:$C$43,3,FALSE),0))</f>
        <v>#REF!</v>
      </c>
      <c r="H329" s="482" t="e">
        <f>IF(D329&lt;60,0,ROUND(($D329*H$2)+VLOOKUP($C329,[2]CONFIG!$A$33:$C$43,3,FALSE),0))</f>
        <v>#REF!</v>
      </c>
      <c r="I329" s="482" t="e">
        <f>IF(D329&lt;60,0,ROUND(($D329*I$2)+VLOOKUP($C329,[2]CONFIG!$A$33:$C$43,3,FALSE),0))</f>
        <v>#REF!</v>
      </c>
      <c r="J329" s="491"/>
      <c r="K329" s="195" t="e">
        <f t="shared" si="20"/>
        <v>#REF!</v>
      </c>
      <c r="L329" s="195" t="e">
        <f t="shared" si="21"/>
        <v>#REF!</v>
      </c>
      <c r="M329" s="195" t="e">
        <f t="shared" si="22"/>
        <v>#REF!</v>
      </c>
      <c r="N329" s="195" t="e">
        <f t="shared" si="23"/>
        <v>#REF!</v>
      </c>
      <c r="P329" s="195">
        <v>0</v>
      </c>
      <c r="Q329" s="195">
        <v>0</v>
      </c>
    </row>
    <row r="330" spans="1:17" hidden="1" x14ac:dyDescent="0.25">
      <c r="A330" s="485" t="s">
        <v>662</v>
      </c>
      <c r="B330" s="490" t="e">
        <f>VLOOKUP(A330,[3]Sheet1!$B$1:$D$1757,3,FALSE)</f>
        <v>#N/A</v>
      </c>
      <c r="C330" s="490" t="e">
        <f>VLOOKUP(A330,[3]Sheet1!$B$1:$R$1757,17,FALSE)</f>
        <v>#N/A</v>
      </c>
      <c r="D330" s="493">
        <v>50450</v>
      </c>
      <c r="E330" s="481">
        <v>0</v>
      </c>
      <c r="F330" s="482" t="e">
        <f>IF(D330&lt;60,0,ROUND(($D330*F$2)+VLOOKUP($C330,[2]CONFIG!$A$33:$C$43,3,FALSE),0))</f>
        <v>#REF!</v>
      </c>
      <c r="G330" s="482" t="e">
        <f>IF(D330&lt;60,0,ROUND(($D330*G$2)+VLOOKUP($C330,[2]CONFIG!$A$33:$C$43,3,FALSE),0))</f>
        <v>#REF!</v>
      </c>
      <c r="H330" s="482" t="e">
        <f>IF(D330&lt;60,0,ROUND(($D330*H$2)+VLOOKUP($C330,[2]CONFIG!$A$33:$C$43,3,FALSE),0))</f>
        <v>#REF!</v>
      </c>
      <c r="I330" s="482" t="e">
        <f>IF(D330&lt;60,0,ROUND(($D330*I$2)+VLOOKUP($C330,[2]CONFIG!$A$33:$C$43,3,FALSE),0))</f>
        <v>#REF!</v>
      </c>
      <c r="J330" s="491"/>
      <c r="K330" s="195" t="e">
        <f t="shared" si="20"/>
        <v>#REF!</v>
      </c>
      <c r="L330" s="195" t="e">
        <f t="shared" si="21"/>
        <v>#REF!</v>
      </c>
      <c r="M330" s="195" t="e">
        <f t="shared" si="22"/>
        <v>#REF!</v>
      </c>
      <c r="N330" s="195" t="e">
        <f t="shared" si="23"/>
        <v>#REF!</v>
      </c>
      <c r="P330" s="195">
        <v>0</v>
      </c>
      <c r="Q330" s="195">
        <v>0</v>
      </c>
    </row>
    <row r="331" spans="1:17" hidden="1" x14ac:dyDescent="0.25">
      <c r="A331" s="485" t="s">
        <v>663</v>
      </c>
      <c r="B331" s="490" t="e">
        <f>VLOOKUP(A331,[3]Sheet1!$B$1:$D$1757,3,FALSE)</f>
        <v>#N/A</v>
      </c>
      <c r="C331" s="490" t="e">
        <f>VLOOKUP(A331,[3]Sheet1!$B$1:$R$1757,17,FALSE)</f>
        <v>#N/A</v>
      </c>
      <c r="D331" s="493">
        <v>50450</v>
      </c>
      <c r="E331" s="481">
        <v>0</v>
      </c>
      <c r="F331" s="482" t="e">
        <f>IF(D331&lt;60,0,ROUND(($D331*F$2)+VLOOKUP($C331,[2]CONFIG!$A$33:$C$43,3,FALSE),0))</f>
        <v>#REF!</v>
      </c>
      <c r="G331" s="482" t="e">
        <f>IF(D331&lt;60,0,ROUND(($D331*G$2)+VLOOKUP($C331,[2]CONFIG!$A$33:$C$43,3,FALSE),0))</f>
        <v>#REF!</v>
      </c>
      <c r="H331" s="482" t="e">
        <f>IF(D331&lt;60,0,ROUND(($D331*H$2)+VLOOKUP($C331,[2]CONFIG!$A$33:$C$43,3,FALSE),0))</f>
        <v>#REF!</v>
      </c>
      <c r="I331" s="482" t="e">
        <f>IF(D331&lt;60,0,ROUND(($D331*I$2)+VLOOKUP($C331,[2]CONFIG!$A$33:$C$43,3,FALSE),0))</f>
        <v>#REF!</v>
      </c>
      <c r="J331" s="491"/>
      <c r="K331" s="195" t="e">
        <f t="shared" si="20"/>
        <v>#REF!</v>
      </c>
      <c r="L331" s="195" t="e">
        <f t="shared" si="21"/>
        <v>#REF!</v>
      </c>
      <c r="M331" s="195" t="e">
        <f t="shared" si="22"/>
        <v>#REF!</v>
      </c>
      <c r="N331" s="195" t="e">
        <f t="shared" si="23"/>
        <v>#REF!</v>
      </c>
      <c r="P331" s="195">
        <v>0</v>
      </c>
      <c r="Q331" s="195">
        <v>0</v>
      </c>
    </row>
    <row r="332" spans="1:17" hidden="1" x14ac:dyDescent="0.25">
      <c r="A332" s="485" t="s">
        <v>664</v>
      </c>
      <c r="B332" s="490" t="e">
        <f>VLOOKUP(A332,[3]Sheet1!$B$1:$D$1757,3,FALSE)</f>
        <v>#N/A</v>
      </c>
      <c r="C332" s="490" t="e">
        <f>VLOOKUP(A332,[3]Sheet1!$B$1:$R$1757,17,FALSE)</f>
        <v>#N/A</v>
      </c>
      <c r="D332" s="493">
        <v>50450</v>
      </c>
      <c r="E332" s="481">
        <v>0</v>
      </c>
      <c r="F332" s="482" t="e">
        <f>IF(D332&lt;60,0,ROUND(($D332*F$2)+VLOOKUP($C332,[2]CONFIG!$A$33:$C$43,3,FALSE),0))</f>
        <v>#REF!</v>
      </c>
      <c r="G332" s="482" t="e">
        <f>IF(D332&lt;60,0,ROUND(($D332*G$2)+VLOOKUP($C332,[2]CONFIG!$A$33:$C$43,3,FALSE),0))</f>
        <v>#REF!</v>
      </c>
      <c r="H332" s="482" t="e">
        <f>IF(D332&lt;60,0,ROUND(($D332*H$2)+VLOOKUP($C332,[2]CONFIG!$A$33:$C$43,3,FALSE),0))</f>
        <v>#REF!</v>
      </c>
      <c r="I332" s="482" t="e">
        <f>IF(D332&lt;60,0,ROUND(($D332*I$2)+VLOOKUP($C332,[2]CONFIG!$A$33:$C$43,3,FALSE),0))</f>
        <v>#REF!</v>
      </c>
      <c r="J332" s="491"/>
      <c r="K332" s="195" t="e">
        <f t="shared" si="20"/>
        <v>#REF!</v>
      </c>
      <c r="L332" s="195" t="e">
        <f t="shared" si="21"/>
        <v>#REF!</v>
      </c>
      <c r="M332" s="195" t="e">
        <f t="shared" si="22"/>
        <v>#REF!</v>
      </c>
      <c r="N332" s="195" t="e">
        <f t="shared" si="23"/>
        <v>#REF!</v>
      </c>
      <c r="P332" s="195">
        <v>0</v>
      </c>
      <c r="Q332" s="195">
        <v>0</v>
      </c>
    </row>
    <row r="333" spans="1:17" hidden="1" x14ac:dyDescent="0.25">
      <c r="A333" s="485" t="s">
        <v>665</v>
      </c>
      <c r="B333" s="490" t="e">
        <f>VLOOKUP(A333,[3]Sheet1!$B$1:$D$1757,3,FALSE)</f>
        <v>#N/A</v>
      </c>
      <c r="C333" s="490" t="e">
        <f>VLOOKUP(A333,[3]Sheet1!$B$1:$R$1757,17,FALSE)</f>
        <v>#N/A</v>
      </c>
      <c r="D333" s="493">
        <v>50450</v>
      </c>
      <c r="E333" s="481">
        <v>0</v>
      </c>
      <c r="F333" s="482" t="e">
        <f>IF(D333&lt;60,0,ROUND(($D333*F$2)+VLOOKUP($C333,[2]CONFIG!$A$33:$C$43,3,FALSE),0))</f>
        <v>#REF!</v>
      </c>
      <c r="G333" s="482" t="e">
        <f>IF(D333&lt;60,0,ROUND(($D333*G$2)+VLOOKUP($C333,[2]CONFIG!$A$33:$C$43,3,FALSE),0))</f>
        <v>#REF!</v>
      </c>
      <c r="H333" s="482" t="e">
        <f>IF(D333&lt;60,0,ROUND(($D333*H$2)+VLOOKUP($C333,[2]CONFIG!$A$33:$C$43,3,FALSE),0))</f>
        <v>#REF!</v>
      </c>
      <c r="I333" s="482" t="e">
        <f>IF(D333&lt;60,0,ROUND(($D333*I$2)+VLOOKUP($C333,[2]CONFIG!$A$33:$C$43,3,FALSE),0))</f>
        <v>#REF!</v>
      </c>
      <c r="J333" s="491"/>
      <c r="K333" s="195" t="e">
        <f t="shared" si="20"/>
        <v>#REF!</v>
      </c>
      <c r="L333" s="195" t="e">
        <f t="shared" si="21"/>
        <v>#REF!</v>
      </c>
      <c r="M333" s="195" t="e">
        <f t="shared" si="22"/>
        <v>#REF!</v>
      </c>
      <c r="N333" s="195" t="e">
        <f t="shared" si="23"/>
        <v>#REF!</v>
      </c>
      <c r="P333" s="195">
        <v>0</v>
      </c>
      <c r="Q333" s="195">
        <v>0</v>
      </c>
    </row>
    <row r="334" spans="1:17" hidden="1" x14ac:dyDescent="0.25">
      <c r="A334" s="485" t="s">
        <v>666</v>
      </c>
      <c r="B334" s="490" t="e">
        <f>VLOOKUP(A334,[3]Sheet1!$B$1:$D$1757,3,FALSE)</f>
        <v>#N/A</v>
      </c>
      <c r="C334" s="490" t="e">
        <f>VLOOKUP(A334,[3]Sheet1!$B$1:$R$1757,17,FALSE)</f>
        <v>#N/A</v>
      </c>
      <c r="D334" s="493">
        <v>50450</v>
      </c>
      <c r="E334" s="481">
        <v>0</v>
      </c>
      <c r="F334" s="482" t="e">
        <f>IF(D334&lt;60,0,ROUND(($D334*F$2)+VLOOKUP($C334,[2]CONFIG!$A$33:$C$43,3,FALSE),0))</f>
        <v>#REF!</v>
      </c>
      <c r="G334" s="482" t="e">
        <f>IF(D334&lt;60,0,ROUND(($D334*G$2)+VLOOKUP($C334,[2]CONFIG!$A$33:$C$43,3,FALSE),0))</f>
        <v>#REF!</v>
      </c>
      <c r="H334" s="482" t="e">
        <f>IF(D334&lt;60,0,ROUND(($D334*H$2)+VLOOKUP($C334,[2]CONFIG!$A$33:$C$43,3,FALSE),0))</f>
        <v>#REF!</v>
      </c>
      <c r="I334" s="482" t="e">
        <f>IF(D334&lt;60,0,ROUND(($D334*I$2)+VLOOKUP($C334,[2]CONFIG!$A$33:$C$43,3,FALSE),0))</f>
        <v>#REF!</v>
      </c>
      <c r="J334" s="491"/>
      <c r="K334" s="195" t="e">
        <f t="shared" si="20"/>
        <v>#REF!</v>
      </c>
      <c r="L334" s="195" t="e">
        <f t="shared" si="21"/>
        <v>#REF!</v>
      </c>
      <c r="M334" s="195" t="e">
        <f t="shared" si="22"/>
        <v>#REF!</v>
      </c>
      <c r="N334" s="195" t="e">
        <f t="shared" si="23"/>
        <v>#REF!</v>
      </c>
      <c r="P334" s="195">
        <v>0</v>
      </c>
      <c r="Q334" s="195">
        <v>0</v>
      </c>
    </row>
    <row r="335" spans="1:17" hidden="1" x14ac:dyDescent="0.25">
      <c r="A335" s="485" t="s">
        <v>667</v>
      </c>
      <c r="B335" s="490" t="e">
        <f>VLOOKUP(A335,[3]Sheet1!$B$1:$D$1757,3,FALSE)</f>
        <v>#N/A</v>
      </c>
      <c r="C335" s="490" t="e">
        <f>VLOOKUP(A335,[3]Sheet1!$B$1:$R$1757,17,FALSE)</f>
        <v>#N/A</v>
      </c>
      <c r="D335" s="493">
        <v>50450</v>
      </c>
      <c r="E335" s="481">
        <v>0</v>
      </c>
      <c r="F335" s="482" t="e">
        <f>IF(D335&lt;60,0,ROUND(($D335*F$2)+VLOOKUP($C335,[2]CONFIG!$A$33:$C$43,3,FALSE),0))</f>
        <v>#REF!</v>
      </c>
      <c r="G335" s="482" t="e">
        <f>IF(D335&lt;60,0,ROUND(($D335*G$2)+VLOOKUP($C335,[2]CONFIG!$A$33:$C$43,3,FALSE),0))</f>
        <v>#REF!</v>
      </c>
      <c r="H335" s="482" t="e">
        <f>IF(D335&lt;60,0,ROUND(($D335*H$2)+VLOOKUP($C335,[2]CONFIG!$A$33:$C$43,3,FALSE),0))</f>
        <v>#REF!</v>
      </c>
      <c r="I335" s="482" t="e">
        <f>IF(D335&lt;60,0,ROUND(($D335*I$2)+VLOOKUP($C335,[2]CONFIG!$A$33:$C$43,3,FALSE),0))</f>
        <v>#REF!</v>
      </c>
      <c r="J335" s="491"/>
      <c r="K335" s="195" t="e">
        <f t="shared" si="20"/>
        <v>#REF!</v>
      </c>
      <c r="L335" s="195" t="e">
        <f t="shared" si="21"/>
        <v>#REF!</v>
      </c>
      <c r="M335" s="195" t="e">
        <f t="shared" si="22"/>
        <v>#REF!</v>
      </c>
      <c r="N335" s="195" t="e">
        <f t="shared" si="23"/>
        <v>#REF!</v>
      </c>
      <c r="P335" s="195">
        <v>0</v>
      </c>
      <c r="Q335" s="195">
        <v>0</v>
      </c>
    </row>
    <row r="336" spans="1:17" hidden="1" x14ac:dyDescent="0.25">
      <c r="A336" s="485" t="s">
        <v>668</v>
      </c>
      <c r="B336" s="490" t="e">
        <f>VLOOKUP(A336,[3]Sheet1!$B$1:$D$1757,3,FALSE)</f>
        <v>#N/A</v>
      </c>
      <c r="C336" s="490" t="e">
        <f>VLOOKUP(A336,[3]Sheet1!$B$1:$R$1757,17,FALSE)</f>
        <v>#N/A</v>
      </c>
      <c r="D336" s="493">
        <v>50450</v>
      </c>
      <c r="E336" s="481">
        <v>0</v>
      </c>
      <c r="F336" s="482" t="e">
        <f>IF(D336&lt;60,0,ROUND(($D336*F$2)+VLOOKUP($C336,[2]CONFIG!$A$33:$C$43,3,FALSE),0))</f>
        <v>#REF!</v>
      </c>
      <c r="G336" s="482" t="e">
        <f>IF(D336&lt;60,0,ROUND(($D336*G$2)+VLOOKUP($C336,[2]CONFIG!$A$33:$C$43,3,FALSE),0))</f>
        <v>#REF!</v>
      </c>
      <c r="H336" s="482" t="e">
        <f>IF(D336&lt;60,0,ROUND(($D336*H$2)+VLOOKUP($C336,[2]CONFIG!$A$33:$C$43,3,FALSE),0))</f>
        <v>#REF!</v>
      </c>
      <c r="I336" s="482" t="e">
        <f>IF(D336&lt;60,0,ROUND(($D336*I$2)+VLOOKUP($C336,[2]CONFIG!$A$33:$C$43,3,FALSE),0))</f>
        <v>#REF!</v>
      </c>
      <c r="J336" s="491"/>
      <c r="K336" s="195" t="e">
        <f t="shared" si="20"/>
        <v>#REF!</v>
      </c>
      <c r="L336" s="195" t="e">
        <f t="shared" si="21"/>
        <v>#REF!</v>
      </c>
      <c r="M336" s="195" t="e">
        <f t="shared" si="22"/>
        <v>#REF!</v>
      </c>
      <c r="N336" s="195" t="e">
        <f t="shared" si="23"/>
        <v>#REF!</v>
      </c>
      <c r="P336" s="195">
        <v>0</v>
      </c>
      <c r="Q336" s="195">
        <v>0</v>
      </c>
    </row>
    <row r="337" spans="1:17" hidden="1" x14ac:dyDescent="0.25">
      <c r="A337" s="485" t="s">
        <v>669</v>
      </c>
      <c r="B337" s="490" t="e">
        <f>VLOOKUP(A337,[3]Sheet1!$B$1:$D$1757,3,FALSE)</f>
        <v>#N/A</v>
      </c>
      <c r="C337" s="490" t="e">
        <f>VLOOKUP(A337,[3]Sheet1!$B$1:$R$1757,17,FALSE)</f>
        <v>#N/A</v>
      </c>
      <c r="D337" s="493">
        <v>50450</v>
      </c>
      <c r="E337" s="481">
        <v>0</v>
      </c>
      <c r="F337" s="482" t="e">
        <f>IF(D337&lt;60,0,ROUND(($D337*F$2)+VLOOKUP($C337,[2]CONFIG!$A$33:$C$43,3,FALSE),0))</f>
        <v>#REF!</v>
      </c>
      <c r="G337" s="482" t="e">
        <f>IF(D337&lt;60,0,ROUND(($D337*G$2)+VLOOKUP($C337,[2]CONFIG!$A$33:$C$43,3,FALSE),0))</f>
        <v>#REF!</v>
      </c>
      <c r="H337" s="482" t="e">
        <f>IF(D337&lt;60,0,ROUND(($D337*H$2)+VLOOKUP($C337,[2]CONFIG!$A$33:$C$43,3,FALSE),0))</f>
        <v>#REF!</v>
      </c>
      <c r="I337" s="482" t="e">
        <f>IF(D337&lt;60,0,ROUND(($D337*I$2)+VLOOKUP($C337,[2]CONFIG!$A$33:$C$43,3,FALSE),0))</f>
        <v>#REF!</v>
      </c>
      <c r="J337" s="491"/>
      <c r="K337" s="195" t="e">
        <f t="shared" si="20"/>
        <v>#REF!</v>
      </c>
      <c r="L337" s="195" t="e">
        <f t="shared" si="21"/>
        <v>#REF!</v>
      </c>
      <c r="M337" s="195" t="e">
        <f t="shared" si="22"/>
        <v>#REF!</v>
      </c>
      <c r="N337" s="195" t="e">
        <f t="shared" si="23"/>
        <v>#REF!</v>
      </c>
      <c r="P337" s="195">
        <v>0</v>
      </c>
      <c r="Q337" s="195">
        <v>0</v>
      </c>
    </row>
    <row r="338" spans="1:17" hidden="1" x14ac:dyDescent="0.25">
      <c r="A338" s="485" t="s">
        <v>670</v>
      </c>
      <c r="B338" s="490" t="e">
        <f>VLOOKUP(A338,[3]Sheet1!$B$1:$D$1757,3,FALSE)</f>
        <v>#N/A</v>
      </c>
      <c r="C338" s="490" t="e">
        <f>VLOOKUP(A338,[3]Sheet1!$B$1:$R$1757,17,FALSE)</f>
        <v>#N/A</v>
      </c>
      <c r="D338" s="493">
        <v>50450</v>
      </c>
      <c r="E338" s="481">
        <v>0</v>
      </c>
      <c r="F338" s="482" t="e">
        <f>IF(D338&lt;60,0,ROUND(($D338*F$2)+VLOOKUP($C338,[2]CONFIG!$A$33:$C$43,3,FALSE),0))</f>
        <v>#REF!</v>
      </c>
      <c r="G338" s="482" t="e">
        <f>IF(D338&lt;60,0,ROUND(($D338*G$2)+VLOOKUP($C338,[2]CONFIG!$A$33:$C$43,3,FALSE),0))</f>
        <v>#REF!</v>
      </c>
      <c r="H338" s="482" t="e">
        <f>IF(D338&lt;60,0,ROUND(($D338*H$2)+VLOOKUP($C338,[2]CONFIG!$A$33:$C$43,3,FALSE),0))</f>
        <v>#REF!</v>
      </c>
      <c r="I338" s="482" t="e">
        <f>IF(D338&lt;60,0,ROUND(($D338*I$2)+VLOOKUP($C338,[2]CONFIG!$A$33:$C$43,3,FALSE),0))</f>
        <v>#REF!</v>
      </c>
      <c r="J338" s="491"/>
      <c r="K338" s="195" t="e">
        <f t="shared" si="20"/>
        <v>#REF!</v>
      </c>
      <c r="L338" s="195" t="e">
        <f t="shared" si="21"/>
        <v>#REF!</v>
      </c>
      <c r="M338" s="195" t="e">
        <f t="shared" si="22"/>
        <v>#REF!</v>
      </c>
      <c r="N338" s="195" t="e">
        <f t="shared" si="23"/>
        <v>#REF!</v>
      </c>
      <c r="P338" s="195">
        <v>0</v>
      </c>
      <c r="Q338" s="195">
        <v>0</v>
      </c>
    </row>
    <row r="339" spans="1:17" hidden="1" x14ac:dyDescent="0.25">
      <c r="A339" s="485" t="s">
        <v>671</v>
      </c>
      <c r="B339" s="490" t="e">
        <f>VLOOKUP(A339,[3]Sheet1!$B$1:$D$1757,3,FALSE)</f>
        <v>#N/A</v>
      </c>
      <c r="C339" s="490" t="e">
        <f>VLOOKUP(A339,[3]Sheet1!$B$1:$R$1757,17,FALSE)</f>
        <v>#N/A</v>
      </c>
      <c r="D339" s="493">
        <v>50450</v>
      </c>
      <c r="E339" s="481">
        <v>0</v>
      </c>
      <c r="F339" s="482" t="e">
        <f>IF(D339&lt;60,0,ROUND(($D339*F$2)+VLOOKUP($C339,[2]CONFIG!$A$33:$C$43,3,FALSE),0))</f>
        <v>#REF!</v>
      </c>
      <c r="G339" s="482" t="e">
        <f>IF(D339&lt;60,0,ROUND(($D339*G$2)+VLOOKUP($C339,[2]CONFIG!$A$33:$C$43,3,FALSE),0))</f>
        <v>#REF!</v>
      </c>
      <c r="H339" s="482" t="e">
        <f>IF(D339&lt;60,0,ROUND(($D339*H$2)+VLOOKUP($C339,[2]CONFIG!$A$33:$C$43,3,FALSE),0))</f>
        <v>#REF!</v>
      </c>
      <c r="I339" s="482" t="e">
        <f>IF(D339&lt;60,0,ROUND(($D339*I$2)+VLOOKUP($C339,[2]CONFIG!$A$33:$C$43,3,FALSE),0))</f>
        <v>#REF!</v>
      </c>
      <c r="J339" s="491"/>
      <c r="K339" s="195" t="e">
        <f t="shared" si="20"/>
        <v>#REF!</v>
      </c>
      <c r="L339" s="195" t="e">
        <f t="shared" si="21"/>
        <v>#REF!</v>
      </c>
      <c r="M339" s="195" t="e">
        <f t="shared" si="22"/>
        <v>#REF!</v>
      </c>
      <c r="N339" s="195" t="e">
        <f t="shared" si="23"/>
        <v>#REF!</v>
      </c>
      <c r="P339" s="195">
        <v>0</v>
      </c>
      <c r="Q339" s="195">
        <v>0</v>
      </c>
    </row>
    <row r="340" spans="1:17" hidden="1" x14ac:dyDescent="0.25">
      <c r="A340" s="485" t="s">
        <v>672</v>
      </c>
      <c r="B340" s="490" t="e">
        <f>VLOOKUP(A340,[3]Sheet1!$B$1:$D$1757,3,FALSE)</f>
        <v>#N/A</v>
      </c>
      <c r="C340" s="490" t="e">
        <f>VLOOKUP(A340,[3]Sheet1!$B$1:$R$1757,17,FALSE)</f>
        <v>#N/A</v>
      </c>
      <c r="D340" s="493">
        <v>50450</v>
      </c>
      <c r="E340" s="481">
        <v>0</v>
      </c>
      <c r="F340" s="482" t="e">
        <f>IF(D340&lt;60,0,ROUND(($D340*F$2)+VLOOKUP($C340,[2]CONFIG!$A$33:$C$43,3,FALSE),0))</f>
        <v>#REF!</v>
      </c>
      <c r="G340" s="482" t="e">
        <f>IF(D340&lt;60,0,ROUND(($D340*G$2)+VLOOKUP($C340,[2]CONFIG!$A$33:$C$43,3,FALSE),0))</f>
        <v>#REF!</v>
      </c>
      <c r="H340" s="482" t="e">
        <f>IF(D340&lt;60,0,ROUND(($D340*H$2)+VLOOKUP($C340,[2]CONFIG!$A$33:$C$43,3,FALSE),0))</f>
        <v>#REF!</v>
      </c>
      <c r="I340" s="482" t="e">
        <f>IF(D340&lt;60,0,ROUND(($D340*I$2)+VLOOKUP($C340,[2]CONFIG!$A$33:$C$43,3,FALSE),0))</f>
        <v>#REF!</v>
      </c>
      <c r="J340" s="491"/>
      <c r="K340" s="195" t="e">
        <f t="shared" si="20"/>
        <v>#REF!</v>
      </c>
      <c r="L340" s="195" t="e">
        <f t="shared" si="21"/>
        <v>#REF!</v>
      </c>
      <c r="M340" s="195" t="e">
        <f t="shared" si="22"/>
        <v>#REF!</v>
      </c>
      <c r="N340" s="195" t="e">
        <f t="shared" si="23"/>
        <v>#REF!</v>
      </c>
      <c r="P340" s="195">
        <v>0</v>
      </c>
      <c r="Q340" s="195">
        <v>0</v>
      </c>
    </row>
    <row r="341" spans="1:17" hidden="1" x14ac:dyDescent="0.25">
      <c r="A341" s="485" t="s">
        <v>673</v>
      </c>
      <c r="B341" s="490" t="e">
        <f>VLOOKUP(A341,[3]Sheet1!$B$1:$D$1757,3,FALSE)</f>
        <v>#N/A</v>
      </c>
      <c r="C341" s="490" t="e">
        <f>VLOOKUP(A341,[3]Sheet1!$B$1:$R$1757,17,FALSE)</f>
        <v>#N/A</v>
      </c>
      <c r="D341" s="493">
        <v>50450</v>
      </c>
      <c r="E341" s="481">
        <v>0</v>
      </c>
      <c r="F341" s="482" t="e">
        <f>IF(D341&lt;60,0,ROUND(($D341*F$2)+VLOOKUP($C341,[2]CONFIG!$A$33:$C$43,3,FALSE),0))</f>
        <v>#REF!</v>
      </c>
      <c r="G341" s="482" t="e">
        <f>IF(D341&lt;60,0,ROUND(($D341*G$2)+VLOOKUP($C341,[2]CONFIG!$A$33:$C$43,3,FALSE),0))</f>
        <v>#REF!</v>
      </c>
      <c r="H341" s="482" t="e">
        <f>IF(D341&lt;60,0,ROUND(($D341*H$2)+VLOOKUP($C341,[2]CONFIG!$A$33:$C$43,3,FALSE),0))</f>
        <v>#REF!</v>
      </c>
      <c r="I341" s="482" t="e">
        <f>IF(D341&lt;60,0,ROUND(($D341*I$2)+VLOOKUP($C341,[2]CONFIG!$A$33:$C$43,3,FALSE),0))</f>
        <v>#REF!</v>
      </c>
      <c r="J341" s="491"/>
      <c r="K341" s="195" t="e">
        <f t="shared" si="20"/>
        <v>#REF!</v>
      </c>
      <c r="L341" s="195" t="e">
        <f t="shared" si="21"/>
        <v>#REF!</v>
      </c>
      <c r="M341" s="195" t="e">
        <f t="shared" si="22"/>
        <v>#REF!</v>
      </c>
      <c r="N341" s="195" t="e">
        <f t="shared" si="23"/>
        <v>#REF!</v>
      </c>
      <c r="P341" s="195">
        <v>0</v>
      </c>
      <c r="Q341" s="195">
        <v>0</v>
      </c>
    </row>
    <row r="342" spans="1:17" hidden="1" x14ac:dyDescent="0.25">
      <c r="A342" s="485" t="s">
        <v>674</v>
      </c>
      <c r="B342" s="490" t="e">
        <f>VLOOKUP(A342,[3]Sheet1!$B$1:$D$1757,3,FALSE)</f>
        <v>#N/A</v>
      </c>
      <c r="C342" s="490" t="e">
        <f>VLOOKUP(A342,[3]Sheet1!$B$1:$R$1757,17,FALSE)</f>
        <v>#N/A</v>
      </c>
      <c r="D342" s="493">
        <v>50313</v>
      </c>
      <c r="E342" s="481">
        <v>0</v>
      </c>
      <c r="F342" s="482" t="e">
        <f>IF(D342&lt;60,0,ROUND(($D342*F$2)+VLOOKUP($C342,[2]CONFIG!$A$33:$C$43,3,FALSE),0))</f>
        <v>#REF!</v>
      </c>
      <c r="G342" s="482" t="e">
        <f>IF(D342&lt;60,0,ROUND(($D342*G$2)+VLOOKUP($C342,[2]CONFIG!$A$33:$C$43,3,FALSE),0))</f>
        <v>#REF!</v>
      </c>
      <c r="H342" s="482" t="e">
        <f>IF(D342&lt;60,0,ROUND(($D342*H$2)+VLOOKUP($C342,[2]CONFIG!$A$33:$C$43,3,FALSE),0))</f>
        <v>#REF!</v>
      </c>
      <c r="I342" s="482" t="e">
        <f>IF(D342&lt;60,0,ROUND(($D342*I$2)+VLOOKUP($C342,[2]CONFIG!$A$33:$C$43,3,FALSE),0))</f>
        <v>#REF!</v>
      </c>
      <c r="J342" s="491"/>
      <c r="K342" s="195" t="e">
        <f t="shared" si="20"/>
        <v>#REF!</v>
      </c>
      <c r="L342" s="195" t="e">
        <f t="shared" si="21"/>
        <v>#REF!</v>
      </c>
      <c r="M342" s="195" t="e">
        <f t="shared" si="22"/>
        <v>#REF!</v>
      </c>
      <c r="N342" s="195" t="e">
        <f t="shared" si="23"/>
        <v>#REF!</v>
      </c>
      <c r="P342" s="195">
        <v>0</v>
      </c>
      <c r="Q342" s="195">
        <v>0</v>
      </c>
    </row>
    <row r="343" spans="1:17" hidden="1" x14ac:dyDescent="0.25">
      <c r="A343" s="485" t="s">
        <v>675</v>
      </c>
      <c r="B343" s="490" t="e">
        <f>VLOOKUP(A343,[3]Sheet1!$B$1:$D$1757,3,FALSE)</f>
        <v>#N/A</v>
      </c>
      <c r="C343" s="490" t="e">
        <f>VLOOKUP(A343,[3]Sheet1!$B$1:$R$1757,17,FALSE)</f>
        <v>#N/A</v>
      </c>
      <c r="D343" s="493">
        <v>50254</v>
      </c>
      <c r="E343" s="481">
        <v>0</v>
      </c>
      <c r="F343" s="482" t="e">
        <f>IF(D343&lt;60,0,ROUND(($D343*F$2)+VLOOKUP($C343,[2]CONFIG!$A$33:$C$43,3,FALSE),0))</f>
        <v>#REF!</v>
      </c>
      <c r="G343" s="482" t="e">
        <f>IF(D343&lt;60,0,ROUND(($D343*G$2)+VLOOKUP($C343,[2]CONFIG!$A$33:$C$43,3,FALSE),0))</f>
        <v>#REF!</v>
      </c>
      <c r="H343" s="482" t="e">
        <f>IF(D343&lt;60,0,ROUND(($D343*H$2)+VLOOKUP($C343,[2]CONFIG!$A$33:$C$43,3,FALSE),0))</f>
        <v>#REF!</v>
      </c>
      <c r="I343" s="482" t="e">
        <f>IF(D343&lt;60,0,ROUND(($D343*I$2)+VLOOKUP($C343,[2]CONFIG!$A$33:$C$43,3,FALSE),0))</f>
        <v>#REF!</v>
      </c>
      <c r="J343" s="491"/>
      <c r="K343" s="195" t="e">
        <f t="shared" si="20"/>
        <v>#REF!</v>
      </c>
      <c r="L343" s="195" t="e">
        <f t="shared" si="21"/>
        <v>#REF!</v>
      </c>
      <c r="M343" s="195" t="e">
        <f t="shared" si="22"/>
        <v>#REF!</v>
      </c>
      <c r="N343" s="195" t="e">
        <f t="shared" si="23"/>
        <v>#REF!</v>
      </c>
      <c r="P343" s="195">
        <v>0</v>
      </c>
      <c r="Q343" s="195">
        <v>0</v>
      </c>
    </row>
    <row r="344" spans="1:17" hidden="1" x14ac:dyDescent="0.25">
      <c r="A344" s="485" t="s">
        <v>676</v>
      </c>
      <c r="B344" s="490" t="e">
        <f>VLOOKUP(A344,[3]Sheet1!$B$1:$D$1757,3,FALSE)</f>
        <v>#N/A</v>
      </c>
      <c r="C344" s="490" t="e">
        <f>VLOOKUP(A344,[3]Sheet1!$B$1:$R$1757,17,FALSE)</f>
        <v>#N/A</v>
      </c>
      <c r="D344" s="493">
        <v>50921</v>
      </c>
      <c r="E344" s="481">
        <v>0</v>
      </c>
      <c r="F344" s="482" t="e">
        <f>IF(D344&lt;60,0,ROUND(($D344*F$2)+VLOOKUP($C344,[2]CONFIG!$A$33:$C$43,3,FALSE),0))</f>
        <v>#REF!</v>
      </c>
      <c r="G344" s="482" t="e">
        <f>IF(D344&lt;60,0,ROUND(($D344*G$2)+VLOOKUP($C344,[2]CONFIG!$A$33:$C$43,3,FALSE),0))</f>
        <v>#REF!</v>
      </c>
      <c r="H344" s="482" t="e">
        <f>IF(D344&lt;60,0,ROUND(($D344*H$2)+VLOOKUP($C344,[2]CONFIG!$A$33:$C$43,3,FALSE),0))</f>
        <v>#REF!</v>
      </c>
      <c r="I344" s="482" t="e">
        <f>IF(D344&lt;60,0,ROUND(($D344*I$2)+VLOOKUP($C344,[2]CONFIG!$A$33:$C$43,3,FALSE),0))</f>
        <v>#REF!</v>
      </c>
      <c r="J344" s="491"/>
      <c r="K344" s="195" t="e">
        <f t="shared" si="20"/>
        <v>#REF!</v>
      </c>
      <c r="L344" s="195" t="e">
        <f t="shared" si="21"/>
        <v>#REF!</v>
      </c>
      <c r="M344" s="195" t="e">
        <f t="shared" si="22"/>
        <v>#REF!</v>
      </c>
      <c r="N344" s="195" t="e">
        <f t="shared" si="23"/>
        <v>#REF!</v>
      </c>
      <c r="P344" s="195">
        <v>0</v>
      </c>
      <c r="Q344" s="195">
        <v>0</v>
      </c>
    </row>
    <row r="345" spans="1:17" hidden="1" x14ac:dyDescent="0.25">
      <c r="A345" s="485" t="s">
        <v>677</v>
      </c>
      <c r="B345" s="490" t="e">
        <f>VLOOKUP(A345,[3]Sheet1!$B$1:$D$1757,3,FALSE)</f>
        <v>#N/A</v>
      </c>
      <c r="C345" s="490" t="e">
        <f>VLOOKUP(A345,[3]Sheet1!$B$1:$R$1757,17,FALSE)</f>
        <v>#N/A</v>
      </c>
      <c r="D345" s="493">
        <v>50575</v>
      </c>
      <c r="E345" s="481">
        <v>0</v>
      </c>
      <c r="F345" s="482" t="e">
        <f>IF(D345&lt;60,0,ROUND(($D345*F$2)+VLOOKUP($C345,[2]CONFIG!$A$33:$C$43,3,FALSE),0))</f>
        <v>#REF!</v>
      </c>
      <c r="G345" s="482" t="e">
        <f>IF(D345&lt;60,0,ROUND(($D345*G$2)+VLOOKUP($C345,[2]CONFIG!$A$33:$C$43,3,FALSE),0))</f>
        <v>#REF!</v>
      </c>
      <c r="H345" s="482" t="e">
        <f>IF(D345&lt;60,0,ROUND(($D345*H$2)+VLOOKUP($C345,[2]CONFIG!$A$33:$C$43,3,FALSE),0))</f>
        <v>#REF!</v>
      </c>
      <c r="I345" s="482" t="e">
        <f>IF(D345&lt;60,0,ROUND(($D345*I$2)+VLOOKUP($C345,[2]CONFIG!$A$33:$C$43,3,FALSE),0))</f>
        <v>#REF!</v>
      </c>
      <c r="J345" s="491"/>
      <c r="K345" s="195" t="e">
        <f t="shared" si="20"/>
        <v>#REF!</v>
      </c>
      <c r="L345" s="195" t="e">
        <f t="shared" si="21"/>
        <v>#REF!</v>
      </c>
      <c r="M345" s="195" t="e">
        <f t="shared" si="22"/>
        <v>#REF!</v>
      </c>
      <c r="N345" s="195" t="e">
        <f t="shared" si="23"/>
        <v>#REF!</v>
      </c>
      <c r="P345" s="195">
        <v>0</v>
      </c>
      <c r="Q345" s="195">
        <v>0</v>
      </c>
    </row>
    <row r="346" spans="1:17" hidden="1" x14ac:dyDescent="0.25">
      <c r="A346" s="485" t="s">
        <v>678</v>
      </c>
      <c r="B346" s="490" t="e">
        <f>VLOOKUP(A346,[3]Sheet1!$B$1:$D$1757,3,FALSE)</f>
        <v>#N/A</v>
      </c>
      <c r="C346" s="490" t="e">
        <f>VLOOKUP(A346,[3]Sheet1!$B$1:$R$1757,17,FALSE)</f>
        <v>#N/A</v>
      </c>
      <c r="D346" s="493">
        <v>50271</v>
      </c>
      <c r="E346" s="481">
        <v>0</v>
      </c>
      <c r="F346" s="482" t="e">
        <f>IF(D346&lt;60,0,ROUND(($D346*F$2)+VLOOKUP($C346,[2]CONFIG!$A$33:$C$43,3,FALSE),0))</f>
        <v>#REF!</v>
      </c>
      <c r="G346" s="482" t="e">
        <f>IF(D346&lt;60,0,ROUND(($D346*G$2)+VLOOKUP($C346,[2]CONFIG!$A$33:$C$43,3,FALSE),0))</f>
        <v>#REF!</v>
      </c>
      <c r="H346" s="482" t="e">
        <f>IF(D346&lt;60,0,ROUND(($D346*H$2)+VLOOKUP($C346,[2]CONFIG!$A$33:$C$43,3,FALSE),0))</f>
        <v>#REF!</v>
      </c>
      <c r="I346" s="482" t="e">
        <f>IF(D346&lt;60,0,ROUND(($D346*I$2)+VLOOKUP($C346,[2]CONFIG!$A$33:$C$43,3,FALSE),0))</f>
        <v>#REF!</v>
      </c>
      <c r="J346" s="491"/>
      <c r="K346" s="195" t="e">
        <f t="shared" si="20"/>
        <v>#REF!</v>
      </c>
      <c r="L346" s="195" t="e">
        <f t="shared" si="21"/>
        <v>#REF!</v>
      </c>
      <c r="M346" s="195" t="e">
        <f t="shared" si="22"/>
        <v>#REF!</v>
      </c>
      <c r="N346" s="195" t="e">
        <f t="shared" si="23"/>
        <v>#REF!</v>
      </c>
      <c r="P346" s="195">
        <v>0</v>
      </c>
      <c r="Q346" s="195">
        <v>0</v>
      </c>
    </row>
    <row r="347" spans="1:17" hidden="1" x14ac:dyDescent="0.25">
      <c r="A347" s="485" t="s">
        <v>679</v>
      </c>
      <c r="B347" s="490" t="e">
        <f>VLOOKUP(A347,[3]Sheet1!$B$1:$D$1757,3,FALSE)</f>
        <v>#N/A</v>
      </c>
      <c r="C347" s="490" t="e">
        <f>VLOOKUP(A347,[3]Sheet1!$B$1:$R$1757,17,FALSE)</f>
        <v>#N/A</v>
      </c>
      <c r="D347" s="493">
        <v>50543</v>
      </c>
      <c r="E347" s="481">
        <v>0</v>
      </c>
      <c r="F347" s="482" t="e">
        <f>IF(D347&lt;60,0,ROUND(($D347*F$2)+VLOOKUP($C347,[2]CONFIG!$A$33:$C$43,3,FALSE),0))</f>
        <v>#REF!</v>
      </c>
      <c r="G347" s="482" t="e">
        <f>IF(D347&lt;60,0,ROUND(($D347*G$2)+VLOOKUP($C347,[2]CONFIG!$A$33:$C$43,3,FALSE),0))</f>
        <v>#REF!</v>
      </c>
      <c r="H347" s="482" t="e">
        <f>IF(D347&lt;60,0,ROUND(($D347*H$2)+VLOOKUP($C347,[2]CONFIG!$A$33:$C$43,3,FALSE),0))</f>
        <v>#REF!</v>
      </c>
      <c r="I347" s="482" t="e">
        <f>IF(D347&lt;60,0,ROUND(($D347*I$2)+VLOOKUP($C347,[2]CONFIG!$A$33:$C$43,3,FALSE),0))</f>
        <v>#REF!</v>
      </c>
      <c r="J347" s="491"/>
      <c r="K347" s="195" t="e">
        <f t="shared" si="20"/>
        <v>#REF!</v>
      </c>
      <c r="L347" s="195" t="e">
        <f t="shared" si="21"/>
        <v>#REF!</v>
      </c>
      <c r="M347" s="195" t="e">
        <f t="shared" si="22"/>
        <v>#REF!</v>
      </c>
      <c r="N347" s="195" t="e">
        <f t="shared" si="23"/>
        <v>#REF!</v>
      </c>
      <c r="P347" s="195">
        <v>0</v>
      </c>
      <c r="Q347" s="195">
        <v>0</v>
      </c>
    </row>
    <row r="348" spans="1:17" hidden="1" x14ac:dyDescent="0.25">
      <c r="A348" s="485" t="s">
        <v>680</v>
      </c>
      <c r="B348" s="490" t="e">
        <f>VLOOKUP(A348,[3]Sheet1!$B$1:$D$1757,3,FALSE)</f>
        <v>#N/A</v>
      </c>
      <c r="C348" s="490" t="e">
        <f>VLOOKUP(A348,[3]Sheet1!$B$1:$R$1757,17,FALSE)</f>
        <v>#N/A</v>
      </c>
      <c r="D348" s="493">
        <v>50330</v>
      </c>
      <c r="E348" s="481">
        <v>0</v>
      </c>
      <c r="F348" s="482" t="e">
        <f>IF(D348&lt;60,0,ROUND(($D348*F$2)+VLOOKUP($C348,[2]CONFIG!$A$33:$C$43,3,FALSE),0))</f>
        <v>#REF!</v>
      </c>
      <c r="G348" s="482" t="e">
        <f>IF(D348&lt;60,0,ROUND(($D348*G$2)+VLOOKUP($C348,[2]CONFIG!$A$33:$C$43,3,FALSE),0))</f>
        <v>#REF!</v>
      </c>
      <c r="H348" s="482" t="e">
        <f>IF(D348&lt;60,0,ROUND(($D348*H$2)+VLOOKUP($C348,[2]CONFIG!$A$33:$C$43,3,FALSE),0))</f>
        <v>#REF!</v>
      </c>
      <c r="I348" s="482" t="e">
        <f>IF(D348&lt;60,0,ROUND(($D348*I$2)+VLOOKUP($C348,[2]CONFIG!$A$33:$C$43,3,FALSE),0))</f>
        <v>#REF!</v>
      </c>
      <c r="J348" s="491"/>
      <c r="K348" s="195" t="e">
        <f t="shared" si="20"/>
        <v>#REF!</v>
      </c>
      <c r="L348" s="195" t="e">
        <f t="shared" si="21"/>
        <v>#REF!</v>
      </c>
      <c r="M348" s="195" t="e">
        <f t="shared" si="22"/>
        <v>#REF!</v>
      </c>
      <c r="N348" s="195" t="e">
        <f t="shared" si="23"/>
        <v>#REF!</v>
      </c>
      <c r="P348" s="195">
        <v>0</v>
      </c>
      <c r="Q348" s="195">
        <v>0</v>
      </c>
    </row>
    <row r="349" spans="1:17" hidden="1" x14ac:dyDescent="0.25">
      <c r="A349" s="485" t="s">
        <v>681</v>
      </c>
      <c r="B349" s="490" t="e">
        <f>VLOOKUP(A349,[3]Sheet1!$B$1:$D$1757,3,FALSE)</f>
        <v>#N/A</v>
      </c>
      <c r="C349" s="490" t="e">
        <f>VLOOKUP(A349,[3]Sheet1!$B$1:$R$1757,17,FALSE)</f>
        <v>#N/A</v>
      </c>
      <c r="D349" s="493">
        <v>49490</v>
      </c>
      <c r="E349" s="481">
        <v>0</v>
      </c>
      <c r="F349" s="482" t="e">
        <f>IF(D349&lt;60,0,ROUND(($D349*F$2)+VLOOKUP($C349,[2]CONFIG!$A$33:$C$43,3,FALSE),0))</f>
        <v>#REF!</v>
      </c>
      <c r="G349" s="482" t="e">
        <f>IF(D349&lt;60,0,ROUND(($D349*G$2)+VLOOKUP($C349,[2]CONFIG!$A$33:$C$43,3,FALSE),0))</f>
        <v>#REF!</v>
      </c>
      <c r="H349" s="482" t="e">
        <f>IF(D349&lt;60,0,ROUND(($D349*H$2)+VLOOKUP($C349,[2]CONFIG!$A$33:$C$43,3,FALSE),0))</f>
        <v>#REF!</v>
      </c>
      <c r="I349" s="482" t="e">
        <f>IF(D349&lt;60,0,ROUND(($D349*I$2)+VLOOKUP($C349,[2]CONFIG!$A$33:$C$43,3,FALSE),0))</f>
        <v>#REF!</v>
      </c>
      <c r="J349" s="491"/>
      <c r="K349" s="195" t="e">
        <f t="shared" si="20"/>
        <v>#REF!</v>
      </c>
      <c r="L349" s="195" t="e">
        <f t="shared" si="21"/>
        <v>#REF!</v>
      </c>
      <c r="M349" s="195" t="e">
        <f t="shared" si="22"/>
        <v>#REF!</v>
      </c>
      <c r="N349" s="195" t="e">
        <f t="shared" si="23"/>
        <v>#REF!</v>
      </c>
      <c r="P349" s="195">
        <v>0</v>
      </c>
      <c r="Q349" s="195">
        <v>0</v>
      </c>
    </row>
    <row r="350" spans="1:17" hidden="1" x14ac:dyDescent="0.25">
      <c r="A350" s="485" t="s">
        <v>682</v>
      </c>
      <c r="B350" s="490" t="e">
        <f>VLOOKUP(A350,[3]Sheet1!$B$1:$D$1757,3,FALSE)</f>
        <v>#N/A</v>
      </c>
      <c r="C350" s="490" t="e">
        <f>VLOOKUP(A350,[3]Sheet1!$B$1:$R$1757,17,FALSE)</f>
        <v>#N/A</v>
      </c>
      <c r="D350" s="493">
        <v>49149</v>
      </c>
      <c r="E350" s="481">
        <v>0</v>
      </c>
      <c r="F350" s="482" t="e">
        <f>IF(D350&lt;60,0,ROUND(($D350*F$2)+VLOOKUP($C350,[2]CONFIG!$A$33:$C$43,3,FALSE),0))</f>
        <v>#REF!</v>
      </c>
      <c r="G350" s="482" t="e">
        <f>IF(D350&lt;60,0,ROUND(($D350*G$2)+VLOOKUP($C350,[2]CONFIG!$A$33:$C$43,3,FALSE),0))</f>
        <v>#REF!</v>
      </c>
      <c r="H350" s="482" t="e">
        <f>IF(D350&lt;60,0,ROUND(($D350*H$2)+VLOOKUP($C350,[2]CONFIG!$A$33:$C$43,3,FALSE),0))</f>
        <v>#REF!</v>
      </c>
      <c r="I350" s="482" t="e">
        <f>IF(D350&lt;60,0,ROUND(($D350*I$2)+VLOOKUP($C350,[2]CONFIG!$A$33:$C$43,3,FALSE),0))</f>
        <v>#REF!</v>
      </c>
      <c r="J350" s="491"/>
      <c r="K350" s="195" t="e">
        <f t="shared" si="20"/>
        <v>#REF!</v>
      </c>
      <c r="L350" s="195" t="e">
        <f t="shared" si="21"/>
        <v>#REF!</v>
      </c>
      <c r="M350" s="195" t="e">
        <f t="shared" si="22"/>
        <v>#REF!</v>
      </c>
      <c r="N350" s="195" t="e">
        <f t="shared" si="23"/>
        <v>#REF!</v>
      </c>
      <c r="P350" s="195">
        <v>0</v>
      </c>
      <c r="Q350" s="195">
        <v>0</v>
      </c>
    </row>
    <row r="351" spans="1:17" hidden="1" x14ac:dyDescent="0.25">
      <c r="A351" s="485" t="s">
        <v>683</v>
      </c>
      <c r="B351" s="490" t="e">
        <f>VLOOKUP(A351,[3]Sheet1!$B$1:$D$1757,3,FALSE)</f>
        <v>#N/A</v>
      </c>
      <c r="C351" s="490" t="e">
        <f>VLOOKUP(A351,[3]Sheet1!$B$1:$R$1757,17,FALSE)</f>
        <v>#N/A</v>
      </c>
      <c r="D351" s="493">
        <v>48138</v>
      </c>
      <c r="E351" s="481">
        <v>0</v>
      </c>
      <c r="F351" s="482" t="e">
        <f>IF(D351&lt;60,0,ROUND(($D351*F$2)+VLOOKUP($C351,[2]CONFIG!$A$33:$C$43,3,FALSE),0))</f>
        <v>#REF!</v>
      </c>
      <c r="G351" s="482" t="e">
        <f>IF(D351&lt;60,0,ROUND(($D351*G$2)+VLOOKUP($C351,[2]CONFIG!$A$33:$C$43,3,FALSE),0))</f>
        <v>#REF!</v>
      </c>
      <c r="H351" s="482" t="e">
        <f>IF(D351&lt;60,0,ROUND(($D351*H$2)+VLOOKUP($C351,[2]CONFIG!$A$33:$C$43,3,FALSE),0))</f>
        <v>#REF!</v>
      </c>
      <c r="I351" s="482" t="e">
        <f>IF(D351&lt;60,0,ROUND(($D351*I$2)+VLOOKUP($C351,[2]CONFIG!$A$33:$C$43,3,FALSE),0))</f>
        <v>#REF!</v>
      </c>
      <c r="J351" s="491"/>
      <c r="K351" s="195" t="e">
        <f t="shared" si="20"/>
        <v>#REF!</v>
      </c>
      <c r="L351" s="195" t="e">
        <f t="shared" si="21"/>
        <v>#REF!</v>
      </c>
      <c r="M351" s="195" t="e">
        <f t="shared" si="22"/>
        <v>#REF!</v>
      </c>
      <c r="N351" s="195" t="e">
        <f t="shared" si="23"/>
        <v>#REF!</v>
      </c>
      <c r="P351" s="195">
        <v>0</v>
      </c>
      <c r="Q351" s="195">
        <v>0</v>
      </c>
    </row>
    <row r="352" spans="1:17" hidden="1" x14ac:dyDescent="0.25">
      <c r="A352" s="485" t="s">
        <v>684</v>
      </c>
      <c r="B352" s="490" t="e">
        <f>VLOOKUP(A352,[3]Sheet1!$B$1:$D$1757,3,FALSE)</f>
        <v>#N/A</v>
      </c>
      <c r="C352" s="490" t="e">
        <f>VLOOKUP(A352,[3]Sheet1!$B$1:$R$1757,17,FALSE)</f>
        <v>#N/A</v>
      </c>
      <c r="D352" s="493">
        <v>48706</v>
      </c>
      <c r="E352" s="481">
        <v>0</v>
      </c>
      <c r="F352" s="482" t="e">
        <f>IF(D352&lt;60,0,ROUND(($D352*F$2)+VLOOKUP($C352,[2]CONFIG!$A$33:$C$43,3,FALSE),0))</f>
        <v>#REF!</v>
      </c>
      <c r="G352" s="482" t="e">
        <f>IF(D352&lt;60,0,ROUND(($D352*G$2)+VLOOKUP($C352,[2]CONFIG!$A$33:$C$43,3,FALSE),0))</f>
        <v>#REF!</v>
      </c>
      <c r="H352" s="482" t="e">
        <f>IF(D352&lt;60,0,ROUND(($D352*H$2)+VLOOKUP($C352,[2]CONFIG!$A$33:$C$43,3,FALSE),0))</f>
        <v>#REF!</v>
      </c>
      <c r="I352" s="482" t="e">
        <f>IF(D352&lt;60,0,ROUND(($D352*I$2)+VLOOKUP($C352,[2]CONFIG!$A$33:$C$43,3,FALSE),0))</f>
        <v>#REF!</v>
      </c>
      <c r="J352" s="491"/>
      <c r="K352" s="195" t="e">
        <f t="shared" si="20"/>
        <v>#REF!</v>
      </c>
      <c r="L352" s="195" t="e">
        <f t="shared" si="21"/>
        <v>#REF!</v>
      </c>
      <c r="M352" s="195" t="e">
        <f t="shared" si="22"/>
        <v>#REF!</v>
      </c>
      <c r="N352" s="195" t="e">
        <f t="shared" si="23"/>
        <v>#REF!</v>
      </c>
      <c r="P352" s="195">
        <v>0</v>
      </c>
      <c r="Q352" s="195">
        <v>0</v>
      </c>
    </row>
    <row r="353" spans="1:17" hidden="1" x14ac:dyDescent="0.25">
      <c r="A353" s="485" t="s">
        <v>685</v>
      </c>
      <c r="B353" s="490" t="e">
        <f>VLOOKUP(A353,[3]Sheet1!$B$1:$D$1757,3,FALSE)</f>
        <v>#N/A</v>
      </c>
      <c r="C353" s="490" t="e">
        <f>VLOOKUP(A353,[3]Sheet1!$B$1:$R$1757,17,FALSE)</f>
        <v>#N/A</v>
      </c>
      <c r="D353" s="493">
        <v>48432</v>
      </c>
      <c r="E353" s="481">
        <v>0</v>
      </c>
      <c r="F353" s="482" t="e">
        <f>IF(D353&lt;60,0,ROUND(($D353*F$2)+VLOOKUP($C353,[2]CONFIG!$A$33:$C$43,3,FALSE),0))</f>
        <v>#REF!</v>
      </c>
      <c r="G353" s="482" t="e">
        <f>IF(D353&lt;60,0,ROUND(($D353*G$2)+VLOOKUP($C353,[2]CONFIG!$A$33:$C$43,3,FALSE),0))</f>
        <v>#REF!</v>
      </c>
      <c r="H353" s="482" t="e">
        <f>IF(D353&lt;60,0,ROUND(($D353*H$2)+VLOOKUP($C353,[2]CONFIG!$A$33:$C$43,3,FALSE),0))</f>
        <v>#REF!</v>
      </c>
      <c r="I353" s="482" t="e">
        <f>IF(D353&lt;60,0,ROUND(($D353*I$2)+VLOOKUP($C353,[2]CONFIG!$A$33:$C$43,3,FALSE),0))</f>
        <v>#REF!</v>
      </c>
      <c r="J353" s="491"/>
      <c r="K353" s="195" t="e">
        <f t="shared" si="20"/>
        <v>#REF!</v>
      </c>
      <c r="L353" s="195" t="e">
        <f t="shared" si="21"/>
        <v>#REF!</v>
      </c>
      <c r="M353" s="195" t="e">
        <f t="shared" si="22"/>
        <v>#REF!</v>
      </c>
      <c r="N353" s="195" t="e">
        <f t="shared" si="23"/>
        <v>#REF!</v>
      </c>
      <c r="P353" s="195">
        <v>0</v>
      </c>
      <c r="Q353" s="195">
        <v>0</v>
      </c>
    </row>
    <row r="354" spans="1:17" hidden="1" x14ac:dyDescent="0.25">
      <c r="A354" s="485" t="s">
        <v>686</v>
      </c>
      <c r="B354" s="490" t="e">
        <f>VLOOKUP(A354,[3]Sheet1!$B$1:$D$1757,3,FALSE)</f>
        <v>#N/A</v>
      </c>
      <c r="C354" s="490" t="e">
        <f>VLOOKUP(A354,[3]Sheet1!$B$1:$R$1757,17,FALSE)</f>
        <v>#N/A</v>
      </c>
      <c r="D354" s="493">
        <v>48706</v>
      </c>
      <c r="E354" s="481">
        <v>0</v>
      </c>
      <c r="F354" s="482" t="e">
        <f>IF(D354&lt;60,0,ROUND(($D354*F$2)+VLOOKUP($C354,[2]CONFIG!$A$33:$C$43,3,FALSE),0))</f>
        <v>#REF!</v>
      </c>
      <c r="G354" s="482" t="e">
        <f>IF(D354&lt;60,0,ROUND(($D354*G$2)+VLOOKUP($C354,[2]CONFIG!$A$33:$C$43,3,FALSE),0))</f>
        <v>#REF!</v>
      </c>
      <c r="H354" s="482" t="e">
        <f>IF(D354&lt;60,0,ROUND(($D354*H$2)+VLOOKUP($C354,[2]CONFIG!$A$33:$C$43,3,FALSE),0))</f>
        <v>#REF!</v>
      </c>
      <c r="I354" s="482" t="e">
        <f>IF(D354&lt;60,0,ROUND(($D354*I$2)+VLOOKUP($C354,[2]CONFIG!$A$33:$C$43,3,FALSE),0))</f>
        <v>#REF!</v>
      </c>
      <c r="J354" s="491"/>
      <c r="K354" s="195" t="e">
        <f t="shared" si="20"/>
        <v>#REF!</v>
      </c>
      <c r="L354" s="195" t="e">
        <f t="shared" si="21"/>
        <v>#REF!</v>
      </c>
      <c r="M354" s="195" t="e">
        <f t="shared" si="22"/>
        <v>#REF!</v>
      </c>
      <c r="N354" s="195" t="e">
        <f t="shared" si="23"/>
        <v>#REF!</v>
      </c>
      <c r="P354" s="195">
        <v>0</v>
      </c>
      <c r="Q354" s="195">
        <v>0</v>
      </c>
    </row>
    <row r="355" spans="1:17" hidden="1" x14ac:dyDescent="0.25">
      <c r="A355" s="485" t="s">
        <v>687</v>
      </c>
      <c r="B355" s="490" t="e">
        <f>VLOOKUP(A355,[3]Sheet1!$B$1:$D$1757,3,FALSE)</f>
        <v>#N/A</v>
      </c>
      <c r="C355" s="490" t="e">
        <f>VLOOKUP(A355,[3]Sheet1!$B$1:$R$1757,17,FALSE)</f>
        <v>#N/A</v>
      </c>
      <c r="D355" s="493">
        <v>48706</v>
      </c>
      <c r="E355" s="481">
        <v>0</v>
      </c>
      <c r="F355" s="482" t="e">
        <f>IF(D355&lt;60,0,ROUND(($D355*F$2)+VLOOKUP($C355,[2]CONFIG!$A$33:$C$43,3,FALSE),0))</f>
        <v>#REF!</v>
      </c>
      <c r="G355" s="482" t="e">
        <f>IF(D355&lt;60,0,ROUND(($D355*G$2)+VLOOKUP($C355,[2]CONFIG!$A$33:$C$43,3,FALSE),0))</f>
        <v>#REF!</v>
      </c>
      <c r="H355" s="482" t="e">
        <f>IF(D355&lt;60,0,ROUND(($D355*H$2)+VLOOKUP($C355,[2]CONFIG!$A$33:$C$43,3,FALSE),0))</f>
        <v>#REF!</v>
      </c>
      <c r="I355" s="482" t="e">
        <f>IF(D355&lt;60,0,ROUND(($D355*I$2)+VLOOKUP($C355,[2]CONFIG!$A$33:$C$43,3,FALSE),0))</f>
        <v>#REF!</v>
      </c>
      <c r="J355" s="491"/>
      <c r="K355" s="195" t="e">
        <f t="shared" si="20"/>
        <v>#REF!</v>
      </c>
      <c r="L355" s="195" t="e">
        <f t="shared" si="21"/>
        <v>#REF!</v>
      </c>
      <c r="M355" s="195" t="e">
        <f t="shared" si="22"/>
        <v>#REF!</v>
      </c>
      <c r="N355" s="195" t="e">
        <f t="shared" si="23"/>
        <v>#REF!</v>
      </c>
      <c r="P355" s="195">
        <v>0</v>
      </c>
      <c r="Q355" s="195">
        <v>0</v>
      </c>
    </row>
    <row r="356" spans="1:17" hidden="1" x14ac:dyDescent="0.25">
      <c r="A356" s="485" t="s">
        <v>688</v>
      </c>
      <c r="B356" s="490" t="e">
        <f>VLOOKUP(A356,[3]Sheet1!$B$1:$D$1757,3,FALSE)</f>
        <v>#N/A</v>
      </c>
      <c r="C356" s="490" t="e">
        <f>VLOOKUP(A356,[3]Sheet1!$B$1:$R$1757,17,FALSE)</f>
        <v>#N/A</v>
      </c>
      <c r="D356" s="493">
        <v>48706</v>
      </c>
      <c r="E356" s="481">
        <v>0</v>
      </c>
      <c r="F356" s="482" t="e">
        <f>IF(D356&lt;60,0,ROUND(($D356*F$2)+VLOOKUP($C356,[2]CONFIG!$A$33:$C$43,3,FALSE),0))</f>
        <v>#REF!</v>
      </c>
      <c r="G356" s="482" t="e">
        <f>IF(D356&lt;60,0,ROUND(($D356*G$2)+VLOOKUP($C356,[2]CONFIG!$A$33:$C$43,3,FALSE),0))</f>
        <v>#REF!</v>
      </c>
      <c r="H356" s="482" t="e">
        <f>IF(D356&lt;60,0,ROUND(($D356*H$2)+VLOOKUP($C356,[2]CONFIG!$A$33:$C$43,3,FALSE),0))</f>
        <v>#REF!</v>
      </c>
      <c r="I356" s="482" t="e">
        <f>IF(D356&lt;60,0,ROUND(($D356*I$2)+VLOOKUP($C356,[2]CONFIG!$A$33:$C$43,3,FALSE),0))</f>
        <v>#REF!</v>
      </c>
      <c r="J356" s="491"/>
      <c r="K356" s="195" t="e">
        <f t="shared" si="20"/>
        <v>#REF!</v>
      </c>
      <c r="L356" s="195" t="e">
        <f t="shared" si="21"/>
        <v>#REF!</v>
      </c>
      <c r="M356" s="195" t="e">
        <f t="shared" si="22"/>
        <v>#REF!</v>
      </c>
      <c r="N356" s="195" t="e">
        <f t="shared" si="23"/>
        <v>#REF!</v>
      </c>
      <c r="P356" s="195">
        <v>0</v>
      </c>
      <c r="Q356" s="195">
        <v>0</v>
      </c>
    </row>
    <row r="357" spans="1:17" hidden="1" x14ac:dyDescent="0.25">
      <c r="A357" s="485" t="s">
        <v>689</v>
      </c>
      <c r="B357" s="490" t="e">
        <f>VLOOKUP(A357,[3]Sheet1!$B$1:$D$1757,3,FALSE)</f>
        <v>#N/A</v>
      </c>
      <c r="C357" s="490" t="e">
        <f>VLOOKUP(A357,[3]Sheet1!$B$1:$R$1757,17,FALSE)</f>
        <v>#N/A</v>
      </c>
      <c r="D357" s="493">
        <v>48706</v>
      </c>
      <c r="E357" s="481">
        <v>0</v>
      </c>
      <c r="F357" s="482" t="e">
        <f>IF(D357&lt;60,0,ROUND(($D357*F$2)+VLOOKUP($C357,[2]CONFIG!$A$33:$C$43,3,FALSE),0))</f>
        <v>#REF!</v>
      </c>
      <c r="G357" s="482" t="e">
        <f>IF(D357&lt;60,0,ROUND(($D357*G$2)+VLOOKUP($C357,[2]CONFIG!$A$33:$C$43,3,FALSE),0))</f>
        <v>#REF!</v>
      </c>
      <c r="H357" s="482" t="e">
        <f>IF(D357&lt;60,0,ROUND(($D357*H$2)+VLOOKUP($C357,[2]CONFIG!$A$33:$C$43,3,FALSE),0))</f>
        <v>#REF!</v>
      </c>
      <c r="I357" s="482" t="e">
        <f>IF(D357&lt;60,0,ROUND(($D357*I$2)+VLOOKUP($C357,[2]CONFIG!$A$33:$C$43,3,FALSE),0))</f>
        <v>#REF!</v>
      </c>
      <c r="J357" s="491"/>
      <c r="K357" s="195" t="e">
        <f t="shared" si="20"/>
        <v>#REF!</v>
      </c>
      <c r="L357" s="195" t="e">
        <f t="shared" si="21"/>
        <v>#REF!</v>
      </c>
      <c r="M357" s="195" t="e">
        <f t="shared" si="22"/>
        <v>#REF!</v>
      </c>
      <c r="N357" s="195" t="e">
        <f t="shared" si="23"/>
        <v>#REF!</v>
      </c>
      <c r="P357" s="195">
        <v>0</v>
      </c>
      <c r="Q357" s="195">
        <v>0</v>
      </c>
    </row>
    <row r="358" spans="1:17" hidden="1" x14ac:dyDescent="0.25">
      <c r="A358" s="485" t="s">
        <v>690</v>
      </c>
      <c r="B358" s="490" t="e">
        <f>VLOOKUP(A358,[3]Sheet1!$B$1:$D$1757,3,FALSE)</f>
        <v>#N/A</v>
      </c>
      <c r="C358" s="490" t="e">
        <f>VLOOKUP(A358,[3]Sheet1!$B$1:$R$1757,17,FALSE)</f>
        <v>#N/A</v>
      </c>
      <c r="D358" s="493">
        <v>48706</v>
      </c>
      <c r="E358" s="481">
        <v>0</v>
      </c>
      <c r="F358" s="482" t="e">
        <f>IF(D358&lt;60,0,ROUND(($D358*F$2)+VLOOKUP($C358,[2]CONFIG!$A$33:$C$43,3,FALSE),0))</f>
        <v>#REF!</v>
      </c>
      <c r="G358" s="482" t="e">
        <f>IF(D358&lt;60,0,ROUND(($D358*G$2)+VLOOKUP($C358,[2]CONFIG!$A$33:$C$43,3,FALSE),0))</f>
        <v>#REF!</v>
      </c>
      <c r="H358" s="482" t="e">
        <f>IF(D358&lt;60,0,ROUND(($D358*H$2)+VLOOKUP($C358,[2]CONFIG!$A$33:$C$43,3,FALSE),0))</f>
        <v>#REF!</v>
      </c>
      <c r="I358" s="482" t="e">
        <f>IF(D358&lt;60,0,ROUND(($D358*I$2)+VLOOKUP($C358,[2]CONFIG!$A$33:$C$43,3,FALSE),0))</f>
        <v>#REF!</v>
      </c>
      <c r="J358" s="491"/>
      <c r="K358" s="195" t="e">
        <f t="shared" si="20"/>
        <v>#REF!</v>
      </c>
      <c r="L358" s="195" t="e">
        <f t="shared" si="21"/>
        <v>#REF!</v>
      </c>
      <c r="M358" s="195" t="e">
        <f t="shared" si="22"/>
        <v>#REF!</v>
      </c>
      <c r="N358" s="195" t="e">
        <f t="shared" si="23"/>
        <v>#REF!</v>
      </c>
      <c r="P358" s="195">
        <v>0</v>
      </c>
      <c r="Q358" s="195">
        <v>0</v>
      </c>
    </row>
    <row r="359" spans="1:17" hidden="1" x14ac:dyDescent="0.25">
      <c r="A359" s="485" t="s">
        <v>691</v>
      </c>
      <c r="B359" s="490" t="e">
        <f>VLOOKUP(A359,[3]Sheet1!$B$1:$D$1757,3,FALSE)</f>
        <v>#N/A</v>
      </c>
      <c r="C359" s="490" t="e">
        <f>VLOOKUP(A359,[3]Sheet1!$B$1:$R$1757,17,FALSE)</f>
        <v>#N/A</v>
      </c>
      <c r="D359" s="493">
        <v>48157</v>
      </c>
      <c r="E359" s="481">
        <v>0</v>
      </c>
      <c r="F359" s="482" t="e">
        <f>IF(D359&lt;60,0,ROUND(($D359*F$2)+VLOOKUP($C359,[2]CONFIG!$A$33:$C$43,3,FALSE),0))</f>
        <v>#REF!</v>
      </c>
      <c r="G359" s="482" t="e">
        <f>IF(D359&lt;60,0,ROUND(($D359*G$2)+VLOOKUP($C359,[2]CONFIG!$A$33:$C$43,3,FALSE),0))</f>
        <v>#REF!</v>
      </c>
      <c r="H359" s="482" t="e">
        <f>IF(D359&lt;60,0,ROUND(($D359*H$2)+VLOOKUP($C359,[2]CONFIG!$A$33:$C$43,3,FALSE),0))</f>
        <v>#REF!</v>
      </c>
      <c r="I359" s="482" t="e">
        <f>IF(D359&lt;60,0,ROUND(($D359*I$2)+VLOOKUP($C359,[2]CONFIG!$A$33:$C$43,3,FALSE),0))</f>
        <v>#REF!</v>
      </c>
      <c r="J359" s="491"/>
      <c r="K359" s="195" t="e">
        <f t="shared" si="20"/>
        <v>#REF!</v>
      </c>
      <c r="L359" s="195" t="e">
        <f t="shared" si="21"/>
        <v>#REF!</v>
      </c>
      <c r="M359" s="195" t="e">
        <f t="shared" si="22"/>
        <v>#REF!</v>
      </c>
      <c r="N359" s="195" t="e">
        <f t="shared" si="23"/>
        <v>#REF!</v>
      </c>
      <c r="P359" s="195">
        <v>0</v>
      </c>
      <c r="Q359" s="195">
        <v>0</v>
      </c>
    </row>
    <row r="360" spans="1:17" hidden="1" x14ac:dyDescent="0.25">
      <c r="A360" s="485" t="s">
        <v>692</v>
      </c>
      <c r="B360" s="490" t="e">
        <f>VLOOKUP(A360,[3]Sheet1!$B$1:$D$1757,3,FALSE)</f>
        <v>#N/A</v>
      </c>
      <c r="C360" s="490" t="e">
        <f>VLOOKUP(A360,[3]Sheet1!$B$1:$R$1757,17,FALSE)</f>
        <v>#N/A</v>
      </c>
      <c r="D360" s="493">
        <v>48706</v>
      </c>
      <c r="E360" s="481">
        <v>0</v>
      </c>
      <c r="F360" s="482" t="e">
        <f>IF(D360&lt;60,0,ROUND(($D360*F$2)+VLOOKUP($C360,[2]CONFIG!$A$33:$C$43,3,FALSE),0))</f>
        <v>#REF!</v>
      </c>
      <c r="G360" s="482" t="e">
        <f>IF(D360&lt;60,0,ROUND(($D360*G$2)+VLOOKUP($C360,[2]CONFIG!$A$33:$C$43,3,FALSE),0))</f>
        <v>#REF!</v>
      </c>
      <c r="H360" s="482" t="e">
        <f>IF(D360&lt;60,0,ROUND(($D360*H$2)+VLOOKUP($C360,[2]CONFIG!$A$33:$C$43,3,FALSE),0))</f>
        <v>#REF!</v>
      </c>
      <c r="I360" s="482" t="e">
        <f>IF(D360&lt;60,0,ROUND(($D360*I$2)+VLOOKUP($C360,[2]CONFIG!$A$33:$C$43,3,FALSE),0))</f>
        <v>#REF!</v>
      </c>
      <c r="J360" s="491"/>
      <c r="K360" s="195" t="e">
        <f t="shared" si="20"/>
        <v>#REF!</v>
      </c>
      <c r="L360" s="195" t="e">
        <f t="shared" si="21"/>
        <v>#REF!</v>
      </c>
      <c r="M360" s="195" t="e">
        <f t="shared" si="22"/>
        <v>#REF!</v>
      </c>
      <c r="N360" s="195" t="e">
        <f t="shared" si="23"/>
        <v>#REF!</v>
      </c>
      <c r="P360" s="195">
        <v>0</v>
      </c>
      <c r="Q360" s="195">
        <v>0</v>
      </c>
    </row>
    <row r="361" spans="1:17" hidden="1" x14ac:dyDescent="0.25">
      <c r="A361" s="485" t="s">
        <v>693</v>
      </c>
      <c r="B361" s="490" t="e">
        <f>VLOOKUP(A361,[3]Sheet1!$B$1:$D$1757,3,FALSE)</f>
        <v>#N/A</v>
      </c>
      <c r="C361" s="490" t="e">
        <f>VLOOKUP(A361,[3]Sheet1!$B$1:$R$1757,17,FALSE)</f>
        <v>#N/A</v>
      </c>
      <c r="D361" s="493">
        <v>49882</v>
      </c>
      <c r="E361" s="481">
        <v>0</v>
      </c>
      <c r="F361" s="482" t="e">
        <f>IF(D361&lt;60,0,ROUND(($D361*F$2)+VLOOKUP($C361,[2]CONFIG!$A$33:$C$43,3,FALSE),0))</f>
        <v>#REF!</v>
      </c>
      <c r="G361" s="482" t="e">
        <f>IF(D361&lt;60,0,ROUND(($D361*G$2)+VLOOKUP($C361,[2]CONFIG!$A$33:$C$43,3,FALSE),0))</f>
        <v>#REF!</v>
      </c>
      <c r="H361" s="482" t="e">
        <f>IF(D361&lt;60,0,ROUND(($D361*H$2)+VLOOKUP($C361,[2]CONFIG!$A$33:$C$43,3,FALSE),0))</f>
        <v>#REF!</v>
      </c>
      <c r="I361" s="482" t="e">
        <f>IF(D361&lt;60,0,ROUND(($D361*I$2)+VLOOKUP($C361,[2]CONFIG!$A$33:$C$43,3,FALSE),0))</f>
        <v>#REF!</v>
      </c>
      <c r="J361" s="491"/>
      <c r="K361" s="195" t="e">
        <f t="shared" si="20"/>
        <v>#REF!</v>
      </c>
      <c r="L361" s="195" t="e">
        <f t="shared" si="21"/>
        <v>#REF!</v>
      </c>
      <c r="M361" s="195" t="e">
        <f t="shared" si="22"/>
        <v>#REF!</v>
      </c>
      <c r="N361" s="195" t="e">
        <f t="shared" si="23"/>
        <v>#REF!</v>
      </c>
      <c r="P361" s="195">
        <v>0</v>
      </c>
      <c r="Q361" s="195">
        <v>0</v>
      </c>
    </row>
    <row r="362" spans="1:17" hidden="1" x14ac:dyDescent="0.25">
      <c r="A362" s="485" t="s">
        <v>694</v>
      </c>
      <c r="B362" s="490" t="e">
        <f>VLOOKUP(A362,[3]Sheet1!$B$1:$D$1757,3,FALSE)</f>
        <v>#N/A</v>
      </c>
      <c r="C362" s="490" t="e">
        <f>VLOOKUP(A362,[3]Sheet1!$B$1:$R$1757,17,FALSE)</f>
        <v>#N/A</v>
      </c>
      <c r="D362" s="493">
        <v>48985</v>
      </c>
      <c r="E362" s="481">
        <v>0</v>
      </c>
      <c r="F362" s="482" t="e">
        <f>IF(D362&lt;60,0,ROUND(($D362*F$2)+VLOOKUP($C362,[2]CONFIG!$A$33:$C$43,3,FALSE),0))</f>
        <v>#REF!</v>
      </c>
      <c r="G362" s="482" t="e">
        <f>IF(D362&lt;60,0,ROUND(($D362*G$2)+VLOOKUP($C362,[2]CONFIG!$A$33:$C$43,3,FALSE),0))</f>
        <v>#REF!</v>
      </c>
      <c r="H362" s="482" t="e">
        <f>IF(D362&lt;60,0,ROUND(($D362*H$2)+VLOOKUP($C362,[2]CONFIG!$A$33:$C$43,3,FALSE),0))</f>
        <v>#REF!</v>
      </c>
      <c r="I362" s="482" t="e">
        <f>IF(D362&lt;60,0,ROUND(($D362*I$2)+VLOOKUP($C362,[2]CONFIG!$A$33:$C$43,3,FALSE),0))</f>
        <v>#REF!</v>
      </c>
      <c r="J362" s="491"/>
      <c r="K362" s="195" t="e">
        <f t="shared" si="20"/>
        <v>#REF!</v>
      </c>
      <c r="L362" s="195" t="e">
        <f t="shared" si="21"/>
        <v>#REF!</v>
      </c>
      <c r="M362" s="195" t="e">
        <f t="shared" si="22"/>
        <v>#REF!</v>
      </c>
      <c r="N362" s="195" t="e">
        <f t="shared" si="23"/>
        <v>#REF!</v>
      </c>
      <c r="P362" s="195">
        <v>0</v>
      </c>
      <c r="Q362" s="195">
        <v>0</v>
      </c>
    </row>
    <row r="363" spans="1:17" hidden="1" x14ac:dyDescent="0.25">
      <c r="A363" s="494" t="s">
        <v>695</v>
      </c>
      <c r="B363" s="490" t="e">
        <f>VLOOKUP(A363,[3]Sheet1!$B$1:$D$1757,3,FALSE)</f>
        <v>#N/A</v>
      </c>
      <c r="C363" s="490" t="e">
        <f>VLOOKUP(A363,[3]Sheet1!$B$1:$R$1757,17,FALSE)</f>
        <v>#N/A</v>
      </c>
      <c r="D363" s="493">
        <v>49331</v>
      </c>
      <c r="E363" s="481">
        <v>0</v>
      </c>
      <c r="F363" s="482" t="e">
        <f>IF(D363&lt;60,0,ROUND(($D363*F$2)+VLOOKUP($C363,[2]CONFIG!$A$33:$C$43,3,FALSE),0))</f>
        <v>#REF!</v>
      </c>
      <c r="G363" s="482" t="e">
        <f>IF(D363&lt;60,0,ROUND(($D363*G$2)+VLOOKUP($C363,[2]CONFIG!$A$33:$C$43,3,FALSE),0))</f>
        <v>#REF!</v>
      </c>
      <c r="H363" s="482" t="e">
        <f>IF(D363&lt;60,0,ROUND(($D363*H$2)+VLOOKUP($C363,[2]CONFIG!$A$33:$C$43,3,FALSE),0))</f>
        <v>#REF!</v>
      </c>
      <c r="I363" s="482" t="e">
        <f>IF(D363&lt;60,0,ROUND(($D363*I$2)+VLOOKUP($C363,[2]CONFIG!$A$33:$C$43,3,FALSE),0))</f>
        <v>#REF!</v>
      </c>
      <c r="J363" s="491"/>
      <c r="K363" s="195" t="e">
        <f t="shared" si="20"/>
        <v>#REF!</v>
      </c>
      <c r="L363" s="195" t="e">
        <f t="shared" si="21"/>
        <v>#REF!</v>
      </c>
      <c r="M363" s="195" t="e">
        <f t="shared" si="22"/>
        <v>#REF!</v>
      </c>
      <c r="N363" s="195" t="e">
        <f t="shared" si="23"/>
        <v>#REF!</v>
      </c>
      <c r="P363" s="195">
        <v>0</v>
      </c>
      <c r="Q363" s="195">
        <v>0</v>
      </c>
    </row>
    <row r="364" spans="1:17" hidden="1" x14ac:dyDescent="0.25">
      <c r="A364" s="485" t="s">
        <v>696</v>
      </c>
      <c r="B364" s="490" t="e">
        <f>VLOOKUP(A364,[3]Sheet1!$B$1:$D$1757,3,FALSE)</f>
        <v>#N/A</v>
      </c>
      <c r="C364" s="490" t="e">
        <f>VLOOKUP(A364,[3]Sheet1!$B$1:$R$1757,17,FALSE)</f>
        <v>#N/A</v>
      </c>
      <c r="D364" s="493">
        <v>49331</v>
      </c>
      <c r="E364" s="481">
        <v>0</v>
      </c>
      <c r="F364" s="482" t="e">
        <f>IF(D364&lt;60,0,ROUND(($D364*F$2)+VLOOKUP($C364,[2]CONFIG!$A$33:$C$43,3,FALSE),0))</f>
        <v>#REF!</v>
      </c>
      <c r="G364" s="482" t="e">
        <f>IF(D364&lt;60,0,ROUND(($D364*G$2)+VLOOKUP($C364,[2]CONFIG!$A$33:$C$43,3,FALSE),0))</f>
        <v>#REF!</v>
      </c>
      <c r="H364" s="482" t="e">
        <f>IF(D364&lt;60,0,ROUND(($D364*H$2)+VLOOKUP($C364,[2]CONFIG!$A$33:$C$43,3,FALSE),0))</f>
        <v>#REF!</v>
      </c>
      <c r="I364" s="482" t="e">
        <f>IF(D364&lt;60,0,ROUND(($D364*I$2)+VLOOKUP($C364,[2]CONFIG!$A$33:$C$43,3,FALSE),0))</f>
        <v>#REF!</v>
      </c>
      <c r="J364" s="491"/>
      <c r="K364" s="195" t="e">
        <f t="shared" si="20"/>
        <v>#REF!</v>
      </c>
      <c r="L364" s="195" t="e">
        <f t="shared" si="21"/>
        <v>#REF!</v>
      </c>
      <c r="M364" s="195" t="e">
        <f t="shared" si="22"/>
        <v>#REF!</v>
      </c>
      <c r="N364" s="195" t="e">
        <f t="shared" si="23"/>
        <v>#REF!</v>
      </c>
      <c r="P364" s="195">
        <v>0</v>
      </c>
      <c r="Q364" s="195">
        <v>0</v>
      </c>
    </row>
    <row r="365" spans="1:17" hidden="1" x14ac:dyDescent="0.25">
      <c r="A365" s="485" t="s">
        <v>697</v>
      </c>
      <c r="B365" s="490" t="e">
        <f>VLOOKUP(A365,[3]Sheet1!$B$1:$D$1757,3,FALSE)</f>
        <v>#N/A</v>
      </c>
      <c r="C365" s="490" t="e">
        <f>VLOOKUP(A365,[3]Sheet1!$B$1:$R$1757,17,FALSE)</f>
        <v>#N/A</v>
      </c>
      <c r="D365" s="493">
        <v>48617</v>
      </c>
      <c r="E365" s="481">
        <v>0</v>
      </c>
      <c r="F365" s="482" t="e">
        <f>IF(D365&lt;60,0,ROUND(($D365*F$2)+VLOOKUP($C365,[2]CONFIG!$A$33:$C$43,3,FALSE),0))</f>
        <v>#REF!</v>
      </c>
      <c r="G365" s="482" t="e">
        <f>IF(D365&lt;60,0,ROUND(($D365*G$2)+VLOOKUP($C365,[2]CONFIG!$A$33:$C$43,3,FALSE),0))</f>
        <v>#REF!</v>
      </c>
      <c r="H365" s="482" t="e">
        <f>IF(D365&lt;60,0,ROUND(($D365*H$2)+VLOOKUP($C365,[2]CONFIG!$A$33:$C$43,3,FALSE),0))</f>
        <v>#REF!</v>
      </c>
      <c r="I365" s="482" t="e">
        <f>IF(D365&lt;60,0,ROUND(($D365*I$2)+VLOOKUP($C365,[2]CONFIG!$A$33:$C$43,3,FALSE),0))</f>
        <v>#REF!</v>
      </c>
      <c r="J365" s="491"/>
      <c r="K365" s="195" t="e">
        <f t="shared" si="20"/>
        <v>#REF!</v>
      </c>
      <c r="L365" s="195" t="e">
        <f t="shared" si="21"/>
        <v>#REF!</v>
      </c>
      <c r="M365" s="195" t="e">
        <f t="shared" si="22"/>
        <v>#REF!</v>
      </c>
      <c r="N365" s="195" t="e">
        <f t="shared" si="23"/>
        <v>#REF!</v>
      </c>
      <c r="P365" s="195">
        <v>0</v>
      </c>
      <c r="Q365" s="195">
        <v>0</v>
      </c>
    </row>
    <row r="366" spans="1:17" hidden="1" x14ac:dyDescent="0.25">
      <c r="A366" s="485" t="s">
        <v>698</v>
      </c>
      <c r="B366" s="490" t="e">
        <f>VLOOKUP(A366,[3]Sheet1!$B$1:$D$1757,3,FALSE)</f>
        <v>#N/A</v>
      </c>
      <c r="C366" s="490" t="e">
        <f>VLOOKUP(A366,[3]Sheet1!$B$1:$R$1757,17,FALSE)</f>
        <v>#N/A</v>
      </c>
      <c r="D366" s="493">
        <v>48600</v>
      </c>
      <c r="E366" s="481">
        <v>0</v>
      </c>
      <c r="F366" s="482" t="e">
        <f>IF(D366&lt;60,0,ROUND(($D366*F$2)+VLOOKUP($C366,[2]CONFIG!$A$33:$C$43,3,FALSE),0))</f>
        <v>#REF!</v>
      </c>
      <c r="G366" s="482" t="e">
        <f>IF(D366&lt;60,0,ROUND(($D366*G$2)+VLOOKUP($C366,[2]CONFIG!$A$33:$C$43,3,FALSE),0))</f>
        <v>#REF!</v>
      </c>
      <c r="H366" s="482" t="e">
        <f>IF(D366&lt;60,0,ROUND(($D366*H$2)+VLOOKUP($C366,[2]CONFIG!$A$33:$C$43,3,FALSE),0))</f>
        <v>#REF!</v>
      </c>
      <c r="I366" s="482" t="e">
        <f>IF(D366&lt;60,0,ROUND(($D366*I$2)+VLOOKUP($C366,[2]CONFIG!$A$33:$C$43,3,FALSE),0))</f>
        <v>#REF!</v>
      </c>
      <c r="J366" s="491"/>
      <c r="K366" s="195" t="e">
        <f t="shared" si="20"/>
        <v>#REF!</v>
      </c>
      <c r="L366" s="195" t="e">
        <f t="shared" si="21"/>
        <v>#REF!</v>
      </c>
      <c r="M366" s="195" t="e">
        <f t="shared" si="22"/>
        <v>#REF!</v>
      </c>
      <c r="N366" s="195" t="e">
        <f t="shared" si="23"/>
        <v>#REF!</v>
      </c>
      <c r="P366" s="195">
        <v>0</v>
      </c>
      <c r="Q366" s="195">
        <v>0</v>
      </c>
    </row>
    <row r="367" spans="1:17" hidden="1" x14ac:dyDescent="0.25">
      <c r="A367" s="485" t="s">
        <v>699</v>
      </c>
      <c r="B367" s="490" t="e">
        <f>VLOOKUP(A367,[3]Sheet1!$B$1:$D$1757,3,FALSE)</f>
        <v>#N/A</v>
      </c>
      <c r="C367" s="490" t="e">
        <f>VLOOKUP(A367,[3]Sheet1!$B$1:$R$1757,17,FALSE)</f>
        <v>#N/A</v>
      </c>
      <c r="D367" s="493">
        <v>48289</v>
      </c>
      <c r="E367" s="481">
        <v>0</v>
      </c>
      <c r="F367" s="482" t="e">
        <f>IF(D367&lt;60,0,ROUND(($D367*F$2)+VLOOKUP($C367,[2]CONFIG!$A$33:$C$43,3,FALSE),0))</f>
        <v>#REF!</v>
      </c>
      <c r="G367" s="482" t="e">
        <f>IF(D367&lt;60,0,ROUND(($D367*G$2)+VLOOKUP($C367,[2]CONFIG!$A$33:$C$43,3,FALSE),0))</f>
        <v>#REF!</v>
      </c>
      <c r="H367" s="482" t="e">
        <f>IF(D367&lt;60,0,ROUND(($D367*H$2)+VLOOKUP($C367,[2]CONFIG!$A$33:$C$43,3,FALSE),0))</f>
        <v>#REF!</v>
      </c>
      <c r="I367" s="482" t="e">
        <f>IF(D367&lt;60,0,ROUND(($D367*I$2)+VLOOKUP($C367,[2]CONFIG!$A$33:$C$43,3,FALSE),0))</f>
        <v>#REF!</v>
      </c>
      <c r="J367" s="491"/>
      <c r="K367" s="195" t="e">
        <f t="shared" si="20"/>
        <v>#REF!</v>
      </c>
      <c r="L367" s="195" t="e">
        <f t="shared" si="21"/>
        <v>#REF!</v>
      </c>
      <c r="M367" s="195" t="e">
        <f t="shared" si="22"/>
        <v>#REF!</v>
      </c>
      <c r="N367" s="195" t="e">
        <f t="shared" si="23"/>
        <v>#REF!</v>
      </c>
      <c r="P367" s="195">
        <v>0</v>
      </c>
      <c r="Q367" s="195">
        <v>0</v>
      </c>
    </row>
    <row r="368" spans="1:17" hidden="1" x14ac:dyDescent="0.25">
      <c r="A368" s="485" t="s">
        <v>700</v>
      </c>
      <c r="B368" s="490" t="e">
        <f>VLOOKUP(A368,[3]Sheet1!$B$1:$D$1757,3,FALSE)</f>
        <v>#N/A</v>
      </c>
      <c r="C368" s="490" t="e">
        <f>VLOOKUP(A368,[3]Sheet1!$B$1:$R$1757,17,FALSE)</f>
        <v>#N/A</v>
      </c>
      <c r="D368" s="493">
        <v>48710</v>
      </c>
      <c r="E368" s="481">
        <v>0</v>
      </c>
      <c r="F368" s="482" t="e">
        <f>IF(D368&lt;60,0,ROUND(($D368*F$2)+VLOOKUP($C368,[2]CONFIG!$A$33:$C$43,3,FALSE),0))</f>
        <v>#REF!</v>
      </c>
      <c r="G368" s="482" t="e">
        <f>IF(D368&lt;60,0,ROUND(($D368*G$2)+VLOOKUP($C368,[2]CONFIG!$A$33:$C$43,3,FALSE),0))</f>
        <v>#REF!</v>
      </c>
      <c r="H368" s="482" t="e">
        <f>IF(D368&lt;60,0,ROUND(($D368*H$2)+VLOOKUP($C368,[2]CONFIG!$A$33:$C$43,3,FALSE),0))</f>
        <v>#REF!</v>
      </c>
      <c r="I368" s="482" t="e">
        <f>IF(D368&lt;60,0,ROUND(($D368*I$2)+VLOOKUP($C368,[2]CONFIG!$A$33:$C$43,3,FALSE),0))</f>
        <v>#REF!</v>
      </c>
      <c r="J368" s="491"/>
      <c r="K368" s="195" t="e">
        <f t="shared" si="20"/>
        <v>#REF!</v>
      </c>
      <c r="L368" s="195" t="e">
        <f t="shared" si="21"/>
        <v>#REF!</v>
      </c>
      <c r="M368" s="195" t="e">
        <f t="shared" si="22"/>
        <v>#REF!</v>
      </c>
      <c r="N368" s="195" t="e">
        <f t="shared" si="23"/>
        <v>#REF!</v>
      </c>
      <c r="P368" s="195">
        <v>0</v>
      </c>
      <c r="Q368" s="195">
        <v>0</v>
      </c>
    </row>
    <row r="369" spans="1:17" hidden="1" x14ac:dyDescent="0.25">
      <c r="A369" s="485" t="s">
        <v>701</v>
      </c>
      <c r="B369" s="490" t="e">
        <f>VLOOKUP(A369,[3]Sheet1!$B$1:$D$1757,3,FALSE)</f>
        <v>#N/A</v>
      </c>
      <c r="C369" s="490" t="e">
        <f>VLOOKUP(A369,[3]Sheet1!$B$1:$R$1757,17,FALSE)</f>
        <v>#N/A</v>
      </c>
      <c r="D369" s="493">
        <v>47520</v>
      </c>
      <c r="E369" s="481">
        <v>0</v>
      </c>
      <c r="F369" s="482" t="e">
        <f>IF(D369&lt;60,0,ROUND(($D369*F$2)+VLOOKUP($C369,[2]CONFIG!$A$33:$C$43,3,FALSE),0))</f>
        <v>#REF!</v>
      </c>
      <c r="G369" s="482" t="e">
        <f>IF(D369&lt;60,0,ROUND(($D369*G$2)+VLOOKUP($C369,[2]CONFIG!$A$33:$C$43,3,FALSE),0))</f>
        <v>#REF!</v>
      </c>
      <c r="H369" s="482" t="e">
        <f>IF(D369&lt;60,0,ROUND(($D369*H$2)+VLOOKUP($C369,[2]CONFIG!$A$33:$C$43,3,FALSE),0))</f>
        <v>#REF!</v>
      </c>
      <c r="I369" s="482" t="e">
        <f>IF(D369&lt;60,0,ROUND(($D369*I$2)+VLOOKUP($C369,[2]CONFIG!$A$33:$C$43,3,FALSE),0))</f>
        <v>#REF!</v>
      </c>
      <c r="J369" s="491"/>
      <c r="K369" s="195" t="e">
        <f t="shared" si="20"/>
        <v>#REF!</v>
      </c>
      <c r="L369" s="195" t="e">
        <f t="shared" si="21"/>
        <v>#REF!</v>
      </c>
      <c r="M369" s="195" t="e">
        <f t="shared" si="22"/>
        <v>#REF!</v>
      </c>
      <c r="N369" s="195" t="e">
        <f t="shared" si="23"/>
        <v>#REF!</v>
      </c>
      <c r="P369" s="195">
        <v>0</v>
      </c>
      <c r="Q369" s="195">
        <v>0</v>
      </c>
    </row>
    <row r="370" spans="1:17" hidden="1" x14ac:dyDescent="0.25">
      <c r="A370" s="485" t="s">
        <v>702</v>
      </c>
      <c r="B370" s="490" t="e">
        <f>VLOOKUP(A370,[3]Sheet1!$B$1:$D$1757,3,FALSE)</f>
        <v>#N/A</v>
      </c>
      <c r="C370" s="490" t="e">
        <f>VLOOKUP(A370,[3]Sheet1!$B$1:$R$1757,17,FALSE)</f>
        <v>#N/A</v>
      </c>
      <c r="D370" s="493">
        <v>48634</v>
      </c>
      <c r="E370" s="481">
        <v>0</v>
      </c>
      <c r="F370" s="482" t="e">
        <f>IF(D370&lt;60,0,ROUND(($D370*F$2)+VLOOKUP($C370,[2]CONFIG!$A$33:$C$43,3,FALSE),0))</f>
        <v>#REF!</v>
      </c>
      <c r="G370" s="482" t="e">
        <f>IF(D370&lt;60,0,ROUND(($D370*G$2)+VLOOKUP($C370,[2]CONFIG!$A$33:$C$43,3,FALSE),0))</f>
        <v>#REF!</v>
      </c>
      <c r="H370" s="482" t="e">
        <f>IF(D370&lt;60,0,ROUND(($D370*H$2)+VLOOKUP($C370,[2]CONFIG!$A$33:$C$43,3,FALSE),0))</f>
        <v>#REF!</v>
      </c>
      <c r="I370" s="482" t="e">
        <f>IF(D370&lt;60,0,ROUND(($D370*I$2)+VLOOKUP($C370,[2]CONFIG!$A$33:$C$43,3,FALSE),0))</f>
        <v>#REF!</v>
      </c>
      <c r="J370" s="491"/>
      <c r="K370" s="195" t="e">
        <f t="shared" si="20"/>
        <v>#REF!</v>
      </c>
      <c r="L370" s="195" t="e">
        <f t="shared" si="21"/>
        <v>#REF!</v>
      </c>
      <c r="M370" s="195" t="e">
        <f t="shared" si="22"/>
        <v>#REF!</v>
      </c>
      <c r="N370" s="195" t="e">
        <f t="shared" si="23"/>
        <v>#REF!</v>
      </c>
      <c r="P370" s="195">
        <v>0</v>
      </c>
      <c r="Q370" s="195">
        <v>0</v>
      </c>
    </row>
    <row r="371" spans="1:17" hidden="1" x14ac:dyDescent="0.25">
      <c r="A371" s="485" t="s">
        <v>703</v>
      </c>
      <c r="B371" s="490" t="e">
        <f>VLOOKUP(A371,[3]Sheet1!$B$1:$D$1757,3,FALSE)</f>
        <v>#N/A</v>
      </c>
      <c r="C371" s="490" t="e">
        <f>VLOOKUP(A371,[3]Sheet1!$B$1:$R$1757,17,FALSE)</f>
        <v>#N/A</v>
      </c>
      <c r="D371" s="493">
        <v>48864</v>
      </c>
      <c r="E371" s="481">
        <v>0</v>
      </c>
      <c r="F371" s="482" t="e">
        <f>IF(D371&lt;60,0,ROUND(($D371*F$2)+VLOOKUP($C371,[2]CONFIG!$A$33:$C$43,3,FALSE),0))</f>
        <v>#REF!</v>
      </c>
      <c r="G371" s="482" t="e">
        <f>IF(D371&lt;60,0,ROUND(($D371*G$2)+VLOOKUP($C371,[2]CONFIG!$A$33:$C$43,3,FALSE),0))</f>
        <v>#REF!</v>
      </c>
      <c r="H371" s="482" t="e">
        <f>IF(D371&lt;60,0,ROUND(($D371*H$2)+VLOOKUP($C371,[2]CONFIG!$A$33:$C$43,3,FALSE),0))</f>
        <v>#REF!</v>
      </c>
      <c r="I371" s="482" t="e">
        <f>IF(D371&lt;60,0,ROUND(($D371*I$2)+VLOOKUP($C371,[2]CONFIG!$A$33:$C$43,3,FALSE),0))</f>
        <v>#REF!</v>
      </c>
      <c r="J371" s="491"/>
      <c r="K371" s="195" t="e">
        <f t="shared" si="20"/>
        <v>#REF!</v>
      </c>
      <c r="L371" s="195" t="e">
        <f t="shared" si="21"/>
        <v>#REF!</v>
      </c>
      <c r="M371" s="195" t="e">
        <f t="shared" si="22"/>
        <v>#REF!</v>
      </c>
      <c r="N371" s="195" t="e">
        <f t="shared" si="23"/>
        <v>#REF!</v>
      </c>
      <c r="P371" s="195">
        <v>0</v>
      </c>
      <c r="Q371" s="195">
        <v>0</v>
      </c>
    </row>
    <row r="372" spans="1:17" hidden="1" x14ac:dyDescent="0.25">
      <c r="A372" s="485" t="s">
        <v>704</v>
      </c>
      <c r="B372" s="490" t="e">
        <f>VLOOKUP(A372,[3]Sheet1!$B$1:$D$1757,3,FALSE)</f>
        <v>#N/A</v>
      </c>
      <c r="C372" s="490" t="e">
        <f>VLOOKUP(A372,[3]Sheet1!$B$1:$R$1757,17,FALSE)</f>
        <v>#N/A</v>
      </c>
      <c r="D372" s="493">
        <v>47856</v>
      </c>
      <c r="E372" s="481">
        <v>0</v>
      </c>
      <c r="F372" s="482" t="e">
        <f>IF(D372&lt;60,0,ROUND(($D372*F$2)+VLOOKUP($C372,[2]CONFIG!$A$33:$C$43,3,FALSE),0))</f>
        <v>#REF!</v>
      </c>
      <c r="G372" s="482" t="e">
        <f>IF(D372&lt;60,0,ROUND(($D372*G$2)+VLOOKUP($C372,[2]CONFIG!$A$33:$C$43,3,FALSE),0))</f>
        <v>#REF!</v>
      </c>
      <c r="H372" s="482" t="e">
        <f>IF(D372&lt;60,0,ROUND(($D372*H$2)+VLOOKUP($C372,[2]CONFIG!$A$33:$C$43,3,FALSE),0))</f>
        <v>#REF!</v>
      </c>
      <c r="I372" s="482" t="e">
        <f>IF(D372&lt;60,0,ROUND(($D372*I$2)+VLOOKUP($C372,[2]CONFIG!$A$33:$C$43,3,FALSE),0))</f>
        <v>#REF!</v>
      </c>
      <c r="J372" s="491"/>
      <c r="K372" s="195" t="e">
        <f t="shared" si="20"/>
        <v>#REF!</v>
      </c>
      <c r="L372" s="195" t="e">
        <f t="shared" si="21"/>
        <v>#REF!</v>
      </c>
      <c r="M372" s="195" t="e">
        <f t="shared" si="22"/>
        <v>#REF!</v>
      </c>
      <c r="N372" s="195" t="e">
        <f t="shared" si="23"/>
        <v>#REF!</v>
      </c>
      <c r="P372" s="195">
        <v>0</v>
      </c>
      <c r="Q372" s="195">
        <v>0</v>
      </c>
    </row>
    <row r="373" spans="1:17" hidden="1" x14ac:dyDescent="0.25">
      <c r="A373" s="485" t="s">
        <v>309</v>
      </c>
      <c r="B373" s="490" t="e">
        <f>VLOOKUP(A373,[3]Sheet1!$B$1:$D$1757,3,FALSE)</f>
        <v>#N/A</v>
      </c>
      <c r="C373" s="490" t="e">
        <f>VLOOKUP(A373,[3]Sheet1!$B$1:$R$1757,17,FALSE)</f>
        <v>#N/A</v>
      </c>
      <c r="D373" s="493">
        <v>47825</v>
      </c>
      <c r="E373" s="481">
        <v>0</v>
      </c>
      <c r="F373" s="482" t="e">
        <f>IF(D373&lt;60,0,ROUND(($D373*F$2)+VLOOKUP($C373,[2]CONFIG!$A$33:$C$43,3,FALSE),0))</f>
        <v>#REF!</v>
      </c>
      <c r="G373" s="482" t="e">
        <f>IF(D373&lt;60,0,ROUND(($D373*G$2)+VLOOKUP($C373,[2]CONFIG!$A$33:$C$43,3,FALSE),0))</f>
        <v>#REF!</v>
      </c>
      <c r="H373" s="482" t="e">
        <f>IF(D373&lt;60,0,ROUND(($D373*H$2)+VLOOKUP($C373,[2]CONFIG!$A$33:$C$43,3,FALSE),0))</f>
        <v>#REF!</v>
      </c>
      <c r="I373" s="482" t="e">
        <f>IF(D373&lt;60,0,ROUND(($D373*I$2)+VLOOKUP($C373,[2]CONFIG!$A$33:$C$43,3,FALSE),0))</f>
        <v>#REF!</v>
      </c>
      <c r="J373" s="491"/>
      <c r="K373" s="195" t="e">
        <f t="shared" si="20"/>
        <v>#REF!</v>
      </c>
      <c r="L373" s="195" t="e">
        <f t="shared" si="21"/>
        <v>#REF!</v>
      </c>
      <c r="M373" s="195" t="e">
        <f t="shared" si="22"/>
        <v>#REF!</v>
      </c>
      <c r="N373" s="195" t="e">
        <f t="shared" si="23"/>
        <v>#REF!</v>
      </c>
      <c r="P373" s="195">
        <v>0</v>
      </c>
      <c r="Q373" s="195">
        <v>0</v>
      </c>
    </row>
    <row r="374" spans="1:17" hidden="1" x14ac:dyDescent="0.25">
      <c r="A374" s="485" t="s">
        <v>705</v>
      </c>
      <c r="B374" s="490" t="e">
        <f>VLOOKUP(A374,[3]Sheet1!$B$1:$D$1757,3,FALSE)</f>
        <v>#N/A</v>
      </c>
      <c r="C374" s="490" t="e">
        <f>VLOOKUP(A374,[3]Sheet1!$B$1:$R$1757,17,FALSE)</f>
        <v>#N/A</v>
      </c>
      <c r="D374" s="493">
        <v>47781</v>
      </c>
      <c r="E374" s="481">
        <v>0</v>
      </c>
      <c r="F374" s="482" t="e">
        <f>IF(D374&lt;60,0,ROUND(($D374*F$2)+VLOOKUP($C374,[2]CONFIG!$A$33:$C$43,3,FALSE),0))</f>
        <v>#REF!</v>
      </c>
      <c r="G374" s="482" t="e">
        <f>IF(D374&lt;60,0,ROUND(($D374*G$2)+VLOOKUP($C374,[2]CONFIG!$A$33:$C$43,3,FALSE),0))</f>
        <v>#REF!</v>
      </c>
      <c r="H374" s="482" t="e">
        <f>IF(D374&lt;60,0,ROUND(($D374*H$2)+VLOOKUP($C374,[2]CONFIG!$A$33:$C$43,3,FALSE),0))</f>
        <v>#REF!</v>
      </c>
      <c r="I374" s="482" t="e">
        <f>IF(D374&lt;60,0,ROUND(($D374*I$2)+VLOOKUP($C374,[2]CONFIG!$A$33:$C$43,3,FALSE),0))</f>
        <v>#REF!</v>
      </c>
      <c r="J374" s="491"/>
      <c r="K374" s="195" t="e">
        <f t="shared" si="20"/>
        <v>#REF!</v>
      </c>
      <c r="L374" s="195" t="e">
        <f t="shared" si="21"/>
        <v>#REF!</v>
      </c>
      <c r="M374" s="195" t="e">
        <f t="shared" si="22"/>
        <v>#REF!</v>
      </c>
      <c r="N374" s="195" t="e">
        <f t="shared" si="23"/>
        <v>#REF!</v>
      </c>
      <c r="P374" s="195">
        <v>0</v>
      </c>
      <c r="Q374" s="195">
        <v>0</v>
      </c>
    </row>
    <row r="375" spans="1:17" hidden="1" x14ac:dyDescent="0.25">
      <c r="A375" s="485" t="s">
        <v>706</v>
      </c>
      <c r="B375" s="490" t="e">
        <f>VLOOKUP(A375,[3]Sheet1!$B$1:$D$1757,3,FALSE)</f>
        <v>#N/A</v>
      </c>
      <c r="C375" s="490" t="e">
        <f>VLOOKUP(A375,[3]Sheet1!$B$1:$R$1757,17,FALSE)</f>
        <v>#N/A</v>
      </c>
      <c r="D375" s="493">
        <v>47494</v>
      </c>
      <c r="E375" s="481">
        <v>0</v>
      </c>
      <c r="F375" s="482" t="e">
        <f>IF(D375&lt;60,0,ROUND(($D375*F$2)+VLOOKUP($C375,[2]CONFIG!$A$33:$C$43,3,FALSE),0))</f>
        <v>#REF!</v>
      </c>
      <c r="G375" s="482" t="e">
        <f>IF(D375&lt;60,0,ROUND(($D375*G$2)+VLOOKUP($C375,[2]CONFIG!$A$33:$C$43,3,FALSE),0))</f>
        <v>#REF!</v>
      </c>
      <c r="H375" s="482" t="e">
        <f>IF(D375&lt;60,0,ROUND(($D375*H$2)+VLOOKUP($C375,[2]CONFIG!$A$33:$C$43,3,FALSE),0))</f>
        <v>#REF!</v>
      </c>
      <c r="I375" s="482" t="e">
        <f>IF(D375&lt;60,0,ROUND(($D375*I$2)+VLOOKUP($C375,[2]CONFIG!$A$33:$C$43,3,FALSE),0))</f>
        <v>#REF!</v>
      </c>
      <c r="J375" s="491"/>
      <c r="K375" s="195" t="e">
        <f t="shared" si="20"/>
        <v>#REF!</v>
      </c>
      <c r="L375" s="195" t="e">
        <f t="shared" si="21"/>
        <v>#REF!</v>
      </c>
      <c r="M375" s="195" t="e">
        <f t="shared" si="22"/>
        <v>#REF!</v>
      </c>
      <c r="N375" s="195" t="e">
        <f t="shared" si="23"/>
        <v>#REF!</v>
      </c>
      <c r="P375" s="195">
        <v>0</v>
      </c>
      <c r="Q375" s="195">
        <v>0</v>
      </c>
    </row>
    <row r="376" spans="1:17" hidden="1" x14ac:dyDescent="0.25">
      <c r="A376" s="485" t="s">
        <v>707</v>
      </c>
      <c r="B376" s="490" t="e">
        <f>VLOOKUP(A376,[3]Sheet1!$B$1:$D$1757,3,FALSE)</f>
        <v>#N/A</v>
      </c>
      <c r="C376" s="490" t="e">
        <f>VLOOKUP(A376,[3]Sheet1!$B$1:$R$1757,17,FALSE)</f>
        <v>#N/A</v>
      </c>
      <c r="D376" s="493">
        <v>47060</v>
      </c>
      <c r="E376" s="481">
        <v>0</v>
      </c>
      <c r="F376" s="482" t="e">
        <f>IF(D376&lt;60,0,ROUND(($D376*F$2)+VLOOKUP($C376,[2]CONFIG!$A$33:$C$43,3,FALSE),0))</f>
        <v>#REF!</v>
      </c>
      <c r="G376" s="482" t="e">
        <f>IF(D376&lt;60,0,ROUND(($D376*G$2)+VLOOKUP($C376,[2]CONFIG!$A$33:$C$43,3,FALSE),0))</f>
        <v>#REF!</v>
      </c>
      <c r="H376" s="482" t="e">
        <f>IF(D376&lt;60,0,ROUND(($D376*H$2)+VLOOKUP($C376,[2]CONFIG!$A$33:$C$43,3,FALSE),0))</f>
        <v>#REF!</v>
      </c>
      <c r="I376" s="482" t="e">
        <f>IF(D376&lt;60,0,ROUND(($D376*I$2)+VLOOKUP($C376,[2]CONFIG!$A$33:$C$43,3,FALSE),0))</f>
        <v>#REF!</v>
      </c>
      <c r="J376" s="491"/>
      <c r="K376" s="195" t="e">
        <f t="shared" si="20"/>
        <v>#REF!</v>
      </c>
      <c r="L376" s="195" t="e">
        <f t="shared" si="21"/>
        <v>#REF!</v>
      </c>
      <c r="M376" s="195" t="e">
        <f t="shared" si="22"/>
        <v>#REF!</v>
      </c>
      <c r="N376" s="195" t="e">
        <f t="shared" si="23"/>
        <v>#REF!</v>
      </c>
      <c r="P376" s="195">
        <v>0</v>
      </c>
      <c r="Q376" s="195">
        <v>0</v>
      </c>
    </row>
    <row r="377" spans="1:17" hidden="1" x14ac:dyDescent="0.25">
      <c r="A377" s="485" t="s">
        <v>708</v>
      </c>
      <c r="B377" s="490" t="e">
        <f>VLOOKUP(A377,[3]Sheet1!$B$1:$D$1757,3,FALSE)</f>
        <v>#N/A</v>
      </c>
      <c r="C377" s="490" t="e">
        <f>VLOOKUP(A377,[3]Sheet1!$B$1:$R$1757,17,FALSE)</f>
        <v>#N/A</v>
      </c>
      <c r="D377" s="493">
        <v>47060</v>
      </c>
      <c r="E377" s="481">
        <v>0</v>
      </c>
      <c r="F377" s="482" t="e">
        <f>IF(D377&lt;60,0,ROUND(($D377*F$2)+VLOOKUP($C377,[2]CONFIG!$A$33:$C$43,3,FALSE),0))</f>
        <v>#REF!</v>
      </c>
      <c r="G377" s="482" t="e">
        <f>IF(D377&lt;60,0,ROUND(($D377*G$2)+VLOOKUP($C377,[2]CONFIG!$A$33:$C$43,3,FALSE),0))</f>
        <v>#REF!</v>
      </c>
      <c r="H377" s="482" t="e">
        <f>IF(D377&lt;60,0,ROUND(($D377*H$2)+VLOOKUP($C377,[2]CONFIG!$A$33:$C$43,3,FALSE),0))</f>
        <v>#REF!</v>
      </c>
      <c r="I377" s="482" t="e">
        <f>IF(D377&lt;60,0,ROUND(($D377*I$2)+VLOOKUP($C377,[2]CONFIG!$A$33:$C$43,3,FALSE),0))</f>
        <v>#REF!</v>
      </c>
      <c r="J377" s="491"/>
      <c r="K377" s="195" t="e">
        <f t="shared" si="20"/>
        <v>#REF!</v>
      </c>
      <c r="L377" s="195" t="e">
        <f t="shared" si="21"/>
        <v>#REF!</v>
      </c>
      <c r="M377" s="195" t="e">
        <f t="shared" si="22"/>
        <v>#REF!</v>
      </c>
      <c r="N377" s="195" t="e">
        <f t="shared" si="23"/>
        <v>#REF!</v>
      </c>
      <c r="P377" s="195">
        <v>0</v>
      </c>
      <c r="Q377" s="195">
        <v>0</v>
      </c>
    </row>
    <row r="378" spans="1:17" hidden="1" x14ac:dyDescent="0.25">
      <c r="A378" s="485" t="s">
        <v>709</v>
      </c>
      <c r="B378" s="490" t="e">
        <f>VLOOKUP(A378,[3]Sheet1!$B$1:$D$1757,3,FALSE)</f>
        <v>#N/A</v>
      </c>
      <c r="C378" s="490" t="e">
        <f>VLOOKUP(A378,[3]Sheet1!$B$1:$R$1757,17,FALSE)</f>
        <v>#N/A</v>
      </c>
      <c r="D378" s="493">
        <v>47060</v>
      </c>
      <c r="E378" s="481">
        <v>0</v>
      </c>
      <c r="F378" s="482" t="e">
        <f>IF(D378&lt;60,0,ROUND(($D378*F$2)+VLOOKUP($C378,[2]CONFIG!$A$33:$C$43,3,FALSE),0))</f>
        <v>#REF!</v>
      </c>
      <c r="G378" s="482" t="e">
        <f>IF(D378&lt;60,0,ROUND(($D378*G$2)+VLOOKUP($C378,[2]CONFIG!$A$33:$C$43,3,FALSE),0))</f>
        <v>#REF!</v>
      </c>
      <c r="H378" s="482" t="e">
        <f>IF(D378&lt;60,0,ROUND(($D378*H$2)+VLOOKUP($C378,[2]CONFIG!$A$33:$C$43,3,FALSE),0))</f>
        <v>#REF!</v>
      </c>
      <c r="I378" s="482" t="e">
        <f>IF(D378&lt;60,0,ROUND(($D378*I$2)+VLOOKUP($C378,[2]CONFIG!$A$33:$C$43,3,FALSE),0))</f>
        <v>#REF!</v>
      </c>
      <c r="J378" s="491"/>
      <c r="K378" s="195" t="e">
        <f t="shared" si="20"/>
        <v>#REF!</v>
      </c>
      <c r="L378" s="195" t="e">
        <f t="shared" si="21"/>
        <v>#REF!</v>
      </c>
      <c r="M378" s="195" t="e">
        <f t="shared" si="22"/>
        <v>#REF!</v>
      </c>
      <c r="N378" s="195" t="e">
        <f t="shared" si="23"/>
        <v>#REF!</v>
      </c>
      <c r="P378" s="195">
        <v>0</v>
      </c>
      <c r="Q378" s="195">
        <v>0</v>
      </c>
    </row>
    <row r="379" spans="1:17" hidden="1" x14ac:dyDescent="0.25">
      <c r="A379" s="485" t="s">
        <v>710</v>
      </c>
      <c r="B379" s="490" t="e">
        <f>VLOOKUP(A379,[3]Sheet1!$B$1:$D$1757,3,FALSE)</f>
        <v>#N/A</v>
      </c>
      <c r="C379" s="490" t="e">
        <f>VLOOKUP(A379,[3]Sheet1!$B$1:$R$1757,17,FALSE)</f>
        <v>#N/A</v>
      </c>
      <c r="D379" s="493">
        <v>47060</v>
      </c>
      <c r="E379" s="481">
        <v>0</v>
      </c>
      <c r="F379" s="482" t="e">
        <f>IF(D379&lt;60,0,ROUND(($D379*F$2)+VLOOKUP($C379,[2]CONFIG!$A$33:$C$43,3,FALSE),0))</f>
        <v>#REF!</v>
      </c>
      <c r="G379" s="482" t="e">
        <f>IF(D379&lt;60,0,ROUND(($D379*G$2)+VLOOKUP($C379,[2]CONFIG!$A$33:$C$43,3,FALSE),0))</f>
        <v>#REF!</v>
      </c>
      <c r="H379" s="482" t="e">
        <f>IF(D379&lt;60,0,ROUND(($D379*H$2)+VLOOKUP($C379,[2]CONFIG!$A$33:$C$43,3,FALSE),0))</f>
        <v>#REF!</v>
      </c>
      <c r="I379" s="482" t="e">
        <f>IF(D379&lt;60,0,ROUND(($D379*I$2)+VLOOKUP($C379,[2]CONFIG!$A$33:$C$43,3,FALSE),0))</f>
        <v>#REF!</v>
      </c>
      <c r="J379" s="491"/>
      <c r="K379" s="195" t="e">
        <f t="shared" si="20"/>
        <v>#REF!</v>
      </c>
      <c r="L379" s="195" t="e">
        <f t="shared" si="21"/>
        <v>#REF!</v>
      </c>
      <c r="M379" s="195" t="e">
        <f t="shared" si="22"/>
        <v>#REF!</v>
      </c>
      <c r="N379" s="195" t="e">
        <f t="shared" si="23"/>
        <v>#REF!</v>
      </c>
      <c r="P379" s="195">
        <v>0</v>
      </c>
      <c r="Q379" s="195">
        <v>0</v>
      </c>
    </row>
    <row r="380" spans="1:17" hidden="1" x14ac:dyDescent="0.25">
      <c r="A380" s="496" t="s">
        <v>711</v>
      </c>
      <c r="B380" s="490" t="e">
        <f>VLOOKUP(A380,[3]Sheet1!$B$1:$D$1757,3,FALSE)</f>
        <v>#N/A</v>
      </c>
      <c r="C380" s="490" t="e">
        <f>VLOOKUP(A380,[3]Sheet1!$B$1:$R$1757,17,FALSE)</f>
        <v>#N/A</v>
      </c>
      <c r="D380" s="493">
        <v>47060</v>
      </c>
      <c r="E380" s="481">
        <v>0</v>
      </c>
      <c r="F380" s="482" t="e">
        <f>IF(D380&lt;60,0,ROUND(($D380*F$2)+VLOOKUP($C380,[2]CONFIG!$A$33:$C$43,3,FALSE),0))</f>
        <v>#REF!</v>
      </c>
      <c r="G380" s="482" t="e">
        <f>IF(D380&lt;60,0,ROUND(($D380*G$2)+VLOOKUP($C380,[2]CONFIG!$A$33:$C$43,3,FALSE),0))</f>
        <v>#REF!</v>
      </c>
      <c r="H380" s="482" t="e">
        <f>IF(D380&lt;60,0,ROUND(($D380*H$2)+VLOOKUP($C380,[2]CONFIG!$A$33:$C$43,3,FALSE),0))</f>
        <v>#REF!</v>
      </c>
      <c r="I380" s="482" t="e">
        <f>IF(D380&lt;60,0,ROUND(($D380*I$2)+VLOOKUP($C380,[2]CONFIG!$A$33:$C$43,3,FALSE),0))</f>
        <v>#REF!</v>
      </c>
      <c r="J380" s="491"/>
      <c r="K380" s="195" t="e">
        <f t="shared" si="20"/>
        <v>#REF!</v>
      </c>
      <c r="L380" s="195" t="e">
        <f t="shared" si="21"/>
        <v>#REF!</v>
      </c>
      <c r="M380" s="195" t="e">
        <f t="shared" si="22"/>
        <v>#REF!</v>
      </c>
      <c r="N380" s="195" t="e">
        <f t="shared" si="23"/>
        <v>#REF!</v>
      </c>
      <c r="P380" s="195">
        <v>0</v>
      </c>
      <c r="Q380" s="195">
        <v>0</v>
      </c>
    </row>
    <row r="381" spans="1:17" hidden="1" x14ac:dyDescent="0.25">
      <c r="A381" s="485" t="s">
        <v>712</v>
      </c>
      <c r="B381" s="490" t="e">
        <f>VLOOKUP(A381,[3]Sheet1!$B$1:$D$1757,3,FALSE)</f>
        <v>#N/A</v>
      </c>
      <c r="C381" s="490" t="e">
        <f>VLOOKUP(A381,[3]Sheet1!$B$1:$R$1757,17,FALSE)</f>
        <v>#N/A</v>
      </c>
      <c r="D381" s="493">
        <v>47060</v>
      </c>
      <c r="E381" s="481">
        <v>0</v>
      </c>
      <c r="F381" s="482" t="e">
        <f>IF(D381&lt;60,0,ROUND(($D381*F$2)+VLOOKUP($C381,[2]CONFIG!$A$33:$C$43,3,FALSE),0))</f>
        <v>#REF!</v>
      </c>
      <c r="G381" s="482" t="e">
        <f>IF(D381&lt;60,0,ROUND(($D381*G$2)+VLOOKUP($C381,[2]CONFIG!$A$33:$C$43,3,FALSE),0))</f>
        <v>#REF!</v>
      </c>
      <c r="H381" s="482" t="e">
        <f>IF(D381&lt;60,0,ROUND(($D381*H$2)+VLOOKUP($C381,[2]CONFIG!$A$33:$C$43,3,FALSE),0))</f>
        <v>#REF!</v>
      </c>
      <c r="I381" s="482" t="e">
        <f>IF(D381&lt;60,0,ROUND(($D381*I$2)+VLOOKUP($C381,[2]CONFIG!$A$33:$C$43,3,FALSE),0))</f>
        <v>#REF!</v>
      </c>
      <c r="J381" s="491"/>
      <c r="K381" s="195" t="e">
        <f t="shared" si="20"/>
        <v>#REF!</v>
      </c>
      <c r="L381" s="195" t="e">
        <f t="shared" si="21"/>
        <v>#REF!</v>
      </c>
      <c r="M381" s="195" t="e">
        <f t="shared" si="22"/>
        <v>#REF!</v>
      </c>
      <c r="N381" s="195" t="e">
        <f t="shared" si="23"/>
        <v>#REF!</v>
      </c>
      <c r="P381" s="195">
        <v>0</v>
      </c>
      <c r="Q381" s="195">
        <v>0</v>
      </c>
    </row>
    <row r="382" spans="1:17" hidden="1" x14ac:dyDescent="0.25">
      <c r="A382" s="485" t="s">
        <v>713</v>
      </c>
      <c r="B382" s="490" t="e">
        <f>VLOOKUP(A382,[3]Sheet1!$B$1:$D$1757,3,FALSE)</f>
        <v>#N/A</v>
      </c>
      <c r="C382" s="490" t="e">
        <f>VLOOKUP(A382,[3]Sheet1!$B$1:$R$1757,17,FALSE)</f>
        <v>#N/A</v>
      </c>
      <c r="D382" s="493">
        <v>46276</v>
      </c>
      <c r="E382" s="481">
        <v>0</v>
      </c>
      <c r="F382" s="482" t="e">
        <f>IF(D382&lt;60,0,ROUND(($D382*F$2)+VLOOKUP($C382,[2]CONFIG!$A$33:$C$43,3,FALSE),0))</f>
        <v>#REF!</v>
      </c>
      <c r="G382" s="482" t="e">
        <f>IF(D382&lt;60,0,ROUND(($D382*G$2)+VLOOKUP($C382,[2]CONFIG!$A$33:$C$43,3,FALSE),0))</f>
        <v>#REF!</v>
      </c>
      <c r="H382" s="482" t="e">
        <f>IF(D382&lt;60,0,ROUND(($D382*H$2)+VLOOKUP($C382,[2]CONFIG!$A$33:$C$43,3,FALSE),0))</f>
        <v>#REF!</v>
      </c>
      <c r="I382" s="482" t="e">
        <f>IF(D382&lt;60,0,ROUND(($D382*I$2)+VLOOKUP($C382,[2]CONFIG!$A$33:$C$43,3,FALSE),0))</f>
        <v>#REF!</v>
      </c>
      <c r="J382" s="491"/>
      <c r="K382" s="195" t="e">
        <f t="shared" si="20"/>
        <v>#REF!</v>
      </c>
      <c r="L382" s="195" t="e">
        <f t="shared" si="21"/>
        <v>#REF!</v>
      </c>
      <c r="M382" s="195" t="e">
        <f t="shared" si="22"/>
        <v>#REF!</v>
      </c>
      <c r="N382" s="195" t="e">
        <f t="shared" si="23"/>
        <v>#REF!</v>
      </c>
      <c r="P382" s="195">
        <v>0</v>
      </c>
      <c r="Q382" s="195">
        <v>0</v>
      </c>
    </row>
    <row r="383" spans="1:17" hidden="1" x14ac:dyDescent="0.25">
      <c r="A383" s="496" t="s">
        <v>714</v>
      </c>
      <c r="B383" s="490" t="e">
        <f>VLOOKUP(A383,[3]Sheet1!$B$1:$D$1757,3,FALSE)</f>
        <v>#N/A</v>
      </c>
      <c r="C383" s="490" t="e">
        <f>VLOOKUP(A383,[3]Sheet1!$B$1:$R$1757,17,FALSE)</f>
        <v>#N/A</v>
      </c>
      <c r="D383" s="493">
        <v>46236</v>
      </c>
      <c r="E383" s="481">
        <v>0</v>
      </c>
      <c r="F383" s="482" t="e">
        <f>IF(D383&lt;60,0,ROUND(($D383*F$2)+VLOOKUP($C383,[2]CONFIG!$A$33:$C$43,3,FALSE),0))</f>
        <v>#REF!</v>
      </c>
      <c r="G383" s="482" t="e">
        <f>IF(D383&lt;60,0,ROUND(($D383*G$2)+VLOOKUP($C383,[2]CONFIG!$A$33:$C$43,3,FALSE),0))</f>
        <v>#REF!</v>
      </c>
      <c r="H383" s="482" t="e">
        <f>IF(D383&lt;60,0,ROUND(($D383*H$2)+VLOOKUP($C383,[2]CONFIG!$A$33:$C$43,3,FALSE),0))</f>
        <v>#REF!</v>
      </c>
      <c r="I383" s="482" t="e">
        <f>IF(D383&lt;60,0,ROUND(($D383*I$2)+VLOOKUP($C383,[2]CONFIG!$A$33:$C$43,3,FALSE),0))</f>
        <v>#REF!</v>
      </c>
      <c r="J383" s="491"/>
      <c r="K383" s="195" t="e">
        <f t="shared" si="20"/>
        <v>#REF!</v>
      </c>
      <c r="L383" s="195" t="e">
        <f t="shared" si="21"/>
        <v>#REF!</v>
      </c>
      <c r="M383" s="195" t="e">
        <f t="shared" si="22"/>
        <v>#REF!</v>
      </c>
      <c r="N383" s="195" t="e">
        <f t="shared" si="23"/>
        <v>#REF!</v>
      </c>
      <c r="P383" s="195">
        <v>0</v>
      </c>
      <c r="Q383" s="195">
        <v>0</v>
      </c>
    </row>
    <row r="384" spans="1:17" hidden="1" x14ac:dyDescent="0.25">
      <c r="A384" s="485" t="s">
        <v>715</v>
      </c>
      <c r="B384" s="490" t="e">
        <f>VLOOKUP(A384,[3]Sheet1!$B$1:$D$1757,3,FALSE)</f>
        <v>#N/A</v>
      </c>
      <c r="C384" s="490" t="e">
        <f>VLOOKUP(A384,[3]Sheet1!$B$1:$R$1757,17,FALSE)</f>
        <v>#N/A</v>
      </c>
      <c r="D384" s="493">
        <v>47060</v>
      </c>
      <c r="E384" s="481">
        <v>0</v>
      </c>
      <c r="F384" s="482" t="e">
        <f>IF(D384&lt;60,0,ROUND(($D384*F$2)+VLOOKUP($C384,[2]CONFIG!$A$33:$C$43,3,FALSE),0))</f>
        <v>#REF!</v>
      </c>
      <c r="G384" s="482" t="e">
        <f>IF(D384&lt;60,0,ROUND(($D384*G$2)+VLOOKUP($C384,[2]CONFIG!$A$33:$C$43,3,FALSE),0))</f>
        <v>#REF!</v>
      </c>
      <c r="H384" s="482" t="e">
        <f>IF(D384&lt;60,0,ROUND(($D384*H$2)+VLOOKUP($C384,[2]CONFIG!$A$33:$C$43,3,FALSE),0))</f>
        <v>#REF!</v>
      </c>
      <c r="I384" s="482" t="e">
        <f>IF(D384&lt;60,0,ROUND(($D384*I$2)+VLOOKUP($C384,[2]CONFIG!$A$33:$C$43,3,FALSE),0))</f>
        <v>#REF!</v>
      </c>
      <c r="J384" s="491"/>
      <c r="K384" s="195" t="e">
        <f t="shared" si="20"/>
        <v>#REF!</v>
      </c>
      <c r="L384" s="195" t="e">
        <f t="shared" si="21"/>
        <v>#REF!</v>
      </c>
      <c r="M384" s="195" t="e">
        <f t="shared" si="22"/>
        <v>#REF!</v>
      </c>
      <c r="N384" s="195" t="e">
        <f t="shared" si="23"/>
        <v>#REF!</v>
      </c>
      <c r="P384" s="195">
        <v>0</v>
      </c>
      <c r="Q384" s="195">
        <v>0</v>
      </c>
    </row>
    <row r="385" spans="1:17" hidden="1" x14ac:dyDescent="0.25">
      <c r="A385" s="485" t="s">
        <v>716</v>
      </c>
      <c r="B385" s="490" t="e">
        <f>VLOOKUP(A385,[3]Sheet1!$B$1:$D$1757,3,FALSE)</f>
        <v>#N/A</v>
      </c>
      <c r="C385" s="490" t="e">
        <f>VLOOKUP(A385,[3]Sheet1!$B$1:$R$1757,17,FALSE)</f>
        <v>#N/A</v>
      </c>
      <c r="D385" s="493">
        <v>47491</v>
      </c>
      <c r="E385" s="481">
        <v>0</v>
      </c>
      <c r="F385" s="482" t="e">
        <f>IF(D385&lt;60,0,ROUND(($D385*F$2)+VLOOKUP($C385,[2]CONFIG!$A$33:$C$43,3,FALSE),0))</f>
        <v>#REF!</v>
      </c>
      <c r="G385" s="482" t="e">
        <f>IF(D385&lt;60,0,ROUND(($D385*G$2)+VLOOKUP($C385,[2]CONFIG!$A$33:$C$43,3,FALSE),0))</f>
        <v>#REF!</v>
      </c>
      <c r="H385" s="482" t="e">
        <f>IF(D385&lt;60,0,ROUND(($D385*H$2)+VLOOKUP($C385,[2]CONFIG!$A$33:$C$43,3,FALSE),0))</f>
        <v>#REF!</v>
      </c>
      <c r="I385" s="482" t="e">
        <f>IF(D385&lt;60,0,ROUND(($D385*I$2)+VLOOKUP($C385,[2]CONFIG!$A$33:$C$43,3,FALSE),0))</f>
        <v>#REF!</v>
      </c>
      <c r="J385" s="491"/>
      <c r="K385" s="195" t="e">
        <f t="shared" si="20"/>
        <v>#REF!</v>
      </c>
      <c r="L385" s="195" t="e">
        <f t="shared" si="21"/>
        <v>#REF!</v>
      </c>
      <c r="M385" s="195" t="e">
        <f t="shared" si="22"/>
        <v>#REF!</v>
      </c>
      <c r="N385" s="195" t="e">
        <f t="shared" si="23"/>
        <v>#REF!</v>
      </c>
      <c r="P385" s="195">
        <v>0</v>
      </c>
      <c r="Q385" s="195">
        <v>0</v>
      </c>
    </row>
    <row r="386" spans="1:17" hidden="1" x14ac:dyDescent="0.25">
      <c r="A386" s="485" t="s">
        <v>717</v>
      </c>
      <c r="B386" s="490" t="e">
        <f>VLOOKUP(A386,[3]Sheet1!$B$1:$D$1757,3,FALSE)</f>
        <v>#N/A</v>
      </c>
      <c r="C386" s="490" t="e">
        <f>VLOOKUP(A386,[3]Sheet1!$B$1:$R$1757,17,FALSE)</f>
        <v>#N/A</v>
      </c>
      <c r="D386" s="493">
        <v>47060</v>
      </c>
      <c r="E386" s="481">
        <v>0</v>
      </c>
      <c r="F386" s="482" t="e">
        <f>IF(D386&lt;60,0,ROUND(($D386*F$2)+VLOOKUP($C386,[2]CONFIG!$A$33:$C$43,3,FALSE),0))</f>
        <v>#REF!</v>
      </c>
      <c r="G386" s="482" t="e">
        <f>IF(D386&lt;60,0,ROUND(($D386*G$2)+VLOOKUP($C386,[2]CONFIG!$A$33:$C$43,3,FALSE),0))</f>
        <v>#REF!</v>
      </c>
      <c r="H386" s="482" t="e">
        <f>IF(D386&lt;60,0,ROUND(($D386*H$2)+VLOOKUP($C386,[2]CONFIG!$A$33:$C$43,3,FALSE),0))</f>
        <v>#REF!</v>
      </c>
      <c r="I386" s="482" t="e">
        <f>IF(D386&lt;60,0,ROUND(($D386*I$2)+VLOOKUP($C386,[2]CONFIG!$A$33:$C$43,3,FALSE),0))</f>
        <v>#REF!</v>
      </c>
      <c r="J386" s="491"/>
      <c r="K386" s="195" t="e">
        <f t="shared" si="20"/>
        <v>#REF!</v>
      </c>
      <c r="L386" s="195" t="e">
        <f t="shared" si="21"/>
        <v>#REF!</v>
      </c>
      <c r="M386" s="195" t="e">
        <f t="shared" si="22"/>
        <v>#REF!</v>
      </c>
      <c r="N386" s="195" t="e">
        <f t="shared" si="23"/>
        <v>#REF!</v>
      </c>
      <c r="P386" s="195">
        <v>0</v>
      </c>
      <c r="Q386" s="195">
        <v>0</v>
      </c>
    </row>
    <row r="387" spans="1:17" hidden="1" x14ac:dyDescent="0.25">
      <c r="A387" s="485" t="s">
        <v>718</v>
      </c>
      <c r="B387" s="490" t="e">
        <f>VLOOKUP(A387,[3]Sheet1!$B$1:$D$1757,3,FALSE)</f>
        <v>#N/A</v>
      </c>
      <c r="C387" s="490" t="e">
        <f>VLOOKUP(A387,[3]Sheet1!$B$1:$R$1757,17,FALSE)</f>
        <v>#N/A</v>
      </c>
      <c r="D387" s="493">
        <v>46401</v>
      </c>
      <c r="E387" s="481">
        <v>0</v>
      </c>
      <c r="F387" s="482" t="e">
        <f>IF(D387&lt;60,0,ROUND(($D387*F$2)+VLOOKUP($C387,[2]CONFIG!$A$33:$C$43,3,FALSE),0))</f>
        <v>#REF!</v>
      </c>
      <c r="G387" s="482" t="e">
        <f>IF(D387&lt;60,0,ROUND(($D387*G$2)+VLOOKUP($C387,[2]CONFIG!$A$33:$C$43,3,FALSE),0))</f>
        <v>#REF!</v>
      </c>
      <c r="H387" s="482" t="e">
        <f>IF(D387&lt;60,0,ROUND(($D387*H$2)+VLOOKUP($C387,[2]CONFIG!$A$33:$C$43,3,FALSE),0))</f>
        <v>#REF!</v>
      </c>
      <c r="I387" s="482" t="e">
        <f>IF(D387&lt;60,0,ROUND(($D387*I$2)+VLOOKUP($C387,[2]CONFIG!$A$33:$C$43,3,FALSE),0))</f>
        <v>#REF!</v>
      </c>
      <c r="J387" s="491"/>
      <c r="K387" s="195" t="e">
        <f t="shared" si="20"/>
        <v>#REF!</v>
      </c>
      <c r="L387" s="195" t="e">
        <f t="shared" si="21"/>
        <v>#REF!</v>
      </c>
      <c r="M387" s="195" t="e">
        <f t="shared" si="22"/>
        <v>#REF!</v>
      </c>
      <c r="N387" s="195" t="e">
        <f t="shared" si="23"/>
        <v>#REF!</v>
      </c>
      <c r="P387" s="195" t="e">
        <f>E387+K387</f>
        <v>#REF!</v>
      </c>
      <c r="Q387" s="195" t="e">
        <f>E387+L387</f>
        <v>#REF!</v>
      </c>
    </row>
    <row r="388" spans="1:17" hidden="1" x14ac:dyDescent="0.25">
      <c r="A388" s="485" t="s">
        <v>719</v>
      </c>
      <c r="B388" s="490" t="e">
        <f>VLOOKUP(A388,[3]Sheet1!$B$1:$D$1757,3,FALSE)</f>
        <v>#N/A</v>
      </c>
      <c r="C388" s="490" t="e">
        <f>VLOOKUP(A388,[3]Sheet1!$B$1:$R$1757,17,FALSE)</f>
        <v>#N/A</v>
      </c>
      <c r="D388" s="493">
        <v>46291</v>
      </c>
      <c r="E388" s="481">
        <v>0</v>
      </c>
      <c r="F388" s="482" t="e">
        <f>IF(D388&lt;60,0,ROUND(($D388*F$2)+VLOOKUP($C388,[2]CONFIG!$A$33:$C$43,3,FALSE),0))</f>
        <v>#REF!</v>
      </c>
      <c r="G388" s="482" t="e">
        <f>IF(D388&lt;60,0,ROUND(($D388*G$2)+VLOOKUP($C388,[2]CONFIG!$A$33:$C$43,3,FALSE),0))</f>
        <v>#REF!</v>
      </c>
      <c r="H388" s="482" t="e">
        <f>IF(D388&lt;60,0,ROUND(($D388*H$2)+VLOOKUP($C388,[2]CONFIG!$A$33:$C$43,3,FALSE),0))</f>
        <v>#REF!</v>
      </c>
      <c r="I388" s="482" t="e">
        <f>IF(D388&lt;60,0,ROUND(($D388*I$2)+VLOOKUP($C388,[2]CONFIG!$A$33:$C$43,3,FALSE),0))</f>
        <v>#REF!</v>
      </c>
      <c r="J388" s="491"/>
      <c r="K388" s="195" t="e">
        <f t="shared" si="20"/>
        <v>#REF!</v>
      </c>
      <c r="L388" s="195" t="e">
        <f t="shared" si="21"/>
        <v>#REF!</v>
      </c>
      <c r="M388" s="195" t="e">
        <f t="shared" si="22"/>
        <v>#REF!</v>
      </c>
      <c r="N388" s="195" t="e">
        <f t="shared" si="23"/>
        <v>#REF!</v>
      </c>
      <c r="P388" s="195">
        <v>0</v>
      </c>
      <c r="Q388" s="195">
        <v>0</v>
      </c>
    </row>
    <row r="389" spans="1:17" hidden="1" x14ac:dyDescent="0.25">
      <c r="A389" s="485" t="s">
        <v>720</v>
      </c>
      <c r="B389" s="490" t="e">
        <f>VLOOKUP(A389,[3]Sheet1!$B$1:$D$1757,3,FALSE)</f>
        <v>#N/A</v>
      </c>
      <c r="C389" s="490" t="e">
        <f>VLOOKUP(A389,[3]Sheet1!$B$1:$R$1757,17,FALSE)</f>
        <v>#N/A</v>
      </c>
      <c r="D389" s="493">
        <v>46906</v>
      </c>
      <c r="E389" s="481">
        <v>0</v>
      </c>
      <c r="F389" s="482" t="e">
        <f>IF(D389&lt;60,0,ROUND(($D389*F$2)+VLOOKUP($C389,[2]CONFIG!$A$33:$C$43,3,FALSE),0))</f>
        <v>#REF!</v>
      </c>
      <c r="G389" s="482" t="e">
        <f>IF(D389&lt;60,0,ROUND(($D389*G$2)+VLOOKUP($C389,[2]CONFIG!$A$33:$C$43,3,FALSE),0))</f>
        <v>#REF!</v>
      </c>
      <c r="H389" s="482" t="e">
        <f>IF(D389&lt;60,0,ROUND(($D389*H$2)+VLOOKUP($C389,[2]CONFIG!$A$33:$C$43,3,FALSE),0))</f>
        <v>#REF!</v>
      </c>
      <c r="I389" s="482" t="e">
        <f>IF(D389&lt;60,0,ROUND(($D389*I$2)+VLOOKUP($C389,[2]CONFIG!$A$33:$C$43,3,FALSE),0))</f>
        <v>#REF!</v>
      </c>
      <c r="J389" s="491"/>
      <c r="K389" s="195" t="e">
        <f t="shared" ref="K389:K452" si="24">(ROUND($E389*$K$2,2))</f>
        <v>#REF!</v>
      </c>
      <c r="L389" s="195" t="e">
        <f t="shared" ref="L389:L452" si="25">(ROUND($E389*$L$2,2))</f>
        <v>#REF!</v>
      </c>
      <c r="M389" s="195" t="e">
        <f t="shared" ref="M389:M452" si="26">(ROUND($E389*$M$2,2))</f>
        <v>#REF!</v>
      </c>
      <c r="N389" s="195" t="e">
        <f t="shared" ref="N389:N452" si="27">(ROUND($E389*$N$2,2))</f>
        <v>#REF!</v>
      </c>
      <c r="P389" s="195">
        <v>0</v>
      </c>
      <c r="Q389" s="195">
        <v>0</v>
      </c>
    </row>
    <row r="390" spans="1:17" hidden="1" x14ac:dyDescent="0.25">
      <c r="A390" s="485" t="s">
        <v>721</v>
      </c>
      <c r="B390" s="490" t="e">
        <f>VLOOKUP(A390,[3]Sheet1!$B$1:$D$1757,3,FALSE)</f>
        <v>#N/A</v>
      </c>
      <c r="C390" s="490" t="e">
        <f>VLOOKUP(A390,[3]Sheet1!$B$1:$R$1757,17,FALSE)</f>
        <v>#N/A</v>
      </c>
      <c r="D390" s="493">
        <v>46118</v>
      </c>
      <c r="E390" s="481">
        <v>0</v>
      </c>
      <c r="F390" s="482" t="e">
        <f>IF(D390&lt;60,0,ROUND(($D390*F$2)+VLOOKUP($C390,[2]CONFIG!$A$33:$C$43,3,FALSE),0))</f>
        <v>#REF!</v>
      </c>
      <c r="G390" s="482" t="e">
        <f>IF(D390&lt;60,0,ROUND(($D390*G$2)+VLOOKUP($C390,[2]CONFIG!$A$33:$C$43,3,FALSE),0))</f>
        <v>#REF!</v>
      </c>
      <c r="H390" s="482" t="e">
        <f>IF(D390&lt;60,0,ROUND(($D390*H$2)+VLOOKUP($C390,[2]CONFIG!$A$33:$C$43,3,FALSE),0))</f>
        <v>#REF!</v>
      </c>
      <c r="I390" s="482" t="e">
        <f>IF(D390&lt;60,0,ROUND(($D390*I$2)+VLOOKUP($C390,[2]CONFIG!$A$33:$C$43,3,FALSE),0))</f>
        <v>#REF!</v>
      </c>
      <c r="J390" s="491"/>
      <c r="K390" s="195" t="e">
        <f t="shared" si="24"/>
        <v>#REF!</v>
      </c>
      <c r="L390" s="195" t="e">
        <f t="shared" si="25"/>
        <v>#REF!</v>
      </c>
      <c r="M390" s="195" t="e">
        <f t="shared" si="26"/>
        <v>#REF!</v>
      </c>
      <c r="N390" s="195" t="e">
        <f t="shared" si="27"/>
        <v>#REF!</v>
      </c>
      <c r="P390" s="195">
        <v>0</v>
      </c>
      <c r="Q390" s="195">
        <v>0</v>
      </c>
    </row>
    <row r="391" spans="1:17" hidden="1" x14ac:dyDescent="0.25">
      <c r="A391" s="485" t="s">
        <v>722</v>
      </c>
      <c r="B391" s="490" t="e">
        <f>VLOOKUP(A391,[3]Sheet1!$B$1:$D$1757,3,FALSE)</f>
        <v>#N/A</v>
      </c>
      <c r="C391" s="490" t="e">
        <f>VLOOKUP(A391,[3]Sheet1!$B$1:$R$1757,17,FALSE)</f>
        <v>#N/A</v>
      </c>
      <c r="D391" s="493">
        <v>46483</v>
      </c>
      <c r="E391" s="481">
        <v>0</v>
      </c>
      <c r="F391" s="482" t="e">
        <f>IF(D391&lt;60,0,ROUND(($D391*F$2)+VLOOKUP($C391,[2]CONFIG!$A$33:$C$43,3,FALSE),0))</f>
        <v>#REF!</v>
      </c>
      <c r="G391" s="482" t="e">
        <f>IF(D391&lt;60,0,ROUND(($D391*G$2)+VLOOKUP($C391,[2]CONFIG!$A$33:$C$43,3,FALSE),0))</f>
        <v>#REF!</v>
      </c>
      <c r="H391" s="482" t="e">
        <f>IF(D391&lt;60,0,ROUND(($D391*H$2)+VLOOKUP($C391,[2]CONFIG!$A$33:$C$43,3,FALSE),0))</f>
        <v>#REF!</v>
      </c>
      <c r="I391" s="482" t="e">
        <f>IF(D391&lt;60,0,ROUND(($D391*I$2)+VLOOKUP($C391,[2]CONFIG!$A$33:$C$43,3,FALSE),0))</f>
        <v>#REF!</v>
      </c>
      <c r="J391" s="491"/>
      <c r="K391" s="195" t="e">
        <f t="shared" si="24"/>
        <v>#REF!</v>
      </c>
      <c r="L391" s="195" t="e">
        <f t="shared" si="25"/>
        <v>#REF!</v>
      </c>
      <c r="M391" s="195" t="e">
        <f t="shared" si="26"/>
        <v>#REF!</v>
      </c>
      <c r="N391" s="195" t="e">
        <f t="shared" si="27"/>
        <v>#REF!</v>
      </c>
      <c r="P391" s="195" t="e">
        <f>E391+K391</f>
        <v>#REF!</v>
      </c>
      <c r="Q391" s="195" t="e">
        <f>E391+L391</f>
        <v>#REF!</v>
      </c>
    </row>
    <row r="392" spans="1:17" hidden="1" x14ac:dyDescent="0.25">
      <c r="A392" s="485" t="s">
        <v>723</v>
      </c>
      <c r="B392" s="490" t="e">
        <f>VLOOKUP(A392,[3]Sheet1!$B$1:$D$1757,3,FALSE)</f>
        <v>#N/A</v>
      </c>
      <c r="C392" s="490" t="e">
        <f>VLOOKUP(A392,[3]Sheet1!$B$1:$R$1757,17,FALSE)</f>
        <v>#N/A</v>
      </c>
      <c r="D392" s="493">
        <v>46483</v>
      </c>
      <c r="E392" s="481">
        <v>0</v>
      </c>
      <c r="F392" s="482" t="e">
        <f>IF(D392&lt;60,0,ROUND(($D392*F$2)+VLOOKUP($C392,[2]CONFIG!$A$33:$C$43,3,FALSE),0))</f>
        <v>#REF!</v>
      </c>
      <c r="G392" s="482" t="e">
        <f>IF(D392&lt;60,0,ROUND(($D392*G$2)+VLOOKUP($C392,[2]CONFIG!$A$33:$C$43,3,FALSE),0))</f>
        <v>#REF!</v>
      </c>
      <c r="H392" s="482" t="e">
        <f>IF(D392&lt;60,0,ROUND(($D392*H$2)+VLOOKUP($C392,[2]CONFIG!$A$33:$C$43,3,FALSE),0))</f>
        <v>#REF!</v>
      </c>
      <c r="I392" s="482" t="e">
        <f>IF(D392&lt;60,0,ROUND(($D392*I$2)+VLOOKUP($C392,[2]CONFIG!$A$33:$C$43,3,FALSE),0))</f>
        <v>#REF!</v>
      </c>
      <c r="J392" s="491"/>
      <c r="K392" s="195" t="e">
        <f t="shared" si="24"/>
        <v>#REF!</v>
      </c>
      <c r="L392" s="195" t="e">
        <f t="shared" si="25"/>
        <v>#REF!</v>
      </c>
      <c r="M392" s="195" t="e">
        <f t="shared" si="26"/>
        <v>#REF!</v>
      </c>
      <c r="N392" s="195" t="e">
        <f t="shared" si="27"/>
        <v>#REF!</v>
      </c>
      <c r="P392" s="195">
        <v>0</v>
      </c>
      <c r="Q392" s="195">
        <v>0</v>
      </c>
    </row>
    <row r="393" spans="1:17" hidden="1" x14ac:dyDescent="0.25">
      <c r="A393" s="485" t="s">
        <v>724</v>
      </c>
      <c r="B393" s="490" t="e">
        <f>VLOOKUP(A393,[3]Sheet1!$B$1:$D$1757,3,FALSE)</f>
        <v>#N/A</v>
      </c>
      <c r="C393" s="490" t="e">
        <f>VLOOKUP(A393,[3]Sheet1!$B$1:$R$1757,17,FALSE)</f>
        <v>#N/A</v>
      </c>
      <c r="D393" s="493">
        <v>46541</v>
      </c>
      <c r="E393" s="481">
        <v>0</v>
      </c>
      <c r="F393" s="482" t="e">
        <f>IF(D393&lt;60,0,ROUND(($D393*F$2)+VLOOKUP($C393,[2]CONFIG!$A$33:$C$43,3,FALSE),0))</f>
        <v>#REF!</v>
      </c>
      <c r="G393" s="482" t="e">
        <f>IF(D393&lt;60,0,ROUND(($D393*G$2)+VLOOKUP($C393,[2]CONFIG!$A$33:$C$43,3,FALSE),0))</f>
        <v>#REF!</v>
      </c>
      <c r="H393" s="482" t="e">
        <f>IF(D393&lt;60,0,ROUND(($D393*H$2)+VLOOKUP($C393,[2]CONFIG!$A$33:$C$43,3,FALSE),0))</f>
        <v>#REF!</v>
      </c>
      <c r="I393" s="482" t="e">
        <f>IF(D393&lt;60,0,ROUND(($D393*I$2)+VLOOKUP($C393,[2]CONFIG!$A$33:$C$43,3,FALSE),0))</f>
        <v>#REF!</v>
      </c>
      <c r="J393" s="491"/>
      <c r="K393" s="195" t="e">
        <f t="shared" si="24"/>
        <v>#REF!</v>
      </c>
      <c r="L393" s="195" t="e">
        <f t="shared" si="25"/>
        <v>#REF!</v>
      </c>
      <c r="M393" s="195" t="e">
        <f t="shared" si="26"/>
        <v>#REF!</v>
      </c>
      <c r="N393" s="195" t="e">
        <f t="shared" si="27"/>
        <v>#REF!</v>
      </c>
      <c r="P393" s="195">
        <v>0</v>
      </c>
      <c r="Q393" s="195">
        <v>0</v>
      </c>
    </row>
    <row r="394" spans="1:17" hidden="1" x14ac:dyDescent="0.25">
      <c r="A394" s="485" t="s">
        <v>725</v>
      </c>
      <c r="B394" s="490" t="e">
        <f>VLOOKUP(A394,[3]Sheet1!$B$1:$D$1757,3,FALSE)</f>
        <v>#N/A</v>
      </c>
      <c r="C394" s="490" t="e">
        <f>VLOOKUP(A394,[3]Sheet1!$B$1:$R$1757,17,FALSE)</f>
        <v>#N/A</v>
      </c>
      <c r="D394" s="493">
        <v>46675</v>
      </c>
      <c r="E394" s="481">
        <v>0</v>
      </c>
      <c r="F394" s="482" t="e">
        <f>IF(D394&lt;60,0,ROUND(($D394*F$2)+VLOOKUP($C394,[2]CONFIG!$A$33:$C$43,3,FALSE),0))</f>
        <v>#REF!</v>
      </c>
      <c r="G394" s="482" t="e">
        <f>IF(D394&lt;60,0,ROUND(($D394*G$2)+VLOOKUP($C394,[2]CONFIG!$A$33:$C$43,3,FALSE),0))</f>
        <v>#REF!</v>
      </c>
      <c r="H394" s="482" t="e">
        <f>IF(D394&lt;60,0,ROUND(($D394*H$2)+VLOOKUP($C394,[2]CONFIG!$A$33:$C$43,3,FALSE),0))</f>
        <v>#REF!</v>
      </c>
      <c r="I394" s="482" t="e">
        <f>IF(D394&lt;60,0,ROUND(($D394*I$2)+VLOOKUP($C394,[2]CONFIG!$A$33:$C$43,3,FALSE),0))</f>
        <v>#REF!</v>
      </c>
      <c r="J394" s="491"/>
      <c r="K394" s="195" t="e">
        <f t="shared" si="24"/>
        <v>#REF!</v>
      </c>
      <c r="L394" s="195" t="e">
        <f t="shared" si="25"/>
        <v>#REF!</v>
      </c>
      <c r="M394" s="195" t="e">
        <f t="shared" si="26"/>
        <v>#REF!</v>
      </c>
      <c r="N394" s="195" t="e">
        <f t="shared" si="27"/>
        <v>#REF!</v>
      </c>
      <c r="P394" s="195">
        <v>0</v>
      </c>
      <c r="Q394" s="195">
        <v>0</v>
      </c>
    </row>
    <row r="395" spans="1:17" hidden="1" x14ac:dyDescent="0.25">
      <c r="A395" s="485" t="s">
        <v>726</v>
      </c>
      <c r="B395" s="490" t="e">
        <f>VLOOKUP(A395,[3]Sheet1!$B$1:$D$1757,3,FALSE)</f>
        <v>#N/A</v>
      </c>
      <c r="C395" s="490" t="e">
        <f>VLOOKUP(A395,[3]Sheet1!$B$1:$R$1757,17,FALSE)</f>
        <v>#N/A</v>
      </c>
      <c r="D395" s="493">
        <v>45466</v>
      </c>
      <c r="E395" s="481">
        <v>0</v>
      </c>
      <c r="F395" s="482" t="e">
        <f>IF(D395&lt;60,0,ROUND(($D395*F$2)+VLOOKUP($C395,[2]CONFIG!$A$33:$C$43,3,FALSE),0))</f>
        <v>#REF!</v>
      </c>
      <c r="G395" s="482" t="e">
        <f>IF(D395&lt;60,0,ROUND(($D395*G$2)+VLOOKUP($C395,[2]CONFIG!$A$33:$C$43,3,FALSE),0))</f>
        <v>#REF!</v>
      </c>
      <c r="H395" s="482" t="e">
        <f>IF(D395&lt;60,0,ROUND(($D395*H$2)+VLOOKUP($C395,[2]CONFIG!$A$33:$C$43,3,FALSE),0))</f>
        <v>#REF!</v>
      </c>
      <c r="I395" s="482" t="e">
        <f>IF(D395&lt;60,0,ROUND(($D395*I$2)+VLOOKUP($C395,[2]CONFIG!$A$33:$C$43,3,FALSE),0))</f>
        <v>#REF!</v>
      </c>
      <c r="J395" s="491"/>
      <c r="K395" s="195" t="e">
        <f t="shared" si="24"/>
        <v>#REF!</v>
      </c>
      <c r="L395" s="195" t="e">
        <f t="shared" si="25"/>
        <v>#REF!</v>
      </c>
      <c r="M395" s="195" t="e">
        <f t="shared" si="26"/>
        <v>#REF!</v>
      </c>
      <c r="N395" s="195" t="e">
        <f t="shared" si="27"/>
        <v>#REF!</v>
      </c>
      <c r="P395" s="195">
        <v>0</v>
      </c>
      <c r="Q395" s="195">
        <v>0</v>
      </c>
    </row>
    <row r="396" spans="1:17" hidden="1" x14ac:dyDescent="0.25">
      <c r="A396" s="485" t="s">
        <v>727</v>
      </c>
      <c r="B396" s="490" t="e">
        <f>VLOOKUP(A396,[3]Sheet1!$B$1:$D$1757,3,FALSE)</f>
        <v>#N/A</v>
      </c>
      <c r="C396" s="490" t="e">
        <f>VLOOKUP(A396,[3]Sheet1!$B$1:$R$1757,17,FALSE)</f>
        <v>#N/A</v>
      </c>
      <c r="D396" s="493">
        <v>45342</v>
      </c>
      <c r="E396" s="481">
        <v>0</v>
      </c>
      <c r="F396" s="482" t="e">
        <f>IF(D396&lt;60,0,ROUND(($D396*F$2)+VLOOKUP($C396,[2]CONFIG!$A$33:$C$43,3,FALSE),0))</f>
        <v>#REF!</v>
      </c>
      <c r="G396" s="482" t="e">
        <f>IF(D396&lt;60,0,ROUND(($D396*G$2)+VLOOKUP($C396,[2]CONFIG!$A$33:$C$43,3,FALSE),0))</f>
        <v>#REF!</v>
      </c>
      <c r="H396" s="482" t="e">
        <f>IF(D396&lt;60,0,ROUND(($D396*H$2)+VLOOKUP($C396,[2]CONFIG!$A$33:$C$43,3,FALSE),0))</f>
        <v>#REF!</v>
      </c>
      <c r="I396" s="482" t="e">
        <f>IF(D396&lt;60,0,ROUND(($D396*I$2)+VLOOKUP($C396,[2]CONFIG!$A$33:$C$43,3,FALSE),0))</f>
        <v>#REF!</v>
      </c>
      <c r="J396" s="491"/>
      <c r="K396" s="195" t="e">
        <f t="shared" si="24"/>
        <v>#REF!</v>
      </c>
      <c r="L396" s="195" t="e">
        <f t="shared" si="25"/>
        <v>#REF!</v>
      </c>
      <c r="M396" s="195" t="e">
        <f t="shared" si="26"/>
        <v>#REF!</v>
      </c>
      <c r="N396" s="195" t="e">
        <f t="shared" si="27"/>
        <v>#REF!</v>
      </c>
      <c r="P396" s="195">
        <v>0</v>
      </c>
      <c r="Q396" s="195">
        <v>0</v>
      </c>
    </row>
    <row r="397" spans="1:17" hidden="1" x14ac:dyDescent="0.25">
      <c r="A397" s="485" t="s">
        <v>254</v>
      </c>
      <c r="B397" s="490" t="e">
        <f>VLOOKUP(A397,[3]Sheet1!$B$1:$D$1757,3,FALSE)</f>
        <v>#N/A</v>
      </c>
      <c r="C397" s="490" t="e">
        <f>VLOOKUP(A397,[3]Sheet1!$B$1:$R$1757,17,FALSE)</f>
        <v>#N/A</v>
      </c>
      <c r="D397" s="493">
        <v>45580</v>
      </c>
      <c r="E397" s="481">
        <v>0</v>
      </c>
      <c r="F397" s="482" t="e">
        <f>IF(D397&lt;60,0,ROUND(($D397*F$2)+VLOOKUP($C397,[2]CONFIG!$A$33:$C$43,3,FALSE),0))</f>
        <v>#REF!</v>
      </c>
      <c r="G397" s="482" t="e">
        <f>IF(D397&lt;60,0,ROUND(($D397*G$2)+VLOOKUP($C397,[2]CONFIG!$A$33:$C$43,3,FALSE),0))</f>
        <v>#REF!</v>
      </c>
      <c r="H397" s="482" t="e">
        <f>IF(D397&lt;60,0,ROUND(($D397*H$2)+VLOOKUP($C397,[2]CONFIG!$A$33:$C$43,3,FALSE),0))</f>
        <v>#REF!</v>
      </c>
      <c r="I397" s="482" t="e">
        <f>IF(D397&lt;60,0,ROUND(($D397*I$2)+VLOOKUP($C397,[2]CONFIG!$A$33:$C$43,3,FALSE),0))</f>
        <v>#REF!</v>
      </c>
      <c r="J397" s="491"/>
      <c r="K397" s="195" t="e">
        <f t="shared" si="24"/>
        <v>#REF!</v>
      </c>
      <c r="L397" s="195" t="e">
        <f t="shared" si="25"/>
        <v>#REF!</v>
      </c>
      <c r="M397" s="195" t="e">
        <f t="shared" si="26"/>
        <v>#REF!</v>
      </c>
      <c r="N397" s="195" t="e">
        <f t="shared" si="27"/>
        <v>#REF!</v>
      </c>
      <c r="P397" s="195" t="e">
        <f>E397+K397</f>
        <v>#REF!</v>
      </c>
      <c r="Q397" s="195" t="e">
        <f>E397+L397</f>
        <v>#REF!</v>
      </c>
    </row>
    <row r="398" spans="1:17" hidden="1" x14ac:dyDescent="0.25">
      <c r="A398" s="485" t="s">
        <v>728</v>
      </c>
      <c r="B398" s="490" t="e">
        <f>VLOOKUP(A398,[3]Sheet1!$B$1:$D$1757,3,FALSE)</f>
        <v>#N/A</v>
      </c>
      <c r="C398" s="490" t="e">
        <f>VLOOKUP(A398,[3]Sheet1!$B$1:$R$1757,17,FALSE)</f>
        <v>#N/A</v>
      </c>
      <c r="D398" s="493">
        <v>45252</v>
      </c>
      <c r="E398" s="481">
        <v>0</v>
      </c>
      <c r="F398" s="482" t="e">
        <f>IF(D398&lt;60,0,ROUND(($D398*F$2)+VLOOKUP($C398,[2]CONFIG!$A$33:$C$43,3,FALSE),0))</f>
        <v>#REF!</v>
      </c>
      <c r="G398" s="482" t="e">
        <f>IF(D398&lt;60,0,ROUND(($D398*G$2)+VLOOKUP($C398,[2]CONFIG!$A$33:$C$43,3,FALSE),0))</f>
        <v>#REF!</v>
      </c>
      <c r="H398" s="482" t="e">
        <f>IF(D398&lt;60,0,ROUND(($D398*H$2)+VLOOKUP($C398,[2]CONFIG!$A$33:$C$43,3,FALSE),0))</f>
        <v>#REF!</v>
      </c>
      <c r="I398" s="482" t="e">
        <f>IF(D398&lt;60,0,ROUND(($D398*I$2)+VLOOKUP($C398,[2]CONFIG!$A$33:$C$43,3,FALSE),0))</f>
        <v>#REF!</v>
      </c>
      <c r="J398" s="491"/>
      <c r="K398" s="195" t="e">
        <f t="shared" si="24"/>
        <v>#REF!</v>
      </c>
      <c r="L398" s="195" t="e">
        <f t="shared" si="25"/>
        <v>#REF!</v>
      </c>
      <c r="M398" s="195" t="e">
        <f t="shared" si="26"/>
        <v>#REF!</v>
      </c>
      <c r="N398" s="195" t="e">
        <f t="shared" si="27"/>
        <v>#REF!</v>
      </c>
      <c r="P398" s="195">
        <v>0</v>
      </c>
      <c r="Q398" s="195">
        <v>0</v>
      </c>
    </row>
    <row r="399" spans="1:17" hidden="1" x14ac:dyDescent="0.25">
      <c r="A399" s="485" t="s">
        <v>729</v>
      </c>
      <c r="B399" s="490" t="e">
        <f>VLOOKUP(A399,[3]Sheet1!$B$1:$D$1757,3,FALSE)</f>
        <v>#N/A</v>
      </c>
      <c r="C399" s="490" t="e">
        <f>VLOOKUP(A399,[3]Sheet1!$B$1:$R$1757,17,FALSE)</f>
        <v>#N/A</v>
      </c>
      <c r="D399" s="493">
        <v>44236</v>
      </c>
      <c r="E399" s="481">
        <v>0</v>
      </c>
      <c r="F399" s="482" t="e">
        <f>IF(D399&lt;60,0,ROUND(($D399*F$2)+VLOOKUP($C399,[2]CONFIG!$A$33:$C$43,3,FALSE),0))</f>
        <v>#REF!</v>
      </c>
      <c r="G399" s="482" t="e">
        <f>IF(D399&lt;60,0,ROUND(($D399*G$2)+VLOOKUP($C399,[2]CONFIG!$A$33:$C$43,3,FALSE),0))</f>
        <v>#REF!</v>
      </c>
      <c r="H399" s="482" t="e">
        <f>IF(D399&lt;60,0,ROUND(($D399*H$2)+VLOOKUP($C399,[2]CONFIG!$A$33:$C$43,3,FALSE),0))</f>
        <v>#REF!</v>
      </c>
      <c r="I399" s="482" t="e">
        <f>IF(D399&lt;60,0,ROUND(($D399*I$2)+VLOOKUP($C399,[2]CONFIG!$A$33:$C$43,3,FALSE),0))</f>
        <v>#REF!</v>
      </c>
      <c r="J399" s="491"/>
      <c r="K399" s="195" t="e">
        <f t="shared" si="24"/>
        <v>#REF!</v>
      </c>
      <c r="L399" s="195" t="e">
        <f t="shared" si="25"/>
        <v>#REF!</v>
      </c>
      <c r="M399" s="195" t="e">
        <f t="shared" si="26"/>
        <v>#REF!</v>
      </c>
      <c r="N399" s="195" t="e">
        <f t="shared" si="27"/>
        <v>#REF!</v>
      </c>
      <c r="P399" s="195">
        <v>0</v>
      </c>
      <c r="Q399" s="195">
        <v>0</v>
      </c>
    </row>
    <row r="400" spans="1:17" hidden="1" x14ac:dyDescent="0.25">
      <c r="A400" s="485" t="s">
        <v>730</v>
      </c>
      <c r="B400" s="490" t="e">
        <f>VLOOKUP(A400,[3]Sheet1!$B$1:$D$1757,3,FALSE)</f>
        <v>#N/A</v>
      </c>
      <c r="C400" s="490" t="e">
        <f>VLOOKUP(A400,[3]Sheet1!$B$1:$R$1757,17,FALSE)</f>
        <v>#N/A</v>
      </c>
      <c r="D400" s="493">
        <v>44255</v>
      </c>
      <c r="E400" s="481">
        <v>0</v>
      </c>
      <c r="F400" s="482" t="e">
        <f>IF(D400&lt;60,0,ROUND(($D400*F$2)+VLOOKUP($C400,[2]CONFIG!$A$33:$C$43,3,FALSE),0))</f>
        <v>#REF!</v>
      </c>
      <c r="G400" s="482" t="e">
        <f>IF(D400&lt;60,0,ROUND(($D400*G$2)+VLOOKUP($C400,[2]CONFIG!$A$33:$C$43,3,FALSE),0))</f>
        <v>#REF!</v>
      </c>
      <c r="H400" s="482" t="e">
        <f>IF(D400&lt;60,0,ROUND(($D400*H$2)+VLOOKUP($C400,[2]CONFIG!$A$33:$C$43,3,FALSE),0))</f>
        <v>#REF!</v>
      </c>
      <c r="I400" s="482" t="e">
        <f>IF(D400&lt;60,0,ROUND(($D400*I$2)+VLOOKUP($C400,[2]CONFIG!$A$33:$C$43,3,FALSE),0))</f>
        <v>#REF!</v>
      </c>
      <c r="J400" s="491"/>
      <c r="K400" s="195" t="e">
        <f t="shared" si="24"/>
        <v>#REF!</v>
      </c>
      <c r="L400" s="195" t="e">
        <f t="shared" si="25"/>
        <v>#REF!</v>
      </c>
      <c r="M400" s="195" t="e">
        <f t="shared" si="26"/>
        <v>#REF!</v>
      </c>
      <c r="N400" s="195" t="e">
        <f t="shared" si="27"/>
        <v>#REF!</v>
      </c>
      <c r="P400" s="195">
        <v>0</v>
      </c>
      <c r="Q400" s="195">
        <v>0</v>
      </c>
    </row>
    <row r="401" spans="1:17" hidden="1" x14ac:dyDescent="0.25">
      <c r="A401" s="485" t="s">
        <v>731</v>
      </c>
      <c r="B401" s="490" t="e">
        <f>VLOOKUP(A401,[3]Sheet1!$B$1:$D$1757,3,FALSE)</f>
        <v>#N/A</v>
      </c>
      <c r="C401" s="490" t="e">
        <f>VLOOKUP(A401,[3]Sheet1!$B$1:$R$1757,17,FALSE)</f>
        <v>#N/A</v>
      </c>
      <c r="D401" s="493">
        <v>44512</v>
      </c>
      <c r="E401" s="481">
        <v>0</v>
      </c>
      <c r="F401" s="482" t="e">
        <f>IF(D401&lt;60,0,ROUND(($D401*F$2)+VLOOKUP($C401,[2]CONFIG!$A$33:$C$43,3,FALSE),0))</f>
        <v>#REF!</v>
      </c>
      <c r="G401" s="482" t="e">
        <f>IF(D401&lt;60,0,ROUND(($D401*G$2)+VLOOKUP($C401,[2]CONFIG!$A$33:$C$43,3,FALSE),0))</f>
        <v>#REF!</v>
      </c>
      <c r="H401" s="482" t="e">
        <f>IF(D401&lt;60,0,ROUND(($D401*H$2)+VLOOKUP($C401,[2]CONFIG!$A$33:$C$43,3,FALSE),0))</f>
        <v>#REF!</v>
      </c>
      <c r="I401" s="482" t="e">
        <f>IF(D401&lt;60,0,ROUND(($D401*I$2)+VLOOKUP($C401,[2]CONFIG!$A$33:$C$43,3,FALSE),0))</f>
        <v>#REF!</v>
      </c>
      <c r="J401" s="491"/>
      <c r="K401" s="195" t="e">
        <f t="shared" si="24"/>
        <v>#REF!</v>
      </c>
      <c r="L401" s="195" t="e">
        <f t="shared" si="25"/>
        <v>#REF!</v>
      </c>
      <c r="M401" s="195" t="e">
        <f t="shared" si="26"/>
        <v>#REF!</v>
      </c>
      <c r="N401" s="195" t="e">
        <f t="shared" si="27"/>
        <v>#REF!</v>
      </c>
      <c r="P401" s="195">
        <v>0</v>
      </c>
      <c r="Q401" s="195">
        <v>0</v>
      </c>
    </row>
    <row r="402" spans="1:17" hidden="1" x14ac:dyDescent="0.25">
      <c r="A402" s="485" t="s">
        <v>732</v>
      </c>
      <c r="B402" s="490" t="e">
        <f>VLOOKUP(A402,[3]Sheet1!$B$1:$D$1757,3,FALSE)</f>
        <v>#N/A</v>
      </c>
      <c r="C402" s="490" t="e">
        <f>VLOOKUP(A402,[3]Sheet1!$B$1:$R$1757,17,FALSE)</f>
        <v>#N/A</v>
      </c>
      <c r="D402" s="493">
        <v>44629</v>
      </c>
      <c r="E402" s="481">
        <v>0</v>
      </c>
      <c r="F402" s="482" t="e">
        <f>IF(D402&lt;60,0,ROUND(($D402*F$2)+VLOOKUP($C402,[2]CONFIG!$A$33:$C$43,3,FALSE),0))</f>
        <v>#REF!</v>
      </c>
      <c r="G402" s="482" t="e">
        <f>IF(D402&lt;60,0,ROUND(($D402*G$2)+VLOOKUP($C402,[2]CONFIG!$A$33:$C$43,3,FALSE),0))</f>
        <v>#REF!</v>
      </c>
      <c r="H402" s="482" t="e">
        <f>IF(D402&lt;60,0,ROUND(($D402*H$2)+VLOOKUP($C402,[2]CONFIG!$A$33:$C$43,3,FALSE),0))</f>
        <v>#REF!</v>
      </c>
      <c r="I402" s="482" t="e">
        <f>IF(D402&lt;60,0,ROUND(($D402*I$2)+VLOOKUP($C402,[2]CONFIG!$A$33:$C$43,3,FALSE),0))</f>
        <v>#REF!</v>
      </c>
      <c r="J402" s="491"/>
      <c r="K402" s="195" t="e">
        <f t="shared" si="24"/>
        <v>#REF!</v>
      </c>
      <c r="L402" s="195" t="e">
        <f t="shared" si="25"/>
        <v>#REF!</v>
      </c>
      <c r="M402" s="195" t="e">
        <f t="shared" si="26"/>
        <v>#REF!</v>
      </c>
      <c r="N402" s="195" t="e">
        <f t="shared" si="27"/>
        <v>#REF!</v>
      </c>
      <c r="P402" s="195">
        <v>0</v>
      </c>
      <c r="Q402" s="195">
        <v>0</v>
      </c>
    </row>
    <row r="403" spans="1:17" hidden="1" x14ac:dyDescent="0.25">
      <c r="A403" s="485" t="s">
        <v>733</v>
      </c>
      <c r="B403" s="490" t="e">
        <f>VLOOKUP(A403,[3]Sheet1!$B$1:$D$1757,3,FALSE)</f>
        <v>#N/A</v>
      </c>
      <c r="C403" s="490" t="e">
        <f>VLOOKUP(A403,[3]Sheet1!$B$1:$R$1757,17,FALSE)</f>
        <v>#N/A</v>
      </c>
      <c r="D403" s="493">
        <v>44727</v>
      </c>
      <c r="E403" s="481">
        <v>0</v>
      </c>
      <c r="F403" s="482" t="e">
        <f>IF(D403&lt;60,0,ROUND(($D403*F$2)+VLOOKUP($C403,[2]CONFIG!$A$33:$C$43,3,FALSE),0))</f>
        <v>#REF!</v>
      </c>
      <c r="G403" s="482" t="e">
        <f>IF(D403&lt;60,0,ROUND(($D403*G$2)+VLOOKUP($C403,[2]CONFIG!$A$33:$C$43,3,FALSE),0))</f>
        <v>#REF!</v>
      </c>
      <c r="H403" s="482" t="e">
        <f>IF(D403&lt;60,0,ROUND(($D403*H$2)+VLOOKUP($C403,[2]CONFIG!$A$33:$C$43,3,FALSE),0))</f>
        <v>#REF!</v>
      </c>
      <c r="I403" s="482" t="e">
        <f>IF(D403&lt;60,0,ROUND(($D403*I$2)+VLOOKUP($C403,[2]CONFIG!$A$33:$C$43,3,FALSE),0))</f>
        <v>#REF!</v>
      </c>
      <c r="J403" s="491"/>
      <c r="K403" s="195" t="e">
        <f t="shared" si="24"/>
        <v>#REF!</v>
      </c>
      <c r="L403" s="195" t="e">
        <f t="shared" si="25"/>
        <v>#REF!</v>
      </c>
      <c r="M403" s="195" t="e">
        <f t="shared" si="26"/>
        <v>#REF!</v>
      </c>
      <c r="N403" s="195" t="e">
        <f t="shared" si="27"/>
        <v>#REF!</v>
      </c>
      <c r="P403" s="195">
        <v>0</v>
      </c>
      <c r="Q403" s="195">
        <v>0</v>
      </c>
    </row>
    <row r="404" spans="1:17" hidden="1" x14ac:dyDescent="0.25">
      <c r="A404" s="485" t="s">
        <v>734</v>
      </c>
      <c r="B404" s="490" t="e">
        <f>VLOOKUP(A404,[3]Sheet1!$B$1:$D$1757,3,FALSE)</f>
        <v>#N/A</v>
      </c>
      <c r="C404" s="490" t="e">
        <f>VLOOKUP(A404,[3]Sheet1!$B$1:$R$1757,17,FALSE)</f>
        <v>#N/A</v>
      </c>
      <c r="D404" s="493">
        <v>44882</v>
      </c>
      <c r="E404" s="481">
        <v>0</v>
      </c>
      <c r="F404" s="482" t="e">
        <f>IF(D404&lt;60,0,ROUND(($D404*F$2)+VLOOKUP($C404,[2]CONFIG!$A$33:$C$43,3,FALSE),0))</f>
        <v>#REF!</v>
      </c>
      <c r="G404" s="482" t="e">
        <f>IF(D404&lt;60,0,ROUND(($D404*G$2)+VLOOKUP($C404,[2]CONFIG!$A$33:$C$43,3,FALSE),0))</f>
        <v>#REF!</v>
      </c>
      <c r="H404" s="482" t="e">
        <f>IF(D404&lt;60,0,ROUND(($D404*H$2)+VLOOKUP($C404,[2]CONFIG!$A$33:$C$43,3,FALSE),0))</f>
        <v>#REF!</v>
      </c>
      <c r="I404" s="482" t="e">
        <f>IF(D404&lt;60,0,ROUND(($D404*I$2)+VLOOKUP($C404,[2]CONFIG!$A$33:$C$43,3,FALSE),0))</f>
        <v>#REF!</v>
      </c>
      <c r="J404" s="491"/>
      <c r="K404" s="195" t="e">
        <f t="shared" si="24"/>
        <v>#REF!</v>
      </c>
      <c r="L404" s="195" t="e">
        <f t="shared" si="25"/>
        <v>#REF!</v>
      </c>
      <c r="M404" s="195" t="e">
        <f t="shared" si="26"/>
        <v>#REF!</v>
      </c>
      <c r="N404" s="195" t="e">
        <f t="shared" si="27"/>
        <v>#REF!</v>
      </c>
      <c r="P404" s="195">
        <v>0</v>
      </c>
      <c r="Q404" s="195">
        <v>0</v>
      </c>
    </row>
    <row r="405" spans="1:17" hidden="1" x14ac:dyDescent="0.25">
      <c r="A405" s="485" t="s">
        <v>735</v>
      </c>
      <c r="B405" s="490" t="e">
        <f>VLOOKUP(A405,[3]Sheet1!$B$1:$D$1757,3,FALSE)</f>
        <v>#N/A</v>
      </c>
      <c r="C405" s="490" t="e">
        <f>VLOOKUP(A405,[3]Sheet1!$B$1:$R$1757,17,FALSE)</f>
        <v>#N/A</v>
      </c>
      <c r="D405" s="493">
        <v>44928</v>
      </c>
      <c r="E405" s="481">
        <v>0</v>
      </c>
      <c r="F405" s="482" t="e">
        <f>IF(D405&lt;60,0,ROUND(($D405*F$2)+VLOOKUP($C405,[2]CONFIG!$A$33:$C$43,3,FALSE),0))</f>
        <v>#REF!</v>
      </c>
      <c r="G405" s="482" t="e">
        <f>IF(D405&lt;60,0,ROUND(($D405*G$2)+VLOOKUP($C405,[2]CONFIG!$A$33:$C$43,3,FALSE),0))</f>
        <v>#REF!</v>
      </c>
      <c r="H405" s="482" t="e">
        <f>IF(D405&lt;60,0,ROUND(($D405*H$2)+VLOOKUP($C405,[2]CONFIG!$A$33:$C$43,3,FALSE),0))</f>
        <v>#REF!</v>
      </c>
      <c r="I405" s="482" t="e">
        <f>IF(D405&lt;60,0,ROUND(($D405*I$2)+VLOOKUP($C405,[2]CONFIG!$A$33:$C$43,3,FALSE),0))</f>
        <v>#REF!</v>
      </c>
      <c r="J405" s="491"/>
      <c r="K405" s="195" t="e">
        <f t="shared" si="24"/>
        <v>#REF!</v>
      </c>
      <c r="L405" s="195" t="e">
        <f t="shared" si="25"/>
        <v>#REF!</v>
      </c>
      <c r="M405" s="195" t="e">
        <f t="shared" si="26"/>
        <v>#REF!</v>
      </c>
      <c r="N405" s="195" t="e">
        <f t="shared" si="27"/>
        <v>#REF!</v>
      </c>
      <c r="P405" s="195">
        <v>0</v>
      </c>
      <c r="Q405" s="195">
        <v>0</v>
      </c>
    </row>
    <row r="406" spans="1:17" hidden="1" x14ac:dyDescent="0.25">
      <c r="A406" s="485" t="s">
        <v>736</v>
      </c>
      <c r="B406" s="490" t="e">
        <f>VLOOKUP(A406,[3]Sheet1!$B$1:$D$1757,3,FALSE)</f>
        <v>#N/A</v>
      </c>
      <c r="C406" s="490" t="e">
        <f>VLOOKUP(A406,[3]Sheet1!$B$1:$R$1757,17,FALSE)</f>
        <v>#N/A</v>
      </c>
      <c r="D406" s="493">
        <v>44294</v>
      </c>
      <c r="E406" s="481">
        <v>0</v>
      </c>
      <c r="F406" s="482" t="e">
        <f>IF(D406&lt;60,0,ROUND(($D406*F$2)+VLOOKUP($C406,[2]CONFIG!$A$33:$C$43,3,FALSE),0))</f>
        <v>#REF!</v>
      </c>
      <c r="G406" s="482" t="e">
        <f>IF(D406&lt;60,0,ROUND(($D406*G$2)+VLOOKUP($C406,[2]CONFIG!$A$33:$C$43,3,FALSE),0))</f>
        <v>#REF!</v>
      </c>
      <c r="H406" s="482" t="e">
        <f>IF(D406&lt;60,0,ROUND(($D406*H$2)+VLOOKUP($C406,[2]CONFIG!$A$33:$C$43,3,FALSE),0))</f>
        <v>#REF!</v>
      </c>
      <c r="I406" s="482" t="e">
        <f>IF(D406&lt;60,0,ROUND(($D406*I$2)+VLOOKUP($C406,[2]CONFIG!$A$33:$C$43,3,FALSE),0))</f>
        <v>#REF!</v>
      </c>
      <c r="J406" s="491"/>
      <c r="K406" s="195" t="e">
        <f t="shared" si="24"/>
        <v>#REF!</v>
      </c>
      <c r="L406" s="195" t="e">
        <f t="shared" si="25"/>
        <v>#REF!</v>
      </c>
      <c r="M406" s="195" t="e">
        <f t="shared" si="26"/>
        <v>#REF!</v>
      </c>
      <c r="N406" s="195" t="e">
        <f t="shared" si="27"/>
        <v>#REF!</v>
      </c>
      <c r="P406" s="195" t="e">
        <f>E406+K406</f>
        <v>#REF!</v>
      </c>
      <c r="Q406" s="195" t="e">
        <f>E406+L406</f>
        <v>#REF!</v>
      </c>
    </row>
    <row r="407" spans="1:17" hidden="1" x14ac:dyDescent="0.25">
      <c r="A407" s="485" t="s">
        <v>737</v>
      </c>
      <c r="B407" s="490" t="e">
        <f>VLOOKUP(A407,[3]Sheet1!$B$1:$D$1757,3,FALSE)</f>
        <v>#N/A</v>
      </c>
      <c r="C407" s="490" t="e">
        <f>VLOOKUP(A407,[3]Sheet1!$B$1:$R$1757,17,FALSE)</f>
        <v>#N/A</v>
      </c>
      <c r="D407" s="493">
        <v>44909</v>
      </c>
      <c r="E407" s="481">
        <v>0</v>
      </c>
      <c r="F407" s="482" t="e">
        <f>IF(D407&lt;60,0,ROUND(($D407*F$2)+VLOOKUP($C407,[2]CONFIG!$A$33:$C$43,3,FALSE),0))</f>
        <v>#REF!</v>
      </c>
      <c r="G407" s="482" t="e">
        <f>IF(D407&lt;60,0,ROUND(($D407*G$2)+VLOOKUP($C407,[2]CONFIG!$A$33:$C$43,3,FALSE),0))</f>
        <v>#REF!</v>
      </c>
      <c r="H407" s="482" t="e">
        <f>IF(D407&lt;60,0,ROUND(($D407*H$2)+VLOOKUP($C407,[2]CONFIG!$A$33:$C$43,3,FALSE),0))</f>
        <v>#REF!</v>
      </c>
      <c r="I407" s="482" t="e">
        <f>IF(D407&lt;60,0,ROUND(($D407*I$2)+VLOOKUP($C407,[2]CONFIG!$A$33:$C$43,3,FALSE),0))</f>
        <v>#REF!</v>
      </c>
      <c r="J407" s="491"/>
      <c r="K407" s="195" t="e">
        <f t="shared" si="24"/>
        <v>#REF!</v>
      </c>
      <c r="L407" s="195" t="e">
        <f t="shared" si="25"/>
        <v>#REF!</v>
      </c>
      <c r="M407" s="195" t="e">
        <f t="shared" si="26"/>
        <v>#REF!</v>
      </c>
      <c r="N407" s="195" t="e">
        <f t="shared" si="27"/>
        <v>#REF!</v>
      </c>
      <c r="P407" s="195">
        <v>0</v>
      </c>
      <c r="Q407" s="195">
        <v>0</v>
      </c>
    </row>
    <row r="408" spans="1:17" hidden="1" x14ac:dyDescent="0.25">
      <c r="A408" s="485" t="s">
        <v>738</v>
      </c>
      <c r="B408" s="490" t="e">
        <f>VLOOKUP(A408,[3]Sheet1!$B$1:$D$1757,3,FALSE)</f>
        <v>#N/A</v>
      </c>
      <c r="C408" s="490" t="e">
        <f>VLOOKUP(A408,[3]Sheet1!$B$1:$R$1757,17,FALSE)</f>
        <v>#N/A</v>
      </c>
      <c r="D408" s="493">
        <v>44071</v>
      </c>
      <c r="E408" s="481">
        <v>0</v>
      </c>
      <c r="F408" s="482" t="e">
        <f>IF(D408&lt;60,0,ROUND(($D408*F$2)+VLOOKUP($C408,[2]CONFIG!$A$33:$C$43,3,FALSE),0))</f>
        <v>#REF!</v>
      </c>
      <c r="G408" s="482" t="e">
        <f>IF(D408&lt;60,0,ROUND(($D408*G$2)+VLOOKUP($C408,[2]CONFIG!$A$33:$C$43,3,FALSE),0))</f>
        <v>#REF!</v>
      </c>
      <c r="H408" s="482" t="e">
        <f>IF(D408&lt;60,0,ROUND(($D408*H$2)+VLOOKUP($C408,[2]CONFIG!$A$33:$C$43,3,FALSE),0))</f>
        <v>#REF!</v>
      </c>
      <c r="I408" s="482" t="e">
        <f>IF(D408&lt;60,0,ROUND(($D408*I$2)+VLOOKUP($C408,[2]CONFIG!$A$33:$C$43,3,FALSE),0))</f>
        <v>#REF!</v>
      </c>
      <c r="J408" s="491"/>
      <c r="K408" s="195" t="e">
        <f t="shared" si="24"/>
        <v>#REF!</v>
      </c>
      <c r="L408" s="195" t="e">
        <f t="shared" si="25"/>
        <v>#REF!</v>
      </c>
      <c r="M408" s="195" t="e">
        <f t="shared" si="26"/>
        <v>#REF!</v>
      </c>
      <c r="N408" s="195" t="e">
        <f t="shared" si="27"/>
        <v>#REF!</v>
      </c>
      <c r="P408" s="195">
        <v>0</v>
      </c>
      <c r="Q408" s="195">
        <v>0</v>
      </c>
    </row>
    <row r="409" spans="1:17" hidden="1" x14ac:dyDescent="0.25">
      <c r="A409" s="485" t="s">
        <v>739</v>
      </c>
      <c r="B409" s="490" t="e">
        <f>VLOOKUP(A409,[3]Sheet1!$B$1:$D$1757,3,FALSE)</f>
        <v>#N/A</v>
      </c>
      <c r="C409" s="490" t="e">
        <f>VLOOKUP(A409,[3]Sheet1!$B$1:$R$1757,17,FALSE)</f>
        <v>#N/A</v>
      </c>
      <c r="D409" s="493">
        <v>43963</v>
      </c>
      <c r="E409" s="481">
        <v>0</v>
      </c>
      <c r="F409" s="482" t="e">
        <f>IF(D409&lt;60,0,ROUND(($D409*F$2)+VLOOKUP($C409,[2]CONFIG!$A$33:$C$43,3,FALSE),0))</f>
        <v>#REF!</v>
      </c>
      <c r="G409" s="482" t="e">
        <f>IF(D409&lt;60,0,ROUND(($D409*G$2)+VLOOKUP($C409,[2]CONFIG!$A$33:$C$43,3,FALSE),0))</f>
        <v>#REF!</v>
      </c>
      <c r="H409" s="482" t="e">
        <f>IF(D409&lt;60,0,ROUND(($D409*H$2)+VLOOKUP($C409,[2]CONFIG!$A$33:$C$43,3,FALSE),0))</f>
        <v>#REF!</v>
      </c>
      <c r="I409" s="482" t="e">
        <f>IF(D409&lt;60,0,ROUND(($D409*I$2)+VLOOKUP($C409,[2]CONFIG!$A$33:$C$43,3,FALSE),0))</f>
        <v>#REF!</v>
      </c>
      <c r="J409" s="491"/>
      <c r="K409" s="195" t="e">
        <f t="shared" si="24"/>
        <v>#REF!</v>
      </c>
      <c r="L409" s="195" t="e">
        <f t="shared" si="25"/>
        <v>#REF!</v>
      </c>
      <c r="M409" s="195" t="e">
        <f t="shared" si="26"/>
        <v>#REF!</v>
      </c>
      <c r="N409" s="195" t="e">
        <f t="shared" si="27"/>
        <v>#REF!</v>
      </c>
      <c r="P409" s="195">
        <v>0</v>
      </c>
      <c r="Q409" s="195">
        <v>0</v>
      </c>
    </row>
    <row r="410" spans="1:17" hidden="1" x14ac:dyDescent="0.25">
      <c r="A410" s="485" t="s">
        <v>740</v>
      </c>
      <c r="B410" s="490" t="e">
        <f>VLOOKUP(A410,[3]Sheet1!$B$1:$D$1757,3,FALSE)</f>
        <v>#N/A</v>
      </c>
      <c r="C410" s="490" t="e">
        <f>VLOOKUP(A410,[3]Sheet1!$B$1:$R$1757,17,FALSE)</f>
        <v>#N/A</v>
      </c>
      <c r="D410" s="493">
        <v>43961</v>
      </c>
      <c r="E410" s="481">
        <v>0</v>
      </c>
      <c r="F410" s="482" t="e">
        <f>IF(D410&lt;60,0,ROUND(($D410*F$2)+VLOOKUP($C410,[2]CONFIG!$A$33:$C$43,3,FALSE),0))</f>
        <v>#REF!</v>
      </c>
      <c r="G410" s="482" t="e">
        <f>IF(D410&lt;60,0,ROUND(($D410*G$2)+VLOOKUP($C410,[2]CONFIG!$A$33:$C$43,3,FALSE),0))</f>
        <v>#REF!</v>
      </c>
      <c r="H410" s="482" t="e">
        <f>IF(D410&lt;60,0,ROUND(($D410*H$2)+VLOOKUP($C410,[2]CONFIG!$A$33:$C$43,3,FALSE),0))</f>
        <v>#REF!</v>
      </c>
      <c r="I410" s="482" t="e">
        <f>IF(D410&lt;60,0,ROUND(($D410*I$2)+VLOOKUP($C410,[2]CONFIG!$A$33:$C$43,3,FALSE),0))</f>
        <v>#REF!</v>
      </c>
      <c r="J410" s="491"/>
      <c r="K410" s="195" t="e">
        <f t="shared" si="24"/>
        <v>#REF!</v>
      </c>
      <c r="L410" s="195" t="e">
        <f t="shared" si="25"/>
        <v>#REF!</v>
      </c>
      <c r="M410" s="195" t="e">
        <f t="shared" si="26"/>
        <v>#REF!</v>
      </c>
      <c r="N410" s="195" t="e">
        <f t="shared" si="27"/>
        <v>#REF!</v>
      </c>
      <c r="P410" s="195">
        <v>0</v>
      </c>
      <c r="Q410" s="195">
        <v>0</v>
      </c>
    </row>
    <row r="411" spans="1:17" hidden="1" x14ac:dyDescent="0.25">
      <c r="A411" s="485" t="s">
        <v>741</v>
      </c>
      <c r="B411" s="490" t="e">
        <f>VLOOKUP(A411,[3]Sheet1!$B$1:$D$1757,3,FALSE)</f>
        <v>#N/A</v>
      </c>
      <c r="C411" s="490" t="e">
        <f>VLOOKUP(A411,[3]Sheet1!$B$1:$R$1757,17,FALSE)</f>
        <v>#N/A</v>
      </c>
      <c r="D411" s="493">
        <v>43449</v>
      </c>
      <c r="E411" s="481">
        <v>0</v>
      </c>
      <c r="F411" s="482" t="e">
        <f>IF(D411&lt;60,0,ROUND(($D411*F$2)+VLOOKUP($C411,[2]CONFIG!$A$33:$C$43,3,FALSE),0))</f>
        <v>#REF!</v>
      </c>
      <c r="G411" s="482" t="e">
        <f>IF(D411&lt;60,0,ROUND(($D411*G$2)+VLOOKUP($C411,[2]CONFIG!$A$33:$C$43,3,FALSE),0))</f>
        <v>#REF!</v>
      </c>
      <c r="H411" s="482" t="e">
        <f>IF(D411&lt;60,0,ROUND(($D411*H$2)+VLOOKUP($C411,[2]CONFIG!$A$33:$C$43,3,FALSE),0))</f>
        <v>#REF!</v>
      </c>
      <c r="I411" s="482" t="e">
        <f>IF(D411&lt;60,0,ROUND(($D411*I$2)+VLOOKUP($C411,[2]CONFIG!$A$33:$C$43,3,FALSE),0))</f>
        <v>#REF!</v>
      </c>
      <c r="J411" s="491"/>
      <c r="K411" s="195" t="e">
        <f t="shared" si="24"/>
        <v>#REF!</v>
      </c>
      <c r="L411" s="195" t="e">
        <f t="shared" si="25"/>
        <v>#REF!</v>
      </c>
      <c r="M411" s="195" t="e">
        <f t="shared" si="26"/>
        <v>#REF!</v>
      </c>
      <c r="N411" s="195" t="e">
        <f t="shared" si="27"/>
        <v>#REF!</v>
      </c>
      <c r="P411" s="195" t="e">
        <f>E411+K411</f>
        <v>#REF!</v>
      </c>
      <c r="Q411" s="195" t="e">
        <f>E411+L411</f>
        <v>#REF!</v>
      </c>
    </row>
    <row r="412" spans="1:17" hidden="1" x14ac:dyDescent="0.25">
      <c r="A412" s="485" t="s">
        <v>742</v>
      </c>
      <c r="B412" s="490" t="e">
        <f>VLOOKUP(A412,[3]Sheet1!$B$1:$D$1757,3,FALSE)</f>
        <v>#N/A</v>
      </c>
      <c r="C412" s="490" t="e">
        <f>VLOOKUP(A412,[3]Sheet1!$B$1:$R$1757,17,FALSE)</f>
        <v>#N/A</v>
      </c>
      <c r="D412" s="493">
        <v>43804</v>
      </c>
      <c r="E412" s="481">
        <v>0</v>
      </c>
      <c r="F412" s="482" t="e">
        <f>IF(D412&lt;60,0,ROUND(($D412*F$2)+VLOOKUP($C412,[2]CONFIG!$A$33:$C$43,3,FALSE),0))</f>
        <v>#REF!</v>
      </c>
      <c r="G412" s="482" t="e">
        <f>IF(D412&lt;60,0,ROUND(($D412*G$2)+VLOOKUP($C412,[2]CONFIG!$A$33:$C$43,3,FALSE),0))</f>
        <v>#REF!</v>
      </c>
      <c r="H412" s="482" t="e">
        <f>IF(D412&lt;60,0,ROUND(($D412*H$2)+VLOOKUP($C412,[2]CONFIG!$A$33:$C$43,3,FALSE),0))</f>
        <v>#REF!</v>
      </c>
      <c r="I412" s="482" t="e">
        <f>IF(D412&lt;60,0,ROUND(($D412*I$2)+VLOOKUP($C412,[2]CONFIG!$A$33:$C$43,3,FALSE),0))</f>
        <v>#REF!</v>
      </c>
      <c r="J412" s="491"/>
      <c r="K412" s="195" t="e">
        <f t="shared" si="24"/>
        <v>#REF!</v>
      </c>
      <c r="L412" s="195" t="e">
        <f t="shared" si="25"/>
        <v>#REF!</v>
      </c>
      <c r="M412" s="195" t="e">
        <f t="shared" si="26"/>
        <v>#REF!</v>
      </c>
      <c r="N412" s="195" t="e">
        <f t="shared" si="27"/>
        <v>#REF!</v>
      </c>
      <c r="P412" s="195">
        <v>0</v>
      </c>
      <c r="Q412" s="195">
        <v>0</v>
      </c>
    </row>
    <row r="413" spans="1:17" hidden="1" x14ac:dyDescent="0.25">
      <c r="A413" s="485" t="s">
        <v>743</v>
      </c>
      <c r="B413" s="490" t="e">
        <f>VLOOKUP(A413,[3]Sheet1!$B$1:$D$1757,3,FALSE)</f>
        <v>#N/A</v>
      </c>
      <c r="C413" s="490" t="e">
        <f>VLOOKUP(A413,[3]Sheet1!$B$1:$R$1757,17,FALSE)</f>
        <v>#N/A</v>
      </c>
      <c r="D413" s="493">
        <v>42996</v>
      </c>
      <c r="E413" s="481">
        <v>0</v>
      </c>
      <c r="F413" s="482" t="e">
        <f>IF(D413&lt;60,0,ROUND(($D413*F$2)+VLOOKUP($C413,[2]CONFIG!$A$33:$C$43,3,FALSE),0))</f>
        <v>#REF!</v>
      </c>
      <c r="G413" s="482" t="e">
        <f>IF(D413&lt;60,0,ROUND(($D413*G$2)+VLOOKUP($C413,[2]CONFIG!$A$33:$C$43,3,FALSE),0))</f>
        <v>#REF!</v>
      </c>
      <c r="H413" s="482" t="e">
        <f>IF(D413&lt;60,0,ROUND(($D413*H$2)+VLOOKUP($C413,[2]CONFIG!$A$33:$C$43,3,FALSE),0))</f>
        <v>#REF!</v>
      </c>
      <c r="I413" s="482" t="e">
        <f>IF(D413&lt;60,0,ROUND(($D413*I$2)+VLOOKUP($C413,[2]CONFIG!$A$33:$C$43,3,FALSE),0))</f>
        <v>#REF!</v>
      </c>
      <c r="J413" s="491"/>
      <c r="K413" s="195" t="e">
        <f t="shared" si="24"/>
        <v>#REF!</v>
      </c>
      <c r="L413" s="195" t="e">
        <f t="shared" si="25"/>
        <v>#REF!</v>
      </c>
      <c r="M413" s="195" t="e">
        <f t="shared" si="26"/>
        <v>#REF!</v>
      </c>
      <c r="N413" s="195" t="e">
        <f t="shared" si="27"/>
        <v>#REF!</v>
      </c>
      <c r="P413" s="195">
        <v>0</v>
      </c>
      <c r="Q413" s="195">
        <v>0</v>
      </c>
    </row>
    <row r="414" spans="1:17" hidden="1" x14ac:dyDescent="0.25">
      <c r="A414" s="485" t="s">
        <v>744</v>
      </c>
      <c r="B414" s="490" t="e">
        <f>VLOOKUP(A414,[3]Sheet1!$B$1:$D$1757,3,FALSE)</f>
        <v>#N/A</v>
      </c>
      <c r="C414" s="490" t="e">
        <f>VLOOKUP(A414,[3]Sheet1!$B$1:$R$1757,17,FALSE)</f>
        <v>#N/A</v>
      </c>
      <c r="D414" s="493">
        <v>43409</v>
      </c>
      <c r="E414" s="481">
        <v>0</v>
      </c>
      <c r="F414" s="482" t="e">
        <f>IF(D414&lt;60,0,ROUND(($D414*F$2)+VLOOKUP($C414,[2]CONFIG!$A$33:$C$43,3,FALSE),0))</f>
        <v>#REF!</v>
      </c>
      <c r="G414" s="482" t="e">
        <f>IF(D414&lt;60,0,ROUND(($D414*G$2)+VLOOKUP($C414,[2]CONFIG!$A$33:$C$43,3,FALSE),0))</f>
        <v>#REF!</v>
      </c>
      <c r="H414" s="482" t="e">
        <f>IF(D414&lt;60,0,ROUND(($D414*H$2)+VLOOKUP($C414,[2]CONFIG!$A$33:$C$43,3,FALSE),0))</f>
        <v>#REF!</v>
      </c>
      <c r="I414" s="482" t="e">
        <f>IF(D414&lt;60,0,ROUND(($D414*I$2)+VLOOKUP($C414,[2]CONFIG!$A$33:$C$43,3,FALSE),0))</f>
        <v>#REF!</v>
      </c>
      <c r="J414" s="491"/>
      <c r="K414" s="195" t="e">
        <f t="shared" si="24"/>
        <v>#REF!</v>
      </c>
      <c r="L414" s="195" t="e">
        <f t="shared" si="25"/>
        <v>#REF!</v>
      </c>
      <c r="M414" s="195" t="e">
        <f t="shared" si="26"/>
        <v>#REF!</v>
      </c>
      <c r="N414" s="195" t="e">
        <f t="shared" si="27"/>
        <v>#REF!</v>
      </c>
      <c r="P414" s="195">
        <v>0</v>
      </c>
      <c r="Q414" s="195">
        <v>0</v>
      </c>
    </row>
    <row r="415" spans="1:17" hidden="1" x14ac:dyDescent="0.25">
      <c r="A415" s="485" t="s">
        <v>745</v>
      </c>
      <c r="B415" s="490" t="e">
        <f>VLOOKUP(A415,[3]Sheet1!$B$1:$D$1757,3,FALSE)</f>
        <v>#N/A</v>
      </c>
      <c r="C415" s="490" t="e">
        <f>VLOOKUP(A415,[3]Sheet1!$B$1:$R$1757,17,FALSE)</f>
        <v>#N/A</v>
      </c>
      <c r="D415" s="493">
        <v>43355</v>
      </c>
      <c r="E415" s="481">
        <v>0</v>
      </c>
      <c r="F415" s="482" t="e">
        <f>IF(D415&lt;60,0,ROUND(($D415*F$2)+VLOOKUP($C415,[2]CONFIG!$A$33:$C$43,3,FALSE),0))</f>
        <v>#REF!</v>
      </c>
      <c r="G415" s="482" t="e">
        <f>IF(D415&lt;60,0,ROUND(($D415*G$2)+VLOOKUP($C415,[2]CONFIG!$A$33:$C$43,3,FALSE),0))</f>
        <v>#REF!</v>
      </c>
      <c r="H415" s="482" t="e">
        <f>IF(D415&lt;60,0,ROUND(($D415*H$2)+VLOOKUP($C415,[2]CONFIG!$A$33:$C$43,3,FALSE),0))</f>
        <v>#REF!</v>
      </c>
      <c r="I415" s="482" t="e">
        <f>IF(D415&lt;60,0,ROUND(($D415*I$2)+VLOOKUP($C415,[2]CONFIG!$A$33:$C$43,3,FALSE),0))</f>
        <v>#REF!</v>
      </c>
      <c r="J415" s="491"/>
      <c r="K415" s="195" t="e">
        <f t="shared" si="24"/>
        <v>#REF!</v>
      </c>
      <c r="L415" s="195" t="e">
        <f t="shared" si="25"/>
        <v>#REF!</v>
      </c>
      <c r="M415" s="195" t="e">
        <f t="shared" si="26"/>
        <v>#REF!</v>
      </c>
      <c r="N415" s="195" t="e">
        <f t="shared" si="27"/>
        <v>#REF!</v>
      </c>
      <c r="P415" s="195">
        <v>0</v>
      </c>
      <c r="Q415" s="195">
        <v>0</v>
      </c>
    </row>
    <row r="416" spans="1:17" hidden="1" x14ac:dyDescent="0.25">
      <c r="A416" s="496" t="s">
        <v>746</v>
      </c>
      <c r="B416" s="490" t="e">
        <f>VLOOKUP(A416,[3]Sheet1!$B$1:$D$1757,3,FALSE)</f>
        <v>#N/A</v>
      </c>
      <c r="C416" s="490" t="e">
        <f>VLOOKUP(A416,[3]Sheet1!$B$1:$R$1757,17,FALSE)</f>
        <v>#N/A</v>
      </c>
      <c r="D416" s="493">
        <v>42316</v>
      </c>
      <c r="E416" s="481">
        <v>0</v>
      </c>
      <c r="F416" s="482" t="e">
        <f>IF(D416&lt;60,0,ROUND(($D416*F$2)+VLOOKUP($C416,[2]CONFIG!$A$33:$C$43,3,FALSE),0))</f>
        <v>#REF!</v>
      </c>
      <c r="G416" s="482" t="e">
        <f>IF(D416&lt;60,0,ROUND(($D416*G$2)+VLOOKUP($C416,[2]CONFIG!$A$33:$C$43,3,FALSE),0))</f>
        <v>#REF!</v>
      </c>
      <c r="H416" s="482" t="e">
        <f>IF(D416&lt;60,0,ROUND(($D416*H$2)+VLOOKUP($C416,[2]CONFIG!$A$33:$C$43,3,FALSE),0))</f>
        <v>#REF!</v>
      </c>
      <c r="I416" s="482" t="e">
        <f>IF(D416&lt;60,0,ROUND(($D416*I$2)+VLOOKUP($C416,[2]CONFIG!$A$33:$C$43,3,FALSE),0))</f>
        <v>#REF!</v>
      </c>
      <c r="J416" s="491"/>
      <c r="K416" s="195" t="e">
        <f t="shared" si="24"/>
        <v>#REF!</v>
      </c>
      <c r="L416" s="195" t="e">
        <f t="shared" si="25"/>
        <v>#REF!</v>
      </c>
      <c r="M416" s="195" t="e">
        <f t="shared" si="26"/>
        <v>#REF!</v>
      </c>
      <c r="N416" s="195" t="e">
        <f t="shared" si="27"/>
        <v>#REF!</v>
      </c>
      <c r="P416" s="195">
        <v>0</v>
      </c>
      <c r="Q416" s="195">
        <v>0</v>
      </c>
    </row>
    <row r="417" spans="1:17" hidden="1" x14ac:dyDescent="0.25">
      <c r="A417" s="485" t="s">
        <v>747</v>
      </c>
      <c r="B417" s="490" t="e">
        <f>VLOOKUP(A417,[3]Sheet1!$B$1:$D$1757,3,FALSE)</f>
        <v>#N/A</v>
      </c>
      <c r="C417" s="490" t="e">
        <f>VLOOKUP(A417,[3]Sheet1!$B$1:$R$1757,17,FALSE)</f>
        <v>#N/A</v>
      </c>
      <c r="D417" s="493">
        <v>42316</v>
      </c>
      <c r="E417" s="481">
        <v>0</v>
      </c>
      <c r="F417" s="482" t="e">
        <f>IF(D417&lt;60,0,ROUND(($D417*F$2)+VLOOKUP($C417,[2]CONFIG!$A$33:$C$43,3,FALSE),0))</f>
        <v>#REF!</v>
      </c>
      <c r="G417" s="482" t="e">
        <f>IF(D417&lt;60,0,ROUND(($D417*G$2)+VLOOKUP($C417,[2]CONFIG!$A$33:$C$43,3,FALSE),0))</f>
        <v>#REF!</v>
      </c>
      <c r="H417" s="482" t="e">
        <f>IF(D417&lt;60,0,ROUND(($D417*H$2)+VLOOKUP($C417,[2]CONFIG!$A$33:$C$43,3,FALSE),0))</f>
        <v>#REF!</v>
      </c>
      <c r="I417" s="482" t="e">
        <f>IF(D417&lt;60,0,ROUND(($D417*I$2)+VLOOKUP($C417,[2]CONFIG!$A$33:$C$43,3,FALSE),0))</f>
        <v>#REF!</v>
      </c>
      <c r="J417" s="491"/>
      <c r="K417" s="195" t="e">
        <f t="shared" si="24"/>
        <v>#REF!</v>
      </c>
      <c r="L417" s="195" t="e">
        <f t="shared" si="25"/>
        <v>#REF!</v>
      </c>
      <c r="M417" s="195" t="e">
        <f t="shared" si="26"/>
        <v>#REF!</v>
      </c>
      <c r="N417" s="195" t="e">
        <f t="shared" si="27"/>
        <v>#REF!</v>
      </c>
      <c r="P417" s="195">
        <v>0</v>
      </c>
      <c r="Q417" s="195">
        <v>0</v>
      </c>
    </row>
    <row r="418" spans="1:17" hidden="1" x14ac:dyDescent="0.25">
      <c r="A418" s="485" t="s">
        <v>748</v>
      </c>
      <c r="B418" s="490" t="e">
        <f>VLOOKUP(A418,[3]Sheet1!$B$1:$D$1757,3,FALSE)</f>
        <v>#N/A</v>
      </c>
      <c r="C418" s="490" t="e">
        <f>VLOOKUP(A418,[3]Sheet1!$B$1:$R$1757,17,FALSE)</f>
        <v>#N/A</v>
      </c>
      <c r="D418" s="493">
        <v>42316</v>
      </c>
      <c r="E418" s="481">
        <v>0</v>
      </c>
      <c r="F418" s="482" t="e">
        <f>IF(D418&lt;60,0,ROUND(($D418*F$2)+VLOOKUP($C418,[2]CONFIG!$A$33:$C$43,3,FALSE),0))</f>
        <v>#REF!</v>
      </c>
      <c r="G418" s="482" t="e">
        <f>IF(D418&lt;60,0,ROUND(($D418*G$2)+VLOOKUP($C418,[2]CONFIG!$A$33:$C$43,3,FALSE),0))</f>
        <v>#REF!</v>
      </c>
      <c r="H418" s="482" t="e">
        <f>IF(D418&lt;60,0,ROUND(($D418*H$2)+VLOOKUP($C418,[2]CONFIG!$A$33:$C$43,3,FALSE),0))</f>
        <v>#REF!</v>
      </c>
      <c r="I418" s="482" t="e">
        <f>IF(D418&lt;60,0,ROUND(($D418*I$2)+VLOOKUP($C418,[2]CONFIG!$A$33:$C$43,3,FALSE),0))</f>
        <v>#REF!</v>
      </c>
      <c r="J418" s="491"/>
      <c r="K418" s="195" t="e">
        <f t="shared" si="24"/>
        <v>#REF!</v>
      </c>
      <c r="L418" s="195" t="e">
        <f t="shared" si="25"/>
        <v>#REF!</v>
      </c>
      <c r="M418" s="195" t="e">
        <f t="shared" si="26"/>
        <v>#REF!</v>
      </c>
      <c r="N418" s="195" t="e">
        <f t="shared" si="27"/>
        <v>#REF!</v>
      </c>
      <c r="P418" s="195">
        <v>0</v>
      </c>
      <c r="Q418" s="195">
        <v>0</v>
      </c>
    </row>
    <row r="419" spans="1:17" hidden="1" x14ac:dyDescent="0.25">
      <c r="A419" s="485" t="s">
        <v>749</v>
      </c>
      <c r="B419" s="490" t="e">
        <f>VLOOKUP(A419,[3]Sheet1!$B$1:$D$1757,3,FALSE)</f>
        <v>#N/A</v>
      </c>
      <c r="C419" s="490" t="e">
        <f>VLOOKUP(A419,[3]Sheet1!$B$1:$R$1757,17,FALSE)</f>
        <v>#N/A</v>
      </c>
      <c r="D419" s="493">
        <v>43031</v>
      </c>
      <c r="E419" s="481">
        <v>0</v>
      </c>
      <c r="F419" s="482" t="e">
        <f>IF(D419&lt;60,0,ROUND(($D419*F$2)+VLOOKUP($C419,[2]CONFIG!$A$33:$C$43,3,FALSE),0))</f>
        <v>#REF!</v>
      </c>
      <c r="G419" s="482" t="e">
        <f>IF(D419&lt;60,0,ROUND(($D419*G$2)+VLOOKUP($C419,[2]CONFIG!$A$33:$C$43,3,FALSE),0))</f>
        <v>#REF!</v>
      </c>
      <c r="H419" s="482" t="e">
        <f>IF(D419&lt;60,0,ROUND(($D419*H$2)+VLOOKUP($C419,[2]CONFIG!$A$33:$C$43,3,FALSE),0))</f>
        <v>#REF!</v>
      </c>
      <c r="I419" s="482" t="e">
        <f>IF(D419&lt;60,0,ROUND(($D419*I$2)+VLOOKUP($C419,[2]CONFIG!$A$33:$C$43,3,FALSE),0))</f>
        <v>#REF!</v>
      </c>
      <c r="J419" s="491"/>
      <c r="K419" s="195" t="e">
        <f t="shared" si="24"/>
        <v>#REF!</v>
      </c>
      <c r="L419" s="195" t="e">
        <f t="shared" si="25"/>
        <v>#REF!</v>
      </c>
      <c r="M419" s="195" t="e">
        <f t="shared" si="26"/>
        <v>#REF!</v>
      </c>
      <c r="N419" s="195" t="e">
        <f t="shared" si="27"/>
        <v>#REF!</v>
      </c>
      <c r="P419" s="195">
        <v>0</v>
      </c>
      <c r="Q419" s="195">
        <v>0</v>
      </c>
    </row>
    <row r="420" spans="1:17" hidden="1" x14ac:dyDescent="0.25">
      <c r="A420" s="485" t="s">
        <v>750</v>
      </c>
      <c r="B420" s="490" t="e">
        <f>VLOOKUP(A420,[3]Sheet1!$B$1:$D$1757,3,FALSE)</f>
        <v>#N/A</v>
      </c>
      <c r="C420" s="490" t="e">
        <f>VLOOKUP(A420,[3]Sheet1!$B$1:$R$1757,17,FALSE)</f>
        <v>#N/A</v>
      </c>
      <c r="D420" s="493">
        <v>42708</v>
      </c>
      <c r="E420" s="481">
        <v>0</v>
      </c>
      <c r="F420" s="482" t="e">
        <f>IF(D420&lt;60,0,ROUND(($D420*F$2)+VLOOKUP($C420,[2]CONFIG!$A$33:$C$43,3,FALSE),0))</f>
        <v>#REF!</v>
      </c>
      <c r="G420" s="482" t="e">
        <f>IF(D420&lt;60,0,ROUND(($D420*G$2)+VLOOKUP($C420,[2]CONFIG!$A$33:$C$43,3,FALSE),0))</f>
        <v>#REF!</v>
      </c>
      <c r="H420" s="482" t="e">
        <f>IF(D420&lt;60,0,ROUND(($D420*H$2)+VLOOKUP($C420,[2]CONFIG!$A$33:$C$43,3,FALSE),0))</f>
        <v>#REF!</v>
      </c>
      <c r="I420" s="482" t="e">
        <f>IF(D420&lt;60,0,ROUND(($D420*I$2)+VLOOKUP($C420,[2]CONFIG!$A$33:$C$43,3,FALSE),0))</f>
        <v>#REF!</v>
      </c>
      <c r="J420" s="491"/>
      <c r="K420" s="195" t="e">
        <f t="shared" si="24"/>
        <v>#REF!</v>
      </c>
      <c r="L420" s="195" t="e">
        <f t="shared" si="25"/>
        <v>#REF!</v>
      </c>
      <c r="M420" s="195" t="e">
        <f t="shared" si="26"/>
        <v>#REF!</v>
      </c>
      <c r="N420" s="195" t="e">
        <f t="shared" si="27"/>
        <v>#REF!</v>
      </c>
      <c r="P420" s="195">
        <v>0</v>
      </c>
      <c r="Q420" s="195">
        <v>0</v>
      </c>
    </row>
    <row r="421" spans="1:17" hidden="1" x14ac:dyDescent="0.25">
      <c r="A421" s="485" t="s">
        <v>751</v>
      </c>
      <c r="B421" s="490" t="e">
        <f>VLOOKUP(A421,[3]Sheet1!$B$1:$D$1757,3,FALSE)</f>
        <v>#N/A</v>
      </c>
      <c r="C421" s="490" t="e">
        <f>VLOOKUP(A421,[3]Sheet1!$B$1:$R$1757,17,FALSE)</f>
        <v>#N/A</v>
      </c>
      <c r="D421" s="493">
        <v>41664</v>
      </c>
      <c r="E421" s="481">
        <v>0</v>
      </c>
      <c r="F421" s="482" t="e">
        <f>IF(D421&lt;60,0,ROUND(($D421*F$2)+VLOOKUP($C421,[2]CONFIG!$A$33:$C$43,3,FALSE),0))</f>
        <v>#REF!</v>
      </c>
      <c r="G421" s="482" t="e">
        <f>IF(D421&lt;60,0,ROUND(($D421*G$2)+VLOOKUP($C421,[2]CONFIG!$A$33:$C$43,3,FALSE),0))</f>
        <v>#REF!</v>
      </c>
      <c r="H421" s="482" t="e">
        <f>IF(D421&lt;60,0,ROUND(($D421*H$2)+VLOOKUP($C421,[2]CONFIG!$A$33:$C$43,3,FALSE),0))</f>
        <v>#REF!</v>
      </c>
      <c r="I421" s="482" t="e">
        <f>IF(D421&lt;60,0,ROUND(($D421*I$2)+VLOOKUP($C421,[2]CONFIG!$A$33:$C$43,3,FALSE),0))</f>
        <v>#REF!</v>
      </c>
      <c r="J421" s="491"/>
      <c r="K421" s="195" t="e">
        <f t="shared" si="24"/>
        <v>#REF!</v>
      </c>
      <c r="L421" s="195" t="e">
        <f t="shared" si="25"/>
        <v>#REF!</v>
      </c>
      <c r="M421" s="195" t="e">
        <f t="shared" si="26"/>
        <v>#REF!</v>
      </c>
      <c r="N421" s="195" t="e">
        <f t="shared" si="27"/>
        <v>#REF!</v>
      </c>
      <c r="P421" s="195">
        <v>0</v>
      </c>
      <c r="Q421" s="195">
        <v>0</v>
      </c>
    </row>
    <row r="422" spans="1:17" hidden="1" x14ac:dyDescent="0.25">
      <c r="A422" s="485" t="s">
        <v>752</v>
      </c>
      <c r="B422" s="490" t="e">
        <f>VLOOKUP(A422,[3]Sheet1!$B$1:$D$1757,3,FALSE)</f>
        <v>#N/A</v>
      </c>
      <c r="C422" s="490" t="e">
        <f>VLOOKUP(A422,[3]Sheet1!$B$1:$R$1757,17,FALSE)</f>
        <v>#N/A</v>
      </c>
      <c r="D422" s="493">
        <v>42835</v>
      </c>
      <c r="E422" s="481">
        <v>0</v>
      </c>
      <c r="F422" s="482" t="e">
        <f>IF(D422&lt;60,0,ROUND(($D422*F$2)+VLOOKUP($C422,[2]CONFIG!$A$33:$C$43,3,FALSE),0))</f>
        <v>#REF!</v>
      </c>
      <c r="G422" s="482" t="e">
        <f>IF(D422&lt;60,0,ROUND(($D422*G$2)+VLOOKUP($C422,[2]CONFIG!$A$33:$C$43,3,FALSE),0))</f>
        <v>#REF!</v>
      </c>
      <c r="H422" s="482" t="e">
        <f>IF(D422&lt;60,0,ROUND(($D422*H$2)+VLOOKUP($C422,[2]CONFIG!$A$33:$C$43,3,FALSE),0))</f>
        <v>#REF!</v>
      </c>
      <c r="I422" s="482" t="e">
        <f>IF(D422&lt;60,0,ROUND(($D422*I$2)+VLOOKUP($C422,[2]CONFIG!$A$33:$C$43,3,FALSE),0))</f>
        <v>#REF!</v>
      </c>
      <c r="J422" s="491"/>
      <c r="K422" s="195" t="e">
        <f t="shared" si="24"/>
        <v>#REF!</v>
      </c>
      <c r="L422" s="195" t="e">
        <f t="shared" si="25"/>
        <v>#REF!</v>
      </c>
      <c r="M422" s="195" t="e">
        <f t="shared" si="26"/>
        <v>#REF!</v>
      </c>
      <c r="N422" s="195" t="e">
        <f t="shared" si="27"/>
        <v>#REF!</v>
      </c>
      <c r="P422" s="195">
        <v>0</v>
      </c>
      <c r="Q422" s="195">
        <v>0</v>
      </c>
    </row>
    <row r="423" spans="1:17" hidden="1" x14ac:dyDescent="0.25">
      <c r="A423" s="485" t="s">
        <v>753</v>
      </c>
      <c r="B423" s="490" t="e">
        <f>VLOOKUP(A423,[3]Sheet1!$B$1:$D$1757,3,FALSE)</f>
        <v>#N/A</v>
      </c>
      <c r="C423" s="490" t="e">
        <f>VLOOKUP(A423,[3]Sheet1!$B$1:$R$1757,17,FALSE)</f>
        <v>#N/A</v>
      </c>
      <c r="D423" s="493">
        <v>42213</v>
      </c>
      <c r="E423" s="481">
        <v>0</v>
      </c>
      <c r="F423" s="482" t="e">
        <f>IF(D423&lt;60,0,ROUND(($D423*F$2)+VLOOKUP($C423,[2]CONFIG!$A$33:$C$43,3,FALSE),0))</f>
        <v>#REF!</v>
      </c>
      <c r="G423" s="482" t="e">
        <f>IF(D423&lt;60,0,ROUND(($D423*G$2)+VLOOKUP($C423,[2]CONFIG!$A$33:$C$43,3,FALSE),0))</f>
        <v>#REF!</v>
      </c>
      <c r="H423" s="482" t="e">
        <f>IF(D423&lt;60,0,ROUND(($D423*H$2)+VLOOKUP($C423,[2]CONFIG!$A$33:$C$43,3,FALSE),0))</f>
        <v>#REF!</v>
      </c>
      <c r="I423" s="482" t="e">
        <f>IF(D423&lt;60,0,ROUND(($D423*I$2)+VLOOKUP($C423,[2]CONFIG!$A$33:$C$43,3,FALSE),0))</f>
        <v>#REF!</v>
      </c>
      <c r="J423" s="491"/>
      <c r="K423" s="195" t="e">
        <f t="shared" si="24"/>
        <v>#REF!</v>
      </c>
      <c r="L423" s="195" t="e">
        <f t="shared" si="25"/>
        <v>#REF!</v>
      </c>
      <c r="M423" s="195" t="e">
        <f t="shared" si="26"/>
        <v>#REF!</v>
      </c>
      <c r="N423" s="195" t="e">
        <f t="shared" si="27"/>
        <v>#REF!</v>
      </c>
      <c r="P423" s="195">
        <v>0</v>
      </c>
      <c r="Q423" s="195">
        <v>0</v>
      </c>
    </row>
    <row r="424" spans="1:17" hidden="1" x14ac:dyDescent="0.25">
      <c r="A424" s="485" t="s">
        <v>754</v>
      </c>
      <c r="B424" s="490" t="e">
        <f>VLOOKUP(A424,[3]Sheet1!$B$1:$D$1757,3,FALSE)</f>
        <v>#N/A</v>
      </c>
      <c r="C424" s="490" t="e">
        <f>VLOOKUP(A424,[3]Sheet1!$B$1:$R$1757,17,FALSE)</f>
        <v>#N/A</v>
      </c>
      <c r="D424" s="493">
        <v>41775</v>
      </c>
      <c r="E424" s="481">
        <v>0</v>
      </c>
      <c r="F424" s="482" t="e">
        <f>IF(D424&lt;60,0,ROUND(($D424*F$2)+VLOOKUP($C424,[2]CONFIG!$A$33:$C$43,3,FALSE),0))</f>
        <v>#REF!</v>
      </c>
      <c r="G424" s="482" t="e">
        <f>IF(D424&lt;60,0,ROUND(($D424*G$2)+VLOOKUP($C424,[2]CONFIG!$A$33:$C$43,3,FALSE),0))</f>
        <v>#REF!</v>
      </c>
      <c r="H424" s="482" t="e">
        <f>IF(D424&lt;60,0,ROUND(($D424*H$2)+VLOOKUP($C424,[2]CONFIG!$A$33:$C$43,3,FALSE),0))</f>
        <v>#REF!</v>
      </c>
      <c r="I424" s="482" t="e">
        <f>IF(D424&lt;60,0,ROUND(($D424*I$2)+VLOOKUP($C424,[2]CONFIG!$A$33:$C$43,3,FALSE),0))</f>
        <v>#REF!</v>
      </c>
      <c r="J424" s="491"/>
      <c r="K424" s="195" t="e">
        <f t="shared" si="24"/>
        <v>#REF!</v>
      </c>
      <c r="L424" s="195" t="e">
        <f t="shared" si="25"/>
        <v>#REF!</v>
      </c>
      <c r="M424" s="195" t="e">
        <f t="shared" si="26"/>
        <v>#REF!</v>
      </c>
      <c r="N424" s="195" t="e">
        <f t="shared" si="27"/>
        <v>#REF!</v>
      </c>
      <c r="P424" s="195">
        <v>0</v>
      </c>
      <c r="Q424" s="195">
        <v>0</v>
      </c>
    </row>
    <row r="425" spans="1:17" hidden="1" x14ac:dyDescent="0.25">
      <c r="A425" s="485" t="s">
        <v>245</v>
      </c>
      <c r="B425" s="490" t="e">
        <f>VLOOKUP(A425,[3]Sheet1!$B$1:$D$1757,3,FALSE)</f>
        <v>#N/A</v>
      </c>
      <c r="C425" s="490" t="e">
        <f>VLOOKUP(A425,[3]Sheet1!$B$1:$R$1757,17,FALSE)</f>
        <v>#N/A</v>
      </c>
      <c r="D425" s="493">
        <v>41555</v>
      </c>
      <c r="E425" s="481">
        <v>0</v>
      </c>
      <c r="F425" s="482" t="e">
        <f>IF(D425&lt;60,0,ROUND(($D425*F$2)+VLOOKUP($C425,[2]CONFIG!$A$33:$C$43,3,FALSE),0))</f>
        <v>#REF!</v>
      </c>
      <c r="G425" s="482" t="e">
        <f>IF(D425&lt;60,0,ROUND(($D425*G$2)+VLOOKUP($C425,[2]CONFIG!$A$33:$C$43,3,FALSE),0))</f>
        <v>#REF!</v>
      </c>
      <c r="H425" s="482" t="e">
        <f>IF(D425&lt;60,0,ROUND(($D425*H$2)+VLOOKUP($C425,[2]CONFIG!$A$33:$C$43,3,FALSE),0))</f>
        <v>#REF!</v>
      </c>
      <c r="I425" s="482" t="e">
        <f>IF(D425&lt;60,0,ROUND(($D425*I$2)+VLOOKUP($C425,[2]CONFIG!$A$33:$C$43,3,FALSE),0))</f>
        <v>#REF!</v>
      </c>
      <c r="J425" s="491"/>
      <c r="K425" s="195" t="e">
        <f t="shared" si="24"/>
        <v>#REF!</v>
      </c>
      <c r="L425" s="195" t="e">
        <f t="shared" si="25"/>
        <v>#REF!</v>
      </c>
      <c r="M425" s="195" t="e">
        <f t="shared" si="26"/>
        <v>#REF!</v>
      </c>
      <c r="N425" s="195" t="e">
        <f t="shared" si="27"/>
        <v>#REF!</v>
      </c>
      <c r="P425" s="195">
        <v>0</v>
      </c>
      <c r="Q425" s="195">
        <v>0</v>
      </c>
    </row>
    <row r="426" spans="1:17" hidden="1" x14ac:dyDescent="0.25">
      <c r="A426" s="485" t="s">
        <v>755</v>
      </c>
      <c r="B426" s="490" t="e">
        <f>VLOOKUP(A426,[3]Sheet1!$B$1:$D$1757,3,FALSE)</f>
        <v>#N/A</v>
      </c>
      <c r="C426" s="490" t="e">
        <f>VLOOKUP(A426,[3]Sheet1!$B$1:$R$1757,17,FALSE)</f>
        <v>#N/A</v>
      </c>
      <c r="D426" s="493">
        <v>41410</v>
      </c>
      <c r="E426" s="481">
        <v>0</v>
      </c>
      <c r="F426" s="482" t="e">
        <f>IF(D426&lt;60,0,ROUND(($D426*F$2)+VLOOKUP($C426,[2]CONFIG!$A$33:$C$43,3,FALSE),0))</f>
        <v>#REF!</v>
      </c>
      <c r="G426" s="482" t="e">
        <f>IF(D426&lt;60,0,ROUND(($D426*G$2)+VLOOKUP($C426,[2]CONFIG!$A$33:$C$43,3,FALSE),0))</f>
        <v>#REF!</v>
      </c>
      <c r="H426" s="482" t="e">
        <f>IF(D426&lt;60,0,ROUND(($D426*H$2)+VLOOKUP($C426,[2]CONFIG!$A$33:$C$43,3,FALSE),0))</f>
        <v>#REF!</v>
      </c>
      <c r="I426" s="482" t="e">
        <f>IF(D426&lt;60,0,ROUND(($D426*I$2)+VLOOKUP($C426,[2]CONFIG!$A$33:$C$43,3,FALSE),0))</f>
        <v>#REF!</v>
      </c>
      <c r="J426" s="491"/>
      <c r="K426" s="195" t="e">
        <f t="shared" si="24"/>
        <v>#REF!</v>
      </c>
      <c r="L426" s="195" t="e">
        <f t="shared" si="25"/>
        <v>#REF!</v>
      </c>
      <c r="M426" s="195" t="e">
        <f t="shared" si="26"/>
        <v>#REF!</v>
      </c>
      <c r="N426" s="195" t="e">
        <f t="shared" si="27"/>
        <v>#REF!</v>
      </c>
      <c r="P426" s="195">
        <v>0</v>
      </c>
      <c r="Q426" s="195">
        <v>0</v>
      </c>
    </row>
    <row r="427" spans="1:17" hidden="1" x14ac:dyDescent="0.25">
      <c r="A427" s="494" t="s">
        <v>756</v>
      </c>
      <c r="B427" s="490" t="e">
        <f>VLOOKUP(A427,[3]Sheet1!$B$1:$D$1757,3,FALSE)</f>
        <v>#N/A</v>
      </c>
      <c r="C427" s="490" t="e">
        <f>VLOOKUP(A427,[3]Sheet1!$B$1:$R$1757,17,FALSE)</f>
        <v>#N/A</v>
      </c>
      <c r="D427" s="493">
        <v>40200</v>
      </c>
      <c r="E427" s="481">
        <v>0</v>
      </c>
      <c r="F427" s="482" t="e">
        <f>IF(D427&lt;60,0,ROUND(($D427*F$2)+VLOOKUP($C427,[2]CONFIG!$A$33:$C$43,3,FALSE),0))</f>
        <v>#REF!</v>
      </c>
      <c r="G427" s="482" t="e">
        <f>IF(D427&lt;60,0,ROUND(($D427*G$2)+VLOOKUP($C427,[2]CONFIG!$A$33:$C$43,3,FALSE),0))</f>
        <v>#REF!</v>
      </c>
      <c r="H427" s="482" t="e">
        <f>IF(D427&lt;60,0,ROUND(($D427*H$2)+VLOOKUP($C427,[2]CONFIG!$A$33:$C$43,3,FALSE),0))</f>
        <v>#REF!</v>
      </c>
      <c r="I427" s="482" t="e">
        <f>IF(D427&lt;60,0,ROUND(($D427*I$2)+VLOOKUP($C427,[2]CONFIG!$A$33:$C$43,3,FALSE),0))</f>
        <v>#REF!</v>
      </c>
      <c r="J427" s="491"/>
      <c r="K427" s="195" t="e">
        <f t="shared" si="24"/>
        <v>#REF!</v>
      </c>
      <c r="L427" s="195" t="e">
        <f t="shared" si="25"/>
        <v>#REF!</v>
      </c>
      <c r="M427" s="195" t="e">
        <f t="shared" si="26"/>
        <v>#REF!</v>
      </c>
      <c r="N427" s="195" t="e">
        <f t="shared" si="27"/>
        <v>#REF!</v>
      </c>
      <c r="P427" s="195">
        <v>0</v>
      </c>
      <c r="Q427" s="195">
        <v>0</v>
      </c>
    </row>
    <row r="428" spans="1:17" hidden="1" x14ac:dyDescent="0.25">
      <c r="A428" s="485" t="s">
        <v>757</v>
      </c>
      <c r="B428" s="490" t="e">
        <f>VLOOKUP(A428,[3]Sheet1!$B$1:$D$1757,3,FALSE)</f>
        <v>#N/A</v>
      </c>
      <c r="C428" s="490" t="e">
        <f>VLOOKUP(A428,[3]Sheet1!$B$1:$R$1757,17,FALSE)</f>
        <v>#N/A</v>
      </c>
      <c r="D428" s="493">
        <v>40846</v>
      </c>
      <c r="E428" s="481">
        <v>0</v>
      </c>
      <c r="F428" s="482" t="e">
        <f>IF(D428&lt;60,0,ROUND(($D428*F$2)+VLOOKUP($C428,[2]CONFIG!$A$33:$C$43,3,FALSE),0))</f>
        <v>#REF!</v>
      </c>
      <c r="G428" s="482" t="e">
        <f>IF(D428&lt;60,0,ROUND(($D428*G$2)+VLOOKUP($C428,[2]CONFIG!$A$33:$C$43,3,FALSE),0))</f>
        <v>#REF!</v>
      </c>
      <c r="H428" s="482" t="e">
        <f>IF(D428&lt;60,0,ROUND(($D428*H$2)+VLOOKUP($C428,[2]CONFIG!$A$33:$C$43,3,FALSE),0))</f>
        <v>#REF!</v>
      </c>
      <c r="I428" s="482" t="e">
        <f>IF(D428&lt;60,0,ROUND(($D428*I$2)+VLOOKUP($C428,[2]CONFIG!$A$33:$C$43,3,FALSE),0))</f>
        <v>#REF!</v>
      </c>
      <c r="J428" s="491"/>
      <c r="K428" s="195" t="e">
        <f t="shared" si="24"/>
        <v>#REF!</v>
      </c>
      <c r="L428" s="195" t="e">
        <f t="shared" si="25"/>
        <v>#REF!</v>
      </c>
      <c r="M428" s="195" t="e">
        <f t="shared" si="26"/>
        <v>#REF!</v>
      </c>
      <c r="N428" s="195" t="e">
        <f t="shared" si="27"/>
        <v>#REF!</v>
      </c>
      <c r="P428" s="195">
        <v>0</v>
      </c>
      <c r="Q428" s="195">
        <v>0</v>
      </c>
    </row>
    <row r="429" spans="1:17" hidden="1" x14ac:dyDescent="0.25">
      <c r="A429" s="485" t="s">
        <v>758</v>
      </c>
      <c r="B429" s="490" t="e">
        <f>VLOOKUP(A429,[3]Sheet1!$B$1:$D$1757,3,FALSE)</f>
        <v>#N/A</v>
      </c>
      <c r="C429" s="490" t="e">
        <f>VLOOKUP(A429,[3]Sheet1!$B$1:$R$1757,17,FALSE)</f>
        <v>#N/A</v>
      </c>
      <c r="D429" s="493">
        <v>41336</v>
      </c>
      <c r="E429" s="481">
        <v>0</v>
      </c>
      <c r="F429" s="482" t="e">
        <f>IF(D429&lt;60,0,ROUND(($D429*F$2)+VLOOKUP($C429,[2]CONFIG!$A$33:$C$43,3,FALSE),0))</f>
        <v>#REF!</v>
      </c>
      <c r="G429" s="482" t="e">
        <f>IF(D429&lt;60,0,ROUND(($D429*G$2)+VLOOKUP($C429,[2]CONFIG!$A$33:$C$43,3,FALSE),0))</f>
        <v>#REF!</v>
      </c>
      <c r="H429" s="482" t="e">
        <f>IF(D429&lt;60,0,ROUND(($D429*H$2)+VLOOKUP($C429,[2]CONFIG!$A$33:$C$43,3,FALSE),0))</f>
        <v>#REF!</v>
      </c>
      <c r="I429" s="482" t="e">
        <f>IF(D429&lt;60,0,ROUND(($D429*I$2)+VLOOKUP($C429,[2]CONFIG!$A$33:$C$43,3,FALSE),0))</f>
        <v>#REF!</v>
      </c>
      <c r="J429" s="491"/>
      <c r="K429" s="195" t="e">
        <f t="shared" si="24"/>
        <v>#REF!</v>
      </c>
      <c r="L429" s="195" t="e">
        <f t="shared" si="25"/>
        <v>#REF!</v>
      </c>
      <c r="M429" s="195" t="e">
        <f t="shared" si="26"/>
        <v>#REF!</v>
      </c>
      <c r="N429" s="195" t="e">
        <f t="shared" si="27"/>
        <v>#REF!</v>
      </c>
      <c r="P429" s="195">
        <v>0</v>
      </c>
      <c r="Q429" s="195">
        <v>0</v>
      </c>
    </row>
    <row r="430" spans="1:17" hidden="1" x14ac:dyDescent="0.25">
      <c r="A430" s="485" t="s">
        <v>759</v>
      </c>
      <c r="B430" s="490" t="e">
        <f>VLOOKUP(A430,[3]Sheet1!$B$1:$D$1757,3,FALSE)</f>
        <v>#N/A</v>
      </c>
      <c r="C430" s="490" t="e">
        <f>VLOOKUP(A430,[3]Sheet1!$B$1:$R$1757,17,FALSE)</f>
        <v>#N/A</v>
      </c>
      <c r="D430" s="493">
        <v>41787</v>
      </c>
      <c r="E430" s="481">
        <v>0</v>
      </c>
      <c r="F430" s="482" t="e">
        <f>IF(D430&lt;60,0,ROUND(($D430*F$2)+VLOOKUP($C430,[2]CONFIG!$A$33:$C$43,3,FALSE),0))</f>
        <v>#REF!</v>
      </c>
      <c r="G430" s="482" t="e">
        <f>IF(D430&lt;60,0,ROUND(($D430*G$2)+VLOOKUP($C430,[2]CONFIG!$A$33:$C$43,3,FALSE),0))</f>
        <v>#REF!</v>
      </c>
      <c r="H430" s="482" t="e">
        <f>IF(D430&lt;60,0,ROUND(($D430*H$2)+VLOOKUP($C430,[2]CONFIG!$A$33:$C$43,3,FALSE),0))</f>
        <v>#REF!</v>
      </c>
      <c r="I430" s="482" t="e">
        <f>IF(D430&lt;60,0,ROUND(($D430*I$2)+VLOOKUP($C430,[2]CONFIG!$A$33:$C$43,3,FALSE),0))</f>
        <v>#REF!</v>
      </c>
      <c r="J430" s="491"/>
      <c r="K430" s="195" t="e">
        <f t="shared" si="24"/>
        <v>#REF!</v>
      </c>
      <c r="L430" s="195" t="e">
        <f t="shared" si="25"/>
        <v>#REF!</v>
      </c>
      <c r="M430" s="195" t="e">
        <f t="shared" si="26"/>
        <v>#REF!</v>
      </c>
      <c r="N430" s="195" t="e">
        <f t="shared" si="27"/>
        <v>#REF!</v>
      </c>
      <c r="P430" s="195">
        <v>0</v>
      </c>
      <c r="Q430" s="195">
        <v>0</v>
      </c>
    </row>
    <row r="431" spans="1:17" hidden="1" x14ac:dyDescent="0.25">
      <c r="A431" s="485" t="s">
        <v>760</v>
      </c>
      <c r="B431" s="490" t="e">
        <f>VLOOKUP(A431,[3]Sheet1!$B$1:$D$1757,3,FALSE)</f>
        <v>#N/A</v>
      </c>
      <c r="C431" s="490" t="e">
        <f>VLOOKUP(A431,[3]Sheet1!$B$1:$R$1757,17,FALSE)</f>
        <v>#N/A</v>
      </c>
      <c r="D431" s="493">
        <v>41147</v>
      </c>
      <c r="E431" s="481">
        <v>0</v>
      </c>
      <c r="F431" s="482" t="e">
        <f>IF(D431&lt;60,0,ROUND(($D431*F$2)+VLOOKUP($C431,[2]CONFIG!$A$33:$C$43,3,FALSE),0))</f>
        <v>#REF!</v>
      </c>
      <c r="G431" s="482" t="e">
        <f>IF(D431&lt;60,0,ROUND(($D431*G$2)+VLOOKUP($C431,[2]CONFIG!$A$33:$C$43,3,FALSE),0))</f>
        <v>#REF!</v>
      </c>
      <c r="H431" s="482" t="e">
        <f>IF(D431&lt;60,0,ROUND(($D431*H$2)+VLOOKUP($C431,[2]CONFIG!$A$33:$C$43,3,FALSE),0))</f>
        <v>#REF!</v>
      </c>
      <c r="I431" s="482" t="e">
        <f>IF(D431&lt;60,0,ROUND(($D431*I$2)+VLOOKUP($C431,[2]CONFIG!$A$33:$C$43,3,FALSE),0))</f>
        <v>#REF!</v>
      </c>
      <c r="J431" s="491"/>
      <c r="K431" s="195" t="e">
        <f t="shared" si="24"/>
        <v>#REF!</v>
      </c>
      <c r="L431" s="195" t="e">
        <f t="shared" si="25"/>
        <v>#REF!</v>
      </c>
      <c r="M431" s="195" t="e">
        <f t="shared" si="26"/>
        <v>#REF!</v>
      </c>
      <c r="N431" s="195" t="e">
        <f t="shared" si="27"/>
        <v>#REF!</v>
      </c>
      <c r="P431" s="195">
        <v>0</v>
      </c>
      <c r="Q431" s="195">
        <v>0</v>
      </c>
    </row>
    <row r="432" spans="1:17" hidden="1" x14ac:dyDescent="0.25">
      <c r="A432" s="485" t="s">
        <v>279</v>
      </c>
      <c r="B432" s="490" t="e">
        <f>VLOOKUP(A432,[3]Sheet1!$B$1:$D$1757,3,FALSE)</f>
        <v>#N/A</v>
      </c>
      <c r="C432" s="490" t="e">
        <f>VLOOKUP(A432,[3]Sheet1!$B$1:$R$1757,17,FALSE)</f>
        <v>#N/A</v>
      </c>
      <c r="D432" s="493">
        <v>40410</v>
      </c>
      <c r="E432" s="481">
        <v>0</v>
      </c>
      <c r="F432" s="482" t="e">
        <f>IF(D432&lt;60,0,ROUND(($D432*F$2)+VLOOKUP($C432,[2]CONFIG!$A$33:$C$43,3,FALSE),0))</f>
        <v>#REF!</v>
      </c>
      <c r="G432" s="482" t="e">
        <f>IF(D432&lt;60,0,ROUND(($D432*G$2)+VLOOKUP($C432,[2]CONFIG!$A$33:$C$43,3,FALSE),0))</f>
        <v>#REF!</v>
      </c>
      <c r="H432" s="482" t="e">
        <f>IF(D432&lt;60,0,ROUND(($D432*H$2)+VLOOKUP($C432,[2]CONFIG!$A$33:$C$43,3,FALSE),0))</f>
        <v>#REF!</v>
      </c>
      <c r="I432" s="482" t="e">
        <f>IF(D432&lt;60,0,ROUND(($D432*I$2)+VLOOKUP($C432,[2]CONFIG!$A$33:$C$43,3,FALSE),0))</f>
        <v>#REF!</v>
      </c>
      <c r="J432" s="491"/>
      <c r="K432" s="195" t="e">
        <f t="shared" si="24"/>
        <v>#REF!</v>
      </c>
      <c r="L432" s="195" t="e">
        <f t="shared" si="25"/>
        <v>#REF!</v>
      </c>
      <c r="M432" s="195" t="e">
        <f t="shared" si="26"/>
        <v>#REF!</v>
      </c>
      <c r="N432" s="195" t="e">
        <f t="shared" si="27"/>
        <v>#REF!</v>
      </c>
      <c r="P432" s="195">
        <v>0</v>
      </c>
      <c r="Q432" s="195">
        <v>0</v>
      </c>
    </row>
    <row r="433" spans="1:17" hidden="1" x14ac:dyDescent="0.25">
      <c r="A433" s="485" t="s">
        <v>761</v>
      </c>
      <c r="B433" s="490" t="e">
        <f>VLOOKUP(A433,[3]Sheet1!$B$1:$D$1757,3,FALSE)</f>
        <v>#N/A</v>
      </c>
      <c r="C433" s="490" t="e">
        <f>VLOOKUP(A433,[3]Sheet1!$B$1:$R$1757,17,FALSE)</f>
        <v>#N/A</v>
      </c>
      <c r="D433" s="493">
        <v>40400</v>
      </c>
      <c r="E433" s="481">
        <v>0</v>
      </c>
      <c r="F433" s="482" t="e">
        <f>IF(D433&lt;60,0,ROUND(($D433*F$2)+VLOOKUP($C433,[2]CONFIG!$A$33:$C$43,3,FALSE),0))</f>
        <v>#REF!</v>
      </c>
      <c r="G433" s="482" t="e">
        <f>IF(D433&lt;60,0,ROUND(($D433*G$2)+VLOOKUP($C433,[2]CONFIG!$A$33:$C$43,3,FALSE),0))</f>
        <v>#REF!</v>
      </c>
      <c r="H433" s="482" t="e">
        <f>IF(D433&lt;60,0,ROUND(($D433*H$2)+VLOOKUP($C433,[2]CONFIG!$A$33:$C$43,3,FALSE),0))</f>
        <v>#REF!</v>
      </c>
      <c r="I433" s="482" t="e">
        <f>IF(D433&lt;60,0,ROUND(($D433*I$2)+VLOOKUP($C433,[2]CONFIG!$A$33:$C$43,3,FALSE),0))</f>
        <v>#REF!</v>
      </c>
      <c r="J433" s="491"/>
      <c r="K433" s="195" t="e">
        <f t="shared" si="24"/>
        <v>#REF!</v>
      </c>
      <c r="L433" s="195" t="e">
        <f t="shared" si="25"/>
        <v>#REF!</v>
      </c>
      <c r="M433" s="195" t="e">
        <f t="shared" si="26"/>
        <v>#REF!</v>
      </c>
      <c r="N433" s="195" t="e">
        <f t="shared" si="27"/>
        <v>#REF!</v>
      </c>
      <c r="P433" s="195">
        <v>0</v>
      </c>
      <c r="Q433" s="195">
        <v>0</v>
      </c>
    </row>
    <row r="434" spans="1:17" hidden="1" x14ac:dyDescent="0.25">
      <c r="A434" s="485" t="s">
        <v>762</v>
      </c>
      <c r="B434" s="490" t="e">
        <f>VLOOKUP(A434,[3]Sheet1!$B$1:$D$1757,3,FALSE)</f>
        <v>#N/A</v>
      </c>
      <c r="C434" s="490" t="e">
        <f>VLOOKUP(A434,[3]Sheet1!$B$1:$R$1757,17,FALSE)</f>
        <v>#N/A</v>
      </c>
      <c r="D434" s="493">
        <v>40032</v>
      </c>
      <c r="E434" s="481">
        <v>0</v>
      </c>
      <c r="F434" s="482" t="e">
        <f>IF(D434&lt;60,0,ROUND(($D434*F$2)+VLOOKUP($C434,[2]CONFIG!$A$33:$C$43,3,FALSE),0))</f>
        <v>#REF!</v>
      </c>
      <c r="G434" s="482" t="e">
        <f>IF(D434&lt;60,0,ROUND(($D434*G$2)+VLOOKUP($C434,[2]CONFIG!$A$33:$C$43,3,FALSE),0))</f>
        <v>#REF!</v>
      </c>
      <c r="H434" s="482" t="e">
        <f>IF(D434&lt;60,0,ROUND(($D434*H$2)+VLOOKUP($C434,[2]CONFIG!$A$33:$C$43,3,FALSE),0))</f>
        <v>#REF!</v>
      </c>
      <c r="I434" s="482" t="e">
        <f>IF(D434&lt;60,0,ROUND(($D434*I$2)+VLOOKUP($C434,[2]CONFIG!$A$33:$C$43,3,FALSE),0))</f>
        <v>#REF!</v>
      </c>
      <c r="J434" s="491"/>
      <c r="K434" s="195" t="e">
        <f t="shared" si="24"/>
        <v>#REF!</v>
      </c>
      <c r="L434" s="195" t="e">
        <f t="shared" si="25"/>
        <v>#REF!</v>
      </c>
      <c r="M434" s="195" t="e">
        <f t="shared" si="26"/>
        <v>#REF!</v>
      </c>
      <c r="N434" s="195" t="e">
        <f t="shared" si="27"/>
        <v>#REF!</v>
      </c>
      <c r="P434" s="195" t="e">
        <f>E434+K434</f>
        <v>#REF!</v>
      </c>
      <c r="Q434" s="195" t="e">
        <f>E434+L434</f>
        <v>#REF!</v>
      </c>
    </row>
    <row r="435" spans="1:17" hidden="1" x14ac:dyDescent="0.25">
      <c r="A435" s="494" t="s">
        <v>763</v>
      </c>
      <c r="B435" s="490" t="e">
        <f>VLOOKUP(A435,[3]Sheet1!$B$1:$D$1757,3,FALSE)</f>
        <v>#N/A</v>
      </c>
      <c r="C435" s="490" t="e">
        <f>VLOOKUP(A435,[3]Sheet1!$B$1:$R$1757,17,FALSE)</f>
        <v>#N/A</v>
      </c>
      <c r="D435" s="493">
        <v>40051</v>
      </c>
      <c r="E435" s="481">
        <v>0</v>
      </c>
      <c r="F435" s="482" t="e">
        <f>IF(D435&lt;60,0,ROUND(($D435*F$2)+VLOOKUP($C435,[2]CONFIG!$A$33:$C$43,3,FALSE),0))</f>
        <v>#REF!</v>
      </c>
      <c r="G435" s="482" t="e">
        <f>IF(D435&lt;60,0,ROUND(($D435*G$2)+VLOOKUP($C435,[2]CONFIG!$A$33:$C$43,3,FALSE),0))</f>
        <v>#REF!</v>
      </c>
      <c r="H435" s="482" t="e">
        <f>IF(D435&lt;60,0,ROUND(($D435*H$2)+VLOOKUP($C435,[2]CONFIG!$A$33:$C$43,3,FALSE),0))</f>
        <v>#REF!</v>
      </c>
      <c r="I435" s="482" t="e">
        <f>IF(D435&lt;60,0,ROUND(($D435*I$2)+VLOOKUP($C435,[2]CONFIG!$A$33:$C$43,3,FALSE),0))</f>
        <v>#REF!</v>
      </c>
      <c r="J435" s="491"/>
      <c r="K435" s="195" t="e">
        <f t="shared" si="24"/>
        <v>#REF!</v>
      </c>
      <c r="L435" s="195" t="e">
        <f t="shared" si="25"/>
        <v>#REF!</v>
      </c>
      <c r="M435" s="195" t="e">
        <f t="shared" si="26"/>
        <v>#REF!</v>
      </c>
      <c r="N435" s="195" t="e">
        <f t="shared" si="27"/>
        <v>#REF!</v>
      </c>
      <c r="P435" s="195">
        <v>0</v>
      </c>
      <c r="Q435" s="195">
        <v>0</v>
      </c>
    </row>
    <row r="436" spans="1:17" hidden="1" x14ac:dyDescent="0.25">
      <c r="A436" s="485" t="s">
        <v>764</v>
      </c>
      <c r="B436" s="490" t="e">
        <f>VLOOKUP(A436,[3]Sheet1!$B$1:$D$1757,3,FALSE)</f>
        <v>#N/A</v>
      </c>
      <c r="C436" s="490" t="e">
        <f>VLOOKUP(A436,[3]Sheet1!$B$1:$R$1757,17,FALSE)</f>
        <v>#N/A</v>
      </c>
      <c r="D436" s="493">
        <v>40320</v>
      </c>
      <c r="E436" s="481">
        <v>0</v>
      </c>
      <c r="F436" s="482" t="e">
        <f>IF(D436&lt;60,0,ROUND(($D436*F$2)+VLOOKUP($C436,[2]CONFIG!$A$33:$C$43,3,FALSE),0))</f>
        <v>#REF!</v>
      </c>
      <c r="G436" s="482" t="e">
        <f>IF(D436&lt;60,0,ROUND(($D436*G$2)+VLOOKUP($C436,[2]CONFIG!$A$33:$C$43,3,FALSE),0))</f>
        <v>#REF!</v>
      </c>
      <c r="H436" s="482" t="e">
        <f>IF(D436&lt;60,0,ROUND(($D436*H$2)+VLOOKUP($C436,[2]CONFIG!$A$33:$C$43,3,FALSE),0))</f>
        <v>#REF!</v>
      </c>
      <c r="I436" s="482" t="e">
        <f>IF(D436&lt;60,0,ROUND(($D436*I$2)+VLOOKUP($C436,[2]CONFIG!$A$33:$C$43,3,FALSE),0))</f>
        <v>#REF!</v>
      </c>
      <c r="J436" s="491"/>
      <c r="K436" s="195" t="e">
        <f t="shared" si="24"/>
        <v>#REF!</v>
      </c>
      <c r="L436" s="195" t="e">
        <f t="shared" si="25"/>
        <v>#REF!</v>
      </c>
      <c r="M436" s="195" t="e">
        <f t="shared" si="26"/>
        <v>#REF!</v>
      </c>
      <c r="N436" s="195" t="e">
        <f t="shared" si="27"/>
        <v>#REF!</v>
      </c>
      <c r="P436" s="195">
        <v>0</v>
      </c>
      <c r="Q436" s="195">
        <v>0</v>
      </c>
    </row>
    <row r="437" spans="1:17" hidden="1" x14ac:dyDescent="0.25">
      <c r="A437" s="485" t="s">
        <v>765</v>
      </c>
      <c r="B437" s="490" t="e">
        <f>VLOOKUP(A437,[3]Sheet1!$B$1:$D$1757,3,FALSE)</f>
        <v>#N/A</v>
      </c>
      <c r="C437" s="490" t="e">
        <f>VLOOKUP(A437,[3]Sheet1!$B$1:$R$1757,17,FALSE)</f>
        <v>#N/A</v>
      </c>
      <c r="D437" s="493">
        <v>39898</v>
      </c>
      <c r="E437" s="481">
        <v>0</v>
      </c>
      <c r="F437" s="482" t="e">
        <f>IF(D437&lt;60,0,ROUND(($D437*F$2)+VLOOKUP($C437,[2]CONFIG!$A$33:$C$43,3,FALSE),0))</f>
        <v>#REF!</v>
      </c>
      <c r="G437" s="482" t="e">
        <f>IF(D437&lt;60,0,ROUND(($D437*G$2)+VLOOKUP($C437,[2]CONFIG!$A$33:$C$43,3,FALSE),0))</f>
        <v>#REF!</v>
      </c>
      <c r="H437" s="482" t="e">
        <f>IF(D437&lt;60,0,ROUND(($D437*H$2)+VLOOKUP($C437,[2]CONFIG!$A$33:$C$43,3,FALSE),0))</f>
        <v>#REF!</v>
      </c>
      <c r="I437" s="482" t="e">
        <f>IF(D437&lt;60,0,ROUND(($D437*I$2)+VLOOKUP($C437,[2]CONFIG!$A$33:$C$43,3,FALSE),0))</f>
        <v>#REF!</v>
      </c>
      <c r="J437" s="491"/>
      <c r="K437" s="195" t="e">
        <f t="shared" si="24"/>
        <v>#REF!</v>
      </c>
      <c r="L437" s="195" t="e">
        <f t="shared" si="25"/>
        <v>#REF!</v>
      </c>
      <c r="M437" s="195" t="e">
        <f t="shared" si="26"/>
        <v>#REF!</v>
      </c>
      <c r="N437" s="195" t="e">
        <f t="shared" si="27"/>
        <v>#REF!</v>
      </c>
      <c r="P437" s="195">
        <v>0</v>
      </c>
      <c r="Q437" s="195">
        <v>0</v>
      </c>
    </row>
    <row r="438" spans="1:17" hidden="1" x14ac:dyDescent="0.25">
      <c r="A438" s="485" t="s">
        <v>766</v>
      </c>
      <c r="B438" s="490" t="e">
        <f>VLOOKUP(A438,[3]Sheet1!$B$1:$D$1757,3,FALSE)</f>
        <v>#N/A</v>
      </c>
      <c r="C438" s="490" t="e">
        <f>VLOOKUP(A438,[3]Sheet1!$B$1:$R$1757,17,FALSE)</f>
        <v>#N/A</v>
      </c>
      <c r="D438" s="493">
        <v>40262</v>
      </c>
      <c r="E438" s="481">
        <v>0</v>
      </c>
      <c r="F438" s="482" t="e">
        <f>IF(D438&lt;60,0,ROUND(($D438*F$2)+VLOOKUP($C438,[2]CONFIG!$A$33:$C$43,3,FALSE),0))</f>
        <v>#REF!</v>
      </c>
      <c r="G438" s="482" t="e">
        <f>IF(D438&lt;60,0,ROUND(($D438*G$2)+VLOOKUP($C438,[2]CONFIG!$A$33:$C$43,3,FALSE),0))</f>
        <v>#REF!</v>
      </c>
      <c r="H438" s="482" t="e">
        <f>IF(D438&lt;60,0,ROUND(($D438*H$2)+VLOOKUP($C438,[2]CONFIG!$A$33:$C$43,3,FALSE),0))</f>
        <v>#REF!</v>
      </c>
      <c r="I438" s="482" t="e">
        <f>IF(D438&lt;60,0,ROUND(($D438*I$2)+VLOOKUP($C438,[2]CONFIG!$A$33:$C$43,3,FALSE),0))</f>
        <v>#REF!</v>
      </c>
      <c r="J438" s="491"/>
      <c r="K438" s="195" t="e">
        <f t="shared" si="24"/>
        <v>#REF!</v>
      </c>
      <c r="L438" s="195" t="e">
        <f t="shared" si="25"/>
        <v>#REF!</v>
      </c>
      <c r="M438" s="195" t="e">
        <f t="shared" si="26"/>
        <v>#REF!</v>
      </c>
      <c r="N438" s="195" t="e">
        <f t="shared" si="27"/>
        <v>#REF!</v>
      </c>
      <c r="P438" s="195">
        <v>0</v>
      </c>
      <c r="Q438" s="195">
        <v>0</v>
      </c>
    </row>
    <row r="439" spans="1:17" hidden="1" x14ac:dyDescent="0.25">
      <c r="A439" s="485" t="s">
        <v>767</v>
      </c>
      <c r="B439" s="490" t="e">
        <f>VLOOKUP(A439,[3]Sheet1!$B$1:$D$1757,3,FALSE)</f>
        <v>#N/A</v>
      </c>
      <c r="C439" s="490" t="e">
        <f>VLOOKUP(A439,[3]Sheet1!$B$1:$R$1757,17,FALSE)</f>
        <v>#N/A</v>
      </c>
      <c r="D439" s="493">
        <v>39461</v>
      </c>
      <c r="E439" s="481">
        <v>0</v>
      </c>
      <c r="F439" s="482" t="e">
        <f>IF(D439&lt;60,0,ROUND(($D439*F$2)+VLOOKUP($C439,[2]CONFIG!$A$33:$C$43,3,FALSE),0))</f>
        <v>#REF!</v>
      </c>
      <c r="G439" s="482" t="e">
        <f>IF(D439&lt;60,0,ROUND(($D439*G$2)+VLOOKUP($C439,[2]CONFIG!$A$33:$C$43,3,FALSE),0))</f>
        <v>#REF!</v>
      </c>
      <c r="H439" s="482" t="e">
        <f>IF(D439&lt;60,0,ROUND(($D439*H$2)+VLOOKUP($C439,[2]CONFIG!$A$33:$C$43,3,FALSE),0))</f>
        <v>#REF!</v>
      </c>
      <c r="I439" s="482" t="e">
        <f>IF(D439&lt;60,0,ROUND(($D439*I$2)+VLOOKUP($C439,[2]CONFIG!$A$33:$C$43,3,FALSE),0))</f>
        <v>#REF!</v>
      </c>
      <c r="J439" s="491"/>
      <c r="K439" s="195" t="e">
        <f t="shared" si="24"/>
        <v>#REF!</v>
      </c>
      <c r="L439" s="195" t="e">
        <f t="shared" si="25"/>
        <v>#REF!</v>
      </c>
      <c r="M439" s="195" t="e">
        <f t="shared" si="26"/>
        <v>#REF!</v>
      </c>
      <c r="N439" s="195" t="e">
        <f t="shared" si="27"/>
        <v>#REF!</v>
      </c>
      <c r="P439" s="195" t="e">
        <f>E439+K439</f>
        <v>#REF!</v>
      </c>
      <c r="Q439" s="195" t="e">
        <f>E439+L439</f>
        <v>#REF!</v>
      </c>
    </row>
    <row r="440" spans="1:17" hidden="1" x14ac:dyDescent="0.25">
      <c r="A440" s="485" t="s">
        <v>768</v>
      </c>
      <c r="B440" s="490" t="e">
        <f>VLOOKUP(A440,[3]Sheet1!$B$1:$D$1757,3,FALSE)</f>
        <v>#N/A</v>
      </c>
      <c r="C440" s="490" t="e">
        <f>VLOOKUP(A440,[3]Sheet1!$B$1:$R$1757,17,FALSE)</f>
        <v>#N/A</v>
      </c>
      <c r="D440" s="493">
        <v>39237</v>
      </c>
      <c r="E440" s="481">
        <v>0</v>
      </c>
      <c r="F440" s="482" t="e">
        <f>IF(D440&lt;60,0,ROUND(($D440*F$2)+VLOOKUP($C440,[2]CONFIG!$A$33:$C$43,3,FALSE),0))</f>
        <v>#REF!</v>
      </c>
      <c r="G440" s="482" t="e">
        <f>IF(D440&lt;60,0,ROUND(($D440*G$2)+VLOOKUP($C440,[2]CONFIG!$A$33:$C$43,3,FALSE),0))</f>
        <v>#REF!</v>
      </c>
      <c r="H440" s="482" t="e">
        <f>IF(D440&lt;60,0,ROUND(($D440*H$2)+VLOOKUP($C440,[2]CONFIG!$A$33:$C$43,3,FALSE),0))</f>
        <v>#REF!</v>
      </c>
      <c r="I440" s="482" t="e">
        <f>IF(D440&lt;60,0,ROUND(($D440*I$2)+VLOOKUP($C440,[2]CONFIG!$A$33:$C$43,3,FALSE),0))</f>
        <v>#REF!</v>
      </c>
      <c r="J440" s="491"/>
      <c r="K440" s="195" t="e">
        <f t="shared" si="24"/>
        <v>#REF!</v>
      </c>
      <c r="L440" s="195" t="e">
        <f t="shared" si="25"/>
        <v>#REF!</v>
      </c>
      <c r="M440" s="195" t="e">
        <f t="shared" si="26"/>
        <v>#REF!</v>
      </c>
      <c r="N440" s="195" t="e">
        <f t="shared" si="27"/>
        <v>#REF!</v>
      </c>
      <c r="P440" s="195">
        <v>0</v>
      </c>
      <c r="Q440" s="195">
        <v>0</v>
      </c>
    </row>
    <row r="441" spans="1:17" hidden="1" x14ac:dyDescent="0.25">
      <c r="A441" s="485" t="s">
        <v>769</v>
      </c>
      <c r="B441" s="490" t="e">
        <f>VLOOKUP(A441,[3]Sheet1!$B$1:$D$1757,3,FALSE)</f>
        <v>#N/A</v>
      </c>
      <c r="C441" s="490" t="e">
        <f>VLOOKUP(A441,[3]Sheet1!$B$1:$R$1757,17,FALSE)</f>
        <v>#N/A</v>
      </c>
      <c r="D441" s="493">
        <v>38867</v>
      </c>
      <c r="E441" s="481">
        <v>0</v>
      </c>
      <c r="F441" s="482" t="e">
        <f>IF(D441&lt;60,0,ROUND(($D441*F$2)+VLOOKUP($C441,[2]CONFIG!$A$33:$C$43,3,FALSE),0))</f>
        <v>#REF!</v>
      </c>
      <c r="G441" s="482" t="e">
        <f>IF(D441&lt;60,0,ROUND(($D441*G$2)+VLOOKUP($C441,[2]CONFIG!$A$33:$C$43,3,FALSE),0))</f>
        <v>#REF!</v>
      </c>
      <c r="H441" s="482" t="e">
        <f>IF(D441&lt;60,0,ROUND(($D441*H$2)+VLOOKUP($C441,[2]CONFIG!$A$33:$C$43,3,FALSE),0))</f>
        <v>#REF!</v>
      </c>
      <c r="I441" s="482" t="e">
        <f>IF(D441&lt;60,0,ROUND(($D441*I$2)+VLOOKUP($C441,[2]CONFIG!$A$33:$C$43,3,FALSE),0))</f>
        <v>#REF!</v>
      </c>
      <c r="J441" s="491"/>
      <c r="K441" s="195" t="e">
        <f t="shared" si="24"/>
        <v>#REF!</v>
      </c>
      <c r="L441" s="195" t="e">
        <f t="shared" si="25"/>
        <v>#REF!</v>
      </c>
      <c r="M441" s="195" t="e">
        <f t="shared" si="26"/>
        <v>#REF!</v>
      </c>
      <c r="N441" s="195" t="e">
        <f t="shared" si="27"/>
        <v>#REF!</v>
      </c>
      <c r="P441" s="195">
        <v>0</v>
      </c>
      <c r="Q441" s="195">
        <v>0</v>
      </c>
    </row>
    <row r="442" spans="1:17" hidden="1" x14ac:dyDescent="0.25">
      <c r="A442" s="485" t="s">
        <v>770</v>
      </c>
      <c r="B442" s="490" t="e">
        <f>VLOOKUP(A442,[3]Sheet1!$B$1:$D$1757,3,FALSE)</f>
        <v>#N/A</v>
      </c>
      <c r="C442" s="490" t="e">
        <f>VLOOKUP(A442,[3]Sheet1!$B$1:$R$1757,17,FALSE)</f>
        <v>#N/A</v>
      </c>
      <c r="D442" s="493">
        <v>39455</v>
      </c>
      <c r="E442" s="481">
        <v>0</v>
      </c>
      <c r="F442" s="482" t="e">
        <f>IF(D442&lt;60,0,ROUND(($D442*F$2)+VLOOKUP($C442,[2]CONFIG!$A$33:$C$43,3,FALSE),0))</f>
        <v>#REF!</v>
      </c>
      <c r="G442" s="482" t="e">
        <f>IF(D442&lt;60,0,ROUND(($D442*G$2)+VLOOKUP($C442,[2]CONFIG!$A$33:$C$43,3,FALSE),0))</f>
        <v>#REF!</v>
      </c>
      <c r="H442" s="482" t="e">
        <f>IF(D442&lt;60,0,ROUND(($D442*H$2)+VLOOKUP($C442,[2]CONFIG!$A$33:$C$43,3,FALSE),0))</f>
        <v>#REF!</v>
      </c>
      <c r="I442" s="482" t="e">
        <f>IF(D442&lt;60,0,ROUND(($D442*I$2)+VLOOKUP($C442,[2]CONFIG!$A$33:$C$43,3,FALSE),0))</f>
        <v>#REF!</v>
      </c>
      <c r="J442" s="491"/>
      <c r="K442" s="195" t="e">
        <f t="shared" si="24"/>
        <v>#REF!</v>
      </c>
      <c r="L442" s="195" t="e">
        <f t="shared" si="25"/>
        <v>#REF!</v>
      </c>
      <c r="M442" s="195" t="e">
        <f t="shared" si="26"/>
        <v>#REF!</v>
      </c>
      <c r="N442" s="195" t="e">
        <f t="shared" si="27"/>
        <v>#REF!</v>
      </c>
      <c r="P442" s="195">
        <v>0</v>
      </c>
      <c r="Q442" s="195">
        <v>0</v>
      </c>
    </row>
    <row r="443" spans="1:17" hidden="1" x14ac:dyDescent="0.25">
      <c r="A443" s="485" t="s">
        <v>771</v>
      </c>
      <c r="B443" s="490" t="e">
        <f>VLOOKUP(A443,[3]Sheet1!$B$1:$D$1757,3,FALSE)</f>
        <v>#N/A</v>
      </c>
      <c r="C443" s="490" t="e">
        <f>VLOOKUP(A443,[3]Sheet1!$B$1:$R$1757,17,FALSE)</f>
        <v>#N/A</v>
      </c>
      <c r="D443" s="493">
        <v>38436</v>
      </c>
      <c r="E443" s="481">
        <v>0</v>
      </c>
      <c r="F443" s="482" t="e">
        <f>IF(D443&lt;60,0,ROUND(($D443*F$2)+VLOOKUP($C443,[2]CONFIG!$A$33:$C$43,3,FALSE),0))</f>
        <v>#REF!</v>
      </c>
      <c r="G443" s="482" t="e">
        <f>IF(D443&lt;60,0,ROUND(($D443*G$2)+VLOOKUP($C443,[2]CONFIG!$A$33:$C$43,3,FALSE),0))</f>
        <v>#REF!</v>
      </c>
      <c r="H443" s="482" t="e">
        <f>IF(D443&lt;60,0,ROUND(($D443*H$2)+VLOOKUP($C443,[2]CONFIG!$A$33:$C$43,3,FALSE),0))</f>
        <v>#REF!</v>
      </c>
      <c r="I443" s="482" t="e">
        <f>IF(D443&lt;60,0,ROUND(($D443*I$2)+VLOOKUP($C443,[2]CONFIG!$A$33:$C$43,3,FALSE),0))</f>
        <v>#REF!</v>
      </c>
      <c r="J443" s="491"/>
      <c r="K443" s="195" t="e">
        <f t="shared" si="24"/>
        <v>#REF!</v>
      </c>
      <c r="L443" s="195" t="e">
        <f t="shared" si="25"/>
        <v>#REF!</v>
      </c>
      <c r="M443" s="195" t="e">
        <f t="shared" si="26"/>
        <v>#REF!</v>
      </c>
      <c r="N443" s="195" t="e">
        <f t="shared" si="27"/>
        <v>#REF!</v>
      </c>
      <c r="P443" s="195">
        <v>0</v>
      </c>
      <c r="Q443" s="195">
        <v>0</v>
      </c>
    </row>
    <row r="444" spans="1:17" hidden="1" x14ac:dyDescent="0.25">
      <c r="A444" s="485" t="s">
        <v>772</v>
      </c>
      <c r="B444" s="490" t="e">
        <f>VLOOKUP(A444,[3]Sheet1!$B$1:$D$1757,3,FALSE)</f>
        <v>#N/A</v>
      </c>
      <c r="C444" s="490" t="e">
        <f>VLOOKUP(A444,[3]Sheet1!$B$1:$R$1757,17,FALSE)</f>
        <v>#N/A</v>
      </c>
      <c r="D444" s="493">
        <v>40062</v>
      </c>
      <c r="E444" s="481">
        <v>0</v>
      </c>
      <c r="F444" s="482" t="e">
        <f>IF(D444&lt;60,0,ROUND(($D444*F$2)+VLOOKUP($C444,[2]CONFIG!$A$33:$C$43,3,FALSE),0))</f>
        <v>#REF!</v>
      </c>
      <c r="G444" s="482" t="e">
        <f>IF(D444&lt;60,0,ROUND(($D444*G$2)+VLOOKUP($C444,[2]CONFIG!$A$33:$C$43,3,FALSE),0))</f>
        <v>#REF!</v>
      </c>
      <c r="H444" s="482" t="e">
        <f>IF(D444&lt;60,0,ROUND(($D444*H$2)+VLOOKUP($C444,[2]CONFIG!$A$33:$C$43,3,FALSE),0))</f>
        <v>#REF!</v>
      </c>
      <c r="I444" s="482" t="e">
        <f>IF(D444&lt;60,0,ROUND(($D444*I$2)+VLOOKUP($C444,[2]CONFIG!$A$33:$C$43,3,FALSE),0))</f>
        <v>#REF!</v>
      </c>
      <c r="J444" s="491"/>
      <c r="K444" s="195" t="e">
        <f t="shared" si="24"/>
        <v>#REF!</v>
      </c>
      <c r="L444" s="195" t="e">
        <f t="shared" si="25"/>
        <v>#REF!</v>
      </c>
      <c r="M444" s="195" t="e">
        <f t="shared" si="26"/>
        <v>#REF!</v>
      </c>
      <c r="N444" s="195" t="e">
        <f t="shared" si="27"/>
        <v>#REF!</v>
      </c>
      <c r="P444" s="195">
        <v>0</v>
      </c>
      <c r="Q444" s="195">
        <v>0</v>
      </c>
    </row>
    <row r="445" spans="1:17" hidden="1" x14ac:dyDescent="0.25">
      <c r="A445" s="485" t="s">
        <v>773</v>
      </c>
      <c r="B445" s="490" t="e">
        <f>VLOOKUP(A445,[3]Sheet1!$B$1:$D$1757,3,FALSE)</f>
        <v>#N/A</v>
      </c>
      <c r="C445" s="490" t="e">
        <f>VLOOKUP(A445,[3]Sheet1!$B$1:$R$1757,17,FALSE)</f>
        <v>#N/A</v>
      </c>
      <c r="D445" s="493">
        <v>39200</v>
      </c>
      <c r="E445" s="481">
        <v>0</v>
      </c>
      <c r="F445" s="482" t="e">
        <f>IF(D445&lt;60,0,ROUND(($D445*F$2)+VLOOKUP($C445,[2]CONFIG!$A$33:$C$43,3,FALSE),0))</f>
        <v>#REF!</v>
      </c>
      <c r="G445" s="482" t="e">
        <f>IF(D445&lt;60,0,ROUND(($D445*G$2)+VLOOKUP($C445,[2]CONFIG!$A$33:$C$43,3,FALSE),0))</f>
        <v>#REF!</v>
      </c>
      <c r="H445" s="482" t="e">
        <f>IF(D445&lt;60,0,ROUND(($D445*H$2)+VLOOKUP($C445,[2]CONFIG!$A$33:$C$43,3,FALSE),0))</f>
        <v>#REF!</v>
      </c>
      <c r="I445" s="482" t="e">
        <f>IF(D445&lt;60,0,ROUND(($D445*I$2)+VLOOKUP($C445,[2]CONFIG!$A$33:$C$43,3,FALSE),0))</f>
        <v>#REF!</v>
      </c>
      <c r="J445" s="491"/>
      <c r="K445" s="195" t="e">
        <f t="shared" si="24"/>
        <v>#REF!</v>
      </c>
      <c r="L445" s="195" t="e">
        <f t="shared" si="25"/>
        <v>#REF!</v>
      </c>
      <c r="M445" s="195" t="e">
        <f t="shared" si="26"/>
        <v>#REF!</v>
      </c>
      <c r="N445" s="195" t="e">
        <f t="shared" si="27"/>
        <v>#REF!</v>
      </c>
      <c r="P445" s="195">
        <v>0</v>
      </c>
      <c r="Q445" s="195">
        <v>0</v>
      </c>
    </row>
    <row r="446" spans="1:17" hidden="1" x14ac:dyDescent="0.25">
      <c r="A446" s="485" t="s">
        <v>774</v>
      </c>
      <c r="B446" s="490" t="e">
        <f>VLOOKUP(A446,[3]Sheet1!$B$1:$D$1757,3,FALSE)</f>
        <v>#N/A</v>
      </c>
      <c r="C446" s="490" t="e">
        <f>VLOOKUP(A446,[3]Sheet1!$B$1:$R$1757,17,FALSE)</f>
        <v>#N/A</v>
      </c>
      <c r="D446" s="493">
        <v>39000</v>
      </c>
      <c r="E446" s="481">
        <v>0</v>
      </c>
      <c r="F446" s="482" t="e">
        <f>IF(D446&lt;60,0,ROUND(($D446*F$2)+VLOOKUP($C446,[2]CONFIG!$A$33:$C$43,3,FALSE),0))</f>
        <v>#REF!</v>
      </c>
      <c r="G446" s="482" t="e">
        <f>IF(D446&lt;60,0,ROUND(($D446*G$2)+VLOOKUP($C446,[2]CONFIG!$A$33:$C$43,3,FALSE),0))</f>
        <v>#REF!</v>
      </c>
      <c r="H446" s="482" t="e">
        <f>IF(D446&lt;60,0,ROUND(($D446*H$2)+VLOOKUP($C446,[2]CONFIG!$A$33:$C$43,3,FALSE),0))</f>
        <v>#REF!</v>
      </c>
      <c r="I446" s="482" t="e">
        <f>IF(D446&lt;60,0,ROUND(($D446*I$2)+VLOOKUP($C446,[2]CONFIG!$A$33:$C$43,3,FALSE),0))</f>
        <v>#REF!</v>
      </c>
      <c r="J446" s="491"/>
      <c r="K446" s="195" t="e">
        <f t="shared" si="24"/>
        <v>#REF!</v>
      </c>
      <c r="L446" s="195" t="e">
        <f t="shared" si="25"/>
        <v>#REF!</v>
      </c>
      <c r="M446" s="195" t="e">
        <f t="shared" si="26"/>
        <v>#REF!</v>
      </c>
      <c r="N446" s="195" t="e">
        <f t="shared" si="27"/>
        <v>#REF!</v>
      </c>
      <c r="P446" s="195">
        <v>0</v>
      </c>
      <c r="Q446" s="195">
        <v>0</v>
      </c>
    </row>
    <row r="447" spans="1:17" hidden="1" x14ac:dyDescent="0.25">
      <c r="A447" s="485" t="s">
        <v>775</v>
      </c>
      <c r="B447" s="490" t="e">
        <f>VLOOKUP(A447,[3]Sheet1!$B$1:$D$1757,3,FALSE)</f>
        <v>#N/A</v>
      </c>
      <c r="C447" s="490" t="e">
        <f>VLOOKUP(A447,[3]Sheet1!$B$1:$R$1757,17,FALSE)</f>
        <v>#N/A</v>
      </c>
      <c r="D447" s="493">
        <v>39072</v>
      </c>
      <c r="E447" s="481">
        <v>0</v>
      </c>
      <c r="F447" s="482" t="e">
        <f>IF(D447&lt;60,0,ROUND(($D447*F$2)+VLOOKUP($C447,[2]CONFIG!$A$33:$C$43,3,FALSE),0))</f>
        <v>#REF!</v>
      </c>
      <c r="G447" s="482" t="e">
        <f>IF(D447&lt;60,0,ROUND(($D447*G$2)+VLOOKUP($C447,[2]CONFIG!$A$33:$C$43,3,FALSE),0))</f>
        <v>#REF!</v>
      </c>
      <c r="H447" s="482" t="e">
        <f>IF(D447&lt;60,0,ROUND(($D447*H$2)+VLOOKUP($C447,[2]CONFIG!$A$33:$C$43,3,FALSE),0))</f>
        <v>#REF!</v>
      </c>
      <c r="I447" s="482" t="e">
        <f>IF(D447&lt;60,0,ROUND(($D447*I$2)+VLOOKUP($C447,[2]CONFIG!$A$33:$C$43,3,FALSE),0))</f>
        <v>#REF!</v>
      </c>
      <c r="J447" s="491"/>
      <c r="K447" s="195" t="e">
        <f t="shared" si="24"/>
        <v>#REF!</v>
      </c>
      <c r="L447" s="195" t="e">
        <f t="shared" si="25"/>
        <v>#REF!</v>
      </c>
      <c r="M447" s="195" t="e">
        <f t="shared" si="26"/>
        <v>#REF!</v>
      </c>
      <c r="N447" s="195" t="e">
        <f t="shared" si="27"/>
        <v>#REF!</v>
      </c>
      <c r="P447" s="195">
        <v>0</v>
      </c>
      <c r="Q447" s="195">
        <v>0</v>
      </c>
    </row>
    <row r="448" spans="1:17" hidden="1" x14ac:dyDescent="0.25">
      <c r="A448" s="485" t="s">
        <v>776</v>
      </c>
      <c r="B448" s="490" t="e">
        <f>VLOOKUP(A448,[3]Sheet1!$B$1:$D$1757,3,FALSE)</f>
        <v>#N/A</v>
      </c>
      <c r="C448" s="490" t="e">
        <f>VLOOKUP(A448,[3]Sheet1!$B$1:$R$1757,17,FALSE)</f>
        <v>#N/A</v>
      </c>
      <c r="D448" s="493">
        <v>39206</v>
      </c>
      <c r="E448" s="481">
        <v>0</v>
      </c>
      <c r="F448" s="482" t="e">
        <f>IF(D448&lt;60,0,ROUND(($D448*F$2)+VLOOKUP($C448,[2]CONFIG!$A$33:$C$43,3,FALSE),0))</f>
        <v>#REF!</v>
      </c>
      <c r="G448" s="482" t="e">
        <f>IF(D448&lt;60,0,ROUND(($D448*G$2)+VLOOKUP($C448,[2]CONFIG!$A$33:$C$43,3,FALSE),0))</f>
        <v>#REF!</v>
      </c>
      <c r="H448" s="482" t="e">
        <f>IF(D448&lt;60,0,ROUND(($D448*H$2)+VLOOKUP($C448,[2]CONFIG!$A$33:$C$43,3,FALSE),0))</f>
        <v>#REF!</v>
      </c>
      <c r="I448" s="482" t="e">
        <f>IF(D448&lt;60,0,ROUND(($D448*I$2)+VLOOKUP($C448,[2]CONFIG!$A$33:$C$43,3,FALSE),0))</f>
        <v>#REF!</v>
      </c>
      <c r="J448" s="491"/>
      <c r="K448" s="195" t="e">
        <f t="shared" si="24"/>
        <v>#REF!</v>
      </c>
      <c r="L448" s="195" t="e">
        <f t="shared" si="25"/>
        <v>#REF!</v>
      </c>
      <c r="M448" s="195" t="e">
        <f t="shared" si="26"/>
        <v>#REF!</v>
      </c>
      <c r="N448" s="195" t="e">
        <f t="shared" si="27"/>
        <v>#REF!</v>
      </c>
      <c r="P448" s="195">
        <v>0</v>
      </c>
      <c r="Q448" s="195">
        <v>0</v>
      </c>
    </row>
    <row r="449" spans="1:17" hidden="1" x14ac:dyDescent="0.25">
      <c r="A449" s="485" t="s">
        <v>777</v>
      </c>
      <c r="B449" s="490" t="e">
        <f>VLOOKUP(A449,[3]Sheet1!$B$1:$D$1757,3,FALSE)</f>
        <v>#N/A</v>
      </c>
      <c r="C449" s="490" t="e">
        <f>VLOOKUP(A449,[3]Sheet1!$B$1:$R$1757,17,FALSE)</f>
        <v>#N/A</v>
      </c>
      <c r="D449" s="493">
        <v>37805</v>
      </c>
      <c r="E449" s="481">
        <v>0</v>
      </c>
      <c r="F449" s="482" t="e">
        <f>IF(D449&lt;60,0,ROUND(($D449*F$2)+VLOOKUP($C449,[2]CONFIG!$A$33:$C$43,3,FALSE),0))</f>
        <v>#REF!</v>
      </c>
      <c r="G449" s="482" t="e">
        <f>IF(D449&lt;60,0,ROUND(($D449*G$2)+VLOOKUP($C449,[2]CONFIG!$A$33:$C$43,3,FALSE),0))</f>
        <v>#REF!</v>
      </c>
      <c r="H449" s="482" t="e">
        <f>IF(D449&lt;60,0,ROUND(($D449*H$2)+VLOOKUP($C449,[2]CONFIG!$A$33:$C$43,3,FALSE),0))</f>
        <v>#REF!</v>
      </c>
      <c r="I449" s="482" t="e">
        <f>IF(D449&lt;60,0,ROUND(($D449*I$2)+VLOOKUP($C449,[2]CONFIG!$A$33:$C$43,3,FALSE),0))</f>
        <v>#REF!</v>
      </c>
      <c r="J449" s="491"/>
      <c r="K449" s="195" t="e">
        <f t="shared" si="24"/>
        <v>#REF!</v>
      </c>
      <c r="L449" s="195" t="e">
        <f t="shared" si="25"/>
        <v>#REF!</v>
      </c>
      <c r="M449" s="195" t="e">
        <f t="shared" si="26"/>
        <v>#REF!</v>
      </c>
      <c r="N449" s="195" t="e">
        <f t="shared" si="27"/>
        <v>#REF!</v>
      </c>
      <c r="P449" s="195" t="e">
        <f>E449+K449</f>
        <v>#REF!</v>
      </c>
      <c r="Q449" s="195" t="e">
        <f>E449+L449</f>
        <v>#REF!</v>
      </c>
    </row>
    <row r="450" spans="1:17" hidden="1" x14ac:dyDescent="0.25">
      <c r="A450" s="485" t="s">
        <v>778</v>
      </c>
      <c r="B450" s="490" t="e">
        <f>VLOOKUP(A450,[3]Sheet1!$B$1:$D$1757,3,FALSE)</f>
        <v>#N/A</v>
      </c>
      <c r="C450" s="490" t="e">
        <f>VLOOKUP(A450,[3]Sheet1!$B$1:$R$1757,17,FALSE)</f>
        <v>#N/A</v>
      </c>
      <c r="D450" s="493">
        <v>38080</v>
      </c>
      <c r="E450" s="481">
        <v>0</v>
      </c>
      <c r="F450" s="482" t="e">
        <f>IF(D450&lt;60,0,ROUND(($D450*F$2)+VLOOKUP($C450,[2]CONFIG!$A$33:$C$43,3,FALSE),0))</f>
        <v>#REF!</v>
      </c>
      <c r="G450" s="482" t="e">
        <f>IF(D450&lt;60,0,ROUND(($D450*G$2)+VLOOKUP($C450,[2]CONFIG!$A$33:$C$43,3,FALSE),0))</f>
        <v>#REF!</v>
      </c>
      <c r="H450" s="482" t="e">
        <f>IF(D450&lt;60,0,ROUND(($D450*H$2)+VLOOKUP($C450,[2]CONFIG!$A$33:$C$43,3,FALSE),0))</f>
        <v>#REF!</v>
      </c>
      <c r="I450" s="482" t="e">
        <f>IF(D450&lt;60,0,ROUND(($D450*I$2)+VLOOKUP($C450,[2]CONFIG!$A$33:$C$43,3,FALSE),0))</f>
        <v>#REF!</v>
      </c>
      <c r="J450" s="491"/>
      <c r="K450" s="195" t="e">
        <f t="shared" si="24"/>
        <v>#REF!</v>
      </c>
      <c r="L450" s="195" t="e">
        <f t="shared" si="25"/>
        <v>#REF!</v>
      </c>
      <c r="M450" s="195" t="e">
        <f t="shared" si="26"/>
        <v>#REF!</v>
      </c>
      <c r="N450" s="195" t="e">
        <f t="shared" si="27"/>
        <v>#REF!</v>
      </c>
      <c r="P450" s="195">
        <v>0</v>
      </c>
      <c r="Q450" s="195">
        <v>0</v>
      </c>
    </row>
    <row r="451" spans="1:17" hidden="1" x14ac:dyDescent="0.25">
      <c r="A451" s="485" t="s">
        <v>779</v>
      </c>
      <c r="B451" s="490" t="e">
        <f>VLOOKUP(A451,[3]Sheet1!$B$1:$D$1757,3,FALSE)</f>
        <v>#N/A</v>
      </c>
      <c r="C451" s="490" t="e">
        <f>VLOOKUP(A451,[3]Sheet1!$B$1:$R$1757,17,FALSE)</f>
        <v>#N/A</v>
      </c>
      <c r="D451" s="493">
        <v>38688</v>
      </c>
      <c r="E451" s="481">
        <v>0</v>
      </c>
      <c r="F451" s="482" t="e">
        <f>IF(D451&lt;60,0,ROUND(($D451*F$2)+VLOOKUP($C451,[2]CONFIG!$A$33:$C$43,3,FALSE),0))</f>
        <v>#REF!</v>
      </c>
      <c r="G451" s="482" t="e">
        <f>IF(D451&lt;60,0,ROUND(($D451*G$2)+VLOOKUP($C451,[2]CONFIG!$A$33:$C$43,3,FALSE),0))</f>
        <v>#REF!</v>
      </c>
      <c r="H451" s="482" t="e">
        <f>IF(D451&lt;60,0,ROUND(($D451*H$2)+VLOOKUP($C451,[2]CONFIG!$A$33:$C$43,3,FALSE),0))</f>
        <v>#REF!</v>
      </c>
      <c r="I451" s="482" t="e">
        <f>IF(D451&lt;60,0,ROUND(($D451*I$2)+VLOOKUP($C451,[2]CONFIG!$A$33:$C$43,3,FALSE),0))</f>
        <v>#REF!</v>
      </c>
      <c r="J451" s="491"/>
      <c r="K451" s="195" t="e">
        <f t="shared" si="24"/>
        <v>#REF!</v>
      </c>
      <c r="L451" s="195" t="e">
        <f t="shared" si="25"/>
        <v>#REF!</v>
      </c>
      <c r="M451" s="195" t="e">
        <f t="shared" si="26"/>
        <v>#REF!</v>
      </c>
      <c r="N451" s="195" t="e">
        <f t="shared" si="27"/>
        <v>#REF!</v>
      </c>
      <c r="P451" s="195">
        <v>0</v>
      </c>
      <c r="Q451" s="195">
        <v>0</v>
      </c>
    </row>
    <row r="452" spans="1:17" hidden="1" x14ac:dyDescent="0.25">
      <c r="A452" s="485" t="s">
        <v>780</v>
      </c>
      <c r="B452" s="490" t="e">
        <f>VLOOKUP(A452,[3]Sheet1!$B$1:$D$1757,3,FALSE)</f>
        <v>#N/A</v>
      </c>
      <c r="C452" s="490" t="e">
        <f>VLOOKUP(A452,[3]Sheet1!$B$1:$R$1757,17,FALSE)</f>
        <v>#N/A</v>
      </c>
      <c r="D452" s="493">
        <v>36923</v>
      </c>
      <c r="E452" s="481">
        <v>0</v>
      </c>
      <c r="F452" s="482" t="e">
        <f>IF(D452&lt;60,0,ROUND(($D452*F$2)+VLOOKUP($C452,[2]CONFIG!$A$33:$C$43,3,FALSE),0))</f>
        <v>#REF!</v>
      </c>
      <c r="G452" s="482" t="e">
        <f>IF(D452&lt;60,0,ROUND(($D452*G$2)+VLOOKUP($C452,[2]CONFIG!$A$33:$C$43,3,FALSE),0))</f>
        <v>#REF!</v>
      </c>
      <c r="H452" s="482" t="e">
        <f>IF(D452&lt;60,0,ROUND(($D452*H$2)+VLOOKUP($C452,[2]CONFIG!$A$33:$C$43,3,FALSE),0))</f>
        <v>#REF!</v>
      </c>
      <c r="I452" s="482" t="e">
        <f>IF(D452&lt;60,0,ROUND(($D452*I$2)+VLOOKUP($C452,[2]CONFIG!$A$33:$C$43,3,FALSE),0))</f>
        <v>#REF!</v>
      </c>
      <c r="J452" s="491"/>
      <c r="K452" s="195" t="e">
        <f t="shared" si="24"/>
        <v>#REF!</v>
      </c>
      <c r="L452" s="195" t="e">
        <f t="shared" si="25"/>
        <v>#REF!</v>
      </c>
      <c r="M452" s="195" t="e">
        <f t="shared" si="26"/>
        <v>#REF!</v>
      </c>
      <c r="N452" s="195" t="e">
        <f t="shared" si="27"/>
        <v>#REF!</v>
      </c>
      <c r="P452" s="195">
        <v>0</v>
      </c>
      <c r="Q452" s="195">
        <v>0</v>
      </c>
    </row>
    <row r="453" spans="1:17" hidden="1" x14ac:dyDescent="0.25">
      <c r="A453" s="485" t="s">
        <v>781</v>
      </c>
      <c r="B453" s="490" t="e">
        <f>VLOOKUP(A453,[3]Sheet1!$B$1:$D$1757,3,FALSE)</f>
        <v>#N/A</v>
      </c>
      <c r="C453" s="490" t="e">
        <f>VLOOKUP(A453,[3]Sheet1!$B$1:$R$1757,17,FALSE)</f>
        <v>#N/A</v>
      </c>
      <c r="D453" s="493">
        <v>37750</v>
      </c>
      <c r="E453" s="481">
        <v>0</v>
      </c>
      <c r="F453" s="482" t="e">
        <f>IF(D453&lt;60,0,ROUND(($D453*F$2)+VLOOKUP($C453,[2]CONFIG!$A$33:$C$43,3,FALSE),0))</f>
        <v>#REF!</v>
      </c>
      <c r="G453" s="482" t="e">
        <f>IF(D453&lt;60,0,ROUND(($D453*G$2)+VLOOKUP($C453,[2]CONFIG!$A$33:$C$43,3,FALSE),0))</f>
        <v>#REF!</v>
      </c>
      <c r="H453" s="482" t="e">
        <f>IF(D453&lt;60,0,ROUND(($D453*H$2)+VLOOKUP($C453,[2]CONFIG!$A$33:$C$43,3,FALSE),0))</f>
        <v>#REF!</v>
      </c>
      <c r="I453" s="482" t="e">
        <f>IF(D453&lt;60,0,ROUND(($D453*I$2)+VLOOKUP($C453,[2]CONFIG!$A$33:$C$43,3,FALSE),0))</f>
        <v>#REF!</v>
      </c>
      <c r="J453" s="491"/>
      <c r="K453" s="195" t="e">
        <f t="shared" ref="K453:K516" si="28">(ROUND($E453*$K$2,2))</f>
        <v>#REF!</v>
      </c>
      <c r="L453" s="195" t="e">
        <f t="shared" ref="L453:L516" si="29">(ROUND($E453*$L$2,2))</f>
        <v>#REF!</v>
      </c>
      <c r="M453" s="195" t="e">
        <f t="shared" ref="M453:M516" si="30">(ROUND($E453*$M$2,2))</f>
        <v>#REF!</v>
      </c>
      <c r="N453" s="195" t="e">
        <f t="shared" ref="N453:N516" si="31">(ROUND($E453*$N$2,2))</f>
        <v>#REF!</v>
      </c>
      <c r="P453" s="195" t="e">
        <f>E453+K453</f>
        <v>#REF!</v>
      </c>
      <c r="Q453" s="195" t="e">
        <f>E453+L453</f>
        <v>#REF!</v>
      </c>
    </row>
    <row r="454" spans="1:17" hidden="1" x14ac:dyDescent="0.25">
      <c r="A454" s="485" t="s">
        <v>782</v>
      </c>
      <c r="B454" s="490" t="e">
        <f>VLOOKUP(A454,[3]Sheet1!$B$1:$D$1757,3,FALSE)</f>
        <v>#N/A</v>
      </c>
      <c r="C454" s="490" t="e">
        <f>VLOOKUP(A454,[3]Sheet1!$B$1:$R$1757,17,FALSE)</f>
        <v>#N/A</v>
      </c>
      <c r="D454" s="493">
        <v>37839</v>
      </c>
      <c r="E454" s="481">
        <v>0</v>
      </c>
      <c r="F454" s="482" t="e">
        <f>IF(D454&lt;60,0,ROUND(($D454*F$2)+VLOOKUP($C454,[2]CONFIG!$A$33:$C$43,3,FALSE),0))</f>
        <v>#REF!</v>
      </c>
      <c r="G454" s="482" t="e">
        <f>IF(D454&lt;60,0,ROUND(($D454*G$2)+VLOOKUP($C454,[2]CONFIG!$A$33:$C$43,3,FALSE),0))</f>
        <v>#REF!</v>
      </c>
      <c r="H454" s="482" t="e">
        <f>IF(D454&lt;60,0,ROUND(($D454*H$2)+VLOOKUP($C454,[2]CONFIG!$A$33:$C$43,3,FALSE),0))</f>
        <v>#REF!</v>
      </c>
      <c r="I454" s="482" t="e">
        <f>IF(D454&lt;60,0,ROUND(($D454*I$2)+VLOOKUP($C454,[2]CONFIG!$A$33:$C$43,3,FALSE),0))</f>
        <v>#REF!</v>
      </c>
      <c r="J454" s="491"/>
      <c r="K454" s="195" t="e">
        <f t="shared" si="28"/>
        <v>#REF!</v>
      </c>
      <c r="L454" s="195" t="e">
        <f t="shared" si="29"/>
        <v>#REF!</v>
      </c>
      <c r="M454" s="195" t="e">
        <f t="shared" si="30"/>
        <v>#REF!</v>
      </c>
      <c r="N454" s="195" t="e">
        <f t="shared" si="31"/>
        <v>#REF!</v>
      </c>
      <c r="P454" s="195">
        <v>0</v>
      </c>
      <c r="Q454" s="195">
        <v>0</v>
      </c>
    </row>
    <row r="455" spans="1:17" hidden="1" x14ac:dyDescent="0.25">
      <c r="A455" s="485" t="s">
        <v>252</v>
      </c>
      <c r="B455" s="490" t="e">
        <f>VLOOKUP(A455,[3]Sheet1!$B$1:$D$1757,3,FALSE)</f>
        <v>#N/A</v>
      </c>
      <c r="C455" s="490" t="e">
        <f>VLOOKUP(A455,[3]Sheet1!$B$1:$R$1757,17,FALSE)</f>
        <v>#N/A</v>
      </c>
      <c r="D455" s="493">
        <v>37244</v>
      </c>
      <c r="E455" s="481">
        <v>0</v>
      </c>
      <c r="F455" s="482" t="e">
        <f>IF(D455&lt;60,0,ROUND(($D455*F$2)+VLOOKUP($C455,[2]CONFIG!$A$33:$C$43,3,FALSE),0))</f>
        <v>#REF!</v>
      </c>
      <c r="G455" s="482" t="e">
        <f>IF(D455&lt;60,0,ROUND(($D455*G$2)+VLOOKUP($C455,[2]CONFIG!$A$33:$C$43,3,FALSE),0))</f>
        <v>#REF!</v>
      </c>
      <c r="H455" s="482" t="e">
        <f>IF(D455&lt;60,0,ROUND(($D455*H$2)+VLOOKUP($C455,[2]CONFIG!$A$33:$C$43,3,FALSE),0))</f>
        <v>#REF!</v>
      </c>
      <c r="I455" s="482" t="e">
        <f>IF(D455&lt;60,0,ROUND(($D455*I$2)+VLOOKUP($C455,[2]CONFIG!$A$33:$C$43,3,FALSE),0))</f>
        <v>#REF!</v>
      </c>
      <c r="J455" s="491"/>
      <c r="K455" s="195" t="e">
        <f t="shared" si="28"/>
        <v>#REF!</v>
      </c>
      <c r="L455" s="195" t="e">
        <f t="shared" si="29"/>
        <v>#REF!</v>
      </c>
      <c r="M455" s="195" t="e">
        <f t="shared" si="30"/>
        <v>#REF!</v>
      </c>
      <c r="N455" s="195" t="e">
        <f t="shared" si="31"/>
        <v>#REF!</v>
      </c>
      <c r="P455" s="195" t="e">
        <f>E455+K455</f>
        <v>#REF!</v>
      </c>
      <c r="Q455" s="195" t="e">
        <f>E455+L455</f>
        <v>#REF!</v>
      </c>
    </row>
    <row r="456" spans="1:17" hidden="1" x14ac:dyDescent="0.25">
      <c r="A456" s="485" t="s">
        <v>783</v>
      </c>
      <c r="B456" s="490" t="e">
        <f>VLOOKUP(A456,[3]Sheet1!$B$1:$D$1757,3,FALSE)</f>
        <v>#N/A</v>
      </c>
      <c r="C456" s="490" t="e">
        <f>VLOOKUP(A456,[3]Sheet1!$B$1:$R$1757,17,FALSE)</f>
        <v>#N/A</v>
      </c>
      <c r="D456" s="493">
        <v>37730</v>
      </c>
      <c r="E456" s="481">
        <v>0</v>
      </c>
      <c r="F456" s="482" t="e">
        <f>IF(D456&lt;60,0,ROUND(($D456*F$2)+VLOOKUP($C456,[2]CONFIG!$A$33:$C$43,3,FALSE),0))</f>
        <v>#REF!</v>
      </c>
      <c r="G456" s="482" t="e">
        <f>IF(D456&lt;60,0,ROUND(($D456*G$2)+VLOOKUP($C456,[2]CONFIG!$A$33:$C$43,3,FALSE),0))</f>
        <v>#REF!</v>
      </c>
      <c r="H456" s="482" t="e">
        <f>IF(D456&lt;60,0,ROUND(($D456*H$2)+VLOOKUP($C456,[2]CONFIG!$A$33:$C$43,3,FALSE),0))</f>
        <v>#REF!</v>
      </c>
      <c r="I456" s="482" t="e">
        <f>IF(D456&lt;60,0,ROUND(($D456*I$2)+VLOOKUP($C456,[2]CONFIG!$A$33:$C$43,3,FALSE),0))</f>
        <v>#REF!</v>
      </c>
      <c r="J456" s="491"/>
      <c r="K456" s="195" t="e">
        <f t="shared" si="28"/>
        <v>#REF!</v>
      </c>
      <c r="L456" s="195" t="e">
        <f t="shared" si="29"/>
        <v>#REF!</v>
      </c>
      <c r="M456" s="195" t="e">
        <f t="shared" si="30"/>
        <v>#REF!</v>
      </c>
      <c r="N456" s="195" t="e">
        <f t="shared" si="31"/>
        <v>#REF!</v>
      </c>
      <c r="P456" s="195">
        <v>0</v>
      </c>
      <c r="Q456" s="195">
        <v>0</v>
      </c>
    </row>
    <row r="457" spans="1:17" hidden="1" x14ac:dyDescent="0.25">
      <c r="A457" s="485" t="s">
        <v>784</v>
      </c>
      <c r="B457" s="490" t="e">
        <f>VLOOKUP(A457,[3]Sheet1!$B$1:$D$1757,3,FALSE)</f>
        <v>#N/A</v>
      </c>
      <c r="C457" s="490" t="e">
        <f>VLOOKUP(A457,[3]Sheet1!$B$1:$R$1757,17,FALSE)</f>
        <v>#N/A</v>
      </c>
      <c r="D457" s="493">
        <v>38102</v>
      </c>
      <c r="E457" s="481">
        <v>0</v>
      </c>
      <c r="F457" s="482" t="e">
        <f>IF(D457&lt;60,0,ROUND(($D457*F$2)+VLOOKUP($C457,[2]CONFIG!$A$33:$C$43,3,FALSE),0))</f>
        <v>#REF!</v>
      </c>
      <c r="G457" s="482" t="e">
        <f>IF(D457&lt;60,0,ROUND(($D457*G$2)+VLOOKUP($C457,[2]CONFIG!$A$33:$C$43,3,FALSE),0))</f>
        <v>#REF!</v>
      </c>
      <c r="H457" s="482" t="e">
        <f>IF(D457&lt;60,0,ROUND(($D457*H$2)+VLOOKUP($C457,[2]CONFIG!$A$33:$C$43,3,FALSE),0))</f>
        <v>#REF!</v>
      </c>
      <c r="I457" s="482" t="e">
        <f>IF(D457&lt;60,0,ROUND(($D457*I$2)+VLOOKUP($C457,[2]CONFIG!$A$33:$C$43,3,FALSE),0))</f>
        <v>#REF!</v>
      </c>
      <c r="J457" s="491"/>
      <c r="K457" s="195" t="e">
        <f t="shared" si="28"/>
        <v>#REF!</v>
      </c>
      <c r="L457" s="195" t="e">
        <f t="shared" si="29"/>
        <v>#REF!</v>
      </c>
      <c r="M457" s="195" t="e">
        <f t="shared" si="30"/>
        <v>#REF!</v>
      </c>
      <c r="N457" s="195" t="e">
        <f t="shared" si="31"/>
        <v>#REF!</v>
      </c>
      <c r="P457" s="195">
        <v>0</v>
      </c>
      <c r="Q457" s="195">
        <v>0</v>
      </c>
    </row>
    <row r="458" spans="1:17" hidden="1" x14ac:dyDescent="0.25">
      <c r="A458" s="485" t="s">
        <v>785</v>
      </c>
      <c r="B458" s="490" t="e">
        <f>VLOOKUP(A458,[3]Sheet1!$B$1:$D$1757,3,FALSE)</f>
        <v>#N/A</v>
      </c>
      <c r="C458" s="490" t="e">
        <f>VLOOKUP(A458,[3]Sheet1!$B$1:$R$1757,17,FALSE)</f>
        <v>#N/A</v>
      </c>
      <c r="D458" s="493">
        <v>38102</v>
      </c>
      <c r="E458" s="481">
        <v>0</v>
      </c>
      <c r="F458" s="482" t="e">
        <f>IF(D458&lt;60,0,ROUND(($D458*F$2)+VLOOKUP($C458,[2]CONFIG!$A$33:$C$43,3,FALSE),0))</f>
        <v>#REF!</v>
      </c>
      <c r="G458" s="482" t="e">
        <f>IF(D458&lt;60,0,ROUND(($D458*G$2)+VLOOKUP($C458,[2]CONFIG!$A$33:$C$43,3,FALSE),0))</f>
        <v>#REF!</v>
      </c>
      <c r="H458" s="482" t="e">
        <f>IF(D458&lt;60,0,ROUND(($D458*H$2)+VLOOKUP($C458,[2]CONFIG!$A$33:$C$43,3,FALSE),0))</f>
        <v>#REF!</v>
      </c>
      <c r="I458" s="482" t="e">
        <f>IF(D458&lt;60,0,ROUND(($D458*I$2)+VLOOKUP($C458,[2]CONFIG!$A$33:$C$43,3,FALSE),0))</f>
        <v>#REF!</v>
      </c>
      <c r="J458" s="491"/>
      <c r="K458" s="195" t="e">
        <f t="shared" si="28"/>
        <v>#REF!</v>
      </c>
      <c r="L458" s="195" t="e">
        <f t="shared" si="29"/>
        <v>#REF!</v>
      </c>
      <c r="M458" s="195" t="e">
        <f t="shared" si="30"/>
        <v>#REF!</v>
      </c>
      <c r="N458" s="195" t="e">
        <f t="shared" si="31"/>
        <v>#REF!</v>
      </c>
      <c r="P458" s="195">
        <v>0</v>
      </c>
      <c r="Q458" s="195">
        <v>0</v>
      </c>
    </row>
    <row r="459" spans="1:17" hidden="1" x14ac:dyDescent="0.25">
      <c r="A459" s="485" t="s">
        <v>786</v>
      </c>
      <c r="B459" s="490" t="e">
        <f>VLOOKUP(A459,[3]Sheet1!$B$1:$D$1757,3,FALSE)</f>
        <v>#N/A</v>
      </c>
      <c r="C459" s="490" t="e">
        <f>VLOOKUP(A459,[3]Sheet1!$B$1:$R$1757,17,FALSE)</f>
        <v>#N/A</v>
      </c>
      <c r="D459" s="493">
        <v>37162</v>
      </c>
      <c r="E459" s="481">
        <v>0</v>
      </c>
      <c r="F459" s="482" t="e">
        <f>IF(D459&lt;60,0,ROUND(($D459*F$2)+VLOOKUP($C459,[2]CONFIG!$A$33:$C$43,3,FALSE),0))</f>
        <v>#REF!</v>
      </c>
      <c r="G459" s="482" t="e">
        <f>IF(D459&lt;60,0,ROUND(($D459*G$2)+VLOOKUP($C459,[2]CONFIG!$A$33:$C$43,3,FALSE),0))</f>
        <v>#REF!</v>
      </c>
      <c r="H459" s="482" t="e">
        <f>IF(D459&lt;60,0,ROUND(($D459*H$2)+VLOOKUP($C459,[2]CONFIG!$A$33:$C$43,3,FALSE),0))</f>
        <v>#REF!</v>
      </c>
      <c r="I459" s="482" t="e">
        <f>IF(D459&lt;60,0,ROUND(($D459*I$2)+VLOOKUP($C459,[2]CONFIG!$A$33:$C$43,3,FALSE),0))</f>
        <v>#REF!</v>
      </c>
      <c r="J459" s="491"/>
      <c r="K459" s="195" t="e">
        <f t="shared" si="28"/>
        <v>#REF!</v>
      </c>
      <c r="L459" s="195" t="e">
        <f t="shared" si="29"/>
        <v>#REF!</v>
      </c>
      <c r="M459" s="195" t="e">
        <f t="shared" si="30"/>
        <v>#REF!</v>
      </c>
      <c r="N459" s="195" t="e">
        <f t="shared" si="31"/>
        <v>#REF!</v>
      </c>
      <c r="P459" s="195">
        <v>0</v>
      </c>
      <c r="Q459" s="195">
        <v>0</v>
      </c>
    </row>
    <row r="460" spans="1:17" hidden="1" x14ac:dyDescent="0.25">
      <c r="A460" s="485" t="s">
        <v>787</v>
      </c>
      <c r="B460" s="490" t="e">
        <f>VLOOKUP(A460,[3]Sheet1!$B$1:$D$1757,3,FALSE)</f>
        <v>#N/A</v>
      </c>
      <c r="C460" s="490" t="e">
        <f>VLOOKUP(A460,[3]Sheet1!$B$1:$R$1757,17,FALSE)</f>
        <v>#N/A</v>
      </c>
      <c r="D460" s="493">
        <v>38063</v>
      </c>
      <c r="E460" s="481">
        <v>0</v>
      </c>
      <c r="F460" s="482" t="e">
        <f>IF(D460&lt;60,0,ROUND(($D460*F$2)+VLOOKUP($C460,[2]CONFIG!$A$33:$C$43,3,FALSE),0))</f>
        <v>#REF!</v>
      </c>
      <c r="G460" s="482" t="e">
        <f>IF(D460&lt;60,0,ROUND(($D460*G$2)+VLOOKUP($C460,[2]CONFIG!$A$33:$C$43,3,FALSE),0))</f>
        <v>#REF!</v>
      </c>
      <c r="H460" s="482" t="e">
        <f>IF(D460&lt;60,0,ROUND(($D460*H$2)+VLOOKUP($C460,[2]CONFIG!$A$33:$C$43,3,FALSE),0))</f>
        <v>#REF!</v>
      </c>
      <c r="I460" s="482" t="e">
        <f>IF(D460&lt;60,0,ROUND(($D460*I$2)+VLOOKUP($C460,[2]CONFIG!$A$33:$C$43,3,FALSE),0))</f>
        <v>#REF!</v>
      </c>
      <c r="J460" s="491"/>
      <c r="K460" s="195" t="e">
        <f t="shared" si="28"/>
        <v>#REF!</v>
      </c>
      <c r="L460" s="195" t="e">
        <f t="shared" si="29"/>
        <v>#REF!</v>
      </c>
      <c r="M460" s="195" t="e">
        <f t="shared" si="30"/>
        <v>#REF!</v>
      </c>
      <c r="N460" s="195" t="e">
        <f t="shared" si="31"/>
        <v>#REF!</v>
      </c>
      <c r="P460" s="195">
        <v>0</v>
      </c>
      <c r="Q460" s="195">
        <v>0</v>
      </c>
    </row>
    <row r="461" spans="1:17" hidden="1" x14ac:dyDescent="0.25">
      <c r="A461" s="485" t="s">
        <v>788</v>
      </c>
      <c r="B461" s="490" t="e">
        <f>VLOOKUP(A461,[3]Sheet1!$B$1:$D$1757,3,FALSE)</f>
        <v>#N/A</v>
      </c>
      <c r="C461" s="490" t="e">
        <f>VLOOKUP(A461,[3]Sheet1!$B$1:$R$1757,17,FALSE)</f>
        <v>#N/A</v>
      </c>
      <c r="D461" s="493">
        <v>38044</v>
      </c>
      <c r="E461" s="481">
        <v>0</v>
      </c>
      <c r="F461" s="482" t="e">
        <f>IF(D461&lt;60,0,ROUND(($D461*F$2)+VLOOKUP($C461,[2]CONFIG!$A$33:$C$43,3,FALSE),0))</f>
        <v>#REF!</v>
      </c>
      <c r="G461" s="482" t="e">
        <f>IF(D461&lt;60,0,ROUND(($D461*G$2)+VLOOKUP($C461,[2]CONFIG!$A$33:$C$43,3,FALSE),0))</f>
        <v>#REF!</v>
      </c>
      <c r="H461" s="482" t="e">
        <f>IF(D461&lt;60,0,ROUND(($D461*H$2)+VLOOKUP($C461,[2]CONFIG!$A$33:$C$43,3,FALSE),0))</f>
        <v>#REF!</v>
      </c>
      <c r="I461" s="482" t="e">
        <f>IF(D461&lt;60,0,ROUND(($D461*I$2)+VLOOKUP($C461,[2]CONFIG!$A$33:$C$43,3,FALSE),0))</f>
        <v>#REF!</v>
      </c>
      <c r="J461" s="491"/>
      <c r="K461" s="195" t="e">
        <f t="shared" si="28"/>
        <v>#REF!</v>
      </c>
      <c r="L461" s="195" t="e">
        <f t="shared" si="29"/>
        <v>#REF!</v>
      </c>
      <c r="M461" s="195" t="e">
        <f t="shared" si="30"/>
        <v>#REF!</v>
      </c>
      <c r="N461" s="195" t="e">
        <f t="shared" si="31"/>
        <v>#REF!</v>
      </c>
      <c r="P461" s="195">
        <v>0</v>
      </c>
      <c r="Q461" s="195">
        <v>0</v>
      </c>
    </row>
    <row r="462" spans="1:17" hidden="1" x14ac:dyDescent="0.25">
      <c r="A462" s="485" t="s">
        <v>243</v>
      </c>
      <c r="B462" s="490" t="e">
        <f>VLOOKUP(A462,[3]Sheet1!$B$1:$D$1757,3,FALSE)</f>
        <v>#N/A</v>
      </c>
      <c r="C462" s="490" t="e">
        <f>VLOOKUP(A462,[3]Sheet1!$B$1:$R$1757,17,FALSE)</f>
        <v>#N/A</v>
      </c>
      <c r="D462" s="493">
        <v>36848</v>
      </c>
      <c r="E462" s="481">
        <v>0</v>
      </c>
      <c r="F462" s="482" t="e">
        <f>IF(D462&lt;60,0,ROUND(($D462*F$2)+VLOOKUP($C462,[2]CONFIG!$A$33:$C$43,3,FALSE),0))</f>
        <v>#REF!</v>
      </c>
      <c r="G462" s="482" t="e">
        <f>IF(D462&lt;60,0,ROUND(($D462*G$2)+VLOOKUP($C462,[2]CONFIG!$A$33:$C$43,3,FALSE),0))</f>
        <v>#REF!</v>
      </c>
      <c r="H462" s="482" t="e">
        <f>IF(D462&lt;60,0,ROUND(($D462*H$2)+VLOOKUP($C462,[2]CONFIG!$A$33:$C$43,3,FALSE),0))</f>
        <v>#REF!</v>
      </c>
      <c r="I462" s="482" t="e">
        <f>IF(D462&lt;60,0,ROUND(($D462*I$2)+VLOOKUP($C462,[2]CONFIG!$A$33:$C$43,3,FALSE),0))</f>
        <v>#REF!</v>
      </c>
      <c r="J462" s="491"/>
      <c r="K462" s="195" t="e">
        <f t="shared" si="28"/>
        <v>#REF!</v>
      </c>
      <c r="L462" s="195" t="e">
        <f t="shared" si="29"/>
        <v>#REF!</v>
      </c>
      <c r="M462" s="195" t="e">
        <f t="shared" si="30"/>
        <v>#REF!</v>
      </c>
      <c r="N462" s="195" t="e">
        <f t="shared" si="31"/>
        <v>#REF!</v>
      </c>
      <c r="P462" s="195">
        <v>0</v>
      </c>
      <c r="Q462" s="195">
        <v>0</v>
      </c>
    </row>
    <row r="463" spans="1:17" hidden="1" x14ac:dyDescent="0.25">
      <c r="A463" s="485" t="s">
        <v>789</v>
      </c>
      <c r="B463" s="490" t="e">
        <f>VLOOKUP(A463,[3]Sheet1!$B$1:$D$1757,3,FALSE)</f>
        <v>#N/A</v>
      </c>
      <c r="C463" s="490" t="e">
        <f>VLOOKUP(A463,[3]Sheet1!$B$1:$R$1757,17,FALSE)</f>
        <v>#N/A</v>
      </c>
      <c r="D463" s="493">
        <v>35496</v>
      </c>
      <c r="E463" s="481">
        <v>0</v>
      </c>
      <c r="F463" s="482" t="e">
        <f>IF(D463&lt;60,0,ROUND(($D463*F$2)+VLOOKUP($C463,[2]CONFIG!$A$33:$C$43,3,FALSE),0))</f>
        <v>#REF!</v>
      </c>
      <c r="G463" s="482" t="e">
        <f>IF(D463&lt;60,0,ROUND(($D463*G$2)+VLOOKUP($C463,[2]CONFIG!$A$33:$C$43,3,FALSE),0))</f>
        <v>#REF!</v>
      </c>
      <c r="H463" s="482" t="e">
        <f>IF(D463&lt;60,0,ROUND(($D463*H$2)+VLOOKUP($C463,[2]CONFIG!$A$33:$C$43,3,FALSE),0))</f>
        <v>#REF!</v>
      </c>
      <c r="I463" s="482" t="e">
        <f>IF(D463&lt;60,0,ROUND(($D463*I$2)+VLOOKUP($C463,[2]CONFIG!$A$33:$C$43,3,FALSE),0))</f>
        <v>#REF!</v>
      </c>
      <c r="J463" s="491"/>
      <c r="K463" s="195" t="e">
        <f t="shared" si="28"/>
        <v>#REF!</v>
      </c>
      <c r="L463" s="195" t="e">
        <f t="shared" si="29"/>
        <v>#REF!</v>
      </c>
      <c r="M463" s="195" t="e">
        <f t="shared" si="30"/>
        <v>#REF!</v>
      </c>
      <c r="N463" s="195" t="e">
        <f t="shared" si="31"/>
        <v>#REF!</v>
      </c>
      <c r="P463" s="195">
        <v>0</v>
      </c>
      <c r="Q463" s="195">
        <v>0</v>
      </c>
    </row>
    <row r="464" spans="1:17" hidden="1" x14ac:dyDescent="0.25">
      <c r="A464" s="485" t="s">
        <v>790</v>
      </c>
      <c r="B464" s="490" t="e">
        <f>VLOOKUP(A464,[3]Sheet1!$B$1:$D$1757,3,FALSE)</f>
        <v>#N/A</v>
      </c>
      <c r="C464" s="490" t="e">
        <f>VLOOKUP(A464,[3]Sheet1!$B$1:$R$1757,17,FALSE)</f>
        <v>#N/A</v>
      </c>
      <c r="D464" s="493">
        <v>35496</v>
      </c>
      <c r="E464" s="481">
        <v>0</v>
      </c>
      <c r="F464" s="482" t="e">
        <f>IF(D464&lt;60,0,ROUND(($D464*F$2)+VLOOKUP($C464,[2]CONFIG!$A$33:$C$43,3,FALSE),0))</f>
        <v>#REF!</v>
      </c>
      <c r="G464" s="482" t="e">
        <f>IF(D464&lt;60,0,ROUND(($D464*G$2)+VLOOKUP($C464,[2]CONFIG!$A$33:$C$43,3,FALSE),0))</f>
        <v>#REF!</v>
      </c>
      <c r="H464" s="482" t="e">
        <f>IF(D464&lt;60,0,ROUND(($D464*H$2)+VLOOKUP($C464,[2]CONFIG!$A$33:$C$43,3,FALSE),0))</f>
        <v>#REF!</v>
      </c>
      <c r="I464" s="482" t="e">
        <f>IF(D464&lt;60,0,ROUND(($D464*I$2)+VLOOKUP($C464,[2]CONFIG!$A$33:$C$43,3,FALSE),0))</f>
        <v>#REF!</v>
      </c>
      <c r="J464" s="491"/>
      <c r="K464" s="195" t="e">
        <f t="shared" si="28"/>
        <v>#REF!</v>
      </c>
      <c r="L464" s="195" t="e">
        <f t="shared" si="29"/>
        <v>#REF!</v>
      </c>
      <c r="M464" s="195" t="e">
        <f t="shared" si="30"/>
        <v>#REF!</v>
      </c>
      <c r="N464" s="195" t="e">
        <f t="shared" si="31"/>
        <v>#REF!</v>
      </c>
      <c r="P464" s="195">
        <v>0</v>
      </c>
      <c r="Q464" s="195">
        <v>0</v>
      </c>
    </row>
    <row r="465" spans="1:17" hidden="1" x14ac:dyDescent="0.25">
      <c r="A465" s="485" t="s">
        <v>791</v>
      </c>
      <c r="B465" s="490" t="e">
        <f>VLOOKUP(A465,[3]Sheet1!$B$1:$D$1757,3,FALSE)</f>
        <v>#N/A</v>
      </c>
      <c r="C465" s="490" t="e">
        <f>VLOOKUP(A465,[3]Sheet1!$B$1:$R$1757,17,FALSE)</f>
        <v>#N/A</v>
      </c>
      <c r="D465" s="493">
        <v>35554</v>
      </c>
      <c r="E465" s="481">
        <v>0</v>
      </c>
      <c r="F465" s="482" t="e">
        <f>IF(D465&lt;60,0,ROUND(($D465*F$2)+VLOOKUP($C465,[2]CONFIG!$A$33:$C$43,3,FALSE),0))</f>
        <v>#REF!</v>
      </c>
      <c r="G465" s="482" t="e">
        <f>IF(D465&lt;60,0,ROUND(($D465*G$2)+VLOOKUP($C465,[2]CONFIG!$A$33:$C$43,3,FALSE),0))</f>
        <v>#REF!</v>
      </c>
      <c r="H465" s="482" t="e">
        <f>IF(D465&lt;60,0,ROUND(($D465*H$2)+VLOOKUP($C465,[2]CONFIG!$A$33:$C$43,3,FALSE),0))</f>
        <v>#REF!</v>
      </c>
      <c r="I465" s="482" t="e">
        <f>IF(D465&lt;60,0,ROUND(($D465*I$2)+VLOOKUP($C465,[2]CONFIG!$A$33:$C$43,3,FALSE),0))</f>
        <v>#REF!</v>
      </c>
      <c r="J465" s="491"/>
      <c r="K465" s="195" t="e">
        <f t="shared" si="28"/>
        <v>#REF!</v>
      </c>
      <c r="L465" s="195" t="e">
        <f t="shared" si="29"/>
        <v>#REF!</v>
      </c>
      <c r="M465" s="195" t="e">
        <f t="shared" si="30"/>
        <v>#REF!</v>
      </c>
      <c r="N465" s="195" t="e">
        <f t="shared" si="31"/>
        <v>#REF!</v>
      </c>
      <c r="P465" s="195">
        <v>0</v>
      </c>
      <c r="Q465" s="195">
        <v>0</v>
      </c>
    </row>
    <row r="466" spans="1:17" hidden="1" x14ac:dyDescent="0.25">
      <c r="A466" s="485" t="s">
        <v>276</v>
      </c>
      <c r="B466" s="490" t="e">
        <f>VLOOKUP(A466,[3]Sheet1!$B$1:$D$1757,3,FALSE)</f>
        <v>#N/A</v>
      </c>
      <c r="C466" s="490" t="e">
        <f>VLOOKUP(A466,[3]Sheet1!$B$1:$R$1757,17,FALSE)</f>
        <v>#N/A</v>
      </c>
      <c r="D466" s="493">
        <v>34813</v>
      </c>
      <c r="E466" s="481">
        <v>0</v>
      </c>
      <c r="F466" s="482" t="e">
        <f>IF(D466&lt;60,0,ROUND(($D466*F$2)+VLOOKUP($C466,[2]CONFIG!$A$33:$C$43,3,FALSE),0))</f>
        <v>#REF!</v>
      </c>
      <c r="G466" s="482" t="e">
        <f>IF(D466&lt;60,0,ROUND(($D466*G$2)+VLOOKUP($C466,[2]CONFIG!$A$33:$C$43,3,FALSE),0))</f>
        <v>#REF!</v>
      </c>
      <c r="H466" s="482" t="e">
        <f>IF(D466&lt;60,0,ROUND(($D466*H$2)+VLOOKUP($C466,[2]CONFIG!$A$33:$C$43,3,FALSE),0))</f>
        <v>#REF!</v>
      </c>
      <c r="I466" s="482" t="e">
        <f>IF(D466&lt;60,0,ROUND(($D466*I$2)+VLOOKUP($C466,[2]CONFIG!$A$33:$C$43,3,FALSE),0))</f>
        <v>#REF!</v>
      </c>
      <c r="J466" s="491"/>
      <c r="K466" s="195" t="e">
        <f t="shared" si="28"/>
        <v>#REF!</v>
      </c>
      <c r="L466" s="195" t="e">
        <f t="shared" si="29"/>
        <v>#REF!</v>
      </c>
      <c r="M466" s="195" t="e">
        <f t="shared" si="30"/>
        <v>#REF!</v>
      </c>
      <c r="N466" s="195" t="e">
        <f t="shared" si="31"/>
        <v>#REF!</v>
      </c>
      <c r="P466" s="195">
        <v>0</v>
      </c>
      <c r="Q466" s="195">
        <v>0</v>
      </c>
    </row>
    <row r="467" spans="1:17" hidden="1" x14ac:dyDescent="0.25">
      <c r="A467" s="485" t="s">
        <v>278</v>
      </c>
      <c r="B467" s="490" t="e">
        <f>VLOOKUP(A467,[3]Sheet1!$B$1:$D$1757,3,FALSE)</f>
        <v>#N/A</v>
      </c>
      <c r="C467" s="490" t="e">
        <f>VLOOKUP(A467,[3]Sheet1!$B$1:$R$1757,17,FALSE)</f>
        <v>#N/A</v>
      </c>
      <c r="D467" s="493">
        <v>34531</v>
      </c>
      <c r="E467" s="481">
        <v>0</v>
      </c>
      <c r="F467" s="482" t="e">
        <f>IF(D467&lt;60,0,ROUND(($D467*F$2)+VLOOKUP($C467,[2]CONFIG!$A$33:$C$43,3,FALSE),0))</f>
        <v>#REF!</v>
      </c>
      <c r="G467" s="482" t="e">
        <f>IF(D467&lt;60,0,ROUND(($D467*G$2)+VLOOKUP($C467,[2]CONFIG!$A$33:$C$43,3,FALSE),0))</f>
        <v>#REF!</v>
      </c>
      <c r="H467" s="482" t="e">
        <f>IF(D467&lt;60,0,ROUND(($D467*H$2)+VLOOKUP($C467,[2]CONFIG!$A$33:$C$43,3,FALSE),0))</f>
        <v>#REF!</v>
      </c>
      <c r="I467" s="482" t="e">
        <f>IF(D467&lt;60,0,ROUND(($D467*I$2)+VLOOKUP($C467,[2]CONFIG!$A$33:$C$43,3,FALSE),0))</f>
        <v>#REF!</v>
      </c>
      <c r="J467" s="491"/>
      <c r="K467" s="195" t="e">
        <f t="shared" si="28"/>
        <v>#REF!</v>
      </c>
      <c r="L467" s="195" t="e">
        <f t="shared" si="29"/>
        <v>#REF!</v>
      </c>
      <c r="M467" s="195" t="e">
        <f t="shared" si="30"/>
        <v>#REF!</v>
      </c>
      <c r="N467" s="195" t="e">
        <f t="shared" si="31"/>
        <v>#REF!</v>
      </c>
      <c r="P467" s="195">
        <v>0</v>
      </c>
      <c r="Q467" s="195">
        <v>0</v>
      </c>
    </row>
    <row r="468" spans="1:17" hidden="1" x14ac:dyDescent="0.25">
      <c r="A468" s="485" t="s">
        <v>275</v>
      </c>
      <c r="B468" s="490" t="e">
        <f>VLOOKUP(A468,[3]Sheet1!$B$1:$D$1757,3,FALSE)</f>
        <v>#N/A</v>
      </c>
      <c r="C468" s="490" t="e">
        <f>VLOOKUP(A468,[3]Sheet1!$B$1:$R$1757,17,FALSE)</f>
        <v>#N/A</v>
      </c>
      <c r="D468" s="493">
        <v>35042</v>
      </c>
      <c r="E468" s="481">
        <v>0</v>
      </c>
      <c r="F468" s="482" t="e">
        <f>IF(D468&lt;60,0,ROUND(($D468*F$2)+VLOOKUP($C468,[2]CONFIG!$A$33:$C$43,3,FALSE),0))</f>
        <v>#REF!</v>
      </c>
      <c r="G468" s="482" t="e">
        <f>IF(D468&lt;60,0,ROUND(($D468*G$2)+VLOOKUP($C468,[2]CONFIG!$A$33:$C$43,3,FALSE),0))</f>
        <v>#REF!</v>
      </c>
      <c r="H468" s="482" t="e">
        <f>IF(D468&lt;60,0,ROUND(($D468*H$2)+VLOOKUP($C468,[2]CONFIG!$A$33:$C$43,3,FALSE),0))</f>
        <v>#REF!</v>
      </c>
      <c r="I468" s="482" t="e">
        <f>IF(D468&lt;60,0,ROUND(($D468*I$2)+VLOOKUP($C468,[2]CONFIG!$A$33:$C$43,3,FALSE),0))</f>
        <v>#REF!</v>
      </c>
      <c r="J468" s="491"/>
      <c r="K468" s="195" t="e">
        <f t="shared" si="28"/>
        <v>#REF!</v>
      </c>
      <c r="L468" s="195" t="e">
        <f t="shared" si="29"/>
        <v>#REF!</v>
      </c>
      <c r="M468" s="195" t="e">
        <f t="shared" si="30"/>
        <v>#REF!</v>
      </c>
      <c r="N468" s="195" t="e">
        <f t="shared" si="31"/>
        <v>#REF!</v>
      </c>
      <c r="P468" s="195">
        <v>0</v>
      </c>
      <c r="Q468" s="195">
        <v>0</v>
      </c>
    </row>
    <row r="469" spans="1:17" hidden="1" x14ac:dyDescent="0.25">
      <c r="A469" s="485" t="s">
        <v>792</v>
      </c>
      <c r="B469" s="490" t="e">
        <f>VLOOKUP(A469,[3]Sheet1!$B$1:$D$1757,3,FALSE)</f>
        <v>#N/A</v>
      </c>
      <c r="C469" s="490" t="e">
        <f>VLOOKUP(A469,[3]Sheet1!$B$1:$R$1757,17,FALSE)</f>
        <v>#N/A</v>
      </c>
      <c r="D469" s="493">
        <v>35012</v>
      </c>
      <c r="E469" s="481">
        <v>0</v>
      </c>
      <c r="F469" s="482" t="e">
        <f>IF(D469&lt;60,0,ROUND(($D469*F$2)+VLOOKUP($C469,[2]CONFIG!$A$33:$C$43,3,FALSE),0))</f>
        <v>#REF!</v>
      </c>
      <c r="G469" s="482" t="e">
        <f>IF(D469&lt;60,0,ROUND(($D469*G$2)+VLOOKUP($C469,[2]CONFIG!$A$33:$C$43,3,FALSE),0))</f>
        <v>#REF!</v>
      </c>
      <c r="H469" s="482" t="e">
        <f>IF(D469&lt;60,0,ROUND(($D469*H$2)+VLOOKUP($C469,[2]CONFIG!$A$33:$C$43,3,FALSE),0))</f>
        <v>#REF!</v>
      </c>
      <c r="I469" s="482" t="e">
        <f>IF(D469&lt;60,0,ROUND(($D469*I$2)+VLOOKUP($C469,[2]CONFIG!$A$33:$C$43,3,FALSE),0))</f>
        <v>#REF!</v>
      </c>
      <c r="J469" s="491"/>
      <c r="K469" s="195" t="e">
        <f t="shared" si="28"/>
        <v>#REF!</v>
      </c>
      <c r="L469" s="195" t="e">
        <f t="shared" si="29"/>
        <v>#REF!</v>
      </c>
      <c r="M469" s="195" t="e">
        <f t="shared" si="30"/>
        <v>#REF!</v>
      </c>
      <c r="N469" s="195" t="e">
        <f t="shared" si="31"/>
        <v>#REF!</v>
      </c>
      <c r="P469" s="195">
        <v>0</v>
      </c>
      <c r="Q469" s="195">
        <v>0</v>
      </c>
    </row>
    <row r="470" spans="1:17" hidden="1" x14ac:dyDescent="0.25">
      <c r="A470" s="485" t="s">
        <v>793</v>
      </c>
      <c r="B470" s="490" t="e">
        <f>VLOOKUP(A470,[3]Sheet1!$B$1:$D$1757,3,FALSE)</f>
        <v>#N/A</v>
      </c>
      <c r="C470" s="490" t="e">
        <f>VLOOKUP(A470,[3]Sheet1!$B$1:$R$1757,17,FALSE)</f>
        <v>#N/A</v>
      </c>
      <c r="D470" s="493">
        <v>34701</v>
      </c>
      <c r="E470" s="481">
        <v>0</v>
      </c>
      <c r="F470" s="482" t="e">
        <f>IF(D470&lt;60,0,ROUND(($D470*F$2)+VLOOKUP($C470,[2]CONFIG!$A$33:$C$43,3,FALSE),0))</f>
        <v>#REF!</v>
      </c>
      <c r="G470" s="482" t="e">
        <f>IF(D470&lt;60,0,ROUND(($D470*G$2)+VLOOKUP($C470,[2]CONFIG!$A$33:$C$43,3,FALSE),0))</f>
        <v>#REF!</v>
      </c>
      <c r="H470" s="482" t="e">
        <f>IF(D470&lt;60,0,ROUND(($D470*H$2)+VLOOKUP($C470,[2]CONFIG!$A$33:$C$43,3,FALSE),0))</f>
        <v>#REF!</v>
      </c>
      <c r="I470" s="482" t="e">
        <f>IF(D470&lt;60,0,ROUND(($D470*I$2)+VLOOKUP($C470,[2]CONFIG!$A$33:$C$43,3,FALSE),0))</f>
        <v>#REF!</v>
      </c>
      <c r="J470" s="491"/>
      <c r="K470" s="195" t="e">
        <f t="shared" si="28"/>
        <v>#REF!</v>
      </c>
      <c r="L470" s="195" t="e">
        <f t="shared" si="29"/>
        <v>#REF!</v>
      </c>
      <c r="M470" s="195" t="e">
        <f t="shared" si="30"/>
        <v>#REF!</v>
      </c>
      <c r="N470" s="195" t="e">
        <f t="shared" si="31"/>
        <v>#REF!</v>
      </c>
      <c r="P470" s="195">
        <v>0</v>
      </c>
      <c r="Q470" s="195">
        <v>0</v>
      </c>
    </row>
    <row r="471" spans="1:17" hidden="1" x14ac:dyDescent="0.25">
      <c r="A471" s="485" t="s">
        <v>794</v>
      </c>
      <c r="B471" s="490" t="e">
        <f>VLOOKUP(A471,[3]Sheet1!$B$1:$D$1757,3,FALSE)</f>
        <v>#N/A</v>
      </c>
      <c r="C471" s="490" t="e">
        <f>VLOOKUP(A471,[3]Sheet1!$B$1:$R$1757,17,FALSE)</f>
        <v>#N/A</v>
      </c>
      <c r="D471" s="493">
        <v>34675</v>
      </c>
      <c r="E471" s="481">
        <v>0</v>
      </c>
      <c r="F471" s="482" t="e">
        <f>IF(D471&lt;60,0,ROUND(($D471*F$2)+VLOOKUP($C471,[2]CONFIG!$A$33:$C$43,3,FALSE),0))</f>
        <v>#REF!</v>
      </c>
      <c r="G471" s="482" t="e">
        <f>IF(D471&lt;60,0,ROUND(($D471*G$2)+VLOOKUP($C471,[2]CONFIG!$A$33:$C$43,3,FALSE),0))</f>
        <v>#REF!</v>
      </c>
      <c r="H471" s="482" t="e">
        <f>IF(D471&lt;60,0,ROUND(($D471*H$2)+VLOOKUP($C471,[2]CONFIG!$A$33:$C$43,3,FALSE),0))</f>
        <v>#REF!</v>
      </c>
      <c r="I471" s="482" t="e">
        <f>IF(D471&lt;60,0,ROUND(($D471*I$2)+VLOOKUP($C471,[2]CONFIG!$A$33:$C$43,3,FALSE),0))</f>
        <v>#REF!</v>
      </c>
      <c r="J471" s="491"/>
      <c r="K471" s="195" t="e">
        <f t="shared" si="28"/>
        <v>#REF!</v>
      </c>
      <c r="L471" s="195" t="e">
        <f t="shared" si="29"/>
        <v>#REF!</v>
      </c>
      <c r="M471" s="195" t="e">
        <f t="shared" si="30"/>
        <v>#REF!</v>
      </c>
      <c r="N471" s="195" t="e">
        <f t="shared" si="31"/>
        <v>#REF!</v>
      </c>
      <c r="P471" s="195">
        <v>0</v>
      </c>
      <c r="Q471" s="195">
        <v>0</v>
      </c>
    </row>
    <row r="472" spans="1:17" hidden="1" x14ac:dyDescent="0.25">
      <c r="A472" s="485" t="s">
        <v>795</v>
      </c>
      <c r="B472" s="490" t="e">
        <f>VLOOKUP(A472,[3]Sheet1!$B$1:$D$1757,3,FALSE)</f>
        <v>#N/A</v>
      </c>
      <c r="C472" s="490" t="e">
        <f>VLOOKUP(A472,[3]Sheet1!$B$1:$R$1757,17,FALSE)</f>
        <v>#N/A</v>
      </c>
      <c r="D472" s="493">
        <v>34445</v>
      </c>
      <c r="E472" s="481">
        <v>0</v>
      </c>
      <c r="F472" s="482" t="e">
        <f>IF(D472&lt;60,0,ROUND(($D472*F$2)+VLOOKUP($C472,[2]CONFIG!$A$33:$C$43,3,FALSE),0))</f>
        <v>#REF!</v>
      </c>
      <c r="G472" s="482" t="e">
        <f>IF(D472&lt;60,0,ROUND(($D472*G$2)+VLOOKUP($C472,[2]CONFIG!$A$33:$C$43,3,FALSE),0))</f>
        <v>#REF!</v>
      </c>
      <c r="H472" s="482" t="e">
        <f>IF(D472&lt;60,0,ROUND(($D472*H$2)+VLOOKUP($C472,[2]CONFIG!$A$33:$C$43,3,FALSE),0))</f>
        <v>#REF!</v>
      </c>
      <c r="I472" s="482" t="e">
        <f>IF(D472&lt;60,0,ROUND(($D472*I$2)+VLOOKUP($C472,[2]CONFIG!$A$33:$C$43,3,FALSE),0))</f>
        <v>#REF!</v>
      </c>
      <c r="J472" s="491"/>
      <c r="K472" s="195" t="e">
        <f t="shared" si="28"/>
        <v>#REF!</v>
      </c>
      <c r="L472" s="195" t="e">
        <f t="shared" si="29"/>
        <v>#REF!</v>
      </c>
      <c r="M472" s="195" t="e">
        <f t="shared" si="30"/>
        <v>#REF!</v>
      </c>
      <c r="N472" s="195" t="e">
        <f t="shared" si="31"/>
        <v>#REF!</v>
      </c>
      <c r="P472" s="195">
        <v>0</v>
      </c>
      <c r="Q472" s="195">
        <v>0</v>
      </c>
    </row>
    <row r="473" spans="1:17" hidden="1" x14ac:dyDescent="0.25">
      <c r="A473" s="485" t="s">
        <v>796</v>
      </c>
      <c r="B473" s="490" t="e">
        <f>VLOOKUP(A473,[3]Sheet1!$B$1:$D$1757,3,FALSE)</f>
        <v>#N/A</v>
      </c>
      <c r="C473" s="490" t="e">
        <f>VLOOKUP(A473,[3]Sheet1!$B$1:$R$1757,17,FALSE)</f>
        <v>#N/A</v>
      </c>
      <c r="D473" s="493">
        <v>33706</v>
      </c>
      <c r="E473" s="481">
        <v>0</v>
      </c>
      <c r="F473" s="482" t="e">
        <f>IF(D473&lt;60,0,ROUND(($D473*F$2)+VLOOKUP($C473,[2]CONFIG!$A$33:$C$43,3,FALSE),0))</f>
        <v>#REF!</v>
      </c>
      <c r="G473" s="482" t="e">
        <f>IF(D473&lt;60,0,ROUND(($D473*G$2)+VLOOKUP($C473,[2]CONFIG!$A$33:$C$43,3,FALSE),0))</f>
        <v>#REF!</v>
      </c>
      <c r="H473" s="482" t="e">
        <f>IF(D473&lt;60,0,ROUND(($D473*H$2)+VLOOKUP($C473,[2]CONFIG!$A$33:$C$43,3,FALSE),0))</f>
        <v>#REF!</v>
      </c>
      <c r="I473" s="482" t="e">
        <f>IF(D473&lt;60,0,ROUND(($D473*I$2)+VLOOKUP($C473,[2]CONFIG!$A$33:$C$43,3,FALSE),0))</f>
        <v>#REF!</v>
      </c>
      <c r="J473" s="491"/>
      <c r="K473" s="195" t="e">
        <f t="shared" si="28"/>
        <v>#REF!</v>
      </c>
      <c r="L473" s="195" t="e">
        <f t="shared" si="29"/>
        <v>#REF!</v>
      </c>
      <c r="M473" s="195" t="e">
        <f t="shared" si="30"/>
        <v>#REF!</v>
      </c>
      <c r="N473" s="195" t="e">
        <f t="shared" si="31"/>
        <v>#REF!</v>
      </c>
      <c r="P473" s="195">
        <v>0</v>
      </c>
      <c r="Q473" s="195">
        <v>0</v>
      </c>
    </row>
    <row r="474" spans="1:17" hidden="1" x14ac:dyDescent="0.25">
      <c r="A474" s="485" t="s">
        <v>246</v>
      </c>
      <c r="B474" s="490" t="e">
        <f>VLOOKUP(A474,[3]Sheet1!$B$1:$D$1757,3,FALSE)</f>
        <v>#N/A</v>
      </c>
      <c r="C474" s="490" t="e">
        <f>VLOOKUP(A474,[3]Sheet1!$B$1:$R$1757,17,FALSE)</f>
        <v>#N/A</v>
      </c>
      <c r="D474" s="493">
        <v>33872</v>
      </c>
      <c r="E474" s="481">
        <v>0</v>
      </c>
      <c r="F474" s="482" t="e">
        <f>IF(D474&lt;60,0,ROUND(($D474*F$2)+VLOOKUP($C474,[2]CONFIG!$A$33:$C$43,3,FALSE),0))</f>
        <v>#REF!</v>
      </c>
      <c r="G474" s="482" t="e">
        <f>IF(D474&lt;60,0,ROUND(($D474*G$2)+VLOOKUP($C474,[2]CONFIG!$A$33:$C$43,3,FALSE),0))</f>
        <v>#REF!</v>
      </c>
      <c r="H474" s="482" t="e">
        <f>IF(D474&lt;60,0,ROUND(($D474*H$2)+VLOOKUP($C474,[2]CONFIG!$A$33:$C$43,3,FALSE),0))</f>
        <v>#REF!</v>
      </c>
      <c r="I474" s="482" t="e">
        <f>IF(D474&lt;60,0,ROUND(($D474*I$2)+VLOOKUP($C474,[2]CONFIG!$A$33:$C$43,3,FALSE),0))</f>
        <v>#REF!</v>
      </c>
      <c r="J474" s="491"/>
      <c r="K474" s="195" t="e">
        <f t="shared" si="28"/>
        <v>#REF!</v>
      </c>
      <c r="L474" s="195" t="e">
        <f t="shared" si="29"/>
        <v>#REF!</v>
      </c>
      <c r="M474" s="195" t="e">
        <f t="shared" si="30"/>
        <v>#REF!</v>
      </c>
      <c r="N474" s="195" t="e">
        <f t="shared" si="31"/>
        <v>#REF!</v>
      </c>
      <c r="P474" s="195">
        <v>0</v>
      </c>
      <c r="Q474" s="195">
        <v>0</v>
      </c>
    </row>
    <row r="475" spans="1:17" hidden="1" x14ac:dyDescent="0.25">
      <c r="A475" s="485" t="s">
        <v>273</v>
      </c>
      <c r="B475" s="490" t="e">
        <f>VLOOKUP(A475,[3]Sheet1!$B$1:$D$1757,3,FALSE)</f>
        <v>#N/A</v>
      </c>
      <c r="C475" s="490" t="e">
        <f>VLOOKUP(A475,[3]Sheet1!$B$1:$R$1757,17,FALSE)</f>
        <v>#N/A</v>
      </c>
      <c r="D475" s="493">
        <v>33600</v>
      </c>
      <c r="E475" s="481">
        <v>0</v>
      </c>
      <c r="F475" s="482" t="e">
        <f>IF(D475&lt;60,0,ROUND(($D475*F$2)+VLOOKUP($C475,[2]CONFIG!$A$33:$C$43,3,FALSE),0))</f>
        <v>#REF!</v>
      </c>
      <c r="G475" s="482" t="e">
        <f>IF(D475&lt;60,0,ROUND(($D475*G$2)+VLOOKUP($C475,[2]CONFIG!$A$33:$C$43,3,FALSE),0))</f>
        <v>#REF!</v>
      </c>
      <c r="H475" s="482" t="e">
        <f>IF(D475&lt;60,0,ROUND(($D475*H$2)+VLOOKUP($C475,[2]CONFIG!$A$33:$C$43,3,FALSE),0))</f>
        <v>#REF!</v>
      </c>
      <c r="I475" s="482" t="e">
        <f>IF(D475&lt;60,0,ROUND(($D475*I$2)+VLOOKUP($C475,[2]CONFIG!$A$33:$C$43,3,FALSE),0))</f>
        <v>#REF!</v>
      </c>
      <c r="J475" s="491"/>
      <c r="K475" s="195" t="e">
        <f t="shared" si="28"/>
        <v>#REF!</v>
      </c>
      <c r="L475" s="195" t="e">
        <f t="shared" si="29"/>
        <v>#REF!</v>
      </c>
      <c r="M475" s="195" t="e">
        <f t="shared" si="30"/>
        <v>#REF!</v>
      </c>
      <c r="N475" s="195" t="e">
        <f t="shared" si="31"/>
        <v>#REF!</v>
      </c>
      <c r="P475" s="195">
        <v>0</v>
      </c>
      <c r="Q475" s="195">
        <v>0</v>
      </c>
    </row>
    <row r="476" spans="1:17" hidden="1" x14ac:dyDescent="0.25">
      <c r="A476" s="485" t="s">
        <v>797</v>
      </c>
      <c r="B476" s="490" t="e">
        <f>VLOOKUP(A476,[3]Sheet1!$B$1:$D$1757,3,FALSE)</f>
        <v>#N/A</v>
      </c>
      <c r="C476" s="490" t="e">
        <f>VLOOKUP(A476,[3]Sheet1!$B$1:$R$1757,17,FALSE)</f>
        <v>#N/A</v>
      </c>
      <c r="D476" s="493">
        <v>33881</v>
      </c>
      <c r="E476" s="481">
        <v>0</v>
      </c>
      <c r="F476" s="482" t="e">
        <f>IF(D476&lt;60,0,ROUND(($D476*F$2)+VLOOKUP($C476,[2]CONFIG!$A$33:$C$43,3,FALSE),0))</f>
        <v>#REF!</v>
      </c>
      <c r="G476" s="482" t="e">
        <f>IF(D476&lt;60,0,ROUND(($D476*G$2)+VLOOKUP($C476,[2]CONFIG!$A$33:$C$43,3,FALSE),0))</f>
        <v>#REF!</v>
      </c>
      <c r="H476" s="482" t="e">
        <f>IF(D476&lt;60,0,ROUND(($D476*H$2)+VLOOKUP($C476,[2]CONFIG!$A$33:$C$43,3,FALSE),0))</f>
        <v>#REF!</v>
      </c>
      <c r="I476" s="482" t="e">
        <f>IF(D476&lt;60,0,ROUND(($D476*I$2)+VLOOKUP($C476,[2]CONFIG!$A$33:$C$43,3,FALSE),0))</f>
        <v>#REF!</v>
      </c>
      <c r="J476" s="491"/>
      <c r="K476" s="195" t="e">
        <f t="shared" si="28"/>
        <v>#REF!</v>
      </c>
      <c r="L476" s="195" t="e">
        <f t="shared" si="29"/>
        <v>#REF!</v>
      </c>
      <c r="M476" s="195" t="e">
        <f t="shared" si="30"/>
        <v>#REF!</v>
      </c>
      <c r="N476" s="195" t="e">
        <f t="shared" si="31"/>
        <v>#REF!</v>
      </c>
      <c r="P476" s="195">
        <v>0</v>
      </c>
      <c r="Q476" s="195">
        <v>0</v>
      </c>
    </row>
    <row r="477" spans="1:17" hidden="1" x14ac:dyDescent="0.25">
      <c r="A477" s="485" t="s">
        <v>798</v>
      </c>
      <c r="B477" s="490" t="e">
        <f>VLOOKUP(A477,[3]Sheet1!$B$1:$D$1757,3,FALSE)</f>
        <v>#N/A</v>
      </c>
      <c r="C477" s="490" t="e">
        <f>VLOOKUP(A477,[3]Sheet1!$B$1:$R$1757,17,FALSE)</f>
        <v>#N/A</v>
      </c>
      <c r="D477" s="493">
        <v>33330</v>
      </c>
      <c r="E477" s="481">
        <v>0</v>
      </c>
      <c r="F477" s="482" t="e">
        <f>IF(D477&lt;60,0,ROUND(($D477*F$2)+VLOOKUP($C477,[2]CONFIG!$A$33:$C$43,3,FALSE),0))</f>
        <v>#REF!</v>
      </c>
      <c r="G477" s="482" t="e">
        <f>IF(D477&lt;60,0,ROUND(($D477*G$2)+VLOOKUP($C477,[2]CONFIG!$A$33:$C$43,3,FALSE),0))</f>
        <v>#REF!</v>
      </c>
      <c r="H477" s="482" t="e">
        <f>IF(D477&lt;60,0,ROUND(($D477*H$2)+VLOOKUP($C477,[2]CONFIG!$A$33:$C$43,3,FALSE),0))</f>
        <v>#REF!</v>
      </c>
      <c r="I477" s="482" t="e">
        <f>IF(D477&lt;60,0,ROUND(($D477*I$2)+VLOOKUP($C477,[2]CONFIG!$A$33:$C$43,3,FALSE),0))</f>
        <v>#REF!</v>
      </c>
      <c r="J477" s="491"/>
      <c r="K477" s="195" t="e">
        <f t="shared" si="28"/>
        <v>#REF!</v>
      </c>
      <c r="L477" s="195" t="e">
        <f t="shared" si="29"/>
        <v>#REF!</v>
      </c>
      <c r="M477" s="195" t="e">
        <f t="shared" si="30"/>
        <v>#REF!</v>
      </c>
      <c r="N477" s="195" t="e">
        <f t="shared" si="31"/>
        <v>#REF!</v>
      </c>
      <c r="P477" s="195">
        <v>0</v>
      </c>
      <c r="Q477" s="195">
        <v>0</v>
      </c>
    </row>
    <row r="478" spans="1:17" hidden="1" x14ac:dyDescent="0.25">
      <c r="A478" s="494" t="s">
        <v>799</v>
      </c>
      <c r="B478" s="490" t="e">
        <f>VLOOKUP(A478,[3]Sheet1!$B$1:$D$1757,3,FALSE)</f>
        <v>#N/A</v>
      </c>
      <c r="C478" s="490" t="e">
        <f>VLOOKUP(A478,[3]Sheet1!$B$1:$R$1757,17,FALSE)</f>
        <v>#N/A</v>
      </c>
      <c r="D478" s="493">
        <v>33477</v>
      </c>
      <c r="E478" s="481">
        <v>0</v>
      </c>
      <c r="F478" s="482" t="e">
        <f>IF(D478&lt;60,0,ROUND(($D478*F$2)+VLOOKUP($C478,[2]CONFIG!$A$33:$C$43,3,FALSE),0))</f>
        <v>#REF!</v>
      </c>
      <c r="G478" s="482" t="e">
        <f>IF(D478&lt;60,0,ROUND(($D478*G$2)+VLOOKUP($C478,[2]CONFIG!$A$33:$C$43,3,FALSE),0))</f>
        <v>#REF!</v>
      </c>
      <c r="H478" s="482" t="e">
        <f>IF(D478&lt;60,0,ROUND(($D478*H$2)+VLOOKUP($C478,[2]CONFIG!$A$33:$C$43,3,FALSE),0))</f>
        <v>#REF!</v>
      </c>
      <c r="I478" s="482" t="e">
        <f>IF(D478&lt;60,0,ROUND(($D478*I$2)+VLOOKUP($C478,[2]CONFIG!$A$33:$C$43,3,FALSE),0))</f>
        <v>#REF!</v>
      </c>
      <c r="J478" s="491"/>
      <c r="K478" s="195" t="e">
        <f t="shared" si="28"/>
        <v>#REF!</v>
      </c>
      <c r="L478" s="195" t="e">
        <f t="shared" si="29"/>
        <v>#REF!</v>
      </c>
      <c r="M478" s="195" t="e">
        <f t="shared" si="30"/>
        <v>#REF!</v>
      </c>
      <c r="N478" s="195" t="e">
        <f t="shared" si="31"/>
        <v>#REF!</v>
      </c>
      <c r="P478" s="195">
        <v>0</v>
      </c>
      <c r="Q478" s="195">
        <v>0</v>
      </c>
    </row>
    <row r="479" spans="1:17" hidden="1" x14ac:dyDescent="0.25">
      <c r="A479" s="485" t="s">
        <v>800</v>
      </c>
      <c r="B479" s="490" t="e">
        <f>VLOOKUP(A479,[3]Sheet1!$B$1:$D$1757,3,FALSE)</f>
        <v>#N/A</v>
      </c>
      <c r="C479" s="490" t="e">
        <f>VLOOKUP(A479,[3]Sheet1!$B$1:$R$1757,17,FALSE)</f>
        <v>#N/A</v>
      </c>
      <c r="D479" s="493">
        <v>34261</v>
      </c>
      <c r="E479" s="481">
        <v>0</v>
      </c>
      <c r="F479" s="482" t="e">
        <f>IF(D479&lt;60,0,ROUND(($D479*F$2)+VLOOKUP($C479,[2]CONFIG!$A$33:$C$43,3,FALSE),0))</f>
        <v>#REF!</v>
      </c>
      <c r="G479" s="482" t="e">
        <f>IF(D479&lt;60,0,ROUND(($D479*G$2)+VLOOKUP($C479,[2]CONFIG!$A$33:$C$43,3,FALSE),0))</f>
        <v>#REF!</v>
      </c>
      <c r="H479" s="482" t="e">
        <f>IF(D479&lt;60,0,ROUND(($D479*H$2)+VLOOKUP($C479,[2]CONFIG!$A$33:$C$43,3,FALSE),0))</f>
        <v>#REF!</v>
      </c>
      <c r="I479" s="482" t="e">
        <f>IF(D479&lt;60,0,ROUND(($D479*I$2)+VLOOKUP($C479,[2]CONFIG!$A$33:$C$43,3,FALSE),0))</f>
        <v>#REF!</v>
      </c>
      <c r="J479" s="491"/>
      <c r="K479" s="195" t="e">
        <f t="shared" si="28"/>
        <v>#REF!</v>
      </c>
      <c r="L479" s="195" t="e">
        <f t="shared" si="29"/>
        <v>#REF!</v>
      </c>
      <c r="M479" s="195" t="e">
        <f t="shared" si="30"/>
        <v>#REF!</v>
      </c>
      <c r="N479" s="195" t="e">
        <f t="shared" si="31"/>
        <v>#REF!</v>
      </c>
      <c r="P479" s="195">
        <v>0</v>
      </c>
      <c r="Q479" s="195">
        <v>0</v>
      </c>
    </row>
    <row r="480" spans="1:17" hidden="1" x14ac:dyDescent="0.25">
      <c r="A480" s="485" t="s">
        <v>801</v>
      </c>
      <c r="B480" s="490" t="e">
        <f>VLOOKUP(A480,[3]Sheet1!$B$1:$D$1757,3,FALSE)</f>
        <v>#N/A</v>
      </c>
      <c r="C480" s="490" t="e">
        <f>VLOOKUP(A480,[3]Sheet1!$B$1:$R$1757,17,FALSE)</f>
        <v>#N/A</v>
      </c>
      <c r="D480" s="493">
        <v>32575</v>
      </c>
      <c r="E480" s="481">
        <v>0</v>
      </c>
      <c r="F480" s="482" t="e">
        <f>IF(D480&lt;60,0,ROUND(($D480*F$2)+VLOOKUP($C480,[2]CONFIG!$A$33:$C$43,3,FALSE),0))</f>
        <v>#REF!</v>
      </c>
      <c r="G480" s="482" t="e">
        <f>IF(D480&lt;60,0,ROUND(($D480*G$2)+VLOOKUP($C480,[2]CONFIG!$A$33:$C$43,3,FALSE),0))</f>
        <v>#REF!</v>
      </c>
      <c r="H480" s="482" t="e">
        <f>IF(D480&lt;60,0,ROUND(($D480*H$2)+VLOOKUP($C480,[2]CONFIG!$A$33:$C$43,3,FALSE),0))</f>
        <v>#REF!</v>
      </c>
      <c r="I480" s="482" t="e">
        <f>IF(D480&lt;60,0,ROUND(($D480*I$2)+VLOOKUP($C480,[2]CONFIG!$A$33:$C$43,3,FALSE),0))</f>
        <v>#REF!</v>
      </c>
      <c r="J480" s="491"/>
      <c r="K480" s="195" t="e">
        <f t="shared" si="28"/>
        <v>#REF!</v>
      </c>
      <c r="L480" s="195" t="e">
        <f t="shared" si="29"/>
        <v>#REF!</v>
      </c>
      <c r="M480" s="195" t="e">
        <f t="shared" si="30"/>
        <v>#REF!</v>
      </c>
      <c r="N480" s="195" t="e">
        <f t="shared" si="31"/>
        <v>#REF!</v>
      </c>
      <c r="P480" s="195">
        <v>0</v>
      </c>
      <c r="Q480" s="195">
        <v>0</v>
      </c>
    </row>
    <row r="481" spans="1:17" hidden="1" x14ac:dyDescent="0.25">
      <c r="A481" s="485" t="s">
        <v>802</v>
      </c>
      <c r="B481" s="490" t="e">
        <f>VLOOKUP(A481,[3]Sheet1!$B$1:$D$1757,3,FALSE)</f>
        <v>#N/A</v>
      </c>
      <c r="C481" s="490" t="e">
        <f>VLOOKUP(A481,[3]Sheet1!$B$1:$R$1757,17,FALSE)</f>
        <v>#N/A</v>
      </c>
      <c r="D481" s="493">
        <v>32908</v>
      </c>
      <c r="E481" s="481">
        <v>0</v>
      </c>
      <c r="F481" s="482" t="e">
        <f>IF(D481&lt;60,0,ROUND(($D481*F$2)+VLOOKUP($C481,[2]CONFIG!$A$33:$C$43,3,FALSE),0))</f>
        <v>#REF!</v>
      </c>
      <c r="G481" s="482" t="e">
        <f>IF(D481&lt;60,0,ROUND(($D481*G$2)+VLOOKUP($C481,[2]CONFIG!$A$33:$C$43,3,FALSE),0))</f>
        <v>#REF!</v>
      </c>
      <c r="H481" s="482" t="e">
        <f>IF(D481&lt;60,0,ROUND(($D481*H$2)+VLOOKUP($C481,[2]CONFIG!$A$33:$C$43,3,FALSE),0))</f>
        <v>#REF!</v>
      </c>
      <c r="I481" s="482" t="e">
        <f>IF(D481&lt;60,0,ROUND(($D481*I$2)+VLOOKUP($C481,[2]CONFIG!$A$33:$C$43,3,FALSE),0))</f>
        <v>#REF!</v>
      </c>
      <c r="J481" s="491"/>
      <c r="K481" s="195" t="e">
        <f t="shared" si="28"/>
        <v>#REF!</v>
      </c>
      <c r="L481" s="195" t="e">
        <f t="shared" si="29"/>
        <v>#REF!</v>
      </c>
      <c r="M481" s="195" t="e">
        <f t="shared" si="30"/>
        <v>#REF!</v>
      </c>
      <c r="N481" s="195" t="e">
        <f t="shared" si="31"/>
        <v>#REF!</v>
      </c>
      <c r="P481" s="195">
        <v>0</v>
      </c>
      <c r="Q481" s="195">
        <v>0</v>
      </c>
    </row>
    <row r="482" spans="1:17" hidden="1" x14ac:dyDescent="0.25">
      <c r="A482" s="485" t="s">
        <v>270</v>
      </c>
      <c r="B482" s="490" t="e">
        <f>VLOOKUP(A482,[3]Sheet1!$B$1:$D$1757,3,FALSE)</f>
        <v>#N/A</v>
      </c>
      <c r="C482" s="490" t="e">
        <f>VLOOKUP(A482,[3]Sheet1!$B$1:$R$1757,17,FALSE)</f>
        <v>#N/A</v>
      </c>
      <c r="D482" s="493">
        <v>32016</v>
      </c>
      <c r="E482" s="481">
        <v>0</v>
      </c>
      <c r="F482" s="482" t="e">
        <f>IF(D482&lt;60,0,ROUND(($D482*F$2)+VLOOKUP($C482,[2]CONFIG!$A$33:$C$43,3,FALSE),0))</f>
        <v>#REF!</v>
      </c>
      <c r="G482" s="482" t="e">
        <f>IF(D482&lt;60,0,ROUND(($D482*G$2)+VLOOKUP($C482,[2]CONFIG!$A$33:$C$43,3,FALSE),0))</f>
        <v>#REF!</v>
      </c>
      <c r="H482" s="482" t="e">
        <f>IF(D482&lt;60,0,ROUND(($D482*H$2)+VLOOKUP($C482,[2]CONFIG!$A$33:$C$43,3,FALSE),0))</f>
        <v>#REF!</v>
      </c>
      <c r="I482" s="482" t="e">
        <f>IF(D482&lt;60,0,ROUND(($D482*I$2)+VLOOKUP($C482,[2]CONFIG!$A$33:$C$43,3,FALSE),0))</f>
        <v>#REF!</v>
      </c>
      <c r="J482" s="491"/>
      <c r="K482" s="195" t="e">
        <f t="shared" si="28"/>
        <v>#REF!</v>
      </c>
      <c r="L482" s="195" t="e">
        <f t="shared" si="29"/>
        <v>#REF!</v>
      </c>
      <c r="M482" s="195" t="e">
        <f t="shared" si="30"/>
        <v>#REF!</v>
      </c>
      <c r="N482" s="195" t="e">
        <f t="shared" si="31"/>
        <v>#REF!</v>
      </c>
      <c r="P482" s="195">
        <v>0</v>
      </c>
      <c r="Q482" s="195">
        <v>0</v>
      </c>
    </row>
    <row r="483" spans="1:17" hidden="1" x14ac:dyDescent="0.25">
      <c r="A483" s="485" t="s">
        <v>803</v>
      </c>
      <c r="B483" s="490" t="e">
        <f>VLOOKUP(A483,[3]Sheet1!$B$1:$D$1757,3,FALSE)</f>
        <v>#N/A</v>
      </c>
      <c r="C483" s="490" t="e">
        <f>VLOOKUP(A483,[3]Sheet1!$B$1:$R$1757,17,FALSE)</f>
        <v>#N/A</v>
      </c>
      <c r="D483" s="493">
        <v>31216</v>
      </c>
      <c r="E483" s="481">
        <v>0</v>
      </c>
      <c r="F483" s="482" t="e">
        <f>IF(D483&lt;60,0,ROUND(($D483*F$2)+VLOOKUP($C483,[2]CONFIG!$A$33:$C$43,3,FALSE),0))</f>
        <v>#REF!</v>
      </c>
      <c r="G483" s="482" t="e">
        <f>IF(D483&lt;60,0,ROUND(($D483*G$2)+VLOOKUP($C483,[2]CONFIG!$A$33:$C$43,3,FALSE),0))</f>
        <v>#REF!</v>
      </c>
      <c r="H483" s="482" t="e">
        <f>IF(D483&lt;60,0,ROUND(($D483*H$2)+VLOOKUP($C483,[2]CONFIG!$A$33:$C$43,3,FALSE),0))</f>
        <v>#REF!</v>
      </c>
      <c r="I483" s="482" t="e">
        <f>IF(D483&lt;60,0,ROUND(($D483*I$2)+VLOOKUP($C483,[2]CONFIG!$A$33:$C$43,3,FALSE),0))</f>
        <v>#REF!</v>
      </c>
      <c r="J483" s="491"/>
      <c r="K483" s="195" t="e">
        <f t="shared" si="28"/>
        <v>#REF!</v>
      </c>
      <c r="L483" s="195" t="e">
        <f t="shared" si="29"/>
        <v>#REF!</v>
      </c>
      <c r="M483" s="195" t="e">
        <f t="shared" si="30"/>
        <v>#REF!</v>
      </c>
      <c r="N483" s="195" t="e">
        <f t="shared" si="31"/>
        <v>#REF!</v>
      </c>
      <c r="P483" s="195">
        <v>0</v>
      </c>
      <c r="Q483" s="195">
        <v>0</v>
      </c>
    </row>
    <row r="484" spans="1:17" hidden="1" x14ac:dyDescent="0.25">
      <c r="A484" s="494" t="s">
        <v>272</v>
      </c>
      <c r="B484" s="490" t="e">
        <f>VLOOKUP(A484,[3]Sheet1!$B$1:$D$1757,3,FALSE)</f>
        <v>#N/A</v>
      </c>
      <c r="C484" s="490" t="e">
        <f>VLOOKUP(A484,[3]Sheet1!$B$1:$R$1757,17,FALSE)</f>
        <v>#N/A</v>
      </c>
      <c r="D484" s="493">
        <v>31600</v>
      </c>
      <c r="E484" s="481">
        <v>0</v>
      </c>
      <c r="F484" s="482" t="e">
        <f>IF(D484&lt;60,0,ROUND(($D484*F$2)+VLOOKUP($C484,[2]CONFIG!$A$33:$C$43,3,FALSE),0))</f>
        <v>#REF!</v>
      </c>
      <c r="G484" s="482" t="e">
        <f>IF(D484&lt;60,0,ROUND(($D484*G$2)+VLOOKUP($C484,[2]CONFIG!$A$33:$C$43,3,FALSE),0))</f>
        <v>#REF!</v>
      </c>
      <c r="H484" s="482" t="e">
        <f>IF(D484&lt;60,0,ROUND(($D484*H$2)+VLOOKUP($C484,[2]CONFIG!$A$33:$C$43,3,FALSE),0))</f>
        <v>#REF!</v>
      </c>
      <c r="I484" s="482" t="e">
        <f>IF(D484&lt;60,0,ROUND(($D484*I$2)+VLOOKUP($C484,[2]CONFIG!$A$33:$C$43,3,FALSE),0))</f>
        <v>#REF!</v>
      </c>
      <c r="J484" s="491"/>
      <c r="K484" s="195" t="e">
        <f t="shared" si="28"/>
        <v>#REF!</v>
      </c>
      <c r="L484" s="195" t="e">
        <f t="shared" si="29"/>
        <v>#REF!</v>
      </c>
      <c r="M484" s="195" t="e">
        <f t="shared" si="30"/>
        <v>#REF!</v>
      </c>
      <c r="N484" s="195" t="e">
        <f t="shared" si="31"/>
        <v>#REF!</v>
      </c>
      <c r="P484" s="195">
        <v>0</v>
      </c>
      <c r="Q484" s="195">
        <v>0</v>
      </c>
    </row>
    <row r="485" spans="1:17" hidden="1" x14ac:dyDescent="0.25">
      <c r="A485" s="485" t="s">
        <v>804</v>
      </c>
      <c r="B485" s="490" t="e">
        <f>VLOOKUP(A485,[3]Sheet1!$B$1:$D$1757,3,FALSE)</f>
        <v>#N/A</v>
      </c>
      <c r="C485" s="490" t="e">
        <f>VLOOKUP(A485,[3]Sheet1!$B$1:$R$1757,17,FALSE)</f>
        <v>#N/A</v>
      </c>
      <c r="D485" s="493">
        <v>31856</v>
      </c>
      <c r="E485" s="481">
        <v>0</v>
      </c>
      <c r="F485" s="482" t="e">
        <f>IF(D485&lt;60,0,ROUND(($D485*F$2)+VLOOKUP($C485,[2]CONFIG!$A$33:$C$43,3,FALSE),0))</f>
        <v>#REF!</v>
      </c>
      <c r="G485" s="482" t="e">
        <f>IF(D485&lt;60,0,ROUND(($D485*G$2)+VLOOKUP($C485,[2]CONFIG!$A$33:$C$43,3,FALSE),0))</f>
        <v>#REF!</v>
      </c>
      <c r="H485" s="482" t="e">
        <f>IF(D485&lt;60,0,ROUND(($D485*H$2)+VLOOKUP($C485,[2]CONFIG!$A$33:$C$43,3,FALSE),0))</f>
        <v>#REF!</v>
      </c>
      <c r="I485" s="482" t="e">
        <f>IF(D485&lt;60,0,ROUND(($D485*I$2)+VLOOKUP($C485,[2]CONFIG!$A$33:$C$43,3,FALSE),0))</f>
        <v>#REF!</v>
      </c>
      <c r="J485" s="491"/>
      <c r="K485" s="195" t="e">
        <f t="shared" si="28"/>
        <v>#REF!</v>
      </c>
      <c r="L485" s="195" t="e">
        <f t="shared" si="29"/>
        <v>#REF!</v>
      </c>
      <c r="M485" s="195" t="e">
        <f t="shared" si="30"/>
        <v>#REF!</v>
      </c>
      <c r="N485" s="195" t="e">
        <f t="shared" si="31"/>
        <v>#REF!</v>
      </c>
      <c r="P485" s="195">
        <v>0</v>
      </c>
      <c r="Q485" s="195">
        <v>0</v>
      </c>
    </row>
    <row r="486" spans="1:17" hidden="1" x14ac:dyDescent="0.25">
      <c r="A486" s="485" t="s">
        <v>805</v>
      </c>
      <c r="B486" s="490" t="e">
        <f>VLOOKUP(A486,[3]Sheet1!$B$1:$D$1757,3,FALSE)</f>
        <v>#N/A</v>
      </c>
      <c r="C486" s="490" t="e">
        <f>VLOOKUP(A486,[3]Sheet1!$B$1:$R$1757,17,FALSE)</f>
        <v>#N/A</v>
      </c>
      <c r="D486" s="493">
        <v>31312</v>
      </c>
      <c r="E486" s="481">
        <v>0</v>
      </c>
      <c r="F486" s="482" t="e">
        <f>IF(D486&lt;60,0,ROUND(($D486*F$2)+VLOOKUP($C486,[2]CONFIG!$A$33:$C$43,3,FALSE),0))</f>
        <v>#REF!</v>
      </c>
      <c r="G486" s="482" t="e">
        <f>IF(D486&lt;60,0,ROUND(($D486*G$2)+VLOOKUP($C486,[2]CONFIG!$A$33:$C$43,3,FALSE),0))</f>
        <v>#REF!</v>
      </c>
      <c r="H486" s="482" t="e">
        <f>IF(D486&lt;60,0,ROUND(($D486*H$2)+VLOOKUP($C486,[2]CONFIG!$A$33:$C$43,3,FALSE),0))</f>
        <v>#REF!</v>
      </c>
      <c r="I486" s="482" t="e">
        <f>IF(D486&lt;60,0,ROUND(($D486*I$2)+VLOOKUP($C486,[2]CONFIG!$A$33:$C$43,3,FALSE),0))</f>
        <v>#REF!</v>
      </c>
      <c r="J486" s="491"/>
      <c r="K486" s="195" t="e">
        <f t="shared" si="28"/>
        <v>#REF!</v>
      </c>
      <c r="L486" s="195" t="e">
        <f t="shared" si="29"/>
        <v>#REF!</v>
      </c>
      <c r="M486" s="195" t="e">
        <f t="shared" si="30"/>
        <v>#REF!</v>
      </c>
      <c r="N486" s="195" t="e">
        <f t="shared" si="31"/>
        <v>#REF!</v>
      </c>
      <c r="P486" s="195">
        <v>0</v>
      </c>
      <c r="Q486" s="195">
        <v>0</v>
      </c>
    </row>
    <row r="487" spans="1:17" hidden="1" x14ac:dyDescent="0.25">
      <c r="A487" s="485" t="s">
        <v>806</v>
      </c>
      <c r="B487" s="490" t="e">
        <f>VLOOKUP(A487,[3]Sheet1!$B$1:$D$1757,3,FALSE)</f>
        <v>#N/A</v>
      </c>
      <c r="C487" s="490" t="e">
        <f>VLOOKUP(A487,[3]Sheet1!$B$1:$R$1757,17,FALSE)</f>
        <v>#N/A</v>
      </c>
      <c r="D487" s="493">
        <v>31981</v>
      </c>
      <c r="E487" s="481">
        <v>0</v>
      </c>
      <c r="F487" s="482" t="e">
        <f>IF(D487&lt;60,0,ROUND(($D487*F$2)+VLOOKUP($C487,[2]CONFIG!$A$33:$C$43,3,FALSE),0))</f>
        <v>#REF!</v>
      </c>
      <c r="G487" s="482" t="e">
        <f>IF(D487&lt;60,0,ROUND(($D487*G$2)+VLOOKUP($C487,[2]CONFIG!$A$33:$C$43,3,FALSE),0))</f>
        <v>#REF!</v>
      </c>
      <c r="H487" s="482" t="e">
        <f>IF(D487&lt;60,0,ROUND(($D487*H$2)+VLOOKUP($C487,[2]CONFIG!$A$33:$C$43,3,FALSE),0))</f>
        <v>#REF!</v>
      </c>
      <c r="I487" s="482" t="e">
        <f>IF(D487&lt;60,0,ROUND(($D487*I$2)+VLOOKUP($C487,[2]CONFIG!$A$33:$C$43,3,FALSE),0))</f>
        <v>#REF!</v>
      </c>
      <c r="J487" s="491"/>
      <c r="K487" s="195" t="e">
        <f t="shared" si="28"/>
        <v>#REF!</v>
      </c>
      <c r="L487" s="195" t="e">
        <f t="shared" si="29"/>
        <v>#REF!</v>
      </c>
      <c r="M487" s="195" t="e">
        <f t="shared" si="30"/>
        <v>#REF!</v>
      </c>
      <c r="N487" s="195" t="e">
        <f t="shared" si="31"/>
        <v>#REF!</v>
      </c>
      <c r="P487" s="195">
        <v>0</v>
      </c>
      <c r="Q487" s="195">
        <v>0</v>
      </c>
    </row>
    <row r="488" spans="1:17" hidden="1" x14ac:dyDescent="0.25">
      <c r="A488" s="494" t="s">
        <v>807</v>
      </c>
      <c r="B488" s="490" t="e">
        <f>VLOOKUP(A488,[3]Sheet1!$B$1:$D$1757,3,FALSE)</f>
        <v>#N/A</v>
      </c>
      <c r="C488" s="490" t="e">
        <f>VLOOKUP(A488,[3]Sheet1!$B$1:$R$1757,17,FALSE)</f>
        <v>#N/A</v>
      </c>
      <c r="D488" s="493">
        <v>30890</v>
      </c>
      <c r="E488" s="481">
        <v>0</v>
      </c>
      <c r="F488" s="482" t="e">
        <f>IF(D488&lt;60,0,ROUND(($D488*F$2)+VLOOKUP($C488,[2]CONFIG!$A$33:$C$43,3,FALSE),0))</f>
        <v>#REF!</v>
      </c>
      <c r="G488" s="482" t="e">
        <f>IF(D488&lt;60,0,ROUND(($D488*G$2)+VLOOKUP($C488,[2]CONFIG!$A$33:$C$43,3,FALSE),0))</f>
        <v>#REF!</v>
      </c>
      <c r="H488" s="482" t="e">
        <f>IF(D488&lt;60,0,ROUND(($D488*H$2)+VLOOKUP($C488,[2]CONFIG!$A$33:$C$43,3,FALSE),0))</f>
        <v>#REF!</v>
      </c>
      <c r="I488" s="482" t="e">
        <f>IF(D488&lt;60,0,ROUND(($D488*I$2)+VLOOKUP($C488,[2]CONFIG!$A$33:$C$43,3,FALSE),0))</f>
        <v>#REF!</v>
      </c>
      <c r="J488" s="491"/>
      <c r="K488" s="195" t="e">
        <f t="shared" si="28"/>
        <v>#REF!</v>
      </c>
      <c r="L488" s="195" t="e">
        <f t="shared" si="29"/>
        <v>#REF!</v>
      </c>
      <c r="M488" s="195" t="e">
        <f t="shared" si="30"/>
        <v>#REF!</v>
      </c>
      <c r="N488" s="195" t="e">
        <f t="shared" si="31"/>
        <v>#REF!</v>
      </c>
      <c r="P488" s="195">
        <v>0</v>
      </c>
      <c r="Q488" s="195">
        <v>0</v>
      </c>
    </row>
    <row r="489" spans="1:17" hidden="1" x14ac:dyDescent="0.25">
      <c r="A489" s="485" t="s">
        <v>808</v>
      </c>
      <c r="B489" s="490" t="e">
        <f>VLOOKUP(A489,[3]Sheet1!$B$1:$D$1757,3,FALSE)</f>
        <v>#N/A</v>
      </c>
      <c r="C489" s="490" t="e">
        <f>VLOOKUP(A489,[3]Sheet1!$B$1:$R$1757,17,FALSE)</f>
        <v>#N/A</v>
      </c>
      <c r="D489" s="493">
        <v>32320</v>
      </c>
      <c r="E489" s="481">
        <v>0</v>
      </c>
      <c r="F489" s="482" t="e">
        <f>IF(D489&lt;60,0,ROUND(($D489*F$2)+VLOOKUP($C489,[2]CONFIG!$A$33:$C$43,3,FALSE),0))</f>
        <v>#REF!</v>
      </c>
      <c r="G489" s="482" t="e">
        <f>IF(D489&lt;60,0,ROUND(($D489*G$2)+VLOOKUP($C489,[2]CONFIG!$A$33:$C$43,3,FALSE),0))</f>
        <v>#REF!</v>
      </c>
      <c r="H489" s="482" t="e">
        <f>IF(D489&lt;60,0,ROUND(($D489*H$2)+VLOOKUP($C489,[2]CONFIG!$A$33:$C$43,3,FALSE),0))</f>
        <v>#REF!</v>
      </c>
      <c r="I489" s="482" t="e">
        <f>IF(D489&lt;60,0,ROUND(($D489*I$2)+VLOOKUP($C489,[2]CONFIG!$A$33:$C$43,3,FALSE),0))</f>
        <v>#REF!</v>
      </c>
      <c r="J489" s="491"/>
      <c r="K489" s="195" t="e">
        <f t="shared" si="28"/>
        <v>#REF!</v>
      </c>
      <c r="L489" s="195" t="e">
        <f t="shared" si="29"/>
        <v>#REF!</v>
      </c>
      <c r="M489" s="195" t="e">
        <f t="shared" si="30"/>
        <v>#REF!</v>
      </c>
      <c r="N489" s="195" t="e">
        <f t="shared" si="31"/>
        <v>#REF!</v>
      </c>
      <c r="P489" s="195">
        <v>0</v>
      </c>
      <c r="Q489" s="195">
        <v>0</v>
      </c>
    </row>
    <row r="490" spans="1:17" hidden="1" x14ac:dyDescent="0.25">
      <c r="A490" s="496" t="s">
        <v>809</v>
      </c>
      <c r="B490" s="490" t="e">
        <f>VLOOKUP(A490,[3]Sheet1!$B$1:$D$1757,3,FALSE)</f>
        <v>#N/A</v>
      </c>
      <c r="C490" s="490" t="e">
        <f>VLOOKUP(A490,[3]Sheet1!$B$1:$R$1757,17,FALSE)</f>
        <v>#N/A</v>
      </c>
      <c r="D490" s="493">
        <v>30674</v>
      </c>
      <c r="E490" s="481">
        <v>0</v>
      </c>
      <c r="F490" s="482" t="e">
        <f>IF(D490&lt;60,0,ROUND(($D490*F$2)+VLOOKUP($C490,[2]CONFIG!$A$33:$C$43,3,FALSE),0))</f>
        <v>#REF!</v>
      </c>
      <c r="G490" s="482" t="e">
        <f>IF(D490&lt;60,0,ROUND(($D490*G$2)+VLOOKUP($C490,[2]CONFIG!$A$33:$C$43,3,FALSE),0))</f>
        <v>#REF!</v>
      </c>
      <c r="H490" s="482" t="e">
        <f>IF(D490&lt;60,0,ROUND(($D490*H$2)+VLOOKUP($C490,[2]CONFIG!$A$33:$C$43,3,FALSE),0))</f>
        <v>#REF!</v>
      </c>
      <c r="I490" s="482" t="e">
        <f>IF(D490&lt;60,0,ROUND(($D490*I$2)+VLOOKUP($C490,[2]CONFIG!$A$33:$C$43,3,FALSE),0))</f>
        <v>#REF!</v>
      </c>
      <c r="J490" s="491"/>
      <c r="K490" s="195" t="e">
        <f t="shared" si="28"/>
        <v>#REF!</v>
      </c>
      <c r="L490" s="195" t="e">
        <f t="shared" si="29"/>
        <v>#REF!</v>
      </c>
      <c r="M490" s="195" t="e">
        <f t="shared" si="30"/>
        <v>#REF!</v>
      </c>
      <c r="N490" s="195" t="e">
        <f t="shared" si="31"/>
        <v>#REF!</v>
      </c>
      <c r="P490" s="195">
        <v>0</v>
      </c>
      <c r="Q490" s="195">
        <v>0</v>
      </c>
    </row>
    <row r="491" spans="1:17" hidden="1" x14ac:dyDescent="0.25">
      <c r="A491" s="485" t="s">
        <v>810</v>
      </c>
      <c r="B491" s="490" t="e">
        <f>VLOOKUP(A491,[3]Sheet1!$B$1:$D$1757,3,FALSE)</f>
        <v>#N/A</v>
      </c>
      <c r="C491" s="490" t="e">
        <f>VLOOKUP(A491,[3]Sheet1!$B$1:$R$1757,17,FALSE)</f>
        <v>#N/A</v>
      </c>
      <c r="D491" s="493">
        <v>31330</v>
      </c>
      <c r="E491" s="481">
        <v>0</v>
      </c>
      <c r="F491" s="482" t="e">
        <f>IF(D491&lt;60,0,ROUND(($D491*F$2)+VLOOKUP($C491,[2]CONFIG!$A$33:$C$43,3,FALSE),0))</f>
        <v>#REF!</v>
      </c>
      <c r="G491" s="482" t="e">
        <f>IF(D491&lt;60,0,ROUND(($D491*G$2)+VLOOKUP($C491,[2]CONFIG!$A$33:$C$43,3,FALSE),0))</f>
        <v>#REF!</v>
      </c>
      <c r="H491" s="482" t="e">
        <f>IF(D491&lt;60,0,ROUND(($D491*H$2)+VLOOKUP($C491,[2]CONFIG!$A$33:$C$43,3,FALSE),0))</f>
        <v>#REF!</v>
      </c>
      <c r="I491" s="482" t="e">
        <f>IF(D491&lt;60,0,ROUND(($D491*I$2)+VLOOKUP($C491,[2]CONFIG!$A$33:$C$43,3,FALSE),0))</f>
        <v>#REF!</v>
      </c>
      <c r="J491" s="491"/>
      <c r="K491" s="195" t="e">
        <f t="shared" si="28"/>
        <v>#REF!</v>
      </c>
      <c r="L491" s="195" t="e">
        <f t="shared" si="29"/>
        <v>#REF!</v>
      </c>
      <c r="M491" s="195" t="e">
        <f t="shared" si="30"/>
        <v>#REF!</v>
      </c>
      <c r="N491" s="195" t="e">
        <f t="shared" si="31"/>
        <v>#REF!</v>
      </c>
      <c r="P491" s="195">
        <v>0</v>
      </c>
      <c r="Q491" s="195">
        <v>0</v>
      </c>
    </row>
    <row r="492" spans="1:17" hidden="1" x14ac:dyDescent="0.25">
      <c r="A492" s="485" t="s">
        <v>250</v>
      </c>
      <c r="B492" s="490" t="e">
        <f>VLOOKUP(A492,[3]Sheet1!$B$1:$D$1757,3,FALSE)</f>
        <v>#N/A</v>
      </c>
      <c r="C492" s="490" t="e">
        <f>VLOOKUP(A492,[3]Sheet1!$B$1:$R$1757,17,FALSE)</f>
        <v>#N/A</v>
      </c>
      <c r="D492" s="493">
        <v>31172</v>
      </c>
      <c r="E492" s="481">
        <v>0</v>
      </c>
      <c r="F492" s="482" t="e">
        <f>IF(D492&lt;60,0,ROUND(($D492*F$2)+VLOOKUP($C492,[2]CONFIG!$A$33:$C$43,3,FALSE),0))</f>
        <v>#REF!</v>
      </c>
      <c r="G492" s="482" t="e">
        <f>IF(D492&lt;60,0,ROUND(($D492*G$2)+VLOOKUP($C492,[2]CONFIG!$A$33:$C$43,3,FALSE),0))</f>
        <v>#REF!</v>
      </c>
      <c r="H492" s="482" t="e">
        <f>IF(D492&lt;60,0,ROUND(($D492*H$2)+VLOOKUP($C492,[2]CONFIG!$A$33:$C$43,3,FALSE),0))</f>
        <v>#REF!</v>
      </c>
      <c r="I492" s="482" t="e">
        <f>IF(D492&lt;60,0,ROUND(($D492*I$2)+VLOOKUP($C492,[2]CONFIG!$A$33:$C$43,3,FALSE),0))</f>
        <v>#REF!</v>
      </c>
      <c r="J492" s="491"/>
      <c r="K492" s="195" t="e">
        <f t="shared" si="28"/>
        <v>#REF!</v>
      </c>
      <c r="L492" s="195" t="e">
        <f t="shared" si="29"/>
        <v>#REF!</v>
      </c>
      <c r="M492" s="195" t="e">
        <f t="shared" si="30"/>
        <v>#REF!</v>
      </c>
      <c r="N492" s="195" t="e">
        <f t="shared" si="31"/>
        <v>#REF!</v>
      </c>
      <c r="P492" s="195" t="e">
        <f>E492+K492</f>
        <v>#REF!</v>
      </c>
      <c r="Q492" s="195" t="e">
        <f>E492+L492</f>
        <v>#REF!</v>
      </c>
    </row>
    <row r="493" spans="1:17" hidden="1" x14ac:dyDescent="0.25">
      <c r="A493" s="485" t="s">
        <v>811</v>
      </c>
      <c r="B493" s="490" t="e">
        <f>VLOOKUP(A493,[3]Sheet1!$B$1:$D$1757,3,FALSE)</f>
        <v>#N/A</v>
      </c>
      <c r="C493" s="490" t="e">
        <f>VLOOKUP(A493,[3]Sheet1!$B$1:$R$1757,17,FALSE)</f>
        <v>#N/A</v>
      </c>
      <c r="D493" s="493">
        <v>30505</v>
      </c>
      <c r="E493" s="481">
        <v>0</v>
      </c>
      <c r="F493" s="482" t="e">
        <f>IF(D493&lt;60,0,ROUND(($D493*F$2)+VLOOKUP($C493,[2]CONFIG!$A$33:$C$43,3,FALSE),0))</f>
        <v>#REF!</v>
      </c>
      <c r="G493" s="482" t="e">
        <f>IF(D493&lt;60,0,ROUND(($D493*G$2)+VLOOKUP($C493,[2]CONFIG!$A$33:$C$43,3,FALSE),0))</f>
        <v>#REF!</v>
      </c>
      <c r="H493" s="482" t="e">
        <f>IF(D493&lt;60,0,ROUND(($D493*H$2)+VLOOKUP($C493,[2]CONFIG!$A$33:$C$43,3,FALSE),0))</f>
        <v>#REF!</v>
      </c>
      <c r="I493" s="482" t="e">
        <f>IF(D493&lt;60,0,ROUND(($D493*I$2)+VLOOKUP($C493,[2]CONFIG!$A$33:$C$43,3,FALSE),0))</f>
        <v>#REF!</v>
      </c>
      <c r="J493" s="491"/>
      <c r="K493" s="195" t="e">
        <f t="shared" si="28"/>
        <v>#REF!</v>
      </c>
      <c r="L493" s="195" t="e">
        <f t="shared" si="29"/>
        <v>#REF!</v>
      </c>
      <c r="M493" s="195" t="e">
        <f t="shared" si="30"/>
        <v>#REF!</v>
      </c>
      <c r="N493" s="195" t="e">
        <f t="shared" si="31"/>
        <v>#REF!</v>
      </c>
      <c r="P493" s="195">
        <v>0</v>
      </c>
      <c r="Q493" s="195">
        <v>0</v>
      </c>
    </row>
    <row r="494" spans="1:17" hidden="1" x14ac:dyDescent="0.25">
      <c r="A494" s="485" t="s">
        <v>812</v>
      </c>
      <c r="B494" s="490" t="e">
        <f>VLOOKUP(A494,[3]Sheet1!$B$1:$D$1757,3,FALSE)</f>
        <v>#N/A</v>
      </c>
      <c r="C494" s="490" t="e">
        <f>VLOOKUP(A494,[3]Sheet1!$B$1:$R$1757,17,FALSE)</f>
        <v>#N/A</v>
      </c>
      <c r="D494" s="493">
        <v>30429</v>
      </c>
      <c r="E494" s="481">
        <v>0</v>
      </c>
      <c r="F494" s="482" t="e">
        <f>IF(D494&lt;60,0,ROUND(($D494*F$2)+VLOOKUP($C494,[2]CONFIG!$A$33:$C$43,3,FALSE),0))</f>
        <v>#REF!</v>
      </c>
      <c r="G494" s="482" t="e">
        <f>IF(D494&lt;60,0,ROUND(($D494*G$2)+VLOOKUP($C494,[2]CONFIG!$A$33:$C$43,3,FALSE),0))</f>
        <v>#REF!</v>
      </c>
      <c r="H494" s="482" t="e">
        <f>IF(D494&lt;60,0,ROUND(($D494*H$2)+VLOOKUP($C494,[2]CONFIG!$A$33:$C$43,3,FALSE),0))</f>
        <v>#REF!</v>
      </c>
      <c r="I494" s="482" t="e">
        <f>IF(D494&lt;60,0,ROUND(($D494*I$2)+VLOOKUP($C494,[2]CONFIG!$A$33:$C$43,3,FALSE),0))</f>
        <v>#REF!</v>
      </c>
      <c r="J494" s="491"/>
      <c r="K494" s="195" t="e">
        <f t="shared" si="28"/>
        <v>#REF!</v>
      </c>
      <c r="L494" s="195" t="e">
        <f t="shared" si="29"/>
        <v>#REF!</v>
      </c>
      <c r="M494" s="195" t="e">
        <f t="shared" si="30"/>
        <v>#REF!</v>
      </c>
      <c r="N494" s="195" t="e">
        <f t="shared" si="31"/>
        <v>#REF!</v>
      </c>
      <c r="P494" s="195">
        <v>0</v>
      </c>
      <c r="Q494" s="195">
        <v>0</v>
      </c>
    </row>
    <row r="495" spans="1:17" hidden="1" x14ac:dyDescent="0.25">
      <c r="A495" s="494" t="s">
        <v>813</v>
      </c>
      <c r="B495" s="490" t="e">
        <f>VLOOKUP(A495,[3]Sheet1!$B$1:$D$1757,3,FALSE)</f>
        <v>#N/A</v>
      </c>
      <c r="C495" s="490" t="e">
        <f>VLOOKUP(A495,[3]Sheet1!$B$1:$R$1757,17,FALSE)</f>
        <v>#N/A</v>
      </c>
      <c r="D495" s="493">
        <v>31031</v>
      </c>
      <c r="E495" s="481">
        <v>0</v>
      </c>
      <c r="F495" s="482" t="e">
        <f>IF(D495&lt;60,0,ROUND(($D495*F$2)+VLOOKUP($C495,[2]CONFIG!$A$33:$C$43,3,FALSE),0))</f>
        <v>#REF!</v>
      </c>
      <c r="G495" s="482" t="e">
        <f>IF(D495&lt;60,0,ROUND(($D495*G$2)+VLOOKUP($C495,[2]CONFIG!$A$33:$C$43,3,FALSE),0))</f>
        <v>#REF!</v>
      </c>
      <c r="H495" s="482" t="e">
        <f>IF(D495&lt;60,0,ROUND(($D495*H$2)+VLOOKUP($C495,[2]CONFIG!$A$33:$C$43,3,FALSE),0))</f>
        <v>#REF!</v>
      </c>
      <c r="I495" s="482" t="e">
        <f>IF(D495&lt;60,0,ROUND(($D495*I$2)+VLOOKUP($C495,[2]CONFIG!$A$33:$C$43,3,FALSE),0))</f>
        <v>#REF!</v>
      </c>
      <c r="J495" s="491"/>
      <c r="K495" s="195" t="e">
        <f t="shared" si="28"/>
        <v>#REF!</v>
      </c>
      <c r="L495" s="195" t="e">
        <f t="shared" si="29"/>
        <v>#REF!</v>
      </c>
      <c r="M495" s="195" t="e">
        <f t="shared" si="30"/>
        <v>#REF!</v>
      </c>
      <c r="N495" s="195" t="e">
        <f t="shared" si="31"/>
        <v>#REF!</v>
      </c>
      <c r="P495" s="195">
        <v>0</v>
      </c>
      <c r="Q495" s="195">
        <v>0</v>
      </c>
    </row>
    <row r="496" spans="1:17" hidden="1" x14ac:dyDescent="0.25">
      <c r="A496" s="494" t="s">
        <v>269</v>
      </c>
      <c r="B496" s="490" t="e">
        <f>VLOOKUP(A496,[3]Sheet1!$B$1:$D$1757,3,FALSE)</f>
        <v>#N/A</v>
      </c>
      <c r="C496" s="490" t="e">
        <f>VLOOKUP(A496,[3]Sheet1!$B$1:$R$1757,17,FALSE)</f>
        <v>#N/A</v>
      </c>
      <c r="D496" s="493">
        <v>30976</v>
      </c>
      <c r="E496" s="481">
        <v>0</v>
      </c>
      <c r="F496" s="482" t="e">
        <f>IF(D496&lt;60,0,ROUND(($D496*F$2)+VLOOKUP($C496,[2]CONFIG!$A$33:$C$43,3,FALSE),0))</f>
        <v>#REF!</v>
      </c>
      <c r="G496" s="482" t="e">
        <f>IF(D496&lt;60,0,ROUND(($D496*G$2)+VLOOKUP($C496,[2]CONFIG!$A$33:$C$43,3,FALSE),0))</f>
        <v>#REF!</v>
      </c>
      <c r="H496" s="482" t="e">
        <f>IF(D496&lt;60,0,ROUND(($D496*H$2)+VLOOKUP($C496,[2]CONFIG!$A$33:$C$43,3,FALSE),0))</f>
        <v>#REF!</v>
      </c>
      <c r="I496" s="482" t="e">
        <f>IF(D496&lt;60,0,ROUND(($D496*I$2)+VLOOKUP($C496,[2]CONFIG!$A$33:$C$43,3,FALSE),0))</f>
        <v>#REF!</v>
      </c>
      <c r="J496" s="491"/>
      <c r="K496" s="195" t="e">
        <f t="shared" si="28"/>
        <v>#REF!</v>
      </c>
      <c r="L496" s="195" t="e">
        <f t="shared" si="29"/>
        <v>#REF!</v>
      </c>
      <c r="M496" s="195" t="e">
        <f t="shared" si="30"/>
        <v>#REF!</v>
      </c>
      <c r="N496" s="195" t="e">
        <f t="shared" si="31"/>
        <v>#REF!</v>
      </c>
      <c r="P496" s="195">
        <v>0</v>
      </c>
      <c r="Q496" s="195">
        <v>0</v>
      </c>
    </row>
    <row r="497" spans="1:17" hidden="1" x14ac:dyDescent="0.25">
      <c r="A497" s="485" t="s">
        <v>274</v>
      </c>
      <c r="B497" s="490" t="e">
        <f>VLOOKUP(A497,[3]Sheet1!$B$1:$D$1757,3,FALSE)</f>
        <v>#N/A</v>
      </c>
      <c r="C497" s="490" t="e">
        <f>VLOOKUP(A497,[3]Sheet1!$B$1:$R$1757,17,FALSE)</f>
        <v>#N/A</v>
      </c>
      <c r="D497" s="493">
        <v>30325</v>
      </c>
      <c r="E497" s="481">
        <v>0</v>
      </c>
      <c r="F497" s="482" t="e">
        <f>IF(D497&lt;60,0,ROUND(($D497*F$2)+VLOOKUP($C497,[2]CONFIG!$A$33:$C$43,3,FALSE),0))</f>
        <v>#REF!</v>
      </c>
      <c r="G497" s="482" t="e">
        <f>IF(D497&lt;60,0,ROUND(($D497*G$2)+VLOOKUP($C497,[2]CONFIG!$A$33:$C$43,3,FALSE),0))</f>
        <v>#REF!</v>
      </c>
      <c r="H497" s="482" t="e">
        <f>IF(D497&lt;60,0,ROUND(($D497*H$2)+VLOOKUP($C497,[2]CONFIG!$A$33:$C$43,3,FALSE),0))</f>
        <v>#REF!</v>
      </c>
      <c r="I497" s="482" t="e">
        <f>IF(D497&lt;60,0,ROUND(($D497*I$2)+VLOOKUP($C497,[2]CONFIG!$A$33:$C$43,3,FALSE),0))</f>
        <v>#REF!</v>
      </c>
      <c r="J497" s="491"/>
      <c r="K497" s="195" t="e">
        <f t="shared" si="28"/>
        <v>#REF!</v>
      </c>
      <c r="L497" s="195" t="e">
        <f t="shared" si="29"/>
        <v>#REF!</v>
      </c>
      <c r="M497" s="195" t="e">
        <f t="shared" si="30"/>
        <v>#REF!</v>
      </c>
      <c r="N497" s="195" t="e">
        <f t="shared" si="31"/>
        <v>#REF!</v>
      </c>
      <c r="P497" s="195">
        <v>0</v>
      </c>
      <c r="Q497" s="195">
        <v>0</v>
      </c>
    </row>
    <row r="498" spans="1:17" hidden="1" x14ac:dyDescent="0.25">
      <c r="A498" s="485" t="s">
        <v>814</v>
      </c>
      <c r="B498" s="490" t="e">
        <f>VLOOKUP(A498,[3]Sheet1!$B$1:$D$1757,3,FALSE)</f>
        <v>#N/A</v>
      </c>
      <c r="C498" s="490" t="e">
        <f>VLOOKUP(A498,[3]Sheet1!$B$1:$R$1757,17,FALSE)</f>
        <v>#N/A</v>
      </c>
      <c r="D498" s="493">
        <v>29558</v>
      </c>
      <c r="E498" s="481">
        <v>0</v>
      </c>
      <c r="F498" s="482" t="e">
        <f>IF(D498&lt;60,0,ROUND(($D498*F$2)+VLOOKUP($C498,[2]CONFIG!$A$33:$C$43,3,FALSE),0))</f>
        <v>#REF!</v>
      </c>
      <c r="G498" s="482" t="e">
        <f>IF(D498&lt;60,0,ROUND(($D498*G$2)+VLOOKUP($C498,[2]CONFIG!$A$33:$C$43,3,FALSE),0))</f>
        <v>#REF!</v>
      </c>
      <c r="H498" s="482" t="e">
        <f>IF(D498&lt;60,0,ROUND(($D498*H$2)+VLOOKUP($C498,[2]CONFIG!$A$33:$C$43,3,FALSE),0))</f>
        <v>#REF!</v>
      </c>
      <c r="I498" s="482" t="e">
        <f>IF(D498&lt;60,0,ROUND(($D498*I$2)+VLOOKUP($C498,[2]CONFIG!$A$33:$C$43,3,FALSE),0))</f>
        <v>#REF!</v>
      </c>
      <c r="J498" s="491"/>
      <c r="K498" s="195" t="e">
        <f t="shared" si="28"/>
        <v>#REF!</v>
      </c>
      <c r="L498" s="195" t="e">
        <f t="shared" si="29"/>
        <v>#REF!</v>
      </c>
      <c r="M498" s="195" t="e">
        <f t="shared" si="30"/>
        <v>#REF!</v>
      </c>
      <c r="N498" s="195" t="e">
        <f t="shared" si="31"/>
        <v>#REF!</v>
      </c>
      <c r="P498" s="195">
        <v>0</v>
      </c>
      <c r="Q498" s="195">
        <v>0</v>
      </c>
    </row>
    <row r="499" spans="1:17" hidden="1" x14ac:dyDescent="0.25">
      <c r="A499" s="485" t="s">
        <v>815</v>
      </c>
      <c r="B499" s="490" t="e">
        <f>VLOOKUP(A499,[3]Sheet1!$B$1:$D$1757,3,FALSE)</f>
        <v>#N/A</v>
      </c>
      <c r="C499" s="490" t="e">
        <f>VLOOKUP(A499,[3]Sheet1!$B$1:$R$1757,17,FALSE)</f>
        <v>#N/A</v>
      </c>
      <c r="D499" s="493">
        <v>28577</v>
      </c>
      <c r="E499" s="481">
        <v>0</v>
      </c>
      <c r="F499" s="482" t="e">
        <f>IF(D499&lt;60,0,ROUND(($D499*F$2)+VLOOKUP($C499,[2]CONFIG!$A$33:$C$43,3,FALSE),0))</f>
        <v>#REF!</v>
      </c>
      <c r="G499" s="482" t="e">
        <f>IF(D499&lt;60,0,ROUND(($D499*G$2)+VLOOKUP($C499,[2]CONFIG!$A$33:$C$43,3,FALSE),0))</f>
        <v>#REF!</v>
      </c>
      <c r="H499" s="482" t="e">
        <f>IF(D499&lt;60,0,ROUND(($D499*H$2)+VLOOKUP($C499,[2]CONFIG!$A$33:$C$43,3,FALSE),0))</f>
        <v>#REF!</v>
      </c>
      <c r="I499" s="482" t="e">
        <f>IF(D499&lt;60,0,ROUND(($D499*I$2)+VLOOKUP($C499,[2]CONFIG!$A$33:$C$43,3,FALSE),0))</f>
        <v>#REF!</v>
      </c>
      <c r="J499" s="491"/>
      <c r="K499" s="195" t="e">
        <f t="shared" si="28"/>
        <v>#REF!</v>
      </c>
      <c r="L499" s="195" t="e">
        <f t="shared" si="29"/>
        <v>#REF!</v>
      </c>
      <c r="M499" s="195" t="e">
        <f t="shared" si="30"/>
        <v>#REF!</v>
      </c>
      <c r="N499" s="195" t="e">
        <f t="shared" si="31"/>
        <v>#REF!</v>
      </c>
      <c r="P499" s="195">
        <v>0</v>
      </c>
      <c r="Q499" s="195">
        <v>0</v>
      </c>
    </row>
    <row r="500" spans="1:17" hidden="1" x14ac:dyDescent="0.25">
      <c r="A500" s="485" t="s">
        <v>816</v>
      </c>
      <c r="B500" s="490" t="e">
        <f>VLOOKUP(A500,[3]Sheet1!$B$1:$D$1757,3,FALSE)</f>
        <v>#N/A</v>
      </c>
      <c r="C500" s="490" t="e">
        <f>VLOOKUP(A500,[3]Sheet1!$B$1:$R$1757,17,FALSE)</f>
        <v>#N/A</v>
      </c>
      <c r="D500" s="493">
        <v>29949</v>
      </c>
      <c r="E500" s="481">
        <v>0</v>
      </c>
      <c r="F500" s="482" t="e">
        <f>IF(D500&lt;60,0,ROUND(($D500*F$2)+VLOOKUP($C500,[2]CONFIG!$A$33:$C$43,3,FALSE),0))</f>
        <v>#REF!</v>
      </c>
      <c r="G500" s="482" t="e">
        <f>IF(D500&lt;60,0,ROUND(($D500*G$2)+VLOOKUP($C500,[2]CONFIG!$A$33:$C$43,3,FALSE),0))</f>
        <v>#REF!</v>
      </c>
      <c r="H500" s="482" t="e">
        <f>IF(D500&lt;60,0,ROUND(($D500*H$2)+VLOOKUP($C500,[2]CONFIG!$A$33:$C$43,3,FALSE),0))</f>
        <v>#REF!</v>
      </c>
      <c r="I500" s="482" t="e">
        <f>IF(D500&lt;60,0,ROUND(($D500*I$2)+VLOOKUP($C500,[2]CONFIG!$A$33:$C$43,3,FALSE),0))</f>
        <v>#REF!</v>
      </c>
      <c r="J500" s="491"/>
      <c r="K500" s="195" t="e">
        <f t="shared" si="28"/>
        <v>#REF!</v>
      </c>
      <c r="L500" s="195" t="e">
        <f t="shared" si="29"/>
        <v>#REF!</v>
      </c>
      <c r="M500" s="195" t="e">
        <f t="shared" si="30"/>
        <v>#REF!</v>
      </c>
      <c r="N500" s="195" t="e">
        <f t="shared" si="31"/>
        <v>#REF!</v>
      </c>
      <c r="P500" s="195">
        <v>0</v>
      </c>
      <c r="Q500" s="195">
        <v>0</v>
      </c>
    </row>
    <row r="501" spans="1:17" hidden="1" x14ac:dyDescent="0.25">
      <c r="A501" s="485" t="s">
        <v>817</v>
      </c>
      <c r="B501" s="490" t="e">
        <f>VLOOKUP(A501,[3]Sheet1!$B$1:$D$1757,3,FALSE)</f>
        <v>#N/A</v>
      </c>
      <c r="C501" s="490" t="e">
        <f>VLOOKUP(A501,[3]Sheet1!$B$1:$R$1757,17,FALSE)</f>
        <v>#N/A</v>
      </c>
      <c r="D501" s="493">
        <v>29380</v>
      </c>
      <c r="E501" s="481">
        <v>0</v>
      </c>
      <c r="F501" s="482" t="e">
        <f>IF(D501&lt;60,0,ROUND(($D501*F$2)+VLOOKUP($C501,[2]CONFIG!$A$33:$C$43,3,FALSE),0))</f>
        <v>#REF!</v>
      </c>
      <c r="G501" s="482" t="e">
        <f>IF(D501&lt;60,0,ROUND(($D501*G$2)+VLOOKUP($C501,[2]CONFIG!$A$33:$C$43,3,FALSE),0))</f>
        <v>#REF!</v>
      </c>
      <c r="H501" s="482" t="e">
        <f>IF(D501&lt;60,0,ROUND(($D501*H$2)+VLOOKUP($C501,[2]CONFIG!$A$33:$C$43,3,FALSE),0))</f>
        <v>#REF!</v>
      </c>
      <c r="I501" s="482" t="e">
        <f>IF(D501&lt;60,0,ROUND(($D501*I$2)+VLOOKUP($C501,[2]CONFIG!$A$33:$C$43,3,FALSE),0))</f>
        <v>#REF!</v>
      </c>
      <c r="J501" s="491"/>
      <c r="K501" s="195" t="e">
        <f t="shared" si="28"/>
        <v>#REF!</v>
      </c>
      <c r="L501" s="195" t="e">
        <f t="shared" si="29"/>
        <v>#REF!</v>
      </c>
      <c r="M501" s="195" t="e">
        <f t="shared" si="30"/>
        <v>#REF!</v>
      </c>
      <c r="N501" s="195" t="e">
        <f t="shared" si="31"/>
        <v>#REF!</v>
      </c>
      <c r="P501" s="195">
        <v>0</v>
      </c>
      <c r="Q501" s="195">
        <v>0</v>
      </c>
    </row>
    <row r="502" spans="1:17" hidden="1" x14ac:dyDescent="0.25">
      <c r="A502" s="485" t="s">
        <v>239</v>
      </c>
      <c r="B502" s="490" t="e">
        <f>VLOOKUP(A502,[3]Sheet1!$B$1:$D$1757,3,FALSE)</f>
        <v>#N/A</v>
      </c>
      <c r="C502" s="490" t="e">
        <f>VLOOKUP(A502,[3]Sheet1!$B$1:$R$1757,17,FALSE)</f>
        <v>#N/A</v>
      </c>
      <c r="D502" s="493">
        <v>29392</v>
      </c>
      <c r="E502" s="481">
        <v>0</v>
      </c>
      <c r="F502" s="482" t="e">
        <f>IF(D502&lt;60,0,ROUND(($D502*F$2)+VLOOKUP($C502,[2]CONFIG!$A$33:$C$43,3,FALSE),0))</f>
        <v>#REF!</v>
      </c>
      <c r="G502" s="482" t="e">
        <f>IF(D502&lt;60,0,ROUND(($D502*G$2)+VLOOKUP($C502,[2]CONFIG!$A$33:$C$43,3,FALSE),0))</f>
        <v>#REF!</v>
      </c>
      <c r="H502" s="482" t="e">
        <f>IF(D502&lt;60,0,ROUND(($D502*H$2)+VLOOKUP($C502,[2]CONFIG!$A$33:$C$43,3,FALSE),0))</f>
        <v>#REF!</v>
      </c>
      <c r="I502" s="482" t="e">
        <f>IF(D502&lt;60,0,ROUND(($D502*I$2)+VLOOKUP($C502,[2]CONFIG!$A$33:$C$43,3,FALSE),0))</f>
        <v>#REF!</v>
      </c>
      <c r="J502" s="491"/>
      <c r="K502" s="195" t="e">
        <f t="shared" si="28"/>
        <v>#REF!</v>
      </c>
      <c r="L502" s="195" t="e">
        <f t="shared" si="29"/>
        <v>#REF!</v>
      </c>
      <c r="M502" s="195" t="e">
        <f t="shared" si="30"/>
        <v>#REF!</v>
      </c>
      <c r="N502" s="195" t="e">
        <f t="shared" si="31"/>
        <v>#REF!</v>
      </c>
      <c r="P502" s="195">
        <v>0</v>
      </c>
      <c r="Q502" s="195">
        <v>0</v>
      </c>
    </row>
    <row r="503" spans="1:17" hidden="1" x14ac:dyDescent="0.25">
      <c r="A503" s="485" t="s">
        <v>818</v>
      </c>
      <c r="B503" s="490" t="e">
        <f>VLOOKUP(A503,[3]Sheet1!$B$1:$D$1757,3,FALSE)</f>
        <v>#N/A</v>
      </c>
      <c r="C503" s="490" t="e">
        <f>VLOOKUP(A503,[3]Sheet1!$B$1:$R$1757,17,FALSE)</f>
        <v>#N/A</v>
      </c>
      <c r="D503" s="493">
        <v>28728</v>
      </c>
      <c r="E503" s="481">
        <v>0</v>
      </c>
      <c r="F503" s="482" t="e">
        <f>IF(D503&lt;60,0,ROUND(($D503*F$2)+VLOOKUP($C503,[2]CONFIG!$A$33:$C$43,3,FALSE),0))</f>
        <v>#REF!</v>
      </c>
      <c r="G503" s="482" t="e">
        <f>IF(D503&lt;60,0,ROUND(($D503*G$2)+VLOOKUP($C503,[2]CONFIG!$A$33:$C$43,3,FALSE),0))</f>
        <v>#REF!</v>
      </c>
      <c r="H503" s="482" t="e">
        <f>IF(D503&lt;60,0,ROUND(($D503*H$2)+VLOOKUP($C503,[2]CONFIG!$A$33:$C$43,3,FALSE),0))</f>
        <v>#REF!</v>
      </c>
      <c r="I503" s="482" t="e">
        <f>IF(D503&lt;60,0,ROUND(($D503*I$2)+VLOOKUP($C503,[2]CONFIG!$A$33:$C$43,3,FALSE),0))</f>
        <v>#REF!</v>
      </c>
      <c r="J503" s="491"/>
      <c r="K503" s="195" t="e">
        <f t="shared" si="28"/>
        <v>#REF!</v>
      </c>
      <c r="L503" s="195" t="e">
        <f t="shared" si="29"/>
        <v>#REF!</v>
      </c>
      <c r="M503" s="195" t="e">
        <f t="shared" si="30"/>
        <v>#REF!</v>
      </c>
      <c r="N503" s="195" t="e">
        <f t="shared" si="31"/>
        <v>#REF!</v>
      </c>
      <c r="P503" s="195">
        <v>0</v>
      </c>
      <c r="Q503" s="195">
        <v>0</v>
      </c>
    </row>
    <row r="504" spans="1:17" hidden="1" x14ac:dyDescent="0.25">
      <c r="A504" s="485" t="s">
        <v>819</v>
      </c>
      <c r="B504" s="490" t="e">
        <f>VLOOKUP(A504,[3]Sheet1!$B$1:$D$1757,3,FALSE)</f>
        <v>#N/A</v>
      </c>
      <c r="C504" s="490" t="e">
        <f>VLOOKUP(A504,[3]Sheet1!$B$1:$R$1757,17,FALSE)</f>
        <v>#N/A</v>
      </c>
      <c r="D504" s="493">
        <v>28070</v>
      </c>
      <c r="E504" s="481">
        <v>0</v>
      </c>
      <c r="F504" s="482" t="e">
        <f>IF(D504&lt;60,0,ROUND(($D504*F$2)+VLOOKUP($C504,[2]CONFIG!$A$33:$C$43,3,FALSE),0))</f>
        <v>#REF!</v>
      </c>
      <c r="G504" s="482" t="e">
        <f>IF(D504&lt;60,0,ROUND(($D504*G$2)+VLOOKUP($C504,[2]CONFIG!$A$33:$C$43,3,FALSE),0))</f>
        <v>#REF!</v>
      </c>
      <c r="H504" s="482" t="e">
        <f>IF(D504&lt;60,0,ROUND(($D504*H$2)+VLOOKUP($C504,[2]CONFIG!$A$33:$C$43,3,FALSE),0))</f>
        <v>#REF!</v>
      </c>
      <c r="I504" s="482" t="e">
        <f>IF(D504&lt;60,0,ROUND(($D504*I$2)+VLOOKUP($C504,[2]CONFIG!$A$33:$C$43,3,FALSE),0))</f>
        <v>#REF!</v>
      </c>
      <c r="J504" s="491"/>
      <c r="K504" s="195" t="e">
        <f t="shared" si="28"/>
        <v>#REF!</v>
      </c>
      <c r="L504" s="195" t="e">
        <f t="shared" si="29"/>
        <v>#REF!</v>
      </c>
      <c r="M504" s="195" t="e">
        <f t="shared" si="30"/>
        <v>#REF!</v>
      </c>
      <c r="N504" s="195" t="e">
        <f t="shared" si="31"/>
        <v>#REF!</v>
      </c>
      <c r="P504" s="195">
        <v>0</v>
      </c>
      <c r="Q504" s="195">
        <v>0</v>
      </c>
    </row>
    <row r="505" spans="1:17" hidden="1" x14ac:dyDescent="0.25">
      <c r="A505" s="485" t="s">
        <v>820</v>
      </c>
      <c r="B505" s="490" t="e">
        <f>VLOOKUP(A505,[3]Sheet1!$B$1:$D$1757,3,FALSE)</f>
        <v>#N/A</v>
      </c>
      <c r="C505" s="490" t="e">
        <f>VLOOKUP(A505,[3]Sheet1!$B$1:$R$1757,17,FALSE)</f>
        <v>#N/A</v>
      </c>
      <c r="D505" s="493">
        <v>28048</v>
      </c>
      <c r="E505" s="481">
        <v>0</v>
      </c>
      <c r="F505" s="482" t="e">
        <f>IF(D505&lt;60,0,ROUND(($D505*F$2)+VLOOKUP($C505,[2]CONFIG!$A$33:$C$43,3,FALSE),0))</f>
        <v>#REF!</v>
      </c>
      <c r="G505" s="482" t="e">
        <f>IF(D505&lt;60,0,ROUND(($D505*G$2)+VLOOKUP($C505,[2]CONFIG!$A$33:$C$43,3,FALSE),0))</f>
        <v>#REF!</v>
      </c>
      <c r="H505" s="482" t="e">
        <f>IF(D505&lt;60,0,ROUND(($D505*H$2)+VLOOKUP($C505,[2]CONFIG!$A$33:$C$43,3,FALSE),0))</f>
        <v>#REF!</v>
      </c>
      <c r="I505" s="482" t="e">
        <f>IF(D505&lt;60,0,ROUND(($D505*I$2)+VLOOKUP($C505,[2]CONFIG!$A$33:$C$43,3,FALSE),0))</f>
        <v>#REF!</v>
      </c>
      <c r="J505" s="491"/>
      <c r="K505" s="195" t="e">
        <f t="shared" si="28"/>
        <v>#REF!</v>
      </c>
      <c r="L505" s="195" t="e">
        <f t="shared" si="29"/>
        <v>#REF!</v>
      </c>
      <c r="M505" s="195" t="e">
        <f t="shared" si="30"/>
        <v>#REF!</v>
      </c>
      <c r="N505" s="195" t="e">
        <f t="shared" si="31"/>
        <v>#REF!</v>
      </c>
      <c r="P505" s="195">
        <v>0</v>
      </c>
      <c r="Q505" s="195">
        <v>0</v>
      </c>
    </row>
    <row r="506" spans="1:17" hidden="1" x14ac:dyDescent="0.25">
      <c r="A506" s="485" t="s">
        <v>277</v>
      </c>
      <c r="B506" s="490" t="e">
        <f>VLOOKUP(A506,[3]Sheet1!$B$1:$D$1757,3,FALSE)</f>
        <v>#N/A</v>
      </c>
      <c r="C506" s="490" t="e">
        <f>VLOOKUP(A506,[3]Sheet1!$B$1:$R$1757,17,FALSE)</f>
        <v>#N/A</v>
      </c>
      <c r="D506" s="493">
        <v>28987</v>
      </c>
      <c r="E506" s="481">
        <v>0</v>
      </c>
      <c r="F506" s="482" t="e">
        <f>IF(D506&lt;60,0,ROUND(($D506*F$2)+VLOOKUP($C506,[2]CONFIG!$A$33:$C$43,3,FALSE),0))</f>
        <v>#REF!</v>
      </c>
      <c r="G506" s="482" t="e">
        <f>IF(D506&lt;60,0,ROUND(($D506*G$2)+VLOOKUP($C506,[2]CONFIG!$A$33:$C$43,3,FALSE),0))</f>
        <v>#REF!</v>
      </c>
      <c r="H506" s="482" t="e">
        <f>IF(D506&lt;60,0,ROUND(($D506*H$2)+VLOOKUP($C506,[2]CONFIG!$A$33:$C$43,3,FALSE),0))</f>
        <v>#REF!</v>
      </c>
      <c r="I506" s="482" t="e">
        <f>IF(D506&lt;60,0,ROUND(($D506*I$2)+VLOOKUP($C506,[2]CONFIG!$A$33:$C$43,3,FALSE),0))</f>
        <v>#REF!</v>
      </c>
      <c r="J506" s="491"/>
      <c r="K506" s="195" t="e">
        <f t="shared" si="28"/>
        <v>#REF!</v>
      </c>
      <c r="L506" s="195" t="e">
        <f t="shared" si="29"/>
        <v>#REF!</v>
      </c>
      <c r="M506" s="195" t="e">
        <f t="shared" si="30"/>
        <v>#REF!</v>
      </c>
      <c r="N506" s="195" t="e">
        <f t="shared" si="31"/>
        <v>#REF!</v>
      </c>
      <c r="P506" s="195">
        <v>0</v>
      </c>
      <c r="Q506" s="195">
        <v>0</v>
      </c>
    </row>
    <row r="507" spans="1:17" hidden="1" x14ac:dyDescent="0.25">
      <c r="A507" s="485" t="s">
        <v>821</v>
      </c>
      <c r="B507" s="490" t="e">
        <f>VLOOKUP(A507,[3]Sheet1!$B$1:$D$1757,3,FALSE)</f>
        <v>#N/A</v>
      </c>
      <c r="C507" s="490" t="e">
        <f>VLOOKUP(A507,[3]Sheet1!$B$1:$R$1757,17,FALSE)</f>
        <v>#N/A</v>
      </c>
      <c r="D507" s="493">
        <v>27793</v>
      </c>
      <c r="E507" s="481">
        <v>0</v>
      </c>
      <c r="F507" s="482" t="e">
        <f>IF(D507&lt;60,0,ROUND(($D507*F$2)+VLOOKUP($C507,[2]CONFIG!$A$33:$C$43,3,FALSE),0))</f>
        <v>#REF!</v>
      </c>
      <c r="G507" s="482" t="e">
        <f>IF(D507&lt;60,0,ROUND(($D507*G$2)+VLOOKUP($C507,[2]CONFIG!$A$33:$C$43,3,FALSE),0))</f>
        <v>#REF!</v>
      </c>
      <c r="H507" s="482" t="e">
        <f>IF(D507&lt;60,0,ROUND(($D507*H$2)+VLOOKUP($C507,[2]CONFIG!$A$33:$C$43,3,FALSE),0))</f>
        <v>#REF!</v>
      </c>
      <c r="I507" s="482" t="e">
        <f>IF(D507&lt;60,0,ROUND(($D507*I$2)+VLOOKUP($C507,[2]CONFIG!$A$33:$C$43,3,FALSE),0))</f>
        <v>#REF!</v>
      </c>
      <c r="J507" s="491"/>
      <c r="K507" s="195" t="e">
        <f t="shared" si="28"/>
        <v>#REF!</v>
      </c>
      <c r="L507" s="195" t="e">
        <f t="shared" si="29"/>
        <v>#REF!</v>
      </c>
      <c r="M507" s="195" t="e">
        <f t="shared" si="30"/>
        <v>#REF!</v>
      </c>
      <c r="N507" s="195" t="e">
        <f t="shared" si="31"/>
        <v>#REF!</v>
      </c>
      <c r="P507" s="195">
        <v>0</v>
      </c>
      <c r="Q507" s="195">
        <v>0</v>
      </c>
    </row>
    <row r="508" spans="1:17" hidden="1" x14ac:dyDescent="0.25">
      <c r="A508" s="485" t="s">
        <v>822</v>
      </c>
      <c r="B508" s="490" t="e">
        <f>VLOOKUP(A508,[3]Sheet1!$B$1:$D$1757,3,FALSE)</f>
        <v>#N/A</v>
      </c>
      <c r="C508" s="490" t="e">
        <f>VLOOKUP(A508,[3]Sheet1!$B$1:$R$1757,17,FALSE)</f>
        <v>#N/A</v>
      </c>
      <c r="D508" s="493">
        <v>27965</v>
      </c>
      <c r="E508" s="481">
        <v>0</v>
      </c>
      <c r="F508" s="482" t="e">
        <f>IF(D508&lt;60,0,ROUND(($D508*F$2)+VLOOKUP($C508,[2]CONFIG!$A$33:$C$43,3,FALSE),0))</f>
        <v>#REF!</v>
      </c>
      <c r="G508" s="482" t="e">
        <f>IF(D508&lt;60,0,ROUND(($D508*G$2)+VLOOKUP($C508,[2]CONFIG!$A$33:$C$43,3,FALSE),0))</f>
        <v>#REF!</v>
      </c>
      <c r="H508" s="482" t="e">
        <f>IF(D508&lt;60,0,ROUND(($D508*H$2)+VLOOKUP($C508,[2]CONFIG!$A$33:$C$43,3,FALSE),0))</f>
        <v>#REF!</v>
      </c>
      <c r="I508" s="482" t="e">
        <f>IF(D508&lt;60,0,ROUND(($D508*I$2)+VLOOKUP($C508,[2]CONFIG!$A$33:$C$43,3,FALSE),0))</f>
        <v>#REF!</v>
      </c>
      <c r="J508" s="491"/>
      <c r="K508" s="195" t="e">
        <f t="shared" si="28"/>
        <v>#REF!</v>
      </c>
      <c r="L508" s="195" t="e">
        <f t="shared" si="29"/>
        <v>#REF!</v>
      </c>
      <c r="M508" s="195" t="e">
        <f t="shared" si="30"/>
        <v>#REF!</v>
      </c>
      <c r="N508" s="195" t="e">
        <f t="shared" si="31"/>
        <v>#REF!</v>
      </c>
      <c r="P508" s="195">
        <v>0</v>
      </c>
      <c r="Q508" s="195">
        <v>0</v>
      </c>
    </row>
    <row r="509" spans="1:17" hidden="1" x14ac:dyDescent="0.25">
      <c r="A509" s="485" t="s">
        <v>823</v>
      </c>
      <c r="B509" s="490" t="e">
        <f>VLOOKUP(A509,[3]Sheet1!$B$1:$D$1757,3,FALSE)</f>
        <v>#N/A</v>
      </c>
      <c r="C509" s="490" t="e">
        <f>VLOOKUP(A509,[3]Sheet1!$B$1:$R$1757,17,FALSE)</f>
        <v>#N/A</v>
      </c>
      <c r="D509" s="493">
        <v>27619</v>
      </c>
      <c r="E509" s="481">
        <v>0</v>
      </c>
      <c r="F509" s="482" t="e">
        <f>IF(D509&lt;60,0,ROUND(($D509*F$2)+VLOOKUP($C509,[2]CONFIG!$A$33:$C$43,3,FALSE),0))</f>
        <v>#REF!</v>
      </c>
      <c r="G509" s="482" t="e">
        <f>IF(D509&lt;60,0,ROUND(($D509*G$2)+VLOOKUP($C509,[2]CONFIG!$A$33:$C$43,3,FALSE),0))</f>
        <v>#REF!</v>
      </c>
      <c r="H509" s="482" t="e">
        <f>IF(D509&lt;60,0,ROUND(($D509*H$2)+VLOOKUP($C509,[2]CONFIG!$A$33:$C$43,3,FALSE),0))</f>
        <v>#REF!</v>
      </c>
      <c r="I509" s="482" t="e">
        <f>IF(D509&lt;60,0,ROUND(($D509*I$2)+VLOOKUP($C509,[2]CONFIG!$A$33:$C$43,3,FALSE),0))</f>
        <v>#REF!</v>
      </c>
      <c r="J509" s="491"/>
      <c r="K509" s="195" t="e">
        <f t="shared" si="28"/>
        <v>#REF!</v>
      </c>
      <c r="L509" s="195" t="e">
        <f t="shared" si="29"/>
        <v>#REF!</v>
      </c>
      <c r="M509" s="195" t="e">
        <f t="shared" si="30"/>
        <v>#REF!</v>
      </c>
      <c r="N509" s="195" t="e">
        <f t="shared" si="31"/>
        <v>#REF!</v>
      </c>
      <c r="P509" s="195">
        <v>0</v>
      </c>
      <c r="Q509" s="195">
        <v>0</v>
      </c>
    </row>
    <row r="510" spans="1:17" hidden="1" x14ac:dyDescent="0.25">
      <c r="A510" s="485" t="s">
        <v>824</v>
      </c>
      <c r="B510" s="490" t="e">
        <f>VLOOKUP(A510,[3]Sheet1!$B$1:$D$1757,3,FALSE)</f>
        <v>#N/A</v>
      </c>
      <c r="C510" s="490" t="e">
        <f>VLOOKUP(A510,[3]Sheet1!$B$1:$R$1757,17,FALSE)</f>
        <v>#N/A</v>
      </c>
      <c r="D510" s="493">
        <v>28029</v>
      </c>
      <c r="E510" s="481">
        <v>0</v>
      </c>
      <c r="F510" s="482" t="e">
        <f>IF(D510&lt;60,0,ROUND(($D510*F$2)+VLOOKUP($C510,[2]CONFIG!$A$33:$C$43,3,FALSE),0))</f>
        <v>#REF!</v>
      </c>
      <c r="G510" s="482" t="e">
        <f>IF(D510&lt;60,0,ROUND(($D510*G$2)+VLOOKUP($C510,[2]CONFIG!$A$33:$C$43,3,FALSE),0))</f>
        <v>#REF!</v>
      </c>
      <c r="H510" s="482" t="e">
        <f>IF(D510&lt;60,0,ROUND(($D510*H$2)+VLOOKUP($C510,[2]CONFIG!$A$33:$C$43,3,FALSE),0))</f>
        <v>#REF!</v>
      </c>
      <c r="I510" s="482" t="e">
        <f>IF(D510&lt;60,0,ROUND(($D510*I$2)+VLOOKUP($C510,[2]CONFIG!$A$33:$C$43,3,FALSE),0))</f>
        <v>#REF!</v>
      </c>
      <c r="J510" s="491"/>
      <c r="K510" s="195" t="e">
        <f t="shared" si="28"/>
        <v>#REF!</v>
      </c>
      <c r="L510" s="195" t="e">
        <f t="shared" si="29"/>
        <v>#REF!</v>
      </c>
      <c r="M510" s="195" t="e">
        <f t="shared" si="30"/>
        <v>#REF!</v>
      </c>
      <c r="N510" s="195" t="e">
        <f t="shared" si="31"/>
        <v>#REF!</v>
      </c>
      <c r="P510" s="195">
        <v>0</v>
      </c>
      <c r="Q510" s="195">
        <v>0</v>
      </c>
    </row>
    <row r="511" spans="1:17" hidden="1" x14ac:dyDescent="0.25">
      <c r="A511" s="485" t="s">
        <v>825</v>
      </c>
      <c r="B511" s="490" t="e">
        <f>VLOOKUP(A511,[3]Sheet1!$B$1:$D$1757,3,FALSE)</f>
        <v>#N/A</v>
      </c>
      <c r="C511" s="490" t="e">
        <f>VLOOKUP(A511,[3]Sheet1!$B$1:$R$1757,17,FALSE)</f>
        <v>#N/A</v>
      </c>
      <c r="D511" s="493">
        <v>27390</v>
      </c>
      <c r="E511" s="481">
        <v>0</v>
      </c>
      <c r="F511" s="482" t="e">
        <f>IF(D511&lt;60,0,ROUND(($D511*F$2)+VLOOKUP($C511,[2]CONFIG!$A$33:$C$43,3,FALSE),0))</f>
        <v>#REF!</v>
      </c>
      <c r="G511" s="482" t="e">
        <f>IF(D511&lt;60,0,ROUND(($D511*G$2)+VLOOKUP($C511,[2]CONFIG!$A$33:$C$43,3,FALSE),0))</f>
        <v>#REF!</v>
      </c>
      <c r="H511" s="482" t="e">
        <f>IF(D511&lt;60,0,ROUND(($D511*H$2)+VLOOKUP($C511,[2]CONFIG!$A$33:$C$43,3,FALSE),0))</f>
        <v>#REF!</v>
      </c>
      <c r="I511" s="482" t="e">
        <f>IF(D511&lt;60,0,ROUND(($D511*I$2)+VLOOKUP($C511,[2]CONFIG!$A$33:$C$43,3,FALSE),0))</f>
        <v>#REF!</v>
      </c>
      <c r="J511" s="491"/>
      <c r="K511" s="195" t="e">
        <f t="shared" si="28"/>
        <v>#REF!</v>
      </c>
      <c r="L511" s="195" t="e">
        <f t="shared" si="29"/>
        <v>#REF!</v>
      </c>
      <c r="M511" s="195" t="e">
        <f t="shared" si="30"/>
        <v>#REF!</v>
      </c>
      <c r="N511" s="195" t="e">
        <f t="shared" si="31"/>
        <v>#REF!</v>
      </c>
      <c r="P511" s="195">
        <v>0</v>
      </c>
      <c r="Q511" s="195">
        <v>0</v>
      </c>
    </row>
    <row r="512" spans="1:17" hidden="1" x14ac:dyDescent="0.25">
      <c r="A512" s="485" t="s">
        <v>268</v>
      </c>
      <c r="B512" s="490" t="e">
        <f>VLOOKUP(A512,[3]Sheet1!$B$1:$D$1757,3,FALSE)</f>
        <v>#N/A</v>
      </c>
      <c r="C512" s="490" t="e">
        <f>VLOOKUP(A512,[3]Sheet1!$B$1:$R$1757,17,FALSE)</f>
        <v>#N/A</v>
      </c>
      <c r="D512" s="493">
        <v>26432</v>
      </c>
      <c r="E512" s="481">
        <v>0</v>
      </c>
      <c r="F512" s="482" t="e">
        <f>IF(D512&lt;60,0,ROUND(($D512*F$2)+VLOOKUP($C512,[2]CONFIG!$A$33:$C$43,3,FALSE),0))</f>
        <v>#REF!</v>
      </c>
      <c r="G512" s="482" t="e">
        <f>IF(D512&lt;60,0,ROUND(($D512*G$2)+VLOOKUP($C512,[2]CONFIG!$A$33:$C$43,3,FALSE),0))</f>
        <v>#REF!</v>
      </c>
      <c r="H512" s="482" t="e">
        <f>IF(D512&lt;60,0,ROUND(($D512*H$2)+VLOOKUP($C512,[2]CONFIG!$A$33:$C$43,3,FALSE),0))</f>
        <v>#REF!</v>
      </c>
      <c r="I512" s="482" t="e">
        <f>IF(D512&lt;60,0,ROUND(($D512*I$2)+VLOOKUP($C512,[2]CONFIG!$A$33:$C$43,3,FALSE),0))</f>
        <v>#REF!</v>
      </c>
      <c r="J512" s="491"/>
      <c r="K512" s="195" t="e">
        <f t="shared" si="28"/>
        <v>#REF!</v>
      </c>
      <c r="L512" s="195" t="e">
        <f t="shared" si="29"/>
        <v>#REF!</v>
      </c>
      <c r="M512" s="195" t="e">
        <f t="shared" si="30"/>
        <v>#REF!</v>
      </c>
      <c r="N512" s="195" t="e">
        <f t="shared" si="31"/>
        <v>#REF!</v>
      </c>
      <c r="P512" s="195">
        <v>0</v>
      </c>
      <c r="Q512" s="195">
        <v>0</v>
      </c>
    </row>
    <row r="513" spans="1:17" hidden="1" x14ac:dyDescent="0.25">
      <c r="A513" s="485" t="s">
        <v>826</v>
      </c>
      <c r="B513" s="490" t="e">
        <f>VLOOKUP(A513,[3]Sheet1!$B$1:$D$1757,3,FALSE)</f>
        <v>#N/A</v>
      </c>
      <c r="C513" s="490" t="e">
        <f>VLOOKUP(A513,[3]Sheet1!$B$1:$R$1757,17,FALSE)</f>
        <v>#N/A</v>
      </c>
      <c r="D513" s="493">
        <v>27712</v>
      </c>
      <c r="E513" s="481">
        <v>0</v>
      </c>
      <c r="F513" s="482" t="e">
        <f>IF(D513&lt;60,0,ROUND(($D513*F$2)+VLOOKUP($C513,[2]CONFIG!$A$33:$C$43,3,FALSE),0))</f>
        <v>#REF!</v>
      </c>
      <c r="G513" s="482" t="e">
        <f>IF(D513&lt;60,0,ROUND(($D513*G$2)+VLOOKUP($C513,[2]CONFIG!$A$33:$C$43,3,FALSE),0))</f>
        <v>#REF!</v>
      </c>
      <c r="H513" s="482" t="e">
        <f>IF(D513&lt;60,0,ROUND(($D513*H$2)+VLOOKUP($C513,[2]CONFIG!$A$33:$C$43,3,FALSE),0))</f>
        <v>#REF!</v>
      </c>
      <c r="I513" s="482" t="e">
        <f>IF(D513&lt;60,0,ROUND(($D513*I$2)+VLOOKUP($C513,[2]CONFIG!$A$33:$C$43,3,FALSE),0))</f>
        <v>#REF!</v>
      </c>
      <c r="J513" s="491"/>
      <c r="K513" s="195" t="e">
        <f t="shared" si="28"/>
        <v>#REF!</v>
      </c>
      <c r="L513" s="195" t="e">
        <f t="shared" si="29"/>
        <v>#REF!</v>
      </c>
      <c r="M513" s="195" t="e">
        <f t="shared" si="30"/>
        <v>#REF!</v>
      </c>
      <c r="N513" s="195" t="e">
        <f t="shared" si="31"/>
        <v>#REF!</v>
      </c>
      <c r="P513" s="195">
        <v>0</v>
      </c>
      <c r="Q513" s="195">
        <v>0</v>
      </c>
    </row>
    <row r="514" spans="1:17" hidden="1" x14ac:dyDescent="0.25">
      <c r="A514" s="485" t="s">
        <v>827</v>
      </c>
      <c r="B514" s="490" t="e">
        <f>VLOOKUP(A514,[3]Sheet1!$B$1:$D$1757,3,FALSE)</f>
        <v>#N/A</v>
      </c>
      <c r="C514" s="490" t="e">
        <f>VLOOKUP(A514,[3]Sheet1!$B$1:$R$1757,17,FALSE)</f>
        <v>#N/A</v>
      </c>
      <c r="D514" s="493">
        <v>26761</v>
      </c>
      <c r="E514" s="481">
        <v>0</v>
      </c>
      <c r="F514" s="482" t="e">
        <f>IF(D514&lt;60,0,ROUND(($D514*F$2)+VLOOKUP($C514,[2]CONFIG!$A$33:$C$43,3,FALSE),0))</f>
        <v>#REF!</v>
      </c>
      <c r="G514" s="482" t="e">
        <f>IF(D514&lt;60,0,ROUND(($D514*G$2)+VLOOKUP($C514,[2]CONFIG!$A$33:$C$43,3,FALSE),0))</f>
        <v>#REF!</v>
      </c>
      <c r="H514" s="482" t="e">
        <f>IF(D514&lt;60,0,ROUND(($D514*H$2)+VLOOKUP($C514,[2]CONFIG!$A$33:$C$43,3,FALSE),0))</f>
        <v>#REF!</v>
      </c>
      <c r="I514" s="482" t="e">
        <f>IF(D514&lt;60,0,ROUND(($D514*I$2)+VLOOKUP($C514,[2]CONFIG!$A$33:$C$43,3,FALSE),0))</f>
        <v>#REF!</v>
      </c>
      <c r="J514" s="491"/>
      <c r="K514" s="195" t="e">
        <f t="shared" si="28"/>
        <v>#REF!</v>
      </c>
      <c r="L514" s="195" t="e">
        <f t="shared" si="29"/>
        <v>#REF!</v>
      </c>
      <c r="M514" s="195" t="e">
        <f t="shared" si="30"/>
        <v>#REF!</v>
      </c>
      <c r="N514" s="195" t="e">
        <f t="shared" si="31"/>
        <v>#REF!</v>
      </c>
      <c r="P514" s="195">
        <v>0</v>
      </c>
      <c r="Q514" s="195">
        <v>0</v>
      </c>
    </row>
    <row r="515" spans="1:17" hidden="1" x14ac:dyDescent="0.25">
      <c r="A515" s="485" t="s">
        <v>828</v>
      </c>
      <c r="B515" s="490" t="e">
        <f>VLOOKUP(A515,[3]Sheet1!$B$1:$D$1757,3,FALSE)</f>
        <v>#N/A</v>
      </c>
      <c r="C515" s="490" t="e">
        <f>VLOOKUP(A515,[3]Sheet1!$B$1:$R$1757,17,FALSE)</f>
        <v>#N/A</v>
      </c>
      <c r="D515" s="493">
        <v>27110</v>
      </c>
      <c r="E515" s="481">
        <v>0</v>
      </c>
      <c r="F515" s="482" t="e">
        <f>IF(D515&lt;60,0,ROUND(($D515*F$2)+VLOOKUP($C515,[2]CONFIG!$A$33:$C$43,3,FALSE),0))</f>
        <v>#REF!</v>
      </c>
      <c r="G515" s="482" t="e">
        <f>IF(D515&lt;60,0,ROUND(($D515*G$2)+VLOOKUP($C515,[2]CONFIG!$A$33:$C$43,3,FALSE),0))</f>
        <v>#REF!</v>
      </c>
      <c r="H515" s="482" t="e">
        <f>IF(D515&lt;60,0,ROUND(($D515*H$2)+VLOOKUP($C515,[2]CONFIG!$A$33:$C$43,3,FALSE),0))</f>
        <v>#REF!</v>
      </c>
      <c r="I515" s="482" t="e">
        <f>IF(D515&lt;60,0,ROUND(($D515*I$2)+VLOOKUP($C515,[2]CONFIG!$A$33:$C$43,3,FALSE),0))</f>
        <v>#REF!</v>
      </c>
      <c r="J515" s="491"/>
      <c r="K515" s="195" t="e">
        <f t="shared" si="28"/>
        <v>#REF!</v>
      </c>
      <c r="L515" s="195" t="e">
        <f t="shared" si="29"/>
        <v>#REF!</v>
      </c>
      <c r="M515" s="195" t="e">
        <f t="shared" si="30"/>
        <v>#REF!</v>
      </c>
      <c r="N515" s="195" t="e">
        <f t="shared" si="31"/>
        <v>#REF!</v>
      </c>
      <c r="P515" s="195">
        <v>0</v>
      </c>
      <c r="Q515" s="195">
        <v>0</v>
      </c>
    </row>
    <row r="516" spans="1:17" hidden="1" x14ac:dyDescent="0.25">
      <c r="A516" s="485" t="s">
        <v>829</v>
      </c>
      <c r="B516" s="490" t="e">
        <f>VLOOKUP(A516,[3]Sheet1!$B$1:$D$1757,3,FALSE)</f>
        <v>#N/A</v>
      </c>
      <c r="C516" s="490" t="e">
        <f>VLOOKUP(A516,[3]Sheet1!$B$1:$R$1757,17,FALSE)</f>
        <v>#N/A</v>
      </c>
      <c r="D516" s="493">
        <v>25384</v>
      </c>
      <c r="E516" s="481">
        <v>0</v>
      </c>
      <c r="F516" s="482" t="e">
        <f>IF(D516&lt;60,0,ROUND(($D516*F$2)+VLOOKUP($C516,[2]CONFIG!$A$33:$C$43,3,FALSE),0))</f>
        <v>#REF!</v>
      </c>
      <c r="G516" s="482" t="e">
        <f>IF(D516&lt;60,0,ROUND(($D516*G$2)+VLOOKUP($C516,[2]CONFIG!$A$33:$C$43,3,FALSE),0))</f>
        <v>#REF!</v>
      </c>
      <c r="H516" s="482" t="e">
        <f>IF(D516&lt;60,0,ROUND(($D516*H$2)+VLOOKUP($C516,[2]CONFIG!$A$33:$C$43,3,FALSE),0))</f>
        <v>#REF!</v>
      </c>
      <c r="I516" s="482" t="e">
        <f>IF(D516&lt;60,0,ROUND(($D516*I$2)+VLOOKUP($C516,[2]CONFIG!$A$33:$C$43,3,FALSE),0))</f>
        <v>#REF!</v>
      </c>
      <c r="J516" s="491"/>
      <c r="K516" s="195" t="e">
        <f t="shared" si="28"/>
        <v>#REF!</v>
      </c>
      <c r="L516" s="195" t="e">
        <f t="shared" si="29"/>
        <v>#REF!</v>
      </c>
      <c r="M516" s="195" t="e">
        <f t="shared" si="30"/>
        <v>#REF!</v>
      </c>
      <c r="N516" s="195" t="e">
        <f t="shared" si="31"/>
        <v>#REF!</v>
      </c>
      <c r="P516" s="195">
        <v>0</v>
      </c>
      <c r="Q516" s="195">
        <v>0</v>
      </c>
    </row>
    <row r="517" spans="1:17" hidden="1" x14ac:dyDescent="0.25">
      <c r="A517" s="494" t="s">
        <v>830</v>
      </c>
      <c r="B517" s="490" t="e">
        <f>VLOOKUP(A517,[3]Sheet1!$B$1:$D$1757,3,FALSE)</f>
        <v>#N/A</v>
      </c>
      <c r="C517" s="490" t="e">
        <f>VLOOKUP(A517,[3]Sheet1!$B$1:$R$1757,17,FALSE)</f>
        <v>#N/A</v>
      </c>
      <c r="D517" s="493">
        <v>25284</v>
      </c>
      <c r="E517" s="481">
        <v>0</v>
      </c>
      <c r="F517" s="482" t="e">
        <f>IF(D517&lt;60,0,ROUND(($D517*F$2)+VLOOKUP($C517,[2]CONFIG!$A$33:$C$43,3,FALSE),0))</f>
        <v>#REF!</v>
      </c>
      <c r="G517" s="482" t="e">
        <f>IF(D517&lt;60,0,ROUND(($D517*G$2)+VLOOKUP($C517,[2]CONFIG!$A$33:$C$43,3,FALSE),0))</f>
        <v>#REF!</v>
      </c>
      <c r="H517" s="482" t="e">
        <f>IF(D517&lt;60,0,ROUND(($D517*H$2)+VLOOKUP($C517,[2]CONFIG!$A$33:$C$43,3,FALSE),0))</f>
        <v>#REF!</v>
      </c>
      <c r="I517" s="482" t="e">
        <f>IF(D517&lt;60,0,ROUND(($D517*I$2)+VLOOKUP($C517,[2]CONFIG!$A$33:$C$43,3,FALSE),0))</f>
        <v>#REF!</v>
      </c>
      <c r="J517" s="491"/>
      <c r="K517" s="195" t="e">
        <f t="shared" ref="K517:K580" si="32">(ROUND($E517*$K$2,2))</f>
        <v>#REF!</v>
      </c>
      <c r="L517" s="195" t="e">
        <f t="shared" ref="L517:L580" si="33">(ROUND($E517*$L$2,2))</f>
        <v>#REF!</v>
      </c>
      <c r="M517" s="195" t="e">
        <f t="shared" ref="M517:M580" si="34">(ROUND($E517*$M$2,2))</f>
        <v>#REF!</v>
      </c>
      <c r="N517" s="195" t="e">
        <f t="shared" ref="N517:N580" si="35">(ROUND($E517*$N$2,2))</f>
        <v>#REF!</v>
      </c>
      <c r="P517" s="195">
        <v>0</v>
      </c>
      <c r="Q517" s="195">
        <v>0</v>
      </c>
    </row>
    <row r="518" spans="1:17" hidden="1" x14ac:dyDescent="0.25">
      <c r="A518" s="485" t="s">
        <v>222</v>
      </c>
      <c r="B518" s="490" t="e">
        <f>VLOOKUP(A518,[3]Sheet1!$B$1:$D$1757,3,FALSE)</f>
        <v>#N/A</v>
      </c>
      <c r="C518" s="490" t="e">
        <f>VLOOKUP(A518,[3]Sheet1!$B$1:$R$1757,17,FALSE)</f>
        <v>#N/A</v>
      </c>
      <c r="D518" s="493">
        <v>24806</v>
      </c>
      <c r="E518" s="481">
        <v>0</v>
      </c>
      <c r="F518" s="482" t="e">
        <f>IF(D518&lt;60,0,ROUND(($D518*F$2)+VLOOKUP($C518,[2]CONFIG!$A$33:$C$43,3,FALSE),0))</f>
        <v>#REF!</v>
      </c>
      <c r="G518" s="482" t="e">
        <f>IF(D518&lt;60,0,ROUND(($D518*G$2)+VLOOKUP($C518,[2]CONFIG!$A$33:$C$43,3,FALSE),0))</f>
        <v>#REF!</v>
      </c>
      <c r="H518" s="482" t="e">
        <f>IF(D518&lt;60,0,ROUND(($D518*H$2)+VLOOKUP($C518,[2]CONFIG!$A$33:$C$43,3,FALSE),0))</f>
        <v>#REF!</v>
      </c>
      <c r="I518" s="482" t="e">
        <f>IF(D518&lt;60,0,ROUND(($D518*I$2)+VLOOKUP($C518,[2]CONFIG!$A$33:$C$43,3,FALSE),0))</f>
        <v>#REF!</v>
      </c>
      <c r="J518" s="491"/>
      <c r="K518" s="195" t="e">
        <f t="shared" si="32"/>
        <v>#REF!</v>
      </c>
      <c r="L518" s="195" t="e">
        <f t="shared" si="33"/>
        <v>#REF!</v>
      </c>
      <c r="M518" s="195" t="e">
        <f t="shared" si="34"/>
        <v>#REF!</v>
      </c>
      <c r="N518" s="195" t="e">
        <f t="shared" si="35"/>
        <v>#REF!</v>
      </c>
      <c r="P518" s="195" t="e">
        <f>E518+K518</f>
        <v>#REF!</v>
      </c>
      <c r="Q518" s="195" t="e">
        <f>E518+L518</f>
        <v>#REF!</v>
      </c>
    </row>
    <row r="519" spans="1:17" hidden="1" x14ac:dyDescent="0.25">
      <c r="A519" s="485" t="s">
        <v>831</v>
      </c>
      <c r="B519" s="490" t="e">
        <f>VLOOKUP(A519,[3]Sheet1!$B$1:$D$1757,3,FALSE)</f>
        <v>#N/A</v>
      </c>
      <c r="C519" s="490" t="e">
        <f>VLOOKUP(A519,[3]Sheet1!$B$1:$R$1757,17,FALSE)</f>
        <v>#N/A</v>
      </c>
      <c r="D519" s="493">
        <v>24335</v>
      </c>
      <c r="E519" s="481">
        <v>0</v>
      </c>
      <c r="F519" s="482" t="e">
        <f>IF(D519&lt;60,0,ROUND(($D519*F$2)+VLOOKUP($C519,[2]CONFIG!$A$33:$C$43,3,FALSE),0))</f>
        <v>#REF!</v>
      </c>
      <c r="G519" s="482" t="e">
        <f>IF(D519&lt;60,0,ROUND(($D519*G$2)+VLOOKUP($C519,[2]CONFIG!$A$33:$C$43,3,FALSE),0))</f>
        <v>#REF!</v>
      </c>
      <c r="H519" s="482" t="e">
        <f>IF(D519&lt;60,0,ROUND(($D519*H$2)+VLOOKUP($C519,[2]CONFIG!$A$33:$C$43,3,FALSE),0))</f>
        <v>#REF!</v>
      </c>
      <c r="I519" s="482" t="e">
        <f>IF(D519&lt;60,0,ROUND(($D519*I$2)+VLOOKUP($C519,[2]CONFIG!$A$33:$C$43,3,FALSE),0))</f>
        <v>#REF!</v>
      </c>
      <c r="J519" s="491"/>
      <c r="K519" s="195" t="e">
        <f t="shared" si="32"/>
        <v>#REF!</v>
      </c>
      <c r="L519" s="195" t="e">
        <f t="shared" si="33"/>
        <v>#REF!</v>
      </c>
      <c r="M519" s="195" t="e">
        <f t="shared" si="34"/>
        <v>#REF!</v>
      </c>
      <c r="N519" s="195" t="e">
        <f t="shared" si="35"/>
        <v>#REF!</v>
      </c>
      <c r="P519" s="195">
        <v>0</v>
      </c>
      <c r="Q519" s="195">
        <v>0</v>
      </c>
    </row>
    <row r="520" spans="1:17" hidden="1" x14ac:dyDescent="0.25">
      <c r="A520" s="494" t="s">
        <v>271</v>
      </c>
      <c r="B520" s="490" t="e">
        <f>VLOOKUP(A520,[3]Sheet1!$B$1:$D$1757,3,FALSE)</f>
        <v>#N/A</v>
      </c>
      <c r="C520" s="490" t="e">
        <f>VLOOKUP(A520,[3]Sheet1!$B$1:$R$1757,17,FALSE)</f>
        <v>#N/A</v>
      </c>
      <c r="D520" s="493">
        <v>24784</v>
      </c>
      <c r="E520" s="481">
        <v>0</v>
      </c>
      <c r="F520" s="482" t="e">
        <f>IF(D520&lt;60,0,ROUND(($D520*F$2)+VLOOKUP($C520,[2]CONFIG!$A$33:$C$43,3,FALSE),0))</f>
        <v>#REF!</v>
      </c>
      <c r="G520" s="482" t="e">
        <f>IF(D520&lt;60,0,ROUND(($D520*G$2)+VLOOKUP($C520,[2]CONFIG!$A$33:$C$43,3,FALSE),0))</f>
        <v>#REF!</v>
      </c>
      <c r="H520" s="482" t="e">
        <f>IF(D520&lt;60,0,ROUND(($D520*H$2)+VLOOKUP($C520,[2]CONFIG!$A$33:$C$43,3,FALSE),0))</f>
        <v>#REF!</v>
      </c>
      <c r="I520" s="482" t="e">
        <f>IF(D520&lt;60,0,ROUND(($D520*I$2)+VLOOKUP($C520,[2]CONFIG!$A$33:$C$43,3,FALSE),0))</f>
        <v>#REF!</v>
      </c>
      <c r="J520" s="491"/>
      <c r="K520" s="195" t="e">
        <f t="shared" si="32"/>
        <v>#REF!</v>
      </c>
      <c r="L520" s="195" t="e">
        <f t="shared" si="33"/>
        <v>#REF!</v>
      </c>
      <c r="M520" s="195" t="e">
        <f t="shared" si="34"/>
        <v>#REF!</v>
      </c>
      <c r="N520" s="195" t="e">
        <f t="shared" si="35"/>
        <v>#REF!</v>
      </c>
      <c r="P520" s="195">
        <v>0</v>
      </c>
      <c r="Q520" s="195">
        <v>0</v>
      </c>
    </row>
    <row r="521" spans="1:17" hidden="1" x14ac:dyDescent="0.25">
      <c r="A521" s="485" t="s">
        <v>832</v>
      </c>
      <c r="B521" s="490" t="e">
        <f>VLOOKUP(A521,[3]Sheet1!$B$1:$D$1757,3,FALSE)</f>
        <v>#N/A</v>
      </c>
      <c r="C521" s="490" t="e">
        <f>VLOOKUP(A521,[3]Sheet1!$B$1:$R$1757,17,FALSE)</f>
        <v>#N/A</v>
      </c>
      <c r="D521" s="493">
        <v>21326</v>
      </c>
      <c r="E521" s="481">
        <v>0</v>
      </c>
      <c r="F521" s="482" t="e">
        <f>IF(D521&lt;60,0,ROUND(($D521*F$2)+VLOOKUP($C521,[2]CONFIG!$A$33:$C$43,3,FALSE),0))</f>
        <v>#REF!</v>
      </c>
      <c r="G521" s="482" t="e">
        <f>IF(D521&lt;60,0,ROUND(($D521*G$2)+VLOOKUP($C521,[2]CONFIG!$A$33:$C$43,3,FALSE),0))</f>
        <v>#REF!</v>
      </c>
      <c r="H521" s="482" t="e">
        <f>IF(D521&lt;60,0,ROUND(($D521*H$2)+VLOOKUP($C521,[2]CONFIG!$A$33:$C$43,3,FALSE),0))</f>
        <v>#REF!</v>
      </c>
      <c r="I521" s="482" t="e">
        <f>IF(D521&lt;60,0,ROUND(($D521*I$2)+VLOOKUP($C521,[2]CONFIG!$A$33:$C$43,3,FALSE),0))</f>
        <v>#REF!</v>
      </c>
      <c r="J521" s="491"/>
      <c r="K521" s="195" t="e">
        <f t="shared" si="32"/>
        <v>#REF!</v>
      </c>
      <c r="L521" s="195" t="e">
        <f t="shared" si="33"/>
        <v>#REF!</v>
      </c>
      <c r="M521" s="195" t="e">
        <f t="shared" si="34"/>
        <v>#REF!</v>
      </c>
      <c r="N521" s="195" t="e">
        <f t="shared" si="35"/>
        <v>#REF!</v>
      </c>
      <c r="P521" s="195">
        <v>0</v>
      </c>
      <c r="Q521" s="195">
        <v>0</v>
      </c>
    </row>
    <row r="522" spans="1:17" hidden="1" x14ac:dyDescent="0.25">
      <c r="A522" s="485" t="s">
        <v>833</v>
      </c>
      <c r="B522" s="490" t="e">
        <f>VLOOKUP(A522,[3]Sheet1!$B$1:$D$1757,3,FALSE)</f>
        <v>#N/A</v>
      </c>
      <c r="C522" s="490" t="e">
        <f>VLOOKUP(A522,[3]Sheet1!$B$1:$R$1757,17,FALSE)</f>
        <v>#N/A</v>
      </c>
      <c r="D522" s="493">
        <v>0</v>
      </c>
      <c r="E522" s="481">
        <v>17.71</v>
      </c>
      <c r="F522" s="482">
        <f>IF(D522&lt;60,0,ROUND(($D522*F$2)+VLOOKUP($C522,[2]CONFIG!$A$33:$C$43,3,FALSE),0))</f>
        <v>0</v>
      </c>
      <c r="G522" s="482">
        <f>IF(D522&lt;60,0,ROUND(($D522*G$2)+VLOOKUP($C522,[2]CONFIG!$A$33:$C$43,3,FALSE),0))</f>
        <v>0</v>
      </c>
      <c r="H522" s="482">
        <f>IF(D522&lt;60,0,ROUND(($D522*H$2)+VLOOKUP($C522,[2]CONFIG!$A$33:$C$43,3,FALSE),0))</f>
        <v>0</v>
      </c>
      <c r="I522" s="482">
        <f>IF(D522&lt;60,0,ROUND(($D522*I$2)+VLOOKUP($C522,[2]CONFIG!$A$33:$C$43,3,FALSE),0))</f>
        <v>0</v>
      </c>
      <c r="J522" s="491"/>
      <c r="K522" s="195" t="e">
        <f t="shared" si="32"/>
        <v>#REF!</v>
      </c>
      <c r="L522" s="195" t="e">
        <f t="shared" si="33"/>
        <v>#REF!</v>
      </c>
      <c r="M522" s="195" t="e">
        <f t="shared" si="34"/>
        <v>#REF!</v>
      </c>
      <c r="N522" s="195" t="e">
        <f t="shared" si="35"/>
        <v>#REF!</v>
      </c>
      <c r="P522" s="195">
        <v>0</v>
      </c>
      <c r="Q522" s="195">
        <v>0</v>
      </c>
    </row>
    <row r="523" spans="1:17" hidden="1" x14ac:dyDescent="0.25">
      <c r="A523" s="485" t="s">
        <v>834</v>
      </c>
      <c r="B523" s="490" t="e">
        <f>VLOOKUP(A523,[3]Sheet1!$B$1:$D$1757,3,FALSE)</f>
        <v>#N/A</v>
      </c>
      <c r="C523" s="490" t="e">
        <f>VLOOKUP(A523,[3]Sheet1!$B$1:$R$1757,17,FALSE)</f>
        <v>#N/A</v>
      </c>
      <c r="D523" s="493">
        <v>0</v>
      </c>
      <c r="E523" s="481">
        <v>46.96</v>
      </c>
      <c r="F523" s="482">
        <f>IF(D523&lt;60,0,ROUND(($D523*F$2)+VLOOKUP($C523,[2]CONFIG!$A$33:$C$43,3,FALSE),0))</f>
        <v>0</v>
      </c>
      <c r="G523" s="482">
        <f>IF(D523&lt;60,0,ROUND(($D523*G$2)+VLOOKUP($C523,[2]CONFIG!$A$33:$C$43,3,FALSE),0))</f>
        <v>0</v>
      </c>
      <c r="H523" s="482">
        <f>IF(D523&lt;60,0,ROUND(($D523*H$2)+VLOOKUP($C523,[2]CONFIG!$A$33:$C$43,3,FALSE),0))</f>
        <v>0</v>
      </c>
      <c r="I523" s="482">
        <f>IF(D523&lt;60,0,ROUND(($D523*I$2)+VLOOKUP($C523,[2]CONFIG!$A$33:$C$43,3,FALSE),0))</f>
        <v>0</v>
      </c>
      <c r="J523" s="491"/>
      <c r="K523" s="195" t="e">
        <f t="shared" si="32"/>
        <v>#REF!</v>
      </c>
      <c r="L523" s="195" t="e">
        <f t="shared" si="33"/>
        <v>#REF!</v>
      </c>
      <c r="M523" s="195" t="e">
        <f t="shared" si="34"/>
        <v>#REF!</v>
      </c>
      <c r="N523" s="195" t="e">
        <f t="shared" si="35"/>
        <v>#REF!</v>
      </c>
      <c r="P523" s="195">
        <v>0</v>
      </c>
      <c r="Q523" s="195">
        <v>0</v>
      </c>
    </row>
    <row r="524" spans="1:17" hidden="1" x14ac:dyDescent="0.25">
      <c r="A524" s="485" t="s">
        <v>835</v>
      </c>
      <c r="B524" s="490" t="e">
        <f>VLOOKUP(A524,[3]Sheet1!$B$1:$D$1757,3,FALSE)</f>
        <v>#N/A</v>
      </c>
      <c r="C524" s="490" t="e">
        <f>VLOOKUP(A524,[3]Sheet1!$B$1:$R$1757,17,FALSE)</f>
        <v>#N/A</v>
      </c>
      <c r="D524" s="493">
        <v>0</v>
      </c>
      <c r="E524" s="481">
        <v>0</v>
      </c>
      <c r="F524" s="482">
        <f>IF(D524&lt;60,0,ROUND(($D524*F$2)+VLOOKUP($C524,[2]CONFIG!$A$33:$C$43,3,FALSE),0))</f>
        <v>0</v>
      </c>
      <c r="G524" s="482">
        <f>IF(D524&lt;60,0,ROUND(($D524*G$2)+VLOOKUP($C524,[2]CONFIG!$A$33:$C$43,3,FALSE),0))</f>
        <v>0</v>
      </c>
      <c r="H524" s="482">
        <f>IF(D524&lt;60,0,ROUND(($D524*H$2)+VLOOKUP($C524,[2]CONFIG!$A$33:$C$43,3,FALSE),0))</f>
        <v>0</v>
      </c>
      <c r="I524" s="482">
        <f>IF(D524&lt;60,0,ROUND(($D524*I$2)+VLOOKUP($C524,[2]CONFIG!$A$33:$C$43,3,FALSE),0))</f>
        <v>0</v>
      </c>
      <c r="J524" s="491"/>
      <c r="K524" s="195" t="e">
        <f t="shared" si="32"/>
        <v>#REF!</v>
      </c>
      <c r="L524" s="195" t="e">
        <f t="shared" si="33"/>
        <v>#REF!</v>
      </c>
      <c r="M524" s="195" t="e">
        <f t="shared" si="34"/>
        <v>#REF!</v>
      </c>
      <c r="N524" s="195" t="e">
        <f t="shared" si="35"/>
        <v>#REF!</v>
      </c>
      <c r="P524" s="195" t="e">
        <f>E524+K524</f>
        <v>#REF!</v>
      </c>
      <c r="Q524" s="195" t="e">
        <f>E524+L524</f>
        <v>#REF!</v>
      </c>
    </row>
    <row r="525" spans="1:17" hidden="1" x14ac:dyDescent="0.25">
      <c r="A525" s="485" t="s">
        <v>836</v>
      </c>
      <c r="B525" s="490" t="e">
        <f>VLOOKUP(A525,[3]Sheet1!$B$1:$D$1757,3,FALSE)</f>
        <v>#N/A</v>
      </c>
      <c r="C525" s="490" t="e">
        <f>VLOOKUP(A525,[3]Sheet1!$B$1:$R$1757,17,FALSE)</f>
        <v>#N/A</v>
      </c>
      <c r="D525" s="493">
        <v>0</v>
      </c>
      <c r="E525" s="481">
        <v>6.45</v>
      </c>
      <c r="F525" s="482">
        <f>IF(D525&lt;60,0,ROUND(($D525*F$2)+VLOOKUP($C525,[2]CONFIG!$A$33:$C$43,3,FALSE),0))</f>
        <v>0</v>
      </c>
      <c r="G525" s="482">
        <f>IF(D525&lt;60,0,ROUND(($D525*G$2)+VLOOKUP($C525,[2]CONFIG!$A$33:$C$43,3,FALSE),0))</f>
        <v>0</v>
      </c>
      <c r="H525" s="482">
        <f>IF(D525&lt;60,0,ROUND(($D525*H$2)+VLOOKUP($C525,[2]CONFIG!$A$33:$C$43,3,FALSE),0))</f>
        <v>0</v>
      </c>
      <c r="I525" s="482">
        <f>IF(D525&lt;60,0,ROUND(($D525*I$2)+VLOOKUP($C525,[2]CONFIG!$A$33:$C$43,3,FALSE),0))</f>
        <v>0</v>
      </c>
      <c r="J525" s="491"/>
      <c r="K525" s="195" t="e">
        <f t="shared" si="32"/>
        <v>#REF!</v>
      </c>
      <c r="L525" s="195" t="e">
        <f t="shared" si="33"/>
        <v>#REF!</v>
      </c>
      <c r="M525" s="195" t="e">
        <f t="shared" si="34"/>
        <v>#REF!</v>
      </c>
      <c r="N525" s="195" t="e">
        <f t="shared" si="35"/>
        <v>#REF!</v>
      </c>
      <c r="P525" s="195">
        <v>0</v>
      </c>
      <c r="Q525" s="195">
        <v>0</v>
      </c>
    </row>
    <row r="526" spans="1:17" hidden="1" x14ac:dyDescent="0.25">
      <c r="A526" s="485" t="s">
        <v>837</v>
      </c>
      <c r="B526" s="490" t="e">
        <f>VLOOKUP(A526,[3]Sheet1!$B$1:$D$1757,3,FALSE)</f>
        <v>#N/A</v>
      </c>
      <c r="C526" s="490" t="e">
        <f>VLOOKUP(A526,[3]Sheet1!$B$1:$R$1757,17,FALSE)</f>
        <v>#N/A</v>
      </c>
      <c r="D526" s="493">
        <v>0</v>
      </c>
      <c r="E526" s="481">
        <v>13.17</v>
      </c>
      <c r="F526" s="482">
        <f>IF(D526&lt;60,0,ROUND(($D526*F$2)+VLOOKUP($C526,[2]CONFIG!$A$33:$C$43,3,FALSE),0))</f>
        <v>0</v>
      </c>
      <c r="G526" s="482">
        <f>IF(D526&lt;60,0,ROUND(($D526*G$2)+VLOOKUP($C526,[2]CONFIG!$A$33:$C$43,3,FALSE),0))</f>
        <v>0</v>
      </c>
      <c r="H526" s="482">
        <f>IF(D526&lt;60,0,ROUND(($D526*H$2)+VLOOKUP($C526,[2]CONFIG!$A$33:$C$43,3,FALSE),0))</f>
        <v>0</v>
      </c>
      <c r="I526" s="482">
        <f>IF(D526&lt;60,0,ROUND(($D526*I$2)+VLOOKUP($C526,[2]CONFIG!$A$33:$C$43,3,FALSE),0))</f>
        <v>0</v>
      </c>
      <c r="J526" s="491"/>
      <c r="K526" s="195" t="e">
        <f t="shared" si="32"/>
        <v>#REF!</v>
      </c>
      <c r="L526" s="195" t="e">
        <f t="shared" si="33"/>
        <v>#REF!</v>
      </c>
      <c r="M526" s="195" t="e">
        <f t="shared" si="34"/>
        <v>#REF!</v>
      </c>
      <c r="N526" s="195" t="e">
        <f t="shared" si="35"/>
        <v>#REF!</v>
      </c>
      <c r="P526" s="195" t="e">
        <f>E526+K526</f>
        <v>#REF!</v>
      </c>
      <c r="Q526" s="195" t="e">
        <f>E526+L526</f>
        <v>#REF!</v>
      </c>
    </row>
    <row r="527" spans="1:17" hidden="1" x14ac:dyDescent="0.25">
      <c r="A527" s="485" t="s">
        <v>838</v>
      </c>
      <c r="B527" s="490" t="e">
        <f>VLOOKUP(A527,[3]Sheet1!$B$1:$D$1757,3,FALSE)</f>
        <v>#N/A</v>
      </c>
      <c r="C527" s="490" t="e">
        <f>VLOOKUP(A527,[3]Sheet1!$B$1:$R$1757,17,FALSE)</f>
        <v>#N/A</v>
      </c>
      <c r="D527" s="493">
        <v>0</v>
      </c>
      <c r="E527" s="481">
        <v>15.84</v>
      </c>
      <c r="F527" s="482">
        <f>IF(D527&lt;60,0,ROUND(($D527*F$2)+VLOOKUP($C527,[2]CONFIG!$A$33:$C$43,3,FALSE),0))</f>
        <v>0</v>
      </c>
      <c r="G527" s="482">
        <f>IF(D527&lt;60,0,ROUND(($D527*G$2)+VLOOKUP($C527,[2]CONFIG!$A$33:$C$43,3,FALSE),0))</f>
        <v>0</v>
      </c>
      <c r="H527" s="482">
        <f>IF(D527&lt;60,0,ROUND(($D527*H$2)+VLOOKUP($C527,[2]CONFIG!$A$33:$C$43,3,FALSE),0))</f>
        <v>0</v>
      </c>
      <c r="I527" s="482">
        <f>IF(D527&lt;60,0,ROUND(($D527*I$2)+VLOOKUP($C527,[2]CONFIG!$A$33:$C$43,3,FALSE),0))</f>
        <v>0</v>
      </c>
      <c r="J527" s="491"/>
      <c r="K527" s="195" t="e">
        <f t="shared" si="32"/>
        <v>#REF!</v>
      </c>
      <c r="L527" s="195" t="e">
        <f t="shared" si="33"/>
        <v>#REF!</v>
      </c>
      <c r="M527" s="195" t="e">
        <f t="shared" si="34"/>
        <v>#REF!</v>
      </c>
      <c r="N527" s="195" t="e">
        <f t="shared" si="35"/>
        <v>#REF!</v>
      </c>
      <c r="P527" s="195">
        <v>0</v>
      </c>
      <c r="Q527" s="195">
        <v>0</v>
      </c>
    </row>
    <row r="528" spans="1:17" hidden="1" x14ac:dyDescent="0.25">
      <c r="A528" s="485" t="s">
        <v>839</v>
      </c>
      <c r="B528" s="490" t="e">
        <f>VLOOKUP(A528,[3]Sheet1!$B$1:$D$1757,3,FALSE)</f>
        <v>#N/A</v>
      </c>
      <c r="C528" s="490" t="e">
        <f>VLOOKUP(A528,[3]Sheet1!$B$1:$R$1757,17,FALSE)</f>
        <v>#N/A</v>
      </c>
      <c r="D528" s="493">
        <v>0</v>
      </c>
      <c r="E528" s="481">
        <v>16.350000000000001</v>
      </c>
      <c r="F528" s="482">
        <f>IF(D528&lt;60,0,ROUND(($D528*F$2)+VLOOKUP($C528,[2]CONFIG!$A$33:$C$43,3,FALSE),0))</f>
        <v>0</v>
      </c>
      <c r="G528" s="482">
        <f>IF(D528&lt;60,0,ROUND(($D528*G$2)+VLOOKUP($C528,[2]CONFIG!$A$33:$C$43,3,FALSE),0))</f>
        <v>0</v>
      </c>
      <c r="H528" s="482">
        <f>IF(D528&lt;60,0,ROUND(($D528*H$2)+VLOOKUP($C528,[2]CONFIG!$A$33:$C$43,3,FALSE),0))</f>
        <v>0</v>
      </c>
      <c r="I528" s="482">
        <f>IF(D528&lt;60,0,ROUND(($D528*I$2)+VLOOKUP($C528,[2]CONFIG!$A$33:$C$43,3,FALSE),0))</f>
        <v>0</v>
      </c>
      <c r="J528" s="491"/>
      <c r="K528" s="195" t="e">
        <f t="shared" si="32"/>
        <v>#REF!</v>
      </c>
      <c r="L528" s="195" t="e">
        <f t="shared" si="33"/>
        <v>#REF!</v>
      </c>
      <c r="M528" s="195" t="e">
        <f t="shared" si="34"/>
        <v>#REF!</v>
      </c>
      <c r="N528" s="195" t="e">
        <f t="shared" si="35"/>
        <v>#REF!</v>
      </c>
      <c r="P528" s="195">
        <v>0</v>
      </c>
      <c r="Q528" s="195">
        <v>0</v>
      </c>
    </row>
    <row r="529" spans="1:17" hidden="1" x14ac:dyDescent="0.25">
      <c r="A529" s="485" t="s">
        <v>840</v>
      </c>
      <c r="B529" s="490" t="e">
        <f>VLOOKUP(A529,[3]Sheet1!$B$1:$D$1757,3,FALSE)</f>
        <v>#N/A</v>
      </c>
      <c r="C529" s="490" t="e">
        <f>VLOOKUP(A529,[3]Sheet1!$B$1:$R$1757,17,FALSE)</f>
        <v>#N/A</v>
      </c>
      <c r="D529" s="493">
        <v>0</v>
      </c>
      <c r="E529" s="481">
        <v>15.42</v>
      </c>
      <c r="F529" s="482">
        <f>IF(D529&lt;60,0,ROUND(($D529*F$2)+VLOOKUP($C529,[2]CONFIG!$A$33:$C$43,3,FALSE),0))</f>
        <v>0</v>
      </c>
      <c r="G529" s="482">
        <f>IF(D529&lt;60,0,ROUND(($D529*G$2)+VLOOKUP($C529,[2]CONFIG!$A$33:$C$43,3,FALSE),0))</f>
        <v>0</v>
      </c>
      <c r="H529" s="482">
        <f>IF(D529&lt;60,0,ROUND(($D529*H$2)+VLOOKUP($C529,[2]CONFIG!$A$33:$C$43,3,FALSE),0))</f>
        <v>0</v>
      </c>
      <c r="I529" s="482">
        <f>IF(D529&lt;60,0,ROUND(($D529*I$2)+VLOOKUP($C529,[2]CONFIG!$A$33:$C$43,3,FALSE),0))</f>
        <v>0</v>
      </c>
      <c r="J529" s="491"/>
      <c r="K529" s="195" t="e">
        <f t="shared" si="32"/>
        <v>#REF!</v>
      </c>
      <c r="L529" s="195" t="e">
        <f t="shared" si="33"/>
        <v>#REF!</v>
      </c>
      <c r="M529" s="195" t="e">
        <f t="shared" si="34"/>
        <v>#REF!</v>
      </c>
      <c r="N529" s="195" t="e">
        <f t="shared" si="35"/>
        <v>#REF!</v>
      </c>
      <c r="P529" s="195">
        <v>0</v>
      </c>
      <c r="Q529" s="195">
        <v>0</v>
      </c>
    </row>
    <row r="530" spans="1:17" hidden="1" x14ac:dyDescent="0.25">
      <c r="A530" s="485" t="s">
        <v>841</v>
      </c>
      <c r="B530" s="490" t="e">
        <f>VLOOKUP(A530,[3]Sheet1!$B$1:$D$1757,3,FALSE)</f>
        <v>#N/A</v>
      </c>
      <c r="C530" s="490" t="e">
        <f>VLOOKUP(A530,[3]Sheet1!$B$1:$R$1757,17,FALSE)</f>
        <v>#N/A</v>
      </c>
      <c r="D530" s="493">
        <v>0</v>
      </c>
      <c r="E530" s="481">
        <v>16.28</v>
      </c>
      <c r="F530" s="482">
        <f>IF(D530&lt;60,0,ROUND(($D530*F$2)+VLOOKUP($C530,[2]CONFIG!$A$33:$C$43,3,FALSE),0))</f>
        <v>0</v>
      </c>
      <c r="G530" s="482">
        <f>IF(D530&lt;60,0,ROUND(($D530*G$2)+VLOOKUP($C530,[2]CONFIG!$A$33:$C$43,3,FALSE),0))</f>
        <v>0</v>
      </c>
      <c r="H530" s="482">
        <f>IF(D530&lt;60,0,ROUND(($D530*H$2)+VLOOKUP($C530,[2]CONFIG!$A$33:$C$43,3,FALSE),0))</f>
        <v>0</v>
      </c>
      <c r="I530" s="482">
        <f>IF(D530&lt;60,0,ROUND(($D530*I$2)+VLOOKUP($C530,[2]CONFIG!$A$33:$C$43,3,FALSE),0))</f>
        <v>0</v>
      </c>
      <c r="J530" s="491"/>
      <c r="K530" s="195" t="e">
        <f t="shared" si="32"/>
        <v>#REF!</v>
      </c>
      <c r="L530" s="195" t="e">
        <f t="shared" si="33"/>
        <v>#REF!</v>
      </c>
      <c r="M530" s="195" t="e">
        <f t="shared" si="34"/>
        <v>#REF!</v>
      </c>
      <c r="N530" s="195" t="e">
        <f t="shared" si="35"/>
        <v>#REF!</v>
      </c>
      <c r="P530" s="195">
        <v>0</v>
      </c>
      <c r="Q530" s="195">
        <v>0</v>
      </c>
    </row>
    <row r="531" spans="1:17" hidden="1" x14ac:dyDescent="0.25">
      <c r="A531" s="485" t="s">
        <v>842</v>
      </c>
      <c r="B531" s="490" t="e">
        <f>VLOOKUP(A531,[3]Sheet1!$B$1:$D$1757,3,FALSE)</f>
        <v>#N/A</v>
      </c>
      <c r="C531" s="490" t="e">
        <f>VLOOKUP(A531,[3]Sheet1!$B$1:$R$1757,17,FALSE)</f>
        <v>#N/A</v>
      </c>
      <c r="D531" s="493">
        <v>0</v>
      </c>
      <c r="E531" s="481">
        <v>16.98</v>
      </c>
      <c r="F531" s="482">
        <f>IF(D531&lt;60,0,ROUND(($D531*F$2)+VLOOKUP($C531,[2]CONFIG!$A$33:$C$43,3,FALSE),0))</f>
        <v>0</v>
      </c>
      <c r="G531" s="482">
        <f>IF(D531&lt;60,0,ROUND(($D531*G$2)+VLOOKUP($C531,[2]CONFIG!$A$33:$C$43,3,FALSE),0))</f>
        <v>0</v>
      </c>
      <c r="H531" s="482">
        <f>IF(D531&lt;60,0,ROUND(($D531*H$2)+VLOOKUP($C531,[2]CONFIG!$A$33:$C$43,3,FALSE),0))</f>
        <v>0</v>
      </c>
      <c r="I531" s="482">
        <f>IF(D531&lt;60,0,ROUND(($D531*I$2)+VLOOKUP($C531,[2]CONFIG!$A$33:$C$43,3,FALSE),0))</f>
        <v>0</v>
      </c>
      <c r="J531" s="491"/>
      <c r="K531" s="195" t="e">
        <f t="shared" si="32"/>
        <v>#REF!</v>
      </c>
      <c r="L531" s="195" t="e">
        <f t="shared" si="33"/>
        <v>#REF!</v>
      </c>
      <c r="M531" s="195" t="e">
        <f t="shared" si="34"/>
        <v>#REF!</v>
      </c>
      <c r="N531" s="195" t="e">
        <f t="shared" si="35"/>
        <v>#REF!</v>
      </c>
      <c r="P531" s="195" t="e">
        <f>E531+K531</f>
        <v>#REF!</v>
      </c>
      <c r="Q531" s="195" t="e">
        <f>E531+L531</f>
        <v>#REF!</v>
      </c>
    </row>
    <row r="532" spans="1:17" hidden="1" x14ac:dyDescent="0.25">
      <c r="A532" s="485" t="s">
        <v>843</v>
      </c>
      <c r="B532" s="490" t="e">
        <f>VLOOKUP(A532,[3]Sheet1!$B$1:$D$1757,3,FALSE)</f>
        <v>#N/A</v>
      </c>
      <c r="C532" s="490" t="e">
        <f>VLOOKUP(A532,[3]Sheet1!$B$1:$R$1757,17,FALSE)</f>
        <v>#N/A</v>
      </c>
      <c r="D532" s="493">
        <v>0</v>
      </c>
      <c r="E532" s="481">
        <v>18.86</v>
      </c>
      <c r="F532" s="482">
        <f>IF(D532&lt;60,0,ROUND(($D532*F$2)+VLOOKUP($C532,[2]CONFIG!$A$33:$C$43,3,FALSE),0))</f>
        <v>0</v>
      </c>
      <c r="G532" s="482">
        <f>IF(D532&lt;60,0,ROUND(($D532*G$2)+VLOOKUP($C532,[2]CONFIG!$A$33:$C$43,3,FALSE),0))</f>
        <v>0</v>
      </c>
      <c r="H532" s="482">
        <f>IF(D532&lt;60,0,ROUND(($D532*H$2)+VLOOKUP($C532,[2]CONFIG!$A$33:$C$43,3,FALSE),0))</f>
        <v>0</v>
      </c>
      <c r="I532" s="482">
        <f>IF(D532&lt;60,0,ROUND(($D532*I$2)+VLOOKUP($C532,[2]CONFIG!$A$33:$C$43,3,FALSE),0))</f>
        <v>0</v>
      </c>
      <c r="J532" s="491"/>
      <c r="K532" s="195" t="e">
        <f t="shared" si="32"/>
        <v>#REF!</v>
      </c>
      <c r="L532" s="195" t="e">
        <f t="shared" si="33"/>
        <v>#REF!</v>
      </c>
      <c r="M532" s="195" t="e">
        <f t="shared" si="34"/>
        <v>#REF!</v>
      </c>
      <c r="N532" s="195" t="e">
        <f t="shared" si="35"/>
        <v>#REF!</v>
      </c>
      <c r="P532" s="195" t="e">
        <f>E532+K532</f>
        <v>#REF!</v>
      </c>
      <c r="Q532" s="195" t="e">
        <f>E532+L532</f>
        <v>#REF!</v>
      </c>
    </row>
    <row r="533" spans="1:17" hidden="1" x14ac:dyDescent="0.25">
      <c r="A533" s="485" t="s">
        <v>844</v>
      </c>
      <c r="B533" s="490" t="e">
        <f>VLOOKUP(A533,[3]Sheet1!$B$1:$D$1757,3,FALSE)</f>
        <v>#N/A</v>
      </c>
      <c r="C533" s="490" t="e">
        <f>VLOOKUP(A533,[3]Sheet1!$B$1:$R$1757,17,FALSE)</f>
        <v>#N/A</v>
      </c>
      <c r="D533" s="493">
        <v>0</v>
      </c>
      <c r="E533" s="481">
        <v>34.1</v>
      </c>
      <c r="F533" s="482">
        <f>IF(D533&lt;60,0,ROUND(($D533*F$2)+VLOOKUP($C533,[2]CONFIG!$A$33:$C$43,3,FALSE),0))</f>
        <v>0</v>
      </c>
      <c r="G533" s="482">
        <f>IF(D533&lt;60,0,ROUND(($D533*G$2)+VLOOKUP($C533,[2]CONFIG!$A$33:$C$43,3,FALSE),0))</f>
        <v>0</v>
      </c>
      <c r="H533" s="482">
        <f>IF(D533&lt;60,0,ROUND(($D533*H$2)+VLOOKUP($C533,[2]CONFIG!$A$33:$C$43,3,FALSE),0))</f>
        <v>0</v>
      </c>
      <c r="I533" s="482">
        <f>IF(D533&lt;60,0,ROUND(($D533*I$2)+VLOOKUP($C533,[2]CONFIG!$A$33:$C$43,3,FALSE),0))</f>
        <v>0</v>
      </c>
      <c r="J533" s="491"/>
      <c r="K533" s="195" t="e">
        <f t="shared" si="32"/>
        <v>#REF!</v>
      </c>
      <c r="L533" s="195" t="e">
        <f t="shared" si="33"/>
        <v>#REF!</v>
      </c>
      <c r="M533" s="195" t="e">
        <f t="shared" si="34"/>
        <v>#REF!</v>
      </c>
      <c r="N533" s="195" t="e">
        <f t="shared" si="35"/>
        <v>#REF!</v>
      </c>
      <c r="P533" s="195">
        <v>0</v>
      </c>
      <c r="Q533" s="195">
        <v>0</v>
      </c>
    </row>
    <row r="534" spans="1:17" hidden="1" x14ac:dyDescent="0.25">
      <c r="A534" s="485" t="s">
        <v>845</v>
      </c>
      <c r="B534" s="490" t="e">
        <f>VLOOKUP(A534,[3]Sheet1!$B$1:$D$1757,3,FALSE)</f>
        <v>#N/A</v>
      </c>
      <c r="C534" s="490" t="e">
        <f>VLOOKUP(A534,[3]Sheet1!$B$1:$R$1757,17,FALSE)</f>
        <v>#N/A</v>
      </c>
      <c r="D534" s="493">
        <v>0</v>
      </c>
      <c r="E534" s="481">
        <v>15.28</v>
      </c>
      <c r="F534" s="482">
        <f>IF(D534&lt;60,0,ROUND(($D534*F$2)+VLOOKUP($C534,[2]CONFIG!$A$33:$C$43,3,FALSE),0))</f>
        <v>0</v>
      </c>
      <c r="G534" s="482">
        <f>IF(D534&lt;60,0,ROUND(($D534*G$2)+VLOOKUP($C534,[2]CONFIG!$A$33:$C$43,3,FALSE),0))</f>
        <v>0</v>
      </c>
      <c r="H534" s="482">
        <f>IF(D534&lt;60,0,ROUND(($D534*H$2)+VLOOKUP($C534,[2]CONFIG!$A$33:$C$43,3,FALSE),0))</f>
        <v>0</v>
      </c>
      <c r="I534" s="482">
        <f>IF(D534&lt;60,0,ROUND(($D534*I$2)+VLOOKUP($C534,[2]CONFIG!$A$33:$C$43,3,FALSE),0))</f>
        <v>0</v>
      </c>
      <c r="J534" s="491"/>
      <c r="K534" s="195" t="e">
        <f t="shared" si="32"/>
        <v>#REF!</v>
      </c>
      <c r="L534" s="195" t="e">
        <f t="shared" si="33"/>
        <v>#REF!</v>
      </c>
      <c r="M534" s="195" t="e">
        <f t="shared" si="34"/>
        <v>#REF!</v>
      </c>
      <c r="N534" s="195" t="e">
        <f t="shared" si="35"/>
        <v>#REF!</v>
      </c>
      <c r="P534" s="195">
        <v>0</v>
      </c>
      <c r="Q534" s="195">
        <v>0</v>
      </c>
    </row>
    <row r="535" spans="1:17" hidden="1" x14ac:dyDescent="0.25">
      <c r="A535" s="485" t="s">
        <v>846</v>
      </c>
      <c r="B535" s="490" t="e">
        <f>VLOOKUP(A535,[3]Sheet1!$B$1:$D$1757,3,FALSE)</f>
        <v>#N/A</v>
      </c>
      <c r="C535" s="490" t="e">
        <f>VLOOKUP(A535,[3]Sheet1!$B$1:$R$1757,17,FALSE)</f>
        <v>#N/A</v>
      </c>
      <c r="D535" s="493">
        <v>0</v>
      </c>
      <c r="E535" s="481">
        <v>15.48</v>
      </c>
      <c r="F535" s="482">
        <f>IF(D535&lt;60,0,ROUND(($D535*F$2)+VLOOKUP($C535,[2]CONFIG!$A$33:$C$43,3,FALSE),0))</f>
        <v>0</v>
      </c>
      <c r="G535" s="482">
        <f>IF(D535&lt;60,0,ROUND(($D535*G$2)+VLOOKUP($C535,[2]CONFIG!$A$33:$C$43,3,FALSE),0))</f>
        <v>0</v>
      </c>
      <c r="H535" s="482">
        <f>IF(D535&lt;60,0,ROUND(($D535*H$2)+VLOOKUP($C535,[2]CONFIG!$A$33:$C$43,3,FALSE),0))</f>
        <v>0</v>
      </c>
      <c r="I535" s="482">
        <f>IF(D535&lt;60,0,ROUND(($D535*I$2)+VLOOKUP($C535,[2]CONFIG!$A$33:$C$43,3,FALSE),0))</f>
        <v>0</v>
      </c>
      <c r="J535" s="491"/>
      <c r="K535" s="195" t="e">
        <f t="shared" si="32"/>
        <v>#REF!</v>
      </c>
      <c r="L535" s="195" t="e">
        <f t="shared" si="33"/>
        <v>#REF!</v>
      </c>
      <c r="M535" s="195" t="e">
        <f t="shared" si="34"/>
        <v>#REF!</v>
      </c>
      <c r="N535" s="195" t="e">
        <f t="shared" si="35"/>
        <v>#REF!</v>
      </c>
      <c r="P535" s="195" t="e">
        <f>E535+K535</f>
        <v>#REF!</v>
      </c>
      <c r="Q535" s="195" t="e">
        <f>E535+L535</f>
        <v>#REF!</v>
      </c>
    </row>
    <row r="536" spans="1:17" hidden="1" x14ac:dyDescent="0.25">
      <c r="A536" s="485" t="s">
        <v>847</v>
      </c>
      <c r="B536" s="490" t="e">
        <f>VLOOKUP(A536,[3]Sheet1!$B$1:$D$1757,3,FALSE)</f>
        <v>#N/A</v>
      </c>
      <c r="C536" s="490" t="e">
        <f>VLOOKUP(A536,[3]Sheet1!$B$1:$R$1757,17,FALSE)</f>
        <v>#N/A</v>
      </c>
      <c r="D536" s="493">
        <v>0</v>
      </c>
      <c r="E536" s="481">
        <v>14.42</v>
      </c>
      <c r="F536" s="482">
        <f>IF(D536&lt;60,0,ROUND(($D536*F$2)+VLOOKUP($C536,[2]CONFIG!$A$33:$C$43,3,FALSE),0))</f>
        <v>0</v>
      </c>
      <c r="G536" s="482">
        <f>IF(D536&lt;60,0,ROUND(($D536*G$2)+VLOOKUP($C536,[2]CONFIG!$A$33:$C$43,3,FALSE),0))</f>
        <v>0</v>
      </c>
      <c r="H536" s="482">
        <f>IF(D536&lt;60,0,ROUND(($D536*H$2)+VLOOKUP($C536,[2]CONFIG!$A$33:$C$43,3,FALSE),0))</f>
        <v>0</v>
      </c>
      <c r="I536" s="482">
        <f>IF(D536&lt;60,0,ROUND(($D536*I$2)+VLOOKUP($C536,[2]CONFIG!$A$33:$C$43,3,FALSE),0))</f>
        <v>0</v>
      </c>
      <c r="J536" s="491"/>
      <c r="K536" s="195" t="e">
        <f t="shared" si="32"/>
        <v>#REF!</v>
      </c>
      <c r="L536" s="195" t="e">
        <f t="shared" si="33"/>
        <v>#REF!</v>
      </c>
      <c r="M536" s="195" t="e">
        <f t="shared" si="34"/>
        <v>#REF!</v>
      </c>
      <c r="N536" s="195" t="e">
        <f t="shared" si="35"/>
        <v>#REF!</v>
      </c>
      <c r="P536" s="195">
        <v>0</v>
      </c>
      <c r="Q536" s="195">
        <v>0</v>
      </c>
    </row>
    <row r="537" spans="1:17" hidden="1" x14ac:dyDescent="0.25">
      <c r="A537" s="485" t="s">
        <v>848</v>
      </c>
      <c r="B537" s="490" t="e">
        <f>VLOOKUP(A537,[3]Sheet1!$B$1:$D$1757,3,FALSE)</f>
        <v>#N/A</v>
      </c>
      <c r="C537" s="490" t="e">
        <f>VLOOKUP(A537,[3]Sheet1!$B$1:$R$1757,17,FALSE)</f>
        <v>#N/A</v>
      </c>
      <c r="D537" s="493">
        <v>0</v>
      </c>
      <c r="E537" s="481">
        <v>19.190000000000001</v>
      </c>
      <c r="F537" s="482">
        <f>IF(D537&lt;60,0,ROUND(($D537*F$2)+VLOOKUP($C537,[2]CONFIG!$A$33:$C$43,3,FALSE),0))</f>
        <v>0</v>
      </c>
      <c r="G537" s="482">
        <f>IF(D537&lt;60,0,ROUND(($D537*G$2)+VLOOKUP($C537,[2]CONFIG!$A$33:$C$43,3,FALSE),0))</f>
        <v>0</v>
      </c>
      <c r="H537" s="482">
        <f>IF(D537&lt;60,0,ROUND(($D537*H$2)+VLOOKUP($C537,[2]CONFIG!$A$33:$C$43,3,FALSE),0))</f>
        <v>0</v>
      </c>
      <c r="I537" s="482">
        <f>IF(D537&lt;60,0,ROUND(($D537*I$2)+VLOOKUP($C537,[2]CONFIG!$A$33:$C$43,3,FALSE),0))</f>
        <v>0</v>
      </c>
      <c r="J537" s="491"/>
      <c r="K537" s="195" t="e">
        <f t="shared" si="32"/>
        <v>#REF!</v>
      </c>
      <c r="L537" s="195" t="e">
        <f t="shared" si="33"/>
        <v>#REF!</v>
      </c>
      <c r="M537" s="195" t="e">
        <f t="shared" si="34"/>
        <v>#REF!</v>
      </c>
      <c r="N537" s="195" t="e">
        <f t="shared" si="35"/>
        <v>#REF!</v>
      </c>
      <c r="P537" s="195">
        <v>0</v>
      </c>
      <c r="Q537" s="195">
        <v>0</v>
      </c>
    </row>
    <row r="538" spans="1:17" hidden="1" x14ac:dyDescent="0.25">
      <c r="A538" s="485" t="s">
        <v>849</v>
      </c>
      <c r="B538" s="490" t="e">
        <f>VLOOKUP(A538,[3]Sheet1!$B$1:$D$1757,3,FALSE)</f>
        <v>#N/A</v>
      </c>
      <c r="C538" s="490" t="e">
        <f>VLOOKUP(A538,[3]Sheet1!$B$1:$R$1757,17,FALSE)</f>
        <v>#N/A</v>
      </c>
      <c r="D538" s="493">
        <v>0</v>
      </c>
      <c r="E538" s="481">
        <v>0</v>
      </c>
      <c r="F538" s="482">
        <f>IF(D538&lt;60,0,ROUND(($D538*F$2)+VLOOKUP($C538,[2]CONFIG!$A$33:$C$43,3,FALSE),0))</f>
        <v>0</v>
      </c>
      <c r="G538" s="482">
        <f>IF(D538&lt;60,0,ROUND(($D538*G$2)+VLOOKUP($C538,[2]CONFIG!$A$33:$C$43,3,FALSE),0))</f>
        <v>0</v>
      </c>
      <c r="H538" s="482">
        <f>IF(D538&lt;60,0,ROUND(($D538*H$2)+VLOOKUP($C538,[2]CONFIG!$A$33:$C$43,3,FALSE),0))</f>
        <v>0</v>
      </c>
      <c r="I538" s="482">
        <f>IF(D538&lt;60,0,ROUND(($D538*I$2)+VLOOKUP($C538,[2]CONFIG!$A$33:$C$43,3,FALSE),0))</f>
        <v>0</v>
      </c>
      <c r="J538" s="491"/>
      <c r="K538" s="195" t="e">
        <f t="shared" si="32"/>
        <v>#REF!</v>
      </c>
      <c r="L538" s="195" t="e">
        <f t="shared" si="33"/>
        <v>#REF!</v>
      </c>
      <c r="M538" s="195" t="e">
        <f t="shared" si="34"/>
        <v>#REF!</v>
      </c>
      <c r="N538" s="195" t="e">
        <f t="shared" si="35"/>
        <v>#REF!</v>
      </c>
      <c r="P538" s="195">
        <v>0</v>
      </c>
      <c r="Q538" s="195">
        <v>0</v>
      </c>
    </row>
    <row r="539" spans="1:17" hidden="1" x14ac:dyDescent="0.25">
      <c r="A539" s="485" t="s">
        <v>850</v>
      </c>
      <c r="B539" s="490" t="e">
        <f>VLOOKUP(A539,[3]Sheet1!$B$1:$D$1757,3,FALSE)</f>
        <v>#N/A</v>
      </c>
      <c r="C539" s="490" t="e">
        <f>VLOOKUP(A539,[3]Sheet1!$B$1:$R$1757,17,FALSE)</f>
        <v>#N/A</v>
      </c>
      <c r="D539" s="493">
        <v>0</v>
      </c>
      <c r="E539" s="481">
        <v>11.16</v>
      </c>
      <c r="F539" s="482">
        <f>IF(D539&lt;60,0,ROUND(($D539*F$2)+VLOOKUP($C539,[2]CONFIG!$A$33:$C$43,3,FALSE),0))</f>
        <v>0</v>
      </c>
      <c r="G539" s="482">
        <f>IF(D539&lt;60,0,ROUND(($D539*G$2)+VLOOKUP($C539,[2]CONFIG!$A$33:$C$43,3,FALSE),0))</f>
        <v>0</v>
      </c>
      <c r="H539" s="482">
        <f>IF(D539&lt;60,0,ROUND(($D539*H$2)+VLOOKUP($C539,[2]CONFIG!$A$33:$C$43,3,FALSE),0))</f>
        <v>0</v>
      </c>
      <c r="I539" s="482">
        <f>IF(D539&lt;60,0,ROUND(($D539*I$2)+VLOOKUP($C539,[2]CONFIG!$A$33:$C$43,3,FALSE),0))</f>
        <v>0</v>
      </c>
      <c r="J539" s="491"/>
      <c r="K539" s="195" t="e">
        <f t="shared" si="32"/>
        <v>#REF!</v>
      </c>
      <c r="L539" s="195" t="e">
        <f t="shared" si="33"/>
        <v>#REF!</v>
      </c>
      <c r="M539" s="195" t="e">
        <f t="shared" si="34"/>
        <v>#REF!</v>
      </c>
      <c r="N539" s="195" t="e">
        <f t="shared" si="35"/>
        <v>#REF!</v>
      </c>
      <c r="P539" s="195">
        <v>0</v>
      </c>
      <c r="Q539" s="195">
        <v>0</v>
      </c>
    </row>
    <row r="540" spans="1:17" hidden="1" x14ac:dyDescent="0.25">
      <c r="A540" s="485" t="s">
        <v>851</v>
      </c>
      <c r="B540" s="490" t="e">
        <f>VLOOKUP(A540,[3]Sheet1!$B$1:$D$1757,3,FALSE)</f>
        <v>#N/A</v>
      </c>
      <c r="C540" s="490" t="e">
        <f>VLOOKUP(A540,[3]Sheet1!$B$1:$R$1757,17,FALSE)</f>
        <v>#N/A</v>
      </c>
      <c r="D540" s="493">
        <v>0</v>
      </c>
      <c r="E540" s="481">
        <v>12.51</v>
      </c>
      <c r="F540" s="482">
        <f>IF(D540&lt;60,0,ROUND(($D540*F$2)+VLOOKUP($C540,[2]CONFIG!$A$33:$C$43,3,FALSE),0))</f>
        <v>0</v>
      </c>
      <c r="G540" s="482">
        <f>IF(D540&lt;60,0,ROUND(($D540*G$2)+VLOOKUP($C540,[2]CONFIG!$A$33:$C$43,3,FALSE),0))</f>
        <v>0</v>
      </c>
      <c r="H540" s="482">
        <f>IF(D540&lt;60,0,ROUND(($D540*H$2)+VLOOKUP($C540,[2]CONFIG!$A$33:$C$43,3,FALSE),0))</f>
        <v>0</v>
      </c>
      <c r="I540" s="482">
        <f>IF(D540&lt;60,0,ROUND(($D540*I$2)+VLOOKUP($C540,[2]CONFIG!$A$33:$C$43,3,FALSE),0))</f>
        <v>0</v>
      </c>
      <c r="J540" s="491"/>
      <c r="K540" s="195" t="e">
        <f t="shared" si="32"/>
        <v>#REF!</v>
      </c>
      <c r="L540" s="195" t="e">
        <f t="shared" si="33"/>
        <v>#REF!</v>
      </c>
      <c r="M540" s="195" t="e">
        <f t="shared" si="34"/>
        <v>#REF!</v>
      </c>
      <c r="N540" s="195" t="e">
        <f t="shared" si="35"/>
        <v>#REF!</v>
      </c>
      <c r="P540" s="195">
        <v>0</v>
      </c>
      <c r="Q540" s="195">
        <v>0</v>
      </c>
    </row>
    <row r="541" spans="1:17" hidden="1" x14ac:dyDescent="0.25">
      <c r="A541" s="485" t="s">
        <v>852</v>
      </c>
      <c r="B541" s="490" t="e">
        <f>VLOOKUP(A541,[3]Sheet1!$B$1:$D$1757,3,FALSE)</f>
        <v>#N/A</v>
      </c>
      <c r="C541" s="490" t="e">
        <f>VLOOKUP(A541,[3]Sheet1!$B$1:$R$1757,17,FALSE)</f>
        <v>#N/A</v>
      </c>
      <c r="D541" s="493">
        <v>0</v>
      </c>
      <c r="E541" s="481">
        <v>13.76</v>
      </c>
      <c r="F541" s="482">
        <f>IF(D541&lt;60,0,ROUND(($D541*F$2)+VLOOKUP($C541,[2]CONFIG!$A$33:$C$43,3,FALSE),0))</f>
        <v>0</v>
      </c>
      <c r="G541" s="482">
        <f>IF(D541&lt;60,0,ROUND(($D541*G$2)+VLOOKUP($C541,[2]CONFIG!$A$33:$C$43,3,FALSE),0))</f>
        <v>0</v>
      </c>
      <c r="H541" s="482">
        <f>IF(D541&lt;60,0,ROUND(($D541*H$2)+VLOOKUP($C541,[2]CONFIG!$A$33:$C$43,3,FALSE),0))</f>
        <v>0</v>
      </c>
      <c r="I541" s="482">
        <f>IF(D541&lt;60,0,ROUND(($D541*I$2)+VLOOKUP($C541,[2]CONFIG!$A$33:$C$43,3,FALSE),0))</f>
        <v>0</v>
      </c>
      <c r="J541" s="491"/>
      <c r="K541" s="195" t="e">
        <f t="shared" si="32"/>
        <v>#REF!</v>
      </c>
      <c r="L541" s="195" t="e">
        <f t="shared" si="33"/>
        <v>#REF!</v>
      </c>
      <c r="M541" s="195" t="e">
        <f t="shared" si="34"/>
        <v>#REF!</v>
      </c>
      <c r="N541" s="195" t="e">
        <f t="shared" si="35"/>
        <v>#REF!</v>
      </c>
      <c r="P541" s="195" t="e">
        <f>E541+K541</f>
        <v>#REF!</v>
      </c>
      <c r="Q541" s="195" t="e">
        <f>E541+L541</f>
        <v>#REF!</v>
      </c>
    </row>
    <row r="542" spans="1:17" hidden="1" x14ac:dyDescent="0.25">
      <c r="A542" s="485" t="s">
        <v>853</v>
      </c>
      <c r="B542" s="490" t="e">
        <f>VLOOKUP(A542,[3]Sheet1!$B$1:$D$1757,3,FALSE)</f>
        <v>#N/A</v>
      </c>
      <c r="C542" s="490" t="e">
        <f>VLOOKUP(A542,[3]Sheet1!$B$1:$R$1757,17,FALSE)</f>
        <v>#N/A</v>
      </c>
      <c r="D542" s="493">
        <v>0</v>
      </c>
      <c r="E542" s="481">
        <v>9.7799999999999994</v>
      </c>
      <c r="F542" s="482">
        <f>IF(D542&lt;60,0,ROUND(($D542*F$2)+VLOOKUP($C542,[2]CONFIG!$A$33:$C$43,3,FALSE),0))</f>
        <v>0</v>
      </c>
      <c r="G542" s="482">
        <f>IF(D542&lt;60,0,ROUND(($D542*G$2)+VLOOKUP($C542,[2]CONFIG!$A$33:$C$43,3,FALSE),0))</f>
        <v>0</v>
      </c>
      <c r="H542" s="482">
        <f>IF(D542&lt;60,0,ROUND(($D542*H$2)+VLOOKUP($C542,[2]CONFIG!$A$33:$C$43,3,FALSE),0))</f>
        <v>0</v>
      </c>
      <c r="I542" s="482">
        <f>IF(D542&lt;60,0,ROUND(($D542*I$2)+VLOOKUP($C542,[2]CONFIG!$A$33:$C$43,3,FALSE),0))</f>
        <v>0</v>
      </c>
      <c r="J542" s="491"/>
      <c r="K542" s="195" t="e">
        <f t="shared" si="32"/>
        <v>#REF!</v>
      </c>
      <c r="L542" s="195" t="e">
        <f t="shared" si="33"/>
        <v>#REF!</v>
      </c>
      <c r="M542" s="195" t="e">
        <f t="shared" si="34"/>
        <v>#REF!</v>
      </c>
      <c r="N542" s="195" t="e">
        <f t="shared" si="35"/>
        <v>#REF!</v>
      </c>
      <c r="P542" s="195">
        <v>0</v>
      </c>
      <c r="Q542" s="195">
        <v>0</v>
      </c>
    </row>
    <row r="543" spans="1:17" hidden="1" x14ac:dyDescent="0.25">
      <c r="A543" s="494" t="s">
        <v>854</v>
      </c>
      <c r="B543" s="490" t="e">
        <f>VLOOKUP(A543,[3]Sheet1!$B$1:$D$1757,3,FALSE)</f>
        <v>#N/A</v>
      </c>
      <c r="C543" s="490" t="e">
        <f>VLOOKUP(A543,[3]Sheet1!$B$1:$R$1757,17,FALSE)</f>
        <v>#N/A</v>
      </c>
      <c r="D543" s="493">
        <v>0</v>
      </c>
      <c r="E543" s="481">
        <v>9.83</v>
      </c>
      <c r="F543" s="482">
        <f>IF(D543&lt;60,0,ROUND(($D543*F$2)+VLOOKUP($C543,[2]CONFIG!$A$33:$C$43,3,FALSE),0))</f>
        <v>0</v>
      </c>
      <c r="G543" s="482">
        <f>IF(D543&lt;60,0,ROUND(($D543*G$2)+VLOOKUP($C543,[2]CONFIG!$A$33:$C$43,3,FALSE),0))</f>
        <v>0</v>
      </c>
      <c r="H543" s="482">
        <f>IF(D543&lt;60,0,ROUND(($D543*H$2)+VLOOKUP($C543,[2]CONFIG!$A$33:$C$43,3,FALSE),0))</f>
        <v>0</v>
      </c>
      <c r="I543" s="482">
        <f>IF(D543&lt;60,0,ROUND(($D543*I$2)+VLOOKUP($C543,[2]CONFIG!$A$33:$C$43,3,FALSE),0))</f>
        <v>0</v>
      </c>
      <c r="J543" s="491"/>
      <c r="K543" s="195" t="e">
        <f t="shared" si="32"/>
        <v>#REF!</v>
      </c>
      <c r="L543" s="195" t="e">
        <f t="shared" si="33"/>
        <v>#REF!</v>
      </c>
      <c r="M543" s="195" t="e">
        <f t="shared" si="34"/>
        <v>#REF!</v>
      </c>
      <c r="N543" s="195" t="e">
        <f t="shared" si="35"/>
        <v>#REF!</v>
      </c>
      <c r="P543" s="195">
        <v>0</v>
      </c>
      <c r="Q543" s="195">
        <v>0</v>
      </c>
    </row>
    <row r="544" spans="1:17" hidden="1" x14ac:dyDescent="0.25">
      <c r="A544" s="485" t="s">
        <v>855</v>
      </c>
      <c r="B544" s="490" t="e">
        <f>VLOOKUP(A544,[3]Sheet1!$B$1:$D$1757,3,FALSE)</f>
        <v>#N/A</v>
      </c>
      <c r="C544" s="490" t="e">
        <f>VLOOKUP(A544,[3]Sheet1!$B$1:$R$1757,17,FALSE)</f>
        <v>#N/A</v>
      </c>
      <c r="D544" s="493">
        <v>0</v>
      </c>
      <c r="E544" s="481">
        <v>10.45</v>
      </c>
      <c r="F544" s="482">
        <f>IF(D544&lt;60,0,ROUND(($D544*F$2)+VLOOKUP($C544,[2]CONFIG!$A$33:$C$43,3,FALSE),0))</f>
        <v>0</v>
      </c>
      <c r="G544" s="482">
        <f>IF(D544&lt;60,0,ROUND(($D544*G$2)+VLOOKUP($C544,[2]CONFIG!$A$33:$C$43,3,FALSE),0))</f>
        <v>0</v>
      </c>
      <c r="H544" s="482">
        <f>IF(D544&lt;60,0,ROUND(($D544*H$2)+VLOOKUP($C544,[2]CONFIG!$A$33:$C$43,3,FALSE),0))</f>
        <v>0</v>
      </c>
      <c r="I544" s="482">
        <f>IF(D544&lt;60,0,ROUND(($D544*I$2)+VLOOKUP($C544,[2]CONFIG!$A$33:$C$43,3,FALSE),0))</f>
        <v>0</v>
      </c>
      <c r="J544" s="491"/>
      <c r="K544" s="195" t="e">
        <f t="shared" si="32"/>
        <v>#REF!</v>
      </c>
      <c r="L544" s="195" t="e">
        <f t="shared" si="33"/>
        <v>#REF!</v>
      </c>
      <c r="M544" s="195" t="e">
        <f t="shared" si="34"/>
        <v>#REF!</v>
      </c>
      <c r="N544" s="195" t="e">
        <f t="shared" si="35"/>
        <v>#REF!</v>
      </c>
      <c r="P544" s="195">
        <v>0</v>
      </c>
      <c r="Q544" s="195">
        <v>0</v>
      </c>
    </row>
    <row r="545" spans="1:17" hidden="1" x14ac:dyDescent="0.25">
      <c r="A545" s="485" t="s">
        <v>856</v>
      </c>
      <c r="B545" s="490" t="e">
        <f>VLOOKUP(A545,[3]Sheet1!$B$1:$D$1757,3,FALSE)</f>
        <v>#N/A</v>
      </c>
      <c r="C545" s="490" t="e">
        <f>VLOOKUP(A545,[3]Sheet1!$B$1:$R$1757,17,FALSE)</f>
        <v>#N/A</v>
      </c>
      <c r="D545" s="493">
        <v>0</v>
      </c>
      <c r="E545" s="481">
        <v>12.17</v>
      </c>
      <c r="F545" s="482">
        <f>IF(D545&lt;60,0,ROUND(($D545*F$2)+VLOOKUP($C545,[2]CONFIG!$A$33:$C$43,3,FALSE),0))</f>
        <v>0</v>
      </c>
      <c r="G545" s="482">
        <f>IF(D545&lt;60,0,ROUND(($D545*G$2)+VLOOKUP($C545,[2]CONFIG!$A$33:$C$43,3,FALSE),0))</f>
        <v>0</v>
      </c>
      <c r="H545" s="482">
        <f>IF(D545&lt;60,0,ROUND(($D545*H$2)+VLOOKUP($C545,[2]CONFIG!$A$33:$C$43,3,FALSE),0))</f>
        <v>0</v>
      </c>
      <c r="I545" s="482">
        <f>IF(D545&lt;60,0,ROUND(($D545*I$2)+VLOOKUP($C545,[2]CONFIG!$A$33:$C$43,3,FALSE),0))</f>
        <v>0</v>
      </c>
      <c r="J545" s="491"/>
      <c r="K545" s="195" t="e">
        <f t="shared" si="32"/>
        <v>#REF!</v>
      </c>
      <c r="L545" s="195" t="e">
        <f t="shared" si="33"/>
        <v>#REF!</v>
      </c>
      <c r="M545" s="195" t="e">
        <f t="shared" si="34"/>
        <v>#REF!</v>
      </c>
      <c r="N545" s="195" t="e">
        <f t="shared" si="35"/>
        <v>#REF!</v>
      </c>
      <c r="P545" s="195" t="e">
        <f t="shared" ref="P545:P554" si="36">E545+K545</f>
        <v>#REF!</v>
      </c>
      <c r="Q545" s="195" t="e">
        <f t="shared" ref="Q545:Q554" si="37">E545+L545</f>
        <v>#REF!</v>
      </c>
    </row>
    <row r="546" spans="1:17" hidden="1" x14ac:dyDescent="0.25">
      <c r="A546" s="485" t="s">
        <v>857</v>
      </c>
      <c r="B546" s="490" t="e">
        <f>VLOOKUP(A546,[3]Sheet1!$B$1:$D$1757,3,FALSE)</f>
        <v>#N/A</v>
      </c>
      <c r="C546" s="490" t="e">
        <f>VLOOKUP(A546,[3]Sheet1!$B$1:$R$1757,17,FALSE)</f>
        <v>#N/A</v>
      </c>
      <c r="D546" s="493">
        <v>0</v>
      </c>
      <c r="E546" s="481">
        <v>13.56</v>
      </c>
      <c r="F546" s="482">
        <f>IF(D546&lt;60,0,ROUND(($D546*F$2)+VLOOKUP($C546,[2]CONFIG!$A$33:$C$43,3,FALSE),0))</f>
        <v>0</v>
      </c>
      <c r="G546" s="482">
        <f>IF(D546&lt;60,0,ROUND(($D546*G$2)+VLOOKUP($C546,[2]CONFIG!$A$33:$C$43,3,FALSE),0))</f>
        <v>0</v>
      </c>
      <c r="H546" s="482">
        <f>IF(D546&lt;60,0,ROUND(($D546*H$2)+VLOOKUP($C546,[2]CONFIG!$A$33:$C$43,3,FALSE),0))</f>
        <v>0</v>
      </c>
      <c r="I546" s="482">
        <f>IF(D546&lt;60,0,ROUND(($D546*I$2)+VLOOKUP($C546,[2]CONFIG!$A$33:$C$43,3,FALSE),0))</f>
        <v>0</v>
      </c>
      <c r="J546" s="491"/>
      <c r="K546" s="195">
        <v>5.2</v>
      </c>
      <c r="L546" s="195">
        <v>5.2</v>
      </c>
      <c r="M546" s="195">
        <v>5.2</v>
      </c>
      <c r="N546" s="195">
        <v>5.2</v>
      </c>
      <c r="P546" s="195">
        <f t="shared" si="36"/>
        <v>18.760000000000002</v>
      </c>
      <c r="Q546" s="195">
        <f t="shared" si="37"/>
        <v>18.760000000000002</v>
      </c>
    </row>
    <row r="547" spans="1:17" hidden="1" x14ac:dyDescent="0.25">
      <c r="A547" s="485" t="s">
        <v>858</v>
      </c>
      <c r="B547" s="490" t="e">
        <f>VLOOKUP(A547,[3]Sheet1!$B$1:$D$1757,3,FALSE)</f>
        <v>#N/A</v>
      </c>
      <c r="C547" s="490" t="e">
        <f>VLOOKUP(A547,[3]Sheet1!$B$1:$R$1757,17,FALSE)</f>
        <v>#N/A</v>
      </c>
      <c r="D547" s="493">
        <v>0</v>
      </c>
      <c r="E547" s="481">
        <v>18.86</v>
      </c>
      <c r="F547" s="482">
        <f>IF(D547&lt;60,0,ROUND(($D547*F$2)+VLOOKUP($C547,[2]CONFIG!$A$33:$C$43,3,FALSE),0))</f>
        <v>0</v>
      </c>
      <c r="G547" s="482">
        <f>IF(D547&lt;60,0,ROUND(($D547*G$2)+VLOOKUP($C547,[2]CONFIG!$A$33:$C$43,3,FALSE),0))</f>
        <v>0</v>
      </c>
      <c r="H547" s="482">
        <f>IF(D547&lt;60,0,ROUND(($D547*H$2)+VLOOKUP($C547,[2]CONFIG!$A$33:$C$43,3,FALSE),0))</f>
        <v>0</v>
      </c>
      <c r="I547" s="482">
        <f>IF(D547&lt;60,0,ROUND(($D547*I$2)+VLOOKUP($C547,[2]CONFIG!$A$33:$C$43,3,FALSE),0))</f>
        <v>0</v>
      </c>
      <c r="J547" s="491"/>
      <c r="K547" s="195" t="e">
        <f t="shared" si="32"/>
        <v>#REF!</v>
      </c>
      <c r="L547" s="195" t="e">
        <f t="shared" si="33"/>
        <v>#REF!</v>
      </c>
      <c r="M547" s="195" t="e">
        <f t="shared" si="34"/>
        <v>#REF!</v>
      </c>
      <c r="N547" s="195" t="e">
        <f t="shared" si="35"/>
        <v>#REF!</v>
      </c>
      <c r="P547" s="195" t="e">
        <f t="shared" si="36"/>
        <v>#REF!</v>
      </c>
      <c r="Q547" s="195" t="e">
        <f t="shared" si="37"/>
        <v>#REF!</v>
      </c>
    </row>
    <row r="548" spans="1:17" hidden="1" x14ac:dyDescent="0.25">
      <c r="A548" s="485" t="s">
        <v>859</v>
      </c>
      <c r="B548" s="490" t="e">
        <f>VLOOKUP(A548,[3]Sheet1!$B$1:$D$1757,3,FALSE)</f>
        <v>#N/A</v>
      </c>
      <c r="C548" s="490" t="e">
        <f>VLOOKUP(A548,[3]Sheet1!$B$1:$R$1757,17,FALSE)</f>
        <v>#N/A</v>
      </c>
      <c r="D548" s="493">
        <v>0</v>
      </c>
      <c r="E548" s="481">
        <v>35.35</v>
      </c>
      <c r="F548" s="482">
        <f>IF(D548&lt;60,0,ROUND(($D548*F$2)+VLOOKUP($C548,[2]CONFIG!$A$33:$C$43,3,FALSE),0))</f>
        <v>0</v>
      </c>
      <c r="G548" s="482">
        <f>IF(D548&lt;60,0,ROUND(($D548*G$2)+VLOOKUP($C548,[2]CONFIG!$A$33:$C$43,3,FALSE),0))</f>
        <v>0</v>
      </c>
      <c r="H548" s="482">
        <f>IF(D548&lt;60,0,ROUND(($D548*H$2)+VLOOKUP($C548,[2]CONFIG!$A$33:$C$43,3,FALSE),0))</f>
        <v>0</v>
      </c>
      <c r="I548" s="482">
        <f>IF(D548&lt;60,0,ROUND(($D548*I$2)+VLOOKUP($C548,[2]CONFIG!$A$33:$C$43,3,FALSE),0))</f>
        <v>0</v>
      </c>
      <c r="J548" s="491"/>
      <c r="K548" s="195" t="e">
        <f t="shared" si="32"/>
        <v>#REF!</v>
      </c>
      <c r="L548" s="195" t="e">
        <f t="shared" si="33"/>
        <v>#REF!</v>
      </c>
      <c r="M548" s="195" t="e">
        <f t="shared" si="34"/>
        <v>#REF!</v>
      </c>
      <c r="N548" s="195" t="e">
        <f t="shared" si="35"/>
        <v>#REF!</v>
      </c>
      <c r="P548" s="195" t="e">
        <f t="shared" si="36"/>
        <v>#REF!</v>
      </c>
      <c r="Q548" s="195" t="e">
        <f t="shared" si="37"/>
        <v>#REF!</v>
      </c>
    </row>
    <row r="549" spans="1:17" hidden="1" x14ac:dyDescent="0.25">
      <c r="A549" s="485" t="s">
        <v>860</v>
      </c>
      <c r="B549" s="490" t="e">
        <f>VLOOKUP(A549,[3]Sheet1!$B$1:$D$1757,3,FALSE)</f>
        <v>#N/A</v>
      </c>
      <c r="C549" s="490" t="e">
        <f>VLOOKUP(A549,[3]Sheet1!$B$1:$R$1757,17,FALSE)</f>
        <v>#N/A</v>
      </c>
      <c r="D549" s="493">
        <v>0</v>
      </c>
      <c r="E549" s="481">
        <v>13.93</v>
      </c>
      <c r="F549" s="482">
        <f>IF(D549&lt;60,0,ROUND(($D549*F$2)+VLOOKUP($C549,[2]CONFIG!$A$33:$C$43,3,FALSE),0))</f>
        <v>0</v>
      </c>
      <c r="G549" s="482">
        <f>IF(D549&lt;60,0,ROUND(($D549*G$2)+VLOOKUP($C549,[2]CONFIG!$A$33:$C$43,3,FALSE),0))</f>
        <v>0</v>
      </c>
      <c r="H549" s="482">
        <f>IF(D549&lt;60,0,ROUND(($D549*H$2)+VLOOKUP($C549,[2]CONFIG!$A$33:$C$43,3,FALSE),0))</f>
        <v>0</v>
      </c>
      <c r="I549" s="482">
        <f>IF(D549&lt;60,0,ROUND(($D549*I$2)+VLOOKUP($C549,[2]CONFIG!$A$33:$C$43,3,FALSE),0))</f>
        <v>0</v>
      </c>
      <c r="J549" s="491"/>
      <c r="K549" s="195" t="e">
        <f t="shared" si="32"/>
        <v>#REF!</v>
      </c>
      <c r="L549" s="195" t="e">
        <f t="shared" si="33"/>
        <v>#REF!</v>
      </c>
      <c r="M549" s="195" t="e">
        <f t="shared" si="34"/>
        <v>#REF!</v>
      </c>
      <c r="N549" s="195" t="e">
        <f t="shared" si="35"/>
        <v>#REF!</v>
      </c>
      <c r="P549" s="195" t="e">
        <f t="shared" si="36"/>
        <v>#REF!</v>
      </c>
      <c r="Q549" s="195" t="e">
        <f t="shared" si="37"/>
        <v>#REF!</v>
      </c>
    </row>
    <row r="550" spans="1:17" hidden="1" x14ac:dyDescent="0.25">
      <c r="A550" s="485" t="s">
        <v>861</v>
      </c>
      <c r="B550" s="490" t="e">
        <f>VLOOKUP(A550,[3]Sheet1!$B$1:$D$1757,3,FALSE)</f>
        <v>#N/A</v>
      </c>
      <c r="C550" s="490" t="e">
        <f>VLOOKUP(A550,[3]Sheet1!$B$1:$R$1757,17,FALSE)</f>
        <v>#N/A</v>
      </c>
      <c r="D550" s="493">
        <v>0</v>
      </c>
      <c r="E550" s="481">
        <v>14.14</v>
      </c>
      <c r="F550" s="482">
        <f>IF(D550&lt;60,0,ROUND(($D550*F$2)+VLOOKUP($C550,[2]CONFIG!$A$33:$C$43,3,FALSE),0))</f>
        <v>0</v>
      </c>
      <c r="G550" s="482">
        <f>IF(D550&lt;60,0,ROUND(($D550*G$2)+VLOOKUP($C550,[2]CONFIG!$A$33:$C$43,3,FALSE),0))</f>
        <v>0</v>
      </c>
      <c r="H550" s="482">
        <f>IF(D550&lt;60,0,ROUND(($D550*H$2)+VLOOKUP($C550,[2]CONFIG!$A$33:$C$43,3,FALSE),0))</f>
        <v>0</v>
      </c>
      <c r="I550" s="482">
        <f>IF(D550&lt;60,0,ROUND(($D550*I$2)+VLOOKUP($C550,[2]CONFIG!$A$33:$C$43,3,FALSE),0))</f>
        <v>0</v>
      </c>
      <c r="J550" s="491"/>
      <c r="K550" s="195" t="e">
        <f t="shared" si="32"/>
        <v>#REF!</v>
      </c>
      <c r="L550" s="195" t="e">
        <f t="shared" si="33"/>
        <v>#REF!</v>
      </c>
      <c r="M550" s="195" t="e">
        <f t="shared" si="34"/>
        <v>#REF!</v>
      </c>
      <c r="N550" s="195" t="e">
        <f t="shared" si="35"/>
        <v>#REF!</v>
      </c>
      <c r="P550" s="195" t="e">
        <f t="shared" si="36"/>
        <v>#REF!</v>
      </c>
      <c r="Q550" s="195" t="e">
        <f t="shared" si="37"/>
        <v>#REF!</v>
      </c>
    </row>
    <row r="551" spans="1:17" hidden="1" x14ac:dyDescent="0.25">
      <c r="A551" s="485" t="s">
        <v>862</v>
      </c>
      <c r="B551" s="490" t="e">
        <f>VLOOKUP(A551,[3]Sheet1!$B$1:$D$1757,3,FALSE)</f>
        <v>#N/A</v>
      </c>
      <c r="C551" s="490" t="e">
        <f>VLOOKUP(A551,[3]Sheet1!$B$1:$R$1757,17,FALSE)</f>
        <v>#N/A</v>
      </c>
      <c r="D551" s="493">
        <v>0</v>
      </c>
      <c r="E551" s="481">
        <v>16.47</v>
      </c>
      <c r="F551" s="482">
        <f>IF(D551&lt;60,0,ROUND(($D551*F$2)+VLOOKUP($C551,[2]CONFIG!$A$33:$C$43,3,FALSE),0))</f>
        <v>0</v>
      </c>
      <c r="G551" s="482">
        <f>IF(D551&lt;60,0,ROUND(($D551*G$2)+VLOOKUP($C551,[2]CONFIG!$A$33:$C$43,3,FALSE),0))</f>
        <v>0</v>
      </c>
      <c r="H551" s="482">
        <f>IF(D551&lt;60,0,ROUND(($D551*H$2)+VLOOKUP($C551,[2]CONFIG!$A$33:$C$43,3,FALSE),0))</f>
        <v>0</v>
      </c>
      <c r="I551" s="482">
        <f>IF(D551&lt;60,0,ROUND(($D551*I$2)+VLOOKUP($C551,[2]CONFIG!$A$33:$C$43,3,FALSE),0))</f>
        <v>0</v>
      </c>
      <c r="J551" s="491"/>
      <c r="K551" s="195" t="e">
        <f t="shared" si="32"/>
        <v>#REF!</v>
      </c>
      <c r="L551" s="195" t="e">
        <f t="shared" si="33"/>
        <v>#REF!</v>
      </c>
      <c r="M551" s="195" t="e">
        <f t="shared" si="34"/>
        <v>#REF!</v>
      </c>
      <c r="N551" s="195" t="e">
        <f t="shared" si="35"/>
        <v>#REF!</v>
      </c>
      <c r="P551" s="195" t="e">
        <f t="shared" si="36"/>
        <v>#REF!</v>
      </c>
      <c r="Q551" s="195" t="e">
        <f t="shared" si="37"/>
        <v>#REF!</v>
      </c>
    </row>
    <row r="552" spans="1:17" hidden="1" x14ac:dyDescent="0.25">
      <c r="A552" s="485" t="s">
        <v>863</v>
      </c>
      <c r="B552" s="490" t="e">
        <f>VLOOKUP(A552,[3]Sheet1!$B$1:$D$1757,3,FALSE)</f>
        <v>#N/A</v>
      </c>
      <c r="C552" s="490" t="e">
        <f>VLOOKUP(A552,[3]Sheet1!$B$1:$R$1757,17,FALSE)</f>
        <v>#N/A</v>
      </c>
      <c r="D552" s="493">
        <v>0</v>
      </c>
      <c r="E552" s="481">
        <v>15.78</v>
      </c>
      <c r="F552" s="482">
        <f>IF(D552&lt;60,0,ROUND(($D552*F$2)+VLOOKUP($C552,[2]CONFIG!$A$33:$C$43,3,FALSE),0))</f>
        <v>0</v>
      </c>
      <c r="G552" s="482">
        <f>IF(D552&lt;60,0,ROUND(($D552*G$2)+VLOOKUP($C552,[2]CONFIG!$A$33:$C$43,3,FALSE),0))</f>
        <v>0</v>
      </c>
      <c r="H552" s="482">
        <f>IF(D552&lt;60,0,ROUND(($D552*H$2)+VLOOKUP($C552,[2]CONFIG!$A$33:$C$43,3,FALSE),0))</f>
        <v>0</v>
      </c>
      <c r="I552" s="482">
        <f>IF(D552&lt;60,0,ROUND(($D552*I$2)+VLOOKUP($C552,[2]CONFIG!$A$33:$C$43,3,FALSE),0))</f>
        <v>0</v>
      </c>
      <c r="J552" s="491"/>
      <c r="K552" s="195" t="e">
        <f t="shared" si="32"/>
        <v>#REF!</v>
      </c>
      <c r="L552" s="195" t="e">
        <f t="shared" si="33"/>
        <v>#REF!</v>
      </c>
      <c r="M552" s="195" t="e">
        <f t="shared" si="34"/>
        <v>#REF!</v>
      </c>
      <c r="N552" s="195" t="e">
        <f t="shared" si="35"/>
        <v>#REF!</v>
      </c>
      <c r="P552" s="195" t="e">
        <f t="shared" si="36"/>
        <v>#REF!</v>
      </c>
      <c r="Q552" s="195" t="e">
        <f t="shared" si="37"/>
        <v>#REF!</v>
      </c>
    </row>
    <row r="553" spans="1:17" hidden="1" x14ac:dyDescent="0.25">
      <c r="A553" s="485" t="s">
        <v>864</v>
      </c>
      <c r="B553" s="490" t="e">
        <f>VLOOKUP(A553,[3]Sheet1!$B$1:$D$1757,3,FALSE)</f>
        <v>#N/A</v>
      </c>
      <c r="C553" s="490" t="e">
        <f>VLOOKUP(A553,[3]Sheet1!$B$1:$R$1757,17,FALSE)</f>
        <v>#N/A</v>
      </c>
      <c r="D553" s="493">
        <v>0</v>
      </c>
      <c r="E553" s="481">
        <v>13.33</v>
      </c>
      <c r="F553" s="482">
        <f>IF(D553&lt;60,0,ROUND(($D553*F$2)+VLOOKUP($C553,[2]CONFIG!$A$33:$C$43,3,FALSE),0))</f>
        <v>0</v>
      </c>
      <c r="G553" s="482">
        <f>IF(D553&lt;60,0,ROUND(($D553*G$2)+VLOOKUP($C553,[2]CONFIG!$A$33:$C$43,3,FALSE),0))</f>
        <v>0</v>
      </c>
      <c r="H553" s="482">
        <f>IF(D553&lt;60,0,ROUND(($D553*H$2)+VLOOKUP($C553,[2]CONFIG!$A$33:$C$43,3,FALSE),0))</f>
        <v>0</v>
      </c>
      <c r="I553" s="482">
        <f>IF(D553&lt;60,0,ROUND(($D553*I$2)+VLOOKUP($C553,[2]CONFIG!$A$33:$C$43,3,FALSE),0))</f>
        <v>0</v>
      </c>
      <c r="J553" s="491"/>
      <c r="K553" s="195">
        <v>5.16</v>
      </c>
      <c r="L553" s="195">
        <v>5.16</v>
      </c>
      <c r="M553" s="195">
        <v>5.16</v>
      </c>
      <c r="N553" s="195">
        <v>5.16</v>
      </c>
      <c r="P553" s="195">
        <f t="shared" si="36"/>
        <v>18.490000000000002</v>
      </c>
      <c r="Q553" s="195">
        <f t="shared" si="37"/>
        <v>18.490000000000002</v>
      </c>
    </row>
    <row r="554" spans="1:17" hidden="1" x14ac:dyDescent="0.25">
      <c r="A554" s="485" t="s">
        <v>865</v>
      </c>
      <c r="B554" s="490" t="e">
        <f>VLOOKUP(A554,[3]Sheet1!$B$1:$D$1757,3,FALSE)</f>
        <v>#N/A</v>
      </c>
      <c r="C554" s="490" t="e">
        <f>VLOOKUP(A554,[3]Sheet1!$B$1:$R$1757,17,FALSE)</f>
        <v>#N/A</v>
      </c>
      <c r="D554" s="493">
        <v>0</v>
      </c>
      <c r="E554" s="481">
        <v>18.86</v>
      </c>
      <c r="F554" s="482">
        <f>IF(D554&lt;60,0,ROUND(($D554*F$2)+VLOOKUP($C554,[2]CONFIG!$A$33:$C$43,3,FALSE),0))</f>
        <v>0</v>
      </c>
      <c r="G554" s="482">
        <f>IF(D554&lt;60,0,ROUND(($D554*G$2)+VLOOKUP($C554,[2]CONFIG!$A$33:$C$43,3,FALSE),0))</f>
        <v>0</v>
      </c>
      <c r="H554" s="482">
        <f>IF(D554&lt;60,0,ROUND(($D554*H$2)+VLOOKUP($C554,[2]CONFIG!$A$33:$C$43,3,FALSE),0))</f>
        <v>0</v>
      </c>
      <c r="I554" s="482">
        <f>IF(D554&lt;60,0,ROUND(($D554*I$2)+VLOOKUP($C554,[2]CONFIG!$A$33:$C$43,3,FALSE),0))</f>
        <v>0</v>
      </c>
      <c r="J554" s="491"/>
      <c r="K554" s="195" t="e">
        <f t="shared" si="32"/>
        <v>#REF!</v>
      </c>
      <c r="L554" s="195" t="e">
        <f t="shared" si="33"/>
        <v>#REF!</v>
      </c>
      <c r="M554" s="195" t="e">
        <f t="shared" si="34"/>
        <v>#REF!</v>
      </c>
      <c r="N554" s="195" t="e">
        <f t="shared" si="35"/>
        <v>#REF!</v>
      </c>
      <c r="P554" s="195" t="e">
        <f t="shared" si="36"/>
        <v>#REF!</v>
      </c>
      <c r="Q554" s="195" t="e">
        <f t="shared" si="37"/>
        <v>#REF!</v>
      </c>
    </row>
    <row r="555" spans="1:17" hidden="1" x14ac:dyDescent="0.25">
      <c r="A555" s="485" t="s">
        <v>866</v>
      </c>
      <c r="B555" s="490" t="e">
        <f>VLOOKUP(A555,[3]Sheet1!$B$1:$D$1757,3,FALSE)</f>
        <v>#N/A</v>
      </c>
      <c r="C555" s="490" t="e">
        <f>VLOOKUP(A555,[3]Sheet1!$B$1:$R$1757,17,FALSE)</f>
        <v>#N/A</v>
      </c>
      <c r="D555" s="493">
        <v>0</v>
      </c>
      <c r="E555" s="481">
        <v>9.65</v>
      </c>
      <c r="F555" s="482">
        <f>IF(D555&lt;60,0,ROUND(($D555*F$2)+VLOOKUP($C555,[2]CONFIG!$A$33:$C$43,3,FALSE),0))</f>
        <v>0</v>
      </c>
      <c r="G555" s="482">
        <f>IF(D555&lt;60,0,ROUND(($D555*G$2)+VLOOKUP($C555,[2]CONFIG!$A$33:$C$43,3,FALSE),0))</f>
        <v>0</v>
      </c>
      <c r="H555" s="482">
        <f>IF(D555&lt;60,0,ROUND(($D555*H$2)+VLOOKUP($C555,[2]CONFIG!$A$33:$C$43,3,FALSE),0))</f>
        <v>0</v>
      </c>
      <c r="I555" s="482">
        <f>IF(D555&lt;60,0,ROUND(($D555*I$2)+VLOOKUP($C555,[2]CONFIG!$A$33:$C$43,3,FALSE),0))</f>
        <v>0</v>
      </c>
      <c r="J555" s="491"/>
      <c r="K555" s="195" t="e">
        <f t="shared" si="32"/>
        <v>#REF!</v>
      </c>
      <c r="L555" s="195" t="e">
        <f t="shared" si="33"/>
        <v>#REF!</v>
      </c>
      <c r="M555" s="195" t="e">
        <f t="shared" si="34"/>
        <v>#REF!</v>
      </c>
      <c r="N555" s="195" t="e">
        <f t="shared" si="35"/>
        <v>#REF!</v>
      </c>
      <c r="P555" s="195">
        <v>0</v>
      </c>
      <c r="Q555" s="195">
        <v>0</v>
      </c>
    </row>
    <row r="556" spans="1:17" hidden="1" x14ac:dyDescent="0.25">
      <c r="A556" s="485" t="s">
        <v>867</v>
      </c>
      <c r="B556" s="490" t="e">
        <f>VLOOKUP(A556,[3]Sheet1!$B$1:$D$1757,3,FALSE)</f>
        <v>#N/A</v>
      </c>
      <c r="C556" s="490" t="e">
        <f>VLOOKUP(A556,[3]Sheet1!$B$1:$R$1757,17,FALSE)</f>
        <v>#N/A</v>
      </c>
      <c r="D556" s="493">
        <v>0</v>
      </c>
      <c r="E556" s="481">
        <v>12.57</v>
      </c>
      <c r="F556" s="482">
        <f>IF(D556&lt;60,0,ROUND(($D556*F$2)+VLOOKUP($C556,[2]CONFIG!$A$33:$C$43,3,FALSE),0))</f>
        <v>0</v>
      </c>
      <c r="G556" s="482">
        <f>IF(D556&lt;60,0,ROUND(($D556*G$2)+VLOOKUP($C556,[2]CONFIG!$A$33:$C$43,3,FALSE),0))</f>
        <v>0</v>
      </c>
      <c r="H556" s="482">
        <f>IF(D556&lt;60,0,ROUND(($D556*H$2)+VLOOKUP($C556,[2]CONFIG!$A$33:$C$43,3,FALSE),0))</f>
        <v>0</v>
      </c>
      <c r="I556" s="482">
        <f>IF(D556&lt;60,0,ROUND(($D556*I$2)+VLOOKUP($C556,[2]CONFIG!$A$33:$C$43,3,FALSE),0))</f>
        <v>0</v>
      </c>
      <c r="J556" s="491"/>
      <c r="K556" s="195" t="e">
        <f t="shared" si="32"/>
        <v>#REF!</v>
      </c>
      <c r="L556" s="195" t="e">
        <f t="shared" si="33"/>
        <v>#REF!</v>
      </c>
      <c r="M556" s="195" t="e">
        <f t="shared" si="34"/>
        <v>#REF!</v>
      </c>
      <c r="N556" s="195" t="e">
        <f t="shared" si="35"/>
        <v>#REF!</v>
      </c>
      <c r="P556" s="195">
        <v>0</v>
      </c>
      <c r="Q556" s="195">
        <v>0</v>
      </c>
    </row>
    <row r="557" spans="1:17" hidden="1" x14ac:dyDescent="0.25">
      <c r="A557" s="485" t="s">
        <v>868</v>
      </c>
      <c r="B557" s="490" t="e">
        <f>VLOOKUP(A557,[3]Sheet1!$B$1:$D$1757,3,FALSE)</f>
        <v>#N/A</v>
      </c>
      <c r="C557" s="490" t="e">
        <f>VLOOKUP(A557,[3]Sheet1!$B$1:$R$1757,17,FALSE)</f>
        <v>#N/A</v>
      </c>
      <c r="D557" s="493">
        <v>0</v>
      </c>
      <c r="E557" s="481">
        <v>9.2200000000000006</v>
      </c>
      <c r="F557" s="482">
        <f>IF(D557&lt;60,0,ROUND(($D557*F$2)+VLOOKUP($C557,[2]CONFIG!$A$33:$C$43,3,FALSE),0))</f>
        <v>0</v>
      </c>
      <c r="G557" s="482">
        <f>IF(D557&lt;60,0,ROUND(($D557*G$2)+VLOOKUP($C557,[2]CONFIG!$A$33:$C$43,3,FALSE),0))</f>
        <v>0</v>
      </c>
      <c r="H557" s="482">
        <f>IF(D557&lt;60,0,ROUND(($D557*H$2)+VLOOKUP($C557,[2]CONFIG!$A$33:$C$43,3,FALSE),0))</f>
        <v>0</v>
      </c>
      <c r="I557" s="482">
        <f>IF(D557&lt;60,0,ROUND(($D557*I$2)+VLOOKUP($C557,[2]CONFIG!$A$33:$C$43,3,FALSE),0))</f>
        <v>0</v>
      </c>
      <c r="J557" s="491"/>
      <c r="K557" s="195" t="e">
        <f t="shared" si="32"/>
        <v>#REF!</v>
      </c>
      <c r="L557" s="195" t="e">
        <f t="shared" si="33"/>
        <v>#REF!</v>
      </c>
      <c r="M557" s="195" t="e">
        <f t="shared" si="34"/>
        <v>#REF!</v>
      </c>
      <c r="N557" s="195" t="e">
        <f t="shared" si="35"/>
        <v>#REF!</v>
      </c>
      <c r="P557" s="195">
        <v>0</v>
      </c>
      <c r="Q557" s="195">
        <v>0</v>
      </c>
    </row>
    <row r="558" spans="1:17" hidden="1" x14ac:dyDescent="0.25">
      <c r="A558" s="485" t="s">
        <v>869</v>
      </c>
      <c r="B558" s="490" t="e">
        <f>VLOOKUP(A558,[3]Sheet1!$B$1:$D$1757,3,FALSE)</f>
        <v>#N/A</v>
      </c>
      <c r="C558" s="490" t="e">
        <f>VLOOKUP(A558,[3]Sheet1!$B$1:$R$1757,17,FALSE)</f>
        <v>#N/A</v>
      </c>
      <c r="D558" s="493">
        <v>0</v>
      </c>
      <c r="E558" s="481">
        <v>10.64</v>
      </c>
      <c r="F558" s="482">
        <f>IF(D558&lt;60,0,ROUND(($D558*F$2)+VLOOKUP($C558,[2]CONFIG!$A$33:$C$43,3,FALSE),0))</f>
        <v>0</v>
      </c>
      <c r="G558" s="482">
        <f>IF(D558&lt;60,0,ROUND(($D558*G$2)+VLOOKUP($C558,[2]CONFIG!$A$33:$C$43,3,FALSE),0))</f>
        <v>0</v>
      </c>
      <c r="H558" s="482">
        <f>IF(D558&lt;60,0,ROUND(($D558*H$2)+VLOOKUP($C558,[2]CONFIG!$A$33:$C$43,3,FALSE),0))</f>
        <v>0</v>
      </c>
      <c r="I558" s="482">
        <f>IF(D558&lt;60,0,ROUND(($D558*I$2)+VLOOKUP($C558,[2]CONFIG!$A$33:$C$43,3,FALSE),0))</f>
        <v>0</v>
      </c>
      <c r="J558" s="491"/>
      <c r="K558" s="195" t="e">
        <f t="shared" si="32"/>
        <v>#REF!</v>
      </c>
      <c r="L558" s="195" t="e">
        <f t="shared" si="33"/>
        <v>#REF!</v>
      </c>
      <c r="M558" s="195" t="e">
        <f t="shared" si="34"/>
        <v>#REF!</v>
      </c>
      <c r="N558" s="195" t="e">
        <f t="shared" si="35"/>
        <v>#REF!</v>
      </c>
      <c r="P558" s="195">
        <v>0</v>
      </c>
      <c r="Q558" s="195">
        <v>0</v>
      </c>
    </row>
    <row r="559" spans="1:17" hidden="1" x14ac:dyDescent="0.25">
      <c r="A559" s="485" t="s">
        <v>870</v>
      </c>
      <c r="B559" s="490" t="e">
        <f>VLOOKUP(A559,[3]Sheet1!$B$1:$D$1757,3,FALSE)</f>
        <v>#N/A</v>
      </c>
      <c r="C559" s="490" t="e">
        <f>VLOOKUP(A559,[3]Sheet1!$B$1:$R$1757,17,FALSE)</f>
        <v>#N/A</v>
      </c>
      <c r="D559" s="493">
        <v>0</v>
      </c>
      <c r="E559" s="481">
        <v>12.25</v>
      </c>
      <c r="F559" s="482">
        <f>IF(D559&lt;60,0,ROUND(($D559*F$2)+VLOOKUP($C559,[2]CONFIG!$A$33:$C$43,3,FALSE),0))</f>
        <v>0</v>
      </c>
      <c r="G559" s="482">
        <f>IF(D559&lt;60,0,ROUND(($D559*G$2)+VLOOKUP($C559,[2]CONFIG!$A$33:$C$43,3,FALSE),0))</f>
        <v>0</v>
      </c>
      <c r="H559" s="482">
        <f>IF(D559&lt;60,0,ROUND(($D559*H$2)+VLOOKUP($C559,[2]CONFIG!$A$33:$C$43,3,FALSE),0))</f>
        <v>0</v>
      </c>
      <c r="I559" s="482">
        <f>IF(D559&lt;60,0,ROUND(($D559*I$2)+VLOOKUP($C559,[2]CONFIG!$A$33:$C$43,3,FALSE),0))</f>
        <v>0</v>
      </c>
      <c r="J559" s="491"/>
      <c r="K559" s="195" t="e">
        <f t="shared" si="32"/>
        <v>#REF!</v>
      </c>
      <c r="L559" s="195" t="e">
        <f t="shared" si="33"/>
        <v>#REF!</v>
      </c>
      <c r="M559" s="195" t="e">
        <f t="shared" si="34"/>
        <v>#REF!</v>
      </c>
      <c r="N559" s="195" t="e">
        <f t="shared" si="35"/>
        <v>#REF!</v>
      </c>
      <c r="P559" s="195" t="e">
        <f>E559+K559</f>
        <v>#REF!</v>
      </c>
      <c r="Q559" s="195" t="e">
        <f>E559+L559</f>
        <v>#REF!</v>
      </c>
    </row>
    <row r="560" spans="1:17" hidden="1" x14ac:dyDescent="0.25">
      <c r="A560" s="485" t="s">
        <v>871</v>
      </c>
      <c r="B560" s="490" t="e">
        <f>VLOOKUP(A560,[3]Sheet1!$B$1:$D$1757,3,FALSE)</f>
        <v>#N/A</v>
      </c>
      <c r="C560" s="490" t="e">
        <f>VLOOKUP(A560,[3]Sheet1!$B$1:$R$1757,17,FALSE)</f>
        <v>#N/A</v>
      </c>
      <c r="D560" s="493">
        <v>0</v>
      </c>
      <c r="E560" s="481">
        <v>13.98</v>
      </c>
      <c r="F560" s="482">
        <f>IF(D560&lt;60,0,ROUND(($D560*F$2)+VLOOKUP($C560,[2]CONFIG!$A$33:$C$43,3,FALSE),0))</f>
        <v>0</v>
      </c>
      <c r="G560" s="482">
        <f>IF(D560&lt;60,0,ROUND(($D560*G$2)+VLOOKUP($C560,[2]CONFIG!$A$33:$C$43,3,FALSE),0))</f>
        <v>0</v>
      </c>
      <c r="H560" s="482">
        <f>IF(D560&lt;60,0,ROUND(($D560*H$2)+VLOOKUP($C560,[2]CONFIG!$A$33:$C$43,3,FALSE),0))</f>
        <v>0</v>
      </c>
      <c r="I560" s="482">
        <f>IF(D560&lt;60,0,ROUND(($D560*I$2)+VLOOKUP($C560,[2]CONFIG!$A$33:$C$43,3,FALSE),0))</f>
        <v>0</v>
      </c>
      <c r="J560" s="491"/>
      <c r="K560" s="195" t="e">
        <f t="shared" si="32"/>
        <v>#REF!</v>
      </c>
      <c r="L560" s="195" t="e">
        <f t="shared" si="33"/>
        <v>#REF!</v>
      </c>
      <c r="M560" s="195" t="e">
        <f t="shared" si="34"/>
        <v>#REF!</v>
      </c>
      <c r="N560" s="195" t="e">
        <f t="shared" si="35"/>
        <v>#REF!</v>
      </c>
      <c r="P560" s="195" t="e">
        <f>E560+K560</f>
        <v>#REF!</v>
      </c>
      <c r="Q560" s="195" t="e">
        <f>E560+L560</f>
        <v>#REF!</v>
      </c>
    </row>
    <row r="561" spans="1:17" hidden="1" x14ac:dyDescent="0.25">
      <c r="A561" s="485" t="s">
        <v>872</v>
      </c>
      <c r="B561" s="490" t="e">
        <f>VLOOKUP(A561,[3]Sheet1!$B$1:$D$1757,3,FALSE)</f>
        <v>#N/A</v>
      </c>
      <c r="C561" s="490" t="e">
        <f>VLOOKUP(A561,[3]Sheet1!$B$1:$R$1757,17,FALSE)</f>
        <v>#N/A</v>
      </c>
      <c r="D561" s="493">
        <v>0</v>
      </c>
      <c r="E561" s="481">
        <v>15.38</v>
      </c>
      <c r="F561" s="482">
        <f>IF(D561&lt;60,0,ROUND(($D561*F$2)+VLOOKUP($C561,[2]CONFIG!$A$33:$C$43,3,FALSE),0))</f>
        <v>0</v>
      </c>
      <c r="G561" s="482">
        <f>IF(D561&lt;60,0,ROUND(($D561*G$2)+VLOOKUP($C561,[2]CONFIG!$A$33:$C$43,3,FALSE),0))</f>
        <v>0</v>
      </c>
      <c r="H561" s="482">
        <f>IF(D561&lt;60,0,ROUND(($D561*H$2)+VLOOKUP($C561,[2]CONFIG!$A$33:$C$43,3,FALSE),0))</f>
        <v>0</v>
      </c>
      <c r="I561" s="482">
        <f>IF(D561&lt;60,0,ROUND(($D561*I$2)+VLOOKUP($C561,[2]CONFIG!$A$33:$C$43,3,FALSE),0))</f>
        <v>0</v>
      </c>
      <c r="J561" s="491"/>
      <c r="K561" s="195" t="e">
        <f t="shared" si="32"/>
        <v>#REF!</v>
      </c>
      <c r="L561" s="195" t="e">
        <f t="shared" si="33"/>
        <v>#REF!</v>
      </c>
      <c r="M561" s="195" t="e">
        <f t="shared" si="34"/>
        <v>#REF!</v>
      </c>
      <c r="N561" s="195" t="e">
        <f t="shared" si="35"/>
        <v>#REF!</v>
      </c>
      <c r="P561" s="195" t="e">
        <f>E561+K561</f>
        <v>#REF!</v>
      </c>
      <c r="Q561" s="195" t="e">
        <f>E561+L561</f>
        <v>#REF!</v>
      </c>
    </row>
    <row r="562" spans="1:17" hidden="1" x14ac:dyDescent="0.25">
      <c r="A562" s="485" t="s">
        <v>873</v>
      </c>
      <c r="B562" s="490" t="e">
        <f>VLOOKUP(A562,[3]Sheet1!$B$1:$D$1757,3,FALSE)</f>
        <v>#N/A</v>
      </c>
      <c r="C562" s="490" t="e">
        <f>VLOOKUP(A562,[3]Sheet1!$B$1:$R$1757,17,FALSE)</f>
        <v>#N/A</v>
      </c>
      <c r="D562" s="493">
        <v>0</v>
      </c>
      <c r="E562" s="481">
        <v>12.96</v>
      </c>
      <c r="F562" s="482">
        <f>IF(D562&lt;60,0,ROUND(($D562*F$2)+VLOOKUP($C562,[2]CONFIG!$A$33:$C$43,3,FALSE),0))</f>
        <v>0</v>
      </c>
      <c r="G562" s="482">
        <f>IF(D562&lt;60,0,ROUND(($D562*G$2)+VLOOKUP($C562,[2]CONFIG!$A$33:$C$43,3,FALSE),0))</f>
        <v>0</v>
      </c>
      <c r="H562" s="482">
        <f>IF(D562&lt;60,0,ROUND(($D562*H$2)+VLOOKUP($C562,[2]CONFIG!$A$33:$C$43,3,FALSE),0))</f>
        <v>0</v>
      </c>
      <c r="I562" s="482">
        <f>IF(D562&lt;60,0,ROUND(($D562*I$2)+VLOOKUP($C562,[2]CONFIG!$A$33:$C$43,3,FALSE),0))</f>
        <v>0</v>
      </c>
      <c r="J562" s="491"/>
      <c r="K562" s="195" t="e">
        <f t="shared" si="32"/>
        <v>#REF!</v>
      </c>
      <c r="L562" s="195" t="e">
        <f t="shared" si="33"/>
        <v>#REF!</v>
      </c>
      <c r="M562" s="195" t="e">
        <f t="shared" si="34"/>
        <v>#REF!</v>
      </c>
      <c r="N562" s="195" t="e">
        <f t="shared" si="35"/>
        <v>#REF!</v>
      </c>
      <c r="P562" s="195" t="e">
        <f>E562+K562</f>
        <v>#REF!</v>
      </c>
      <c r="Q562" s="195" t="e">
        <f>E562+L562</f>
        <v>#REF!</v>
      </c>
    </row>
    <row r="563" spans="1:17" hidden="1" x14ac:dyDescent="0.25">
      <c r="A563" s="485" t="s">
        <v>874</v>
      </c>
      <c r="B563" s="490" t="e">
        <f>VLOOKUP(A563,[3]Sheet1!$B$1:$D$1757,3,FALSE)</f>
        <v>#N/A</v>
      </c>
      <c r="C563" s="490" t="e">
        <f>VLOOKUP(A563,[3]Sheet1!$B$1:$R$1757,17,FALSE)</f>
        <v>#N/A</v>
      </c>
      <c r="D563" s="493">
        <v>0</v>
      </c>
      <c r="E563" s="481">
        <v>10.1</v>
      </c>
      <c r="F563" s="482">
        <f>IF(D563&lt;60,0,ROUND(($D563*F$2)+VLOOKUP($C563,[2]CONFIG!$A$33:$C$43,3,FALSE),0))</f>
        <v>0</v>
      </c>
      <c r="G563" s="482">
        <f>IF(D563&lt;60,0,ROUND(($D563*G$2)+VLOOKUP($C563,[2]CONFIG!$A$33:$C$43,3,FALSE),0))</f>
        <v>0</v>
      </c>
      <c r="H563" s="482">
        <f>IF(D563&lt;60,0,ROUND(($D563*H$2)+VLOOKUP($C563,[2]CONFIG!$A$33:$C$43,3,FALSE),0))</f>
        <v>0</v>
      </c>
      <c r="I563" s="482">
        <f>IF(D563&lt;60,0,ROUND(($D563*I$2)+VLOOKUP($C563,[2]CONFIG!$A$33:$C$43,3,FALSE),0))</f>
        <v>0</v>
      </c>
      <c r="J563" s="491"/>
      <c r="K563" s="195" t="e">
        <f t="shared" si="32"/>
        <v>#REF!</v>
      </c>
      <c r="L563" s="195" t="e">
        <f t="shared" si="33"/>
        <v>#REF!</v>
      </c>
      <c r="M563" s="195" t="e">
        <f t="shared" si="34"/>
        <v>#REF!</v>
      </c>
      <c r="N563" s="195" t="e">
        <f t="shared" si="35"/>
        <v>#REF!</v>
      </c>
      <c r="P563" s="195">
        <v>0</v>
      </c>
      <c r="Q563" s="195">
        <v>0</v>
      </c>
    </row>
    <row r="564" spans="1:17" hidden="1" x14ac:dyDescent="0.25">
      <c r="A564" s="485" t="s">
        <v>875</v>
      </c>
      <c r="B564" s="490" t="e">
        <f>VLOOKUP(A564,[3]Sheet1!$B$1:$D$1757,3,FALSE)</f>
        <v>#N/A</v>
      </c>
      <c r="C564" s="490" t="e">
        <f>VLOOKUP(A564,[3]Sheet1!$B$1:$R$1757,17,FALSE)</f>
        <v>#N/A</v>
      </c>
      <c r="D564" s="493">
        <v>0</v>
      </c>
      <c r="E564" s="481">
        <v>8</v>
      </c>
      <c r="F564" s="482">
        <f>IF(D564&lt;60,0,ROUND(($D564*F$2)+VLOOKUP($C564,[2]CONFIG!$A$33:$C$43,3,FALSE),0))</f>
        <v>0</v>
      </c>
      <c r="G564" s="482">
        <f>IF(D564&lt;60,0,ROUND(($D564*G$2)+VLOOKUP($C564,[2]CONFIG!$A$33:$C$43,3,FALSE),0))</f>
        <v>0</v>
      </c>
      <c r="H564" s="482">
        <f>IF(D564&lt;60,0,ROUND(($D564*H$2)+VLOOKUP($C564,[2]CONFIG!$A$33:$C$43,3,FALSE),0))</f>
        <v>0</v>
      </c>
      <c r="I564" s="482">
        <f>IF(D564&lt;60,0,ROUND(($D564*I$2)+VLOOKUP($C564,[2]CONFIG!$A$33:$C$43,3,FALSE),0))</f>
        <v>0</v>
      </c>
      <c r="J564" s="491"/>
      <c r="K564" s="195" t="e">
        <f t="shared" si="32"/>
        <v>#REF!</v>
      </c>
      <c r="L564" s="195" t="e">
        <f t="shared" si="33"/>
        <v>#REF!</v>
      </c>
      <c r="M564" s="195" t="e">
        <f t="shared" si="34"/>
        <v>#REF!</v>
      </c>
      <c r="N564" s="195" t="e">
        <f t="shared" si="35"/>
        <v>#REF!</v>
      </c>
      <c r="P564" s="195">
        <v>0</v>
      </c>
      <c r="Q564" s="195">
        <v>0</v>
      </c>
    </row>
    <row r="565" spans="1:17" hidden="1" x14ac:dyDescent="0.25">
      <c r="A565" s="485" t="s">
        <v>876</v>
      </c>
      <c r="B565" s="490" t="e">
        <f>VLOOKUP(A565,[3]Sheet1!$B$1:$D$1757,3,FALSE)</f>
        <v>#N/A</v>
      </c>
      <c r="C565" s="490" t="e">
        <f>VLOOKUP(A565,[3]Sheet1!$B$1:$R$1757,17,FALSE)</f>
        <v>#N/A</v>
      </c>
      <c r="D565" s="493">
        <v>0</v>
      </c>
      <c r="E565" s="481">
        <v>18.149999999999999</v>
      </c>
      <c r="F565" s="482">
        <f>IF(D565&lt;60,0,ROUND(($D565*F$2)+VLOOKUP($C565,[2]CONFIG!$A$33:$C$43,3,FALSE),0))</f>
        <v>0</v>
      </c>
      <c r="G565" s="482">
        <f>IF(D565&lt;60,0,ROUND(($D565*G$2)+VLOOKUP($C565,[2]CONFIG!$A$33:$C$43,3,FALSE),0))</f>
        <v>0</v>
      </c>
      <c r="H565" s="482">
        <f>IF(D565&lt;60,0,ROUND(($D565*H$2)+VLOOKUP($C565,[2]CONFIG!$A$33:$C$43,3,FALSE),0))</f>
        <v>0</v>
      </c>
      <c r="I565" s="482">
        <f>IF(D565&lt;60,0,ROUND(($D565*I$2)+VLOOKUP($C565,[2]CONFIG!$A$33:$C$43,3,FALSE),0))</f>
        <v>0</v>
      </c>
      <c r="J565" s="491"/>
      <c r="K565" s="195" t="e">
        <f t="shared" si="32"/>
        <v>#REF!</v>
      </c>
      <c r="L565" s="195" t="e">
        <f t="shared" si="33"/>
        <v>#REF!</v>
      </c>
      <c r="M565" s="195" t="e">
        <f t="shared" si="34"/>
        <v>#REF!</v>
      </c>
      <c r="N565" s="195" t="e">
        <f t="shared" si="35"/>
        <v>#REF!</v>
      </c>
      <c r="P565" s="195" t="e">
        <f>E565+K565</f>
        <v>#REF!</v>
      </c>
      <c r="Q565" s="195" t="e">
        <f>E565+L565</f>
        <v>#REF!</v>
      </c>
    </row>
    <row r="566" spans="1:17" hidden="1" x14ac:dyDescent="0.25">
      <c r="A566" s="485" t="s">
        <v>877</v>
      </c>
      <c r="B566" s="490" t="e">
        <f>VLOOKUP(A566,[3]Sheet1!$B$1:$D$1757,3,FALSE)</f>
        <v>#N/A</v>
      </c>
      <c r="C566" s="490" t="e">
        <f>VLOOKUP(A566,[3]Sheet1!$B$1:$R$1757,17,FALSE)</f>
        <v>#N/A</v>
      </c>
      <c r="D566" s="493">
        <v>0</v>
      </c>
      <c r="E566" s="481">
        <v>13.02</v>
      </c>
      <c r="F566" s="482">
        <f>IF(D566&lt;60,0,ROUND(($D566*F$2)+VLOOKUP($C566,[2]CONFIG!$A$33:$C$43,3,FALSE),0))</f>
        <v>0</v>
      </c>
      <c r="G566" s="482">
        <f>IF(D566&lt;60,0,ROUND(($D566*G$2)+VLOOKUP($C566,[2]CONFIG!$A$33:$C$43,3,FALSE),0))</f>
        <v>0</v>
      </c>
      <c r="H566" s="482">
        <f>IF(D566&lt;60,0,ROUND(($D566*H$2)+VLOOKUP($C566,[2]CONFIG!$A$33:$C$43,3,FALSE),0))</f>
        <v>0</v>
      </c>
      <c r="I566" s="482">
        <f>IF(D566&lt;60,0,ROUND(($D566*I$2)+VLOOKUP($C566,[2]CONFIG!$A$33:$C$43,3,FALSE),0))</f>
        <v>0</v>
      </c>
      <c r="J566" s="491"/>
      <c r="K566" s="195" t="e">
        <f t="shared" si="32"/>
        <v>#REF!</v>
      </c>
      <c r="L566" s="195" t="e">
        <f t="shared" si="33"/>
        <v>#REF!</v>
      </c>
      <c r="M566" s="195" t="e">
        <f t="shared" si="34"/>
        <v>#REF!</v>
      </c>
      <c r="N566" s="195" t="e">
        <f t="shared" si="35"/>
        <v>#REF!</v>
      </c>
      <c r="P566" s="195" t="e">
        <f>E566+K566</f>
        <v>#REF!</v>
      </c>
      <c r="Q566" s="195" t="e">
        <f>E566+L566</f>
        <v>#REF!</v>
      </c>
    </row>
    <row r="567" spans="1:17" hidden="1" x14ac:dyDescent="0.25">
      <c r="A567" s="485" t="s">
        <v>878</v>
      </c>
      <c r="B567" s="490" t="e">
        <f>VLOOKUP(A567,[3]Sheet1!$B$1:$D$1757,3,FALSE)</f>
        <v>#N/A</v>
      </c>
      <c r="C567" s="490" t="e">
        <f>VLOOKUP(A567,[3]Sheet1!$B$1:$R$1757,17,FALSE)</f>
        <v>#N/A</v>
      </c>
      <c r="D567" s="493">
        <v>0</v>
      </c>
      <c r="E567" s="481">
        <v>13.56</v>
      </c>
      <c r="F567" s="482">
        <f>IF(D567&lt;60,0,ROUND(($D567*F$2)+VLOOKUP($C567,[2]CONFIG!$A$33:$C$43,3,FALSE),0))</f>
        <v>0</v>
      </c>
      <c r="G567" s="482">
        <f>IF(D567&lt;60,0,ROUND(($D567*G$2)+VLOOKUP($C567,[2]CONFIG!$A$33:$C$43,3,FALSE),0))</f>
        <v>0</v>
      </c>
      <c r="H567" s="482">
        <f>IF(D567&lt;60,0,ROUND(($D567*H$2)+VLOOKUP($C567,[2]CONFIG!$A$33:$C$43,3,FALSE),0))</f>
        <v>0</v>
      </c>
      <c r="I567" s="482">
        <f>IF(D567&lt;60,0,ROUND(($D567*I$2)+VLOOKUP($C567,[2]CONFIG!$A$33:$C$43,3,FALSE),0))</f>
        <v>0</v>
      </c>
      <c r="J567" s="491"/>
      <c r="K567" s="195" t="e">
        <f t="shared" si="32"/>
        <v>#REF!</v>
      </c>
      <c r="L567" s="195" t="e">
        <f t="shared" si="33"/>
        <v>#REF!</v>
      </c>
      <c r="M567" s="195" t="e">
        <f t="shared" si="34"/>
        <v>#REF!</v>
      </c>
      <c r="N567" s="195" t="e">
        <f t="shared" si="35"/>
        <v>#REF!</v>
      </c>
      <c r="P567" s="195">
        <v>0</v>
      </c>
      <c r="Q567" s="195">
        <v>0</v>
      </c>
    </row>
    <row r="568" spans="1:17" hidden="1" x14ac:dyDescent="0.25">
      <c r="A568" s="485" t="s">
        <v>879</v>
      </c>
      <c r="B568" s="490" t="e">
        <f>VLOOKUP(A568,[3]Sheet1!$B$1:$D$1757,3,FALSE)</f>
        <v>#N/A</v>
      </c>
      <c r="C568" s="490" t="e">
        <f>VLOOKUP(A568,[3]Sheet1!$B$1:$R$1757,17,FALSE)</f>
        <v>#N/A</v>
      </c>
      <c r="D568" s="493">
        <v>0</v>
      </c>
      <c r="E568" s="481">
        <v>0</v>
      </c>
      <c r="F568" s="482">
        <f>IF(D568&lt;60,0,ROUND(($D568*F$2)+VLOOKUP($C568,[2]CONFIG!$A$33:$C$43,3,FALSE),0))</f>
        <v>0</v>
      </c>
      <c r="G568" s="482">
        <f>IF(D568&lt;60,0,ROUND(($D568*G$2)+VLOOKUP($C568,[2]CONFIG!$A$33:$C$43,3,FALSE),0))</f>
        <v>0</v>
      </c>
      <c r="H568" s="482">
        <f>IF(D568&lt;60,0,ROUND(($D568*H$2)+VLOOKUP($C568,[2]CONFIG!$A$33:$C$43,3,FALSE),0))</f>
        <v>0</v>
      </c>
      <c r="I568" s="482">
        <f>IF(D568&lt;60,0,ROUND(($D568*I$2)+VLOOKUP($C568,[2]CONFIG!$A$33:$C$43,3,FALSE),0))</f>
        <v>0</v>
      </c>
      <c r="J568" s="491"/>
      <c r="K568" s="195" t="e">
        <f t="shared" si="32"/>
        <v>#REF!</v>
      </c>
      <c r="L568" s="195" t="e">
        <f t="shared" si="33"/>
        <v>#REF!</v>
      </c>
      <c r="M568" s="195" t="e">
        <f t="shared" si="34"/>
        <v>#REF!</v>
      </c>
      <c r="N568" s="195" t="e">
        <f t="shared" si="35"/>
        <v>#REF!</v>
      </c>
      <c r="P568" s="195">
        <v>0</v>
      </c>
      <c r="Q568" s="195">
        <v>0</v>
      </c>
    </row>
    <row r="569" spans="1:17" hidden="1" x14ac:dyDescent="0.25">
      <c r="A569" s="485" t="s">
        <v>880</v>
      </c>
      <c r="B569" s="490" t="e">
        <f>VLOOKUP(A569,[3]Sheet1!$B$1:$D$1757,3,FALSE)</f>
        <v>#N/A</v>
      </c>
      <c r="C569" s="490" t="e">
        <f>VLOOKUP(A569,[3]Sheet1!$B$1:$R$1757,17,FALSE)</f>
        <v>#N/A</v>
      </c>
      <c r="D569" s="493">
        <v>0</v>
      </c>
      <c r="E569" s="481">
        <v>0</v>
      </c>
      <c r="F569" s="482">
        <f>IF(D569&lt;60,0,ROUND(($D569*F$2)+VLOOKUP($C569,[2]CONFIG!$A$33:$C$43,3,FALSE),0))</f>
        <v>0</v>
      </c>
      <c r="G569" s="482">
        <f>IF(D569&lt;60,0,ROUND(($D569*G$2)+VLOOKUP($C569,[2]CONFIG!$A$33:$C$43,3,FALSE),0))</f>
        <v>0</v>
      </c>
      <c r="H569" s="482">
        <f>IF(D569&lt;60,0,ROUND(($D569*H$2)+VLOOKUP($C569,[2]CONFIG!$A$33:$C$43,3,FALSE),0))</f>
        <v>0</v>
      </c>
      <c r="I569" s="482">
        <f>IF(D569&lt;60,0,ROUND(($D569*I$2)+VLOOKUP($C569,[2]CONFIG!$A$33:$C$43,3,FALSE),0))</f>
        <v>0</v>
      </c>
      <c r="J569" s="491"/>
      <c r="K569" s="195" t="e">
        <f t="shared" si="32"/>
        <v>#REF!</v>
      </c>
      <c r="L569" s="195" t="e">
        <f t="shared" si="33"/>
        <v>#REF!</v>
      </c>
      <c r="M569" s="195" t="e">
        <f t="shared" si="34"/>
        <v>#REF!</v>
      </c>
      <c r="N569" s="195" t="e">
        <f t="shared" si="35"/>
        <v>#REF!</v>
      </c>
      <c r="P569" s="195" t="e">
        <f>E569+K569</f>
        <v>#REF!</v>
      </c>
      <c r="Q569" s="195" t="e">
        <f>E569+L569</f>
        <v>#REF!</v>
      </c>
    </row>
    <row r="570" spans="1:17" hidden="1" x14ac:dyDescent="0.25">
      <c r="A570" s="485" t="s">
        <v>881</v>
      </c>
      <c r="B570" s="490" t="e">
        <f>VLOOKUP(A570,[3]Sheet1!$B$1:$D$1757,3,FALSE)</f>
        <v>#N/A</v>
      </c>
      <c r="C570" s="490" t="e">
        <f>VLOOKUP(A570,[3]Sheet1!$B$1:$R$1757,17,FALSE)</f>
        <v>#N/A</v>
      </c>
      <c r="D570" s="493">
        <v>0</v>
      </c>
      <c r="E570" s="481">
        <v>21.65</v>
      </c>
      <c r="F570" s="482">
        <f>IF(D570&lt;60,0,ROUND(($D570*F$2)+VLOOKUP($C570,[2]CONFIG!$A$33:$C$43,3,FALSE),0))</f>
        <v>0</v>
      </c>
      <c r="G570" s="482">
        <f>IF(D570&lt;60,0,ROUND(($D570*G$2)+VLOOKUP($C570,[2]CONFIG!$A$33:$C$43,3,FALSE),0))</f>
        <v>0</v>
      </c>
      <c r="H570" s="482">
        <f>IF(D570&lt;60,0,ROUND(($D570*H$2)+VLOOKUP($C570,[2]CONFIG!$A$33:$C$43,3,FALSE),0))</f>
        <v>0</v>
      </c>
      <c r="I570" s="482">
        <f>IF(D570&lt;60,0,ROUND(($D570*I$2)+VLOOKUP($C570,[2]CONFIG!$A$33:$C$43,3,FALSE),0))</f>
        <v>0</v>
      </c>
      <c r="J570" s="491"/>
      <c r="K570" s="195" t="e">
        <f t="shared" si="32"/>
        <v>#REF!</v>
      </c>
      <c r="L570" s="195" t="e">
        <f t="shared" si="33"/>
        <v>#REF!</v>
      </c>
      <c r="M570" s="195" t="e">
        <f t="shared" si="34"/>
        <v>#REF!</v>
      </c>
      <c r="N570" s="195" t="e">
        <f t="shared" si="35"/>
        <v>#REF!</v>
      </c>
      <c r="P570" s="195" t="e">
        <f>E570+K570</f>
        <v>#REF!</v>
      </c>
      <c r="Q570" s="195" t="e">
        <f>E570+L570</f>
        <v>#REF!</v>
      </c>
    </row>
    <row r="571" spans="1:17" hidden="1" x14ac:dyDescent="0.25">
      <c r="A571" s="485" t="s">
        <v>882</v>
      </c>
      <c r="B571" s="490" t="e">
        <f>VLOOKUP(A571,[3]Sheet1!$B$1:$D$1757,3,FALSE)</f>
        <v>#N/A</v>
      </c>
      <c r="C571" s="490" t="e">
        <f>VLOOKUP(A571,[3]Sheet1!$B$1:$R$1757,17,FALSE)</f>
        <v>#N/A</v>
      </c>
      <c r="D571" s="493">
        <v>0</v>
      </c>
      <c r="E571" s="481">
        <v>33.43</v>
      </c>
      <c r="F571" s="482">
        <f>IF(D571&lt;60,0,ROUND(($D571*F$2)+VLOOKUP($C571,[2]CONFIG!$A$33:$C$43,3,FALSE),0))</f>
        <v>0</v>
      </c>
      <c r="G571" s="482">
        <f>IF(D571&lt;60,0,ROUND(($D571*G$2)+VLOOKUP($C571,[2]CONFIG!$A$33:$C$43,3,FALSE),0))</f>
        <v>0</v>
      </c>
      <c r="H571" s="482">
        <f>IF(D571&lt;60,0,ROUND(($D571*H$2)+VLOOKUP($C571,[2]CONFIG!$A$33:$C$43,3,FALSE),0))</f>
        <v>0</v>
      </c>
      <c r="I571" s="482">
        <f>IF(D571&lt;60,0,ROUND(($D571*I$2)+VLOOKUP($C571,[2]CONFIG!$A$33:$C$43,3,FALSE),0))</f>
        <v>0</v>
      </c>
      <c r="J571" s="491"/>
      <c r="K571" s="195" t="e">
        <f t="shared" si="32"/>
        <v>#REF!</v>
      </c>
      <c r="L571" s="195" t="e">
        <f t="shared" si="33"/>
        <v>#REF!</v>
      </c>
      <c r="M571" s="195" t="e">
        <f t="shared" si="34"/>
        <v>#REF!</v>
      </c>
      <c r="N571" s="195" t="e">
        <f t="shared" si="35"/>
        <v>#REF!</v>
      </c>
      <c r="P571" s="195">
        <v>0</v>
      </c>
      <c r="Q571" s="195">
        <v>0</v>
      </c>
    </row>
    <row r="572" spans="1:17" hidden="1" x14ac:dyDescent="0.25">
      <c r="A572" s="485" t="s">
        <v>883</v>
      </c>
      <c r="B572" s="490" t="e">
        <f>VLOOKUP(A572,[3]Sheet1!$B$1:$D$1757,3,FALSE)</f>
        <v>#N/A</v>
      </c>
      <c r="C572" s="490" t="e">
        <f>VLOOKUP(A572,[3]Sheet1!$B$1:$R$1757,17,FALSE)</f>
        <v>#N/A</v>
      </c>
      <c r="D572" s="493">
        <v>0</v>
      </c>
      <c r="E572" s="481">
        <v>18.86</v>
      </c>
      <c r="F572" s="482">
        <f>IF(D572&lt;60,0,ROUND(($D572*F$2)+VLOOKUP($C572,[2]CONFIG!$A$33:$C$43,3,FALSE),0))</f>
        <v>0</v>
      </c>
      <c r="G572" s="482">
        <f>IF(D572&lt;60,0,ROUND(($D572*G$2)+VLOOKUP($C572,[2]CONFIG!$A$33:$C$43,3,FALSE),0))</f>
        <v>0</v>
      </c>
      <c r="H572" s="482">
        <f>IF(D572&lt;60,0,ROUND(($D572*H$2)+VLOOKUP($C572,[2]CONFIG!$A$33:$C$43,3,FALSE),0))</f>
        <v>0</v>
      </c>
      <c r="I572" s="482">
        <f>IF(D572&lt;60,0,ROUND(($D572*I$2)+VLOOKUP($C572,[2]CONFIG!$A$33:$C$43,3,FALSE),0))</f>
        <v>0</v>
      </c>
      <c r="J572" s="491"/>
      <c r="K572" s="195" t="e">
        <f t="shared" si="32"/>
        <v>#REF!</v>
      </c>
      <c r="L572" s="195" t="e">
        <f t="shared" si="33"/>
        <v>#REF!</v>
      </c>
      <c r="M572" s="195" t="e">
        <f t="shared" si="34"/>
        <v>#REF!</v>
      </c>
      <c r="N572" s="195" t="e">
        <f t="shared" si="35"/>
        <v>#REF!</v>
      </c>
      <c r="P572" s="195" t="e">
        <f>E572+K572</f>
        <v>#REF!</v>
      </c>
      <c r="Q572" s="195" t="e">
        <f>E572+L572</f>
        <v>#REF!</v>
      </c>
    </row>
    <row r="573" spans="1:17" hidden="1" x14ac:dyDescent="0.25">
      <c r="A573" s="485" t="s">
        <v>884</v>
      </c>
      <c r="B573" s="490" t="e">
        <f>VLOOKUP(A573,[3]Sheet1!$B$1:$D$1757,3,FALSE)</f>
        <v>#N/A</v>
      </c>
      <c r="C573" s="490" t="e">
        <f>VLOOKUP(A573,[3]Sheet1!$B$1:$R$1757,17,FALSE)</f>
        <v>#N/A</v>
      </c>
      <c r="D573" s="493">
        <v>0</v>
      </c>
      <c r="E573" s="481">
        <v>9.09</v>
      </c>
      <c r="F573" s="482">
        <f>IF(D573&lt;60,0,ROUND(($D573*F$2)+VLOOKUP($C573,[2]CONFIG!$A$33:$C$43,3,FALSE),0))</f>
        <v>0</v>
      </c>
      <c r="G573" s="482">
        <f>IF(D573&lt;60,0,ROUND(($D573*G$2)+VLOOKUP($C573,[2]CONFIG!$A$33:$C$43,3,FALSE),0))</f>
        <v>0</v>
      </c>
      <c r="H573" s="482">
        <f>IF(D573&lt;60,0,ROUND(($D573*H$2)+VLOOKUP($C573,[2]CONFIG!$A$33:$C$43,3,FALSE),0))</f>
        <v>0</v>
      </c>
      <c r="I573" s="482">
        <f>IF(D573&lt;60,0,ROUND(($D573*I$2)+VLOOKUP($C573,[2]CONFIG!$A$33:$C$43,3,FALSE),0))</f>
        <v>0</v>
      </c>
      <c r="J573" s="491"/>
      <c r="K573" s="195" t="e">
        <f t="shared" si="32"/>
        <v>#REF!</v>
      </c>
      <c r="L573" s="195" t="e">
        <f t="shared" si="33"/>
        <v>#REF!</v>
      </c>
      <c r="M573" s="195" t="e">
        <f t="shared" si="34"/>
        <v>#REF!</v>
      </c>
      <c r="N573" s="195" t="e">
        <f t="shared" si="35"/>
        <v>#REF!</v>
      </c>
      <c r="P573" s="195" t="e">
        <f>E573+K573</f>
        <v>#REF!</v>
      </c>
      <c r="Q573" s="195" t="e">
        <f>E573+L573</f>
        <v>#REF!</v>
      </c>
    </row>
    <row r="574" spans="1:17" hidden="1" x14ac:dyDescent="0.25">
      <c r="A574" s="485" t="s">
        <v>885</v>
      </c>
      <c r="B574" s="490" t="e">
        <f>VLOOKUP(A574,[3]Sheet1!$B$1:$D$1757,3,FALSE)</f>
        <v>#N/A</v>
      </c>
      <c r="C574" s="490" t="e">
        <f>VLOOKUP(A574,[3]Sheet1!$B$1:$R$1757,17,FALSE)</f>
        <v>#N/A</v>
      </c>
      <c r="D574" s="493">
        <v>0</v>
      </c>
      <c r="E574" s="481">
        <v>29.39</v>
      </c>
      <c r="F574" s="482">
        <f>IF(D574&lt;60,0,ROUND(($D574*F$2)+VLOOKUP($C574,[2]CONFIG!$A$33:$C$43,3,FALSE),0))</f>
        <v>0</v>
      </c>
      <c r="G574" s="482">
        <f>IF(D574&lt;60,0,ROUND(($D574*G$2)+VLOOKUP($C574,[2]CONFIG!$A$33:$C$43,3,FALSE),0))</f>
        <v>0</v>
      </c>
      <c r="H574" s="482">
        <f>IF(D574&lt;60,0,ROUND(($D574*H$2)+VLOOKUP($C574,[2]CONFIG!$A$33:$C$43,3,FALSE),0))</f>
        <v>0</v>
      </c>
      <c r="I574" s="482">
        <f>IF(D574&lt;60,0,ROUND(($D574*I$2)+VLOOKUP($C574,[2]CONFIG!$A$33:$C$43,3,FALSE),0))</f>
        <v>0</v>
      </c>
      <c r="J574" s="491"/>
      <c r="K574" s="195" t="e">
        <f t="shared" si="32"/>
        <v>#REF!</v>
      </c>
      <c r="L574" s="195" t="e">
        <f t="shared" si="33"/>
        <v>#REF!</v>
      </c>
      <c r="M574" s="195" t="e">
        <f t="shared" si="34"/>
        <v>#REF!</v>
      </c>
      <c r="N574" s="195" t="e">
        <f t="shared" si="35"/>
        <v>#REF!</v>
      </c>
      <c r="P574" s="195">
        <v>0</v>
      </c>
      <c r="Q574" s="195">
        <v>0</v>
      </c>
    </row>
    <row r="575" spans="1:17" hidden="1" x14ac:dyDescent="0.25">
      <c r="A575" s="485" t="s">
        <v>886</v>
      </c>
      <c r="B575" s="490" t="e">
        <f>VLOOKUP(A575,[3]Sheet1!$B$1:$D$1757,3,FALSE)</f>
        <v>#N/A</v>
      </c>
      <c r="C575" s="490" t="e">
        <f>VLOOKUP(A575,[3]Sheet1!$B$1:$R$1757,17,FALSE)</f>
        <v>#N/A</v>
      </c>
      <c r="D575" s="493">
        <v>0</v>
      </c>
      <c r="E575" s="481">
        <v>29.39</v>
      </c>
      <c r="F575" s="482">
        <f>IF(D575&lt;60,0,ROUND(($D575*F$2)+VLOOKUP($C575,[2]CONFIG!$A$33:$C$43,3,FALSE),0))</f>
        <v>0</v>
      </c>
      <c r="G575" s="482">
        <f>IF(D575&lt;60,0,ROUND(($D575*G$2)+VLOOKUP($C575,[2]CONFIG!$A$33:$C$43,3,FALSE),0))</f>
        <v>0</v>
      </c>
      <c r="H575" s="482">
        <f>IF(D575&lt;60,0,ROUND(($D575*H$2)+VLOOKUP($C575,[2]CONFIG!$A$33:$C$43,3,FALSE),0))</f>
        <v>0</v>
      </c>
      <c r="I575" s="482">
        <f>IF(D575&lt;60,0,ROUND(($D575*I$2)+VLOOKUP($C575,[2]CONFIG!$A$33:$C$43,3,FALSE),0))</f>
        <v>0</v>
      </c>
      <c r="J575" s="491"/>
      <c r="K575" s="195" t="e">
        <f t="shared" si="32"/>
        <v>#REF!</v>
      </c>
      <c r="L575" s="195" t="e">
        <f t="shared" si="33"/>
        <v>#REF!</v>
      </c>
      <c r="M575" s="195" t="e">
        <f t="shared" si="34"/>
        <v>#REF!</v>
      </c>
      <c r="N575" s="195" t="e">
        <f t="shared" si="35"/>
        <v>#REF!</v>
      </c>
      <c r="P575" s="195">
        <v>0</v>
      </c>
      <c r="Q575" s="195">
        <v>0</v>
      </c>
    </row>
    <row r="576" spans="1:17" hidden="1" x14ac:dyDescent="0.25">
      <c r="A576" s="485" t="s">
        <v>887</v>
      </c>
      <c r="B576" s="490" t="e">
        <f>VLOOKUP(A576,[3]Sheet1!$B$1:$D$1757,3,FALSE)</f>
        <v>#N/A</v>
      </c>
      <c r="C576" s="490" t="e">
        <f>VLOOKUP(A576,[3]Sheet1!$B$1:$R$1757,17,FALSE)</f>
        <v>#N/A</v>
      </c>
      <c r="D576" s="493">
        <v>0</v>
      </c>
      <c r="E576" s="481">
        <v>29.39</v>
      </c>
      <c r="F576" s="482">
        <f>IF(D576&lt;60,0,ROUND(($D576*F$2)+VLOOKUP($C576,[2]CONFIG!$A$33:$C$43,3,FALSE),0))</f>
        <v>0</v>
      </c>
      <c r="G576" s="482">
        <f>IF(D576&lt;60,0,ROUND(($D576*G$2)+VLOOKUP($C576,[2]CONFIG!$A$33:$C$43,3,FALSE),0))</f>
        <v>0</v>
      </c>
      <c r="H576" s="482">
        <f>IF(D576&lt;60,0,ROUND(($D576*H$2)+VLOOKUP($C576,[2]CONFIG!$A$33:$C$43,3,FALSE),0))</f>
        <v>0</v>
      </c>
      <c r="I576" s="482">
        <f>IF(D576&lt;60,0,ROUND(($D576*I$2)+VLOOKUP($C576,[2]CONFIG!$A$33:$C$43,3,FALSE),0))</f>
        <v>0</v>
      </c>
      <c r="J576" s="491"/>
      <c r="K576" s="195" t="e">
        <f t="shared" si="32"/>
        <v>#REF!</v>
      </c>
      <c r="L576" s="195" t="e">
        <f t="shared" si="33"/>
        <v>#REF!</v>
      </c>
      <c r="M576" s="195" t="e">
        <f t="shared" si="34"/>
        <v>#REF!</v>
      </c>
      <c r="N576" s="195" t="e">
        <f t="shared" si="35"/>
        <v>#REF!</v>
      </c>
      <c r="P576" s="195">
        <v>0</v>
      </c>
      <c r="Q576" s="195">
        <v>0</v>
      </c>
    </row>
    <row r="577" spans="1:17" hidden="1" x14ac:dyDescent="0.25">
      <c r="A577" s="485" t="s">
        <v>888</v>
      </c>
      <c r="B577" s="490" t="e">
        <f>VLOOKUP(A577,[3]Sheet1!$B$1:$D$1757,3,FALSE)</f>
        <v>#N/A</v>
      </c>
      <c r="C577" s="490" t="e">
        <f>VLOOKUP(A577,[3]Sheet1!$B$1:$R$1757,17,FALSE)</f>
        <v>#N/A</v>
      </c>
      <c r="D577" s="493">
        <v>0</v>
      </c>
      <c r="E577" s="481">
        <v>29.39</v>
      </c>
      <c r="F577" s="482">
        <f>IF(D577&lt;60,0,ROUND(($D577*F$2)+VLOOKUP($C577,[2]CONFIG!$A$33:$C$43,3,FALSE),0))</f>
        <v>0</v>
      </c>
      <c r="G577" s="482">
        <f>IF(D577&lt;60,0,ROUND(($D577*G$2)+VLOOKUP($C577,[2]CONFIG!$A$33:$C$43,3,FALSE),0))</f>
        <v>0</v>
      </c>
      <c r="H577" s="482">
        <f>IF(D577&lt;60,0,ROUND(($D577*H$2)+VLOOKUP($C577,[2]CONFIG!$A$33:$C$43,3,FALSE),0))</f>
        <v>0</v>
      </c>
      <c r="I577" s="482">
        <f>IF(D577&lt;60,0,ROUND(($D577*I$2)+VLOOKUP($C577,[2]CONFIG!$A$33:$C$43,3,FALSE),0))</f>
        <v>0</v>
      </c>
      <c r="J577" s="491"/>
      <c r="K577" s="195" t="e">
        <f t="shared" si="32"/>
        <v>#REF!</v>
      </c>
      <c r="L577" s="195" t="e">
        <f t="shared" si="33"/>
        <v>#REF!</v>
      </c>
      <c r="M577" s="195" t="e">
        <f t="shared" si="34"/>
        <v>#REF!</v>
      </c>
      <c r="N577" s="195" t="e">
        <f t="shared" si="35"/>
        <v>#REF!</v>
      </c>
      <c r="P577" s="195">
        <v>0</v>
      </c>
      <c r="Q577" s="195">
        <v>0</v>
      </c>
    </row>
    <row r="578" spans="1:17" hidden="1" x14ac:dyDescent="0.25">
      <c r="A578" s="485" t="s">
        <v>889</v>
      </c>
      <c r="B578" s="490" t="e">
        <f>VLOOKUP(A578,[3]Sheet1!$B$1:$D$1757,3,FALSE)</f>
        <v>#N/A</v>
      </c>
      <c r="C578" s="490" t="e">
        <f>VLOOKUP(A578,[3]Sheet1!$B$1:$R$1757,17,FALSE)</f>
        <v>#N/A</v>
      </c>
      <c r="D578" s="493">
        <v>0</v>
      </c>
      <c r="E578" s="481">
        <v>29.38</v>
      </c>
      <c r="F578" s="482">
        <f>IF(D578&lt;60,0,ROUND(($D578*F$2)+VLOOKUP($C578,[2]CONFIG!$A$33:$C$43,3,FALSE),0))</f>
        <v>0</v>
      </c>
      <c r="G578" s="482">
        <f>IF(D578&lt;60,0,ROUND(($D578*G$2)+VLOOKUP($C578,[2]CONFIG!$A$33:$C$43,3,FALSE),0))</f>
        <v>0</v>
      </c>
      <c r="H578" s="482">
        <f>IF(D578&lt;60,0,ROUND(($D578*H$2)+VLOOKUP($C578,[2]CONFIG!$A$33:$C$43,3,FALSE),0))</f>
        <v>0</v>
      </c>
      <c r="I578" s="482">
        <f>IF(D578&lt;60,0,ROUND(($D578*I$2)+VLOOKUP($C578,[2]CONFIG!$A$33:$C$43,3,FALSE),0))</f>
        <v>0</v>
      </c>
      <c r="J578" s="491"/>
      <c r="K578" s="195" t="e">
        <f t="shared" si="32"/>
        <v>#REF!</v>
      </c>
      <c r="L578" s="195" t="e">
        <f t="shared" si="33"/>
        <v>#REF!</v>
      </c>
      <c r="M578" s="195" t="e">
        <f t="shared" si="34"/>
        <v>#REF!</v>
      </c>
      <c r="N578" s="195" t="e">
        <f t="shared" si="35"/>
        <v>#REF!</v>
      </c>
      <c r="P578" s="195">
        <v>0</v>
      </c>
      <c r="Q578" s="195">
        <v>0</v>
      </c>
    </row>
    <row r="579" spans="1:17" hidden="1" x14ac:dyDescent="0.25">
      <c r="A579" s="485" t="s">
        <v>890</v>
      </c>
      <c r="B579" s="490" t="e">
        <f>VLOOKUP(A579,[3]Sheet1!$B$1:$D$1757,3,FALSE)</f>
        <v>#N/A</v>
      </c>
      <c r="C579" s="490" t="e">
        <f>VLOOKUP(A579,[3]Sheet1!$B$1:$R$1757,17,FALSE)</f>
        <v>#N/A</v>
      </c>
      <c r="D579" s="493">
        <v>0</v>
      </c>
      <c r="E579" s="481">
        <v>29.39</v>
      </c>
      <c r="F579" s="482">
        <f>IF(D579&lt;60,0,ROUND(($D579*F$2)+VLOOKUP($C579,[2]CONFIG!$A$33:$C$43,3,FALSE),0))</f>
        <v>0</v>
      </c>
      <c r="G579" s="482">
        <f>IF(D579&lt;60,0,ROUND(($D579*G$2)+VLOOKUP($C579,[2]CONFIG!$A$33:$C$43,3,FALSE),0))</f>
        <v>0</v>
      </c>
      <c r="H579" s="482">
        <f>IF(D579&lt;60,0,ROUND(($D579*H$2)+VLOOKUP($C579,[2]CONFIG!$A$33:$C$43,3,FALSE),0))</f>
        <v>0</v>
      </c>
      <c r="I579" s="482">
        <f>IF(D579&lt;60,0,ROUND(($D579*I$2)+VLOOKUP($C579,[2]CONFIG!$A$33:$C$43,3,FALSE),0))</f>
        <v>0</v>
      </c>
      <c r="J579" s="491"/>
      <c r="K579" s="195" t="e">
        <f t="shared" si="32"/>
        <v>#REF!</v>
      </c>
      <c r="L579" s="195" t="e">
        <f t="shared" si="33"/>
        <v>#REF!</v>
      </c>
      <c r="M579" s="195" t="e">
        <f t="shared" si="34"/>
        <v>#REF!</v>
      </c>
      <c r="N579" s="195" t="e">
        <f t="shared" si="35"/>
        <v>#REF!</v>
      </c>
      <c r="P579" s="195">
        <v>0</v>
      </c>
      <c r="Q579" s="195">
        <v>0</v>
      </c>
    </row>
    <row r="580" spans="1:17" hidden="1" x14ac:dyDescent="0.25">
      <c r="A580" s="485" t="s">
        <v>891</v>
      </c>
      <c r="B580" s="490" t="e">
        <f>VLOOKUP(A580,[3]Sheet1!$B$1:$D$1757,3,FALSE)</f>
        <v>#N/A</v>
      </c>
      <c r="C580" s="490" t="e">
        <f>VLOOKUP(A580,[3]Sheet1!$B$1:$R$1757,17,FALSE)</f>
        <v>#N/A</v>
      </c>
      <c r="D580" s="493">
        <v>0</v>
      </c>
      <c r="E580" s="481">
        <v>34.36</v>
      </c>
      <c r="F580" s="482">
        <f>IF(D580&lt;60,0,ROUND(($D580*F$2)+VLOOKUP($C580,[2]CONFIG!$A$33:$C$43,3,FALSE),0))</f>
        <v>0</v>
      </c>
      <c r="G580" s="482">
        <f>IF(D580&lt;60,0,ROUND(($D580*G$2)+VLOOKUP($C580,[2]CONFIG!$A$33:$C$43,3,FALSE),0))</f>
        <v>0</v>
      </c>
      <c r="H580" s="482">
        <f>IF(D580&lt;60,0,ROUND(($D580*H$2)+VLOOKUP($C580,[2]CONFIG!$A$33:$C$43,3,FALSE),0))</f>
        <v>0</v>
      </c>
      <c r="I580" s="482">
        <f>IF(D580&lt;60,0,ROUND(($D580*I$2)+VLOOKUP($C580,[2]CONFIG!$A$33:$C$43,3,FALSE),0))</f>
        <v>0</v>
      </c>
      <c r="J580" s="491"/>
      <c r="K580" s="195" t="e">
        <f t="shared" si="32"/>
        <v>#REF!</v>
      </c>
      <c r="L580" s="195" t="e">
        <f t="shared" si="33"/>
        <v>#REF!</v>
      </c>
      <c r="M580" s="195" t="e">
        <f t="shared" si="34"/>
        <v>#REF!</v>
      </c>
      <c r="N580" s="195" t="e">
        <f t="shared" si="35"/>
        <v>#REF!</v>
      </c>
      <c r="P580" s="195">
        <v>0</v>
      </c>
      <c r="Q580" s="195">
        <v>0</v>
      </c>
    </row>
    <row r="581" spans="1:17" hidden="1" x14ac:dyDescent="0.25">
      <c r="A581" s="485" t="s">
        <v>892</v>
      </c>
      <c r="B581" s="490" t="e">
        <f>VLOOKUP(A581,[3]Sheet1!$B$1:$D$1757,3,FALSE)</f>
        <v>#N/A</v>
      </c>
      <c r="C581" s="490" t="e">
        <f>VLOOKUP(A581,[3]Sheet1!$B$1:$R$1757,17,FALSE)</f>
        <v>#N/A</v>
      </c>
      <c r="D581" s="493">
        <v>0</v>
      </c>
      <c r="E581" s="481">
        <v>17.850000000000001</v>
      </c>
      <c r="F581" s="482">
        <f>IF(D581&lt;60,0,ROUND(($D581*F$2)+VLOOKUP($C581,[2]CONFIG!$A$33:$C$43,3,FALSE),0))</f>
        <v>0</v>
      </c>
      <c r="G581" s="482">
        <f>IF(D581&lt;60,0,ROUND(($D581*G$2)+VLOOKUP($C581,[2]CONFIG!$A$33:$C$43,3,FALSE),0))</f>
        <v>0</v>
      </c>
      <c r="H581" s="482">
        <f>IF(D581&lt;60,0,ROUND(($D581*H$2)+VLOOKUP($C581,[2]CONFIG!$A$33:$C$43,3,FALSE),0))</f>
        <v>0</v>
      </c>
      <c r="I581" s="482">
        <f>IF(D581&lt;60,0,ROUND(($D581*I$2)+VLOOKUP($C581,[2]CONFIG!$A$33:$C$43,3,FALSE),0))</f>
        <v>0</v>
      </c>
      <c r="J581" s="491"/>
      <c r="K581" s="195" t="e">
        <f t="shared" ref="K581:K632" si="38">(ROUND($E581*$K$2,2))</f>
        <v>#REF!</v>
      </c>
      <c r="L581" s="195" t="e">
        <f t="shared" ref="L581:L632" si="39">(ROUND($E581*$L$2,2))</f>
        <v>#REF!</v>
      </c>
      <c r="M581" s="195" t="e">
        <f t="shared" ref="M581:M632" si="40">(ROUND($E581*$M$2,2))</f>
        <v>#REF!</v>
      </c>
      <c r="N581" s="195" t="e">
        <f t="shared" ref="N581:N632" si="41">(ROUND($E581*$N$2,2))</f>
        <v>#REF!</v>
      </c>
      <c r="P581" s="195" t="e">
        <f>E581+K581</f>
        <v>#REF!</v>
      </c>
      <c r="Q581" s="195" t="e">
        <f>E581+L581</f>
        <v>#REF!</v>
      </c>
    </row>
    <row r="582" spans="1:17" hidden="1" x14ac:dyDescent="0.25">
      <c r="A582" s="485" t="s">
        <v>893</v>
      </c>
      <c r="B582" s="490" t="e">
        <f>VLOOKUP(A582,[3]Sheet1!$B$1:$D$1757,3,FALSE)</f>
        <v>#N/A</v>
      </c>
      <c r="C582" s="490" t="e">
        <f>VLOOKUP(A582,[3]Sheet1!$B$1:$R$1757,17,FALSE)</f>
        <v>#N/A</v>
      </c>
      <c r="D582" s="493">
        <v>0</v>
      </c>
      <c r="E582" s="481">
        <v>13.36</v>
      </c>
      <c r="F582" s="482">
        <f>IF(D582&lt;60,0,ROUND(($D582*F$2)+VLOOKUP($C582,[2]CONFIG!$A$33:$C$43,3,FALSE),0))</f>
        <v>0</v>
      </c>
      <c r="G582" s="482">
        <f>IF(D582&lt;60,0,ROUND(($D582*G$2)+VLOOKUP($C582,[2]CONFIG!$A$33:$C$43,3,FALSE),0))</f>
        <v>0</v>
      </c>
      <c r="H582" s="482">
        <f>IF(D582&lt;60,0,ROUND(($D582*H$2)+VLOOKUP($C582,[2]CONFIG!$A$33:$C$43,3,FALSE),0))</f>
        <v>0</v>
      </c>
      <c r="I582" s="482">
        <f>IF(D582&lt;60,0,ROUND(($D582*I$2)+VLOOKUP($C582,[2]CONFIG!$A$33:$C$43,3,FALSE),0))</f>
        <v>0</v>
      </c>
      <c r="J582" s="491"/>
      <c r="K582" s="195" t="e">
        <f t="shared" si="38"/>
        <v>#REF!</v>
      </c>
      <c r="L582" s="195" t="e">
        <f t="shared" si="39"/>
        <v>#REF!</v>
      </c>
      <c r="M582" s="195" t="e">
        <f t="shared" si="40"/>
        <v>#REF!</v>
      </c>
      <c r="N582" s="195" t="e">
        <f t="shared" si="41"/>
        <v>#REF!</v>
      </c>
      <c r="P582" s="195" t="e">
        <f>E582+K582</f>
        <v>#REF!</v>
      </c>
      <c r="Q582" s="195" t="e">
        <f>E582+L582</f>
        <v>#REF!</v>
      </c>
    </row>
    <row r="583" spans="1:17" hidden="1" x14ac:dyDescent="0.25">
      <c r="A583" s="485" t="s">
        <v>894</v>
      </c>
      <c r="B583" s="490" t="e">
        <f>VLOOKUP(A583,[3]Sheet1!$B$1:$D$1757,3,FALSE)</f>
        <v>#N/A</v>
      </c>
      <c r="C583" s="490" t="e">
        <f>VLOOKUP(A583,[3]Sheet1!$B$1:$R$1757,17,FALSE)</f>
        <v>#N/A</v>
      </c>
      <c r="D583" s="493">
        <v>0</v>
      </c>
      <c r="E583" s="481">
        <v>10.45</v>
      </c>
      <c r="F583" s="482">
        <f>IF(D583&lt;60,0,ROUND(($D583*F$2)+VLOOKUP($C583,[2]CONFIG!$A$33:$C$43,3,FALSE),0))</f>
        <v>0</v>
      </c>
      <c r="G583" s="482">
        <f>IF(D583&lt;60,0,ROUND(($D583*G$2)+VLOOKUP($C583,[2]CONFIG!$A$33:$C$43,3,FALSE),0))</f>
        <v>0</v>
      </c>
      <c r="H583" s="482">
        <f>IF(D583&lt;60,0,ROUND(($D583*H$2)+VLOOKUP($C583,[2]CONFIG!$A$33:$C$43,3,FALSE),0))</f>
        <v>0</v>
      </c>
      <c r="I583" s="482">
        <f>IF(D583&lt;60,0,ROUND(($D583*I$2)+VLOOKUP($C583,[2]CONFIG!$A$33:$C$43,3,FALSE),0))</f>
        <v>0</v>
      </c>
      <c r="J583" s="491"/>
      <c r="K583" s="195" t="e">
        <f t="shared" si="38"/>
        <v>#REF!</v>
      </c>
      <c r="L583" s="195" t="e">
        <f t="shared" si="39"/>
        <v>#REF!</v>
      </c>
      <c r="M583" s="195" t="e">
        <f t="shared" si="40"/>
        <v>#REF!</v>
      </c>
      <c r="N583" s="195" t="e">
        <f t="shared" si="41"/>
        <v>#REF!</v>
      </c>
      <c r="P583" s="195" t="e">
        <f>E583+K583</f>
        <v>#REF!</v>
      </c>
      <c r="Q583" s="195" t="e">
        <f>E583+L583</f>
        <v>#REF!</v>
      </c>
    </row>
    <row r="584" spans="1:17" x14ac:dyDescent="0.25">
      <c r="A584" s="485" t="s">
        <v>895</v>
      </c>
      <c r="B584" s="490" t="e">
        <f>VLOOKUP(A584,[3]Sheet1!$B$1:$D$1757,3,FALSE)</f>
        <v>#N/A</v>
      </c>
      <c r="C584" s="490" t="e">
        <f>VLOOKUP(A584,[3]Sheet1!$B$1:$R$1757,17,FALSE)</f>
        <v>#N/A</v>
      </c>
      <c r="D584" s="493">
        <v>0</v>
      </c>
      <c r="E584" s="481">
        <v>53.55</v>
      </c>
      <c r="F584" s="482">
        <f>IF(D584&lt;60,0,ROUND(($D584*F$2)+VLOOKUP($C584,[2]CONFIG!$A$33:$C$43,3,FALSE),0))</f>
        <v>0</v>
      </c>
      <c r="G584" s="482">
        <f>IF(D584&lt;60,0,ROUND(($D584*G$2)+VLOOKUP($C584,[2]CONFIG!$A$33:$C$43,3,FALSE),0))</f>
        <v>0</v>
      </c>
      <c r="H584" s="482">
        <f>IF(D584&lt;60,0,ROUND(($D584*H$2)+VLOOKUP($C584,[2]CONFIG!$A$33:$C$43,3,FALSE),0))</f>
        <v>0</v>
      </c>
      <c r="I584" s="482">
        <f>IF(D584&lt;60,0,ROUND(($D584*I$2)+VLOOKUP($C584,[2]CONFIG!$A$33:$C$43,3,FALSE),0))</f>
        <v>0</v>
      </c>
      <c r="J584" s="491"/>
      <c r="K584" s="195" t="e">
        <f t="shared" si="38"/>
        <v>#REF!</v>
      </c>
      <c r="L584" s="195" t="e">
        <f t="shared" si="39"/>
        <v>#REF!</v>
      </c>
      <c r="M584" s="195" t="e">
        <f t="shared" si="40"/>
        <v>#REF!</v>
      </c>
      <c r="N584" s="195" t="e">
        <f t="shared" si="41"/>
        <v>#REF!</v>
      </c>
      <c r="P584" s="195">
        <v>0</v>
      </c>
      <c r="Q584" s="195">
        <v>0</v>
      </c>
    </row>
    <row r="585" spans="1:17" x14ac:dyDescent="0.25">
      <c r="A585" s="485" t="s">
        <v>896</v>
      </c>
      <c r="B585" s="490" t="e">
        <f>VLOOKUP(A585,[3]Sheet1!$B$1:$D$1757,3,FALSE)</f>
        <v>#N/A</v>
      </c>
      <c r="C585" s="490" t="e">
        <f>VLOOKUP(A585,[3]Sheet1!$B$1:$R$1757,17,FALSE)</f>
        <v>#N/A</v>
      </c>
      <c r="D585" s="493">
        <v>0</v>
      </c>
      <c r="E585" s="481">
        <v>55.44</v>
      </c>
      <c r="F585" s="482">
        <f>IF(D585&lt;60,0,ROUND(($D585*F$2)+VLOOKUP($C585,[2]CONFIG!$A$33:$C$43,3,FALSE),0))</f>
        <v>0</v>
      </c>
      <c r="G585" s="482">
        <f>IF(D585&lt;60,0,ROUND(($D585*G$2)+VLOOKUP($C585,[2]CONFIG!$A$33:$C$43,3,FALSE),0))</f>
        <v>0</v>
      </c>
      <c r="H585" s="482">
        <f>IF(D585&lt;60,0,ROUND(($D585*H$2)+VLOOKUP($C585,[2]CONFIG!$A$33:$C$43,3,FALSE),0))</f>
        <v>0</v>
      </c>
      <c r="I585" s="482">
        <f>IF(D585&lt;60,0,ROUND(($D585*I$2)+VLOOKUP($C585,[2]CONFIG!$A$33:$C$43,3,FALSE),0))</f>
        <v>0</v>
      </c>
      <c r="J585" s="491"/>
      <c r="K585" s="195" t="e">
        <f t="shared" si="38"/>
        <v>#REF!</v>
      </c>
      <c r="L585" s="195" t="e">
        <f t="shared" si="39"/>
        <v>#REF!</v>
      </c>
      <c r="M585" s="195" t="e">
        <f t="shared" si="40"/>
        <v>#REF!</v>
      </c>
      <c r="N585" s="195" t="e">
        <f t="shared" si="41"/>
        <v>#REF!</v>
      </c>
      <c r="P585" s="195">
        <v>0</v>
      </c>
      <c r="Q585" s="195">
        <v>0</v>
      </c>
    </row>
    <row r="586" spans="1:17" hidden="1" x14ac:dyDescent="0.25">
      <c r="A586" s="485" t="s">
        <v>897</v>
      </c>
      <c r="B586" s="490" t="e">
        <f>VLOOKUP(A586,[3]Sheet1!$B$1:$D$1757,3,FALSE)</f>
        <v>#N/A</v>
      </c>
      <c r="C586" s="490" t="e">
        <f>VLOOKUP(A586,[3]Sheet1!$B$1:$R$1757,17,FALSE)</f>
        <v>#N/A</v>
      </c>
      <c r="D586" s="493">
        <v>0</v>
      </c>
      <c r="E586" s="481">
        <v>25.97</v>
      </c>
      <c r="F586" s="482">
        <f>IF(D586&lt;60,0,ROUND(($D586*F$2)+VLOOKUP($C586,[2]CONFIG!$A$33:$C$43,3,FALSE),0))</f>
        <v>0</v>
      </c>
      <c r="G586" s="482">
        <f>IF(D586&lt;60,0,ROUND(($D586*G$2)+VLOOKUP($C586,[2]CONFIG!$A$33:$C$43,3,FALSE),0))</f>
        <v>0</v>
      </c>
      <c r="H586" s="482">
        <f>IF(D586&lt;60,0,ROUND(($D586*H$2)+VLOOKUP($C586,[2]CONFIG!$A$33:$C$43,3,FALSE),0))</f>
        <v>0</v>
      </c>
      <c r="I586" s="482">
        <f>IF(D586&lt;60,0,ROUND(($D586*I$2)+VLOOKUP($C586,[2]CONFIG!$A$33:$C$43,3,FALSE),0))</f>
        <v>0</v>
      </c>
      <c r="J586" s="491"/>
      <c r="K586" s="195" t="e">
        <f t="shared" si="38"/>
        <v>#REF!</v>
      </c>
      <c r="L586" s="195" t="e">
        <f t="shared" si="39"/>
        <v>#REF!</v>
      </c>
      <c r="M586" s="195" t="e">
        <f t="shared" si="40"/>
        <v>#REF!</v>
      </c>
      <c r="N586" s="195" t="e">
        <f t="shared" si="41"/>
        <v>#REF!</v>
      </c>
      <c r="P586" s="195">
        <v>0</v>
      </c>
      <c r="Q586" s="195">
        <v>0</v>
      </c>
    </row>
    <row r="587" spans="1:17" hidden="1" x14ac:dyDescent="0.25">
      <c r="A587" s="485" t="s">
        <v>898</v>
      </c>
      <c r="B587" s="490" t="e">
        <f>VLOOKUP(A587,[3]Sheet1!$B$1:$D$1757,3,FALSE)</f>
        <v>#N/A</v>
      </c>
      <c r="C587" s="490" t="e">
        <f>VLOOKUP(A587,[3]Sheet1!$B$1:$R$1757,17,FALSE)</f>
        <v>#N/A</v>
      </c>
      <c r="D587" s="493">
        <v>0</v>
      </c>
      <c r="E587" s="481">
        <v>41.33</v>
      </c>
      <c r="F587" s="482">
        <f>IF(D587&lt;60,0,ROUND(($D587*F$2)+VLOOKUP($C587,[2]CONFIG!$A$33:$C$43,3,FALSE),0))</f>
        <v>0</v>
      </c>
      <c r="G587" s="482">
        <f>IF(D587&lt;60,0,ROUND(($D587*G$2)+VLOOKUP($C587,[2]CONFIG!$A$33:$C$43,3,FALSE),0))</f>
        <v>0</v>
      </c>
      <c r="H587" s="482">
        <f>IF(D587&lt;60,0,ROUND(($D587*H$2)+VLOOKUP($C587,[2]CONFIG!$A$33:$C$43,3,FALSE),0))</f>
        <v>0</v>
      </c>
      <c r="I587" s="482">
        <f>IF(D587&lt;60,0,ROUND(($D587*I$2)+VLOOKUP($C587,[2]CONFIG!$A$33:$C$43,3,FALSE),0))</f>
        <v>0</v>
      </c>
      <c r="J587" s="491"/>
      <c r="K587" s="195" t="e">
        <f t="shared" si="38"/>
        <v>#REF!</v>
      </c>
      <c r="L587" s="195" t="e">
        <f t="shared" si="39"/>
        <v>#REF!</v>
      </c>
      <c r="M587" s="195" t="e">
        <f t="shared" si="40"/>
        <v>#REF!</v>
      </c>
      <c r="N587" s="195" t="e">
        <f t="shared" si="41"/>
        <v>#REF!</v>
      </c>
      <c r="P587" s="195">
        <v>0</v>
      </c>
      <c r="Q587" s="195">
        <v>0</v>
      </c>
    </row>
    <row r="588" spans="1:17" hidden="1" x14ac:dyDescent="0.25">
      <c r="A588" s="485" t="s">
        <v>899</v>
      </c>
      <c r="B588" s="490" t="e">
        <f>VLOOKUP(A588,[3]Sheet1!$B$1:$D$1757,3,FALSE)</f>
        <v>#N/A</v>
      </c>
      <c r="C588" s="490" t="e">
        <f>VLOOKUP(A588,[3]Sheet1!$B$1:$R$1757,17,FALSE)</f>
        <v>#N/A</v>
      </c>
      <c r="D588" s="493">
        <v>0</v>
      </c>
      <c r="E588" s="481">
        <v>27.34</v>
      </c>
      <c r="F588" s="482">
        <f>IF(D588&lt;60,0,ROUND(($D588*F$2)+VLOOKUP($C588,[2]CONFIG!$A$33:$C$43,3,FALSE),0))</f>
        <v>0</v>
      </c>
      <c r="G588" s="482">
        <f>IF(D588&lt;60,0,ROUND(($D588*G$2)+VLOOKUP($C588,[2]CONFIG!$A$33:$C$43,3,FALSE),0))</f>
        <v>0</v>
      </c>
      <c r="H588" s="482">
        <f>IF(D588&lt;60,0,ROUND(($D588*H$2)+VLOOKUP($C588,[2]CONFIG!$A$33:$C$43,3,FALSE),0))</f>
        <v>0</v>
      </c>
      <c r="I588" s="482">
        <f>IF(D588&lt;60,0,ROUND(($D588*I$2)+VLOOKUP($C588,[2]CONFIG!$A$33:$C$43,3,FALSE),0))</f>
        <v>0</v>
      </c>
      <c r="J588" s="491"/>
      <c r="K588" s="195" t="e">
        <f t="shared" si="38"/>
        <v>#REF!</v>
      </c>
      <c r="L588" s="195" t="e">
        <f t="shared" si="39"/>
        <v>#REF!</v>
      </c>
      <c r="M588" s="195" t="e">
        <f t="shared" si="40"/>
        <v>#REF!</v>
      </c>
      <c r="N588" s="195" t="e">
        <f t="shared" si="41"/>
        <v>#REF!</v>
      </c>
      <c r="P588" s="195">
        <v>0</v>
      </c>
      <c r="Q588" s="195">
        <v>0</v>
      </c>
    </row>
    <row r="589" spans="1:17" hidden="1" x14ac:dyDescent="0.25">
      <c r="A589" s="485" t="s">
        <v>900</v>
      </c>
      <c r="B589" s="490" t="e">
        <f>VLOOKUP(A589,[3]Sheet1!$B$1:$D$1757,3,FALSE)</f>
        <v>#N/A</v>
      </c>
      <c r="C589" s="490" t="e">
        <f>VLOOKUP(A589,[3]Sheet1!$B$1:$R$1757,17,FALSE)</f>
        <v>#N/A</v>
      </c>
      <c r="D589" s="493">
        <v>0</v>
      </c>
      <c r="E589" s="481">
        <v>14.17</v>
      </c>
      <c r="F589" s="482">
        <f>IF(D589&lt;60,0,ROUND(($D589*F$2)+VLOOKUP($C589,[2]CONFIG!$A$33:$C$43,3,FALSE),0))</f>
        <v>0</v>
      </c>
      <c r="G589" s="482">
        <f>IF(D589&lt;60,0,ROUND(($D589*G$2)+VLOOKUP($C589,[2]CONFIG!$A$33:$C$43,3,FALSE),0))</f>
        <v>0</v>
      </c>
      <c r="H589" s="482">
        <f>IF(D589&lt;60,0,ROUND(($D589*H$2)+VLOOKUP($C589,[2]CONFIG!$A$33:$C$43,3,FALSE),0))</f>
        <v>0</v>
      </c>
      <c r="I589" s="482">
        <f>IF(D589&lt;60,0,ROUND(($D589*I$2)+VLOOKUP($C589,[2]CONFIG!$A$33:$C$43,3,FALSE),0))</f>
        <v>0</v>
      </c>
      <c r="J589" s="491"/>
      <c r="K589" s="195" t="e">
        <f t="shared" si="38"/>
        <v>#REF!</v>
      </c>
      <c r="L589" s="195" t="e">
        <f t="shared" si="39"/>
        <v>#REF!</v>
      </c>
      <c r="M589" s="195" t="e">
        <f t="shared" si="40"/>
        <v>#REF!</v>
      </c>
      <c r="N589" s="195" t="e">
        <f t="shared" si="41"/>
        <v>#REF!</v>
      </c>
      <c r="P589" s="195" t="e">
        <f>E589+K589</f>
        <v>#REF!</v>
      </c>
      <c r="Q589" s="195" t="e">
        <f>E589+L589</f>
        <v>#REF!</v>
      </c>
    </row>
    <row r="590" spans="1:17" hidden="1" x14ac:dyDescent="0.25">
      <c r="A590" s="485" t="s">
        <v>901</v>
      </c>
      <c r="B590" s="490" t="e">
        <f>VLOOKUP(A590,[3]Sheet1!$B$1:$D$1757,3,FALSE)</f>
        <v>#N/A</v>
      </c>
      <c r="C590" s="490" t="e">
        <f>VLOOKUP(A590,[3]Sheet1!$B$1:$R$1757,17,FALSE)</f>
        <v>#N/A</v>
      </c>
      <c r="D590" s="493">
        <v>0</v>
      </c>
      <c r="E590" s="481">
        <v>17.72</v>
      </c>
      <c r="F590" s="482">
        <f>IF(D590&lt;60,0,ROUND(($D590*F$2)+VLOOKUP($C590,[2]CONFIG!$A$33:$C$43,3,FALSE),0))</f>
        <v>0</v>
      </c>
      <c r="G590" s="482">
        <f>IF(D590&lt;60,0,ROUND(($D590*G$2)+VLOOKUP($C590,[2]CONFIG!$A$33:$C$43,3,FALSE),0))</f>
        <v>0</v>
      </c>
      <c r="H590" s="482">
        <f>IF(D590&lt;60,0,ROUND(($D590*H$2)+VLOOKUP($C590,[2]CONFIG!$A$33:$C$43,3,FALSE),0))</f>
        <v>0</v>
      </c>
      <c r="I590" s="482">
        <f>IF(D590&lt;60,0,ROUND(($D590*I$2)+VLOOKUP($C590,[2]CONFIG!$A$33:$C$43,3,FALSE),0))</f>
        <v>0</v>
      </c>
      <c r="J590" s="491"/>
      <c r="K590" s="195" t="e">
        <f t="shared" si="38"/>
        <v>#REF!</v>
      </c>
      <c r="L590" s="195" t="e">
        <f t="shared" si="39"/>
        <v>#REF!</v>
      </c>
      <c r="M590" s="195" t="e">
        <f t="shared" si="40"/>
        <v>#REF!</v>
      </c>
      <c r="N590" s="195" t="e">
        <f t="shared" si="41"/>
        <v>#REF!</v>
      </c>
      <c r="P590" s="195" t="e">
        <f>E590+K590</f>
        <v>#REF!</v>
      </c>
      <c r="Q590" s="195" t="e">
        <f>E590+L590</f>
        <v>#REF!</v>
      </c>
    </row>
    <row r="591" spans="1:17" hidden="1" x14ac:dyDescent="0.25">
      <c r="A591" s="485" t="s">
        <v>902</v>
      </c>
      <c r="B591" s="490" t="e">
        <f>VLOOKUP(A591,[3]Sheet1!$B$1:$D$1757,3,FALSE)</f>
        <v>#N/A</v>
      </c>
      <c r="C591" s="490" t="e">
        <f>VLOOKUP(A591,[3]Sheet1!$B$1:$R$1757,17,FALSE)</f>
        <v>#N/A</v>
      </c>
      <c r="D591" s="493">
        <v>0</v>
      </c>
      <c r="E591" s="481">
        <v>7.35</v>
      </c>
      <c r="F591" s="482">
        <f>IF(D591&lt;60,0,ROUND(($D591*F$2)+VLOOKUP($C591,[2]CONFIG!$A$33:$C$43,3,FALSE),0))</f>
        <v>0</v>
      </c>
      <c r="G591" s="482">
        <f>IF(D591&lt;60,0,ROUND(($D591*G$2)+VLOOKUP($C591,[2]CONFIG!$A$33:$C$43,3,FALSE),0))</f>
        <v>0</v>
      </c>
      <c r="H591" s="482">
        <f>IF(D591&lt;60,0,ROUND(($D591*H$2)+VLOOKUP($C591,[2]CONFIG!$A$33:$C$43,3,FALSE),0))</f>
        <v>0</v>
      </c>
      <c r="I591" s="482">
        <f>IF(D591&lt;60,0,ROUND(($D591*I$2)+VLOOKUP($C591,[2]CONFIG!$A$33:$C$43,3,FALSE),0))</f>
        <v>0</v>
      </c>
      <c r="J591" s="491"/>
      <c r="K591" s="195" t="e">
        <f t="shared" si="38"/>
        <v>#REF!</v>
      </c>
      <c r="L591" s="195" t="e">
        <f t="shared" si="39"/>
        <v>#REF!</v>
      </c>
      <c r="M591" s="195" t="e">
        <f t="shared" si="40"/>
        <v>#REF!</v>
      </c>
      <c r="N591" s="195" t="e">
        <f t="shared" si="41"/>
        <v>#REF!</v>
      </c>
      <c r="P591" s="195">
        <v>0</v>
      </c>
      <c r="Q591" s="195">
        <v>0</v>
      </c>
    </row>
    <row r="592" spans="1:17" hidden="1" x14ac:dyDescent="0.25">
      <c r="A592" s="485" t="s">
        <v>903</v>
      </c>
      <c r="B592" s="490" t="e">
        <f>VLOOKUP(A592,[3]Sheet1!$B$1:$D$1757,3,FALSE)</f>
        <v>#N/A</v>
      </c>
      <c r="C592" s="490" t="e">
        <f>VLOOKUP(A592,[3]Sheet1!$B$1:$R$1757,17,FALSE)</f>
        <v>#N/A</v>
      </c>
      <c r="D592" s="493">
        <v>0</v>
      </c>
      <c r="E592" s="481">
        <v>16.37</v>
      </c>
      <c r="F592" s="482">
        <f>IF(D592&lt;60,0,ROUND(($D592*F$2)+VLOOKUP($C592,[2]CONFIG!$A$33:$C$43,3,FALSE),0))</f>
        <v>0</v>
      </c>
      <c r="G592" s="482">
        <f>IF(D592&lt;60,0,ROUND(($D592*G$2)+VLOOKUP($C592,[2]CONFIG!$A$33:$C$43,3,FALSE),0))</f>
        <v>0</v>
      </c>
      <c r="H592" s="482">
        <f>IF(D592&lt;60,0,ROUND(($D592*H$2)+VLOOKUP($C592,[2]CONFIG!$A$33:$C$43,3,FALSE),0))</f>
        <v>0</v>
      </c>
      <c r="I592" s="482">
        <f>IF(D592&lt;60,0,ROUND(($D592*I$2)+VLOOKUP($C592,[2]CONFIG!$A$33:$C$43,3,FALSE),0))</f>
        <v>0</v>
      </c>
      <c r="J592" s="491"/>
      <c r="K592" s="195" t="e">
        <f t="shared" si="38"/>
        <v>#REF!</v>
      </c>
      <c r="L592" s="195" t="e">
        <f t="shared" si="39"/>
        <v>#REF!</v>
      </c>
      <c r="M592" s="195" t="e">
        <f t="shared" si="40"/>
        <v>#REF!</v>
      </c>
      <c r="N592" s="195" t="e">
        <f t="shared" si="41"/>
        <v>#REF!</v>
      </c>
      <c r="P592" s="195" t="e">
        <f>E592+K592</f>
        <v>#REF!</v>
      </c>
      <c r="Q592" s="195" t="e">
        <f>E592+L592</f>
        <v>#REF!</v>
      </c>
    </row>
    <row r="593" spans="1:17" hidden="1" x14ac:dyDescent="0.25">
      <c r="A593" s="494" t="s">
        <v>904</v>
      </c>
      <c r="B593" s="490" t="e">
        <f>VLOOKUP(A593,[3]Sheet1!$B$1:$D$1757,3,FALSE)</f>
        <v>#N/A</v>
      </c>
      <c r="C593" s="490" t="e">
        <f>VLOOKUP(A593,[3]Sheet1!$B$1:$R$1757,17,FALSE)</f>
        <v>#N/A</v>
      </c>
      <c r="D593" s="493">
        <v>0</v>
      </c>
      <c r="E593" s="481">
        <v>14.85</v>
      </c>
      <c r="F593" s="482">
        <f>IF(D593&lt;60,0,ROUND(($D593*F$2)+VLOOKUP($C593,[2]CONFIG!$A$33:$C$43,3,FALSE),0))</f>
        <v>0</v>
      </c>
      <c r="G593" s="482">
        <f>IF(D593&lt;60,0,ROUND(($D593*G$2)+VLOOKUP($C593,[2]CONFIG!$A$33:$C$43,3,FALSE),0))</f>
        <v>0</v>
      </c>
      <c r="H593" s="482">
        <f>IF(D593&lt;60,0,ROUND(($D593*H$2)+VLOOKUP($C593,[2]CONFIG!$A$33:$C$43,3,FALSE),0))</f>
        <v>0</v>
      </c>
      <c r="I593" s="482">
        <f>IF(D593&lt;60,0,ROUND(($D593*I$2)+VLOOKUP($C593,[2]CONFIG!$A$33:$C$43,3,FALSE),0))</f>
        <v>0</v>
      </c>
      <c r="J593" s="491"/>
      <c r="K593" s="195" t="e">
        <f t="shared" si="38"/>
        <v>#REF!</v>
      </c>
      <c r="L593" s="195" t="e">
        <f t="shared" si="39"/>
        <v>#REF!</v>
      </c>
      <c r="M593" s="195" t="e">
        <f t="shared" si="40"/>
        <v>#REF!</v>
      </c>
      <c r="N593" s="195" t="e">
        <f t="shared" si="41"/>
        <v>#REF!</v>
      </c>
      <c r="P593" s="195">
        <v>0</v>
      </c>
      <c r="Q593" s="195">
        <v>0</v>
      </c>
    </row>
    <row r="594" spans="1:17" hidden="1" x14ac:dyDescent="0.25">
      <c r="A594" s="494" t="s">
        <v>905</v>
      </c>
      <c r="B594" s="490" t="e">
        <f>VLOOKUP(A594,[3]Sheet1!$B$1:$D$1757,3,FALSE)</f>
        <v>#N/A</v>
      </c>
      <c r="C594" s="490" t="e">
        <f>VLOOKUP(A594,[3]Sheet1!$B$1:$R$1757,17,FALSE)</f>
        <v>#N/A</v>
      </c>
      <c r="D594" s="493">
        <v>0</v>
      </c>
      <c r="E594" s="481">
        <v>14.32</v>
      </c>
      <c r="F594" s="482">
        <f>IF(D594&lt;60,0,ROUND(($D594*F$2)+VLOOKUP($C594,[2]CONFIG!$A$33:$C$43,3,FALSE),0))</f>
        <v>0</v>
      </c>
      <c r="G594" s="482">
        <f>IF(D594&lt;60,0,ROUND(($D594*G$2)+VLOOKUP($C594,[2]CONFIG!$A$33:$C$43,3,FALSE),0))</f>
        <v>0</v>
      </c>
      <c r="H594" s="482">
        <f>IF(D594&lt;60,0,ROUND(($D594*H$2)+VLOOKUP($C594,[2]CONFIG!$A$33:$C$43,3,FALSE),0))</f>
        <v>0</v>
      </c>
      <c r="I594" s="482">
        <f>IF(D594&lt;60,0,ROUND(($D594*I$2)+VLOOKUP($C594,[2]CONFIG!$A$33:$C$43,3,FALSE),0))</f>
        <v>0</v>
      </c>
      <c r="J594" s="491"/>
      <c r="K594" s="195" t="e">
        <f t="shared" si="38"/>
        <v>#REF!</v>
      </c>
      <c r="L594" s="195" t="e">
        <f t="shared" si="39"/>
        <v>#REF!</v>
      </c>
      <c r="M594" s="195" t="e">
        <f t="shared" si="40"/>
        <v>#REF!</v>
      </c>
      <c r="N594" s="195" t="e">
        <f t="shared" si="41"/>
        <v>#REF!</v>
      </c>
      <c r="P594" s="195">
        <v>0</v>
      </c>
      <c r="Q594" s="195">
        <v>0</v>
      </c>
    </row>
    <row r="595" spans="1:17" hidden="1" x14ac:dyDescent="0.25">
      <c r="A595" s="485" t="s">
        <v>906</v>
      </c>
      <c r="B595" s="490" t="e">
        <f>VLOOKUP(A595,[3]Sheet1!$B$1:$D$1757,3,FALSE)</f>
        <v>#N/A</v>
      </c>
      <c r="C595" s="490" t="e">
        <f>VLOOKUP(A595,[3]Sheet1!$B$1:$R$1757,17,FALSE)</f>
        <v>#N/A</v>
      </c>
      <c r="D595" s="493">
        <v>0</v>
      </c>
      <c r="E595" s="481">
        <v>16.96</v>
      </c>
      <c r="F595" s="482">
        <f>IF(D595&lt;60,0,ROUND(($D595*F$2)+VLOOKUP($C595,[2]CONFIG!$A$33:$C$43,3,FALSE),0))</f>
        <v>0</v>
      </c>
      <c r="G595" s="482">
        <f>IF(D595&lt;60,0,ROUND(($D595*G$2)+VLOOKUP($C595,[2]CONFIG!$A$33:$C$43,3,FALSE),0))</f>
        <v>0</v>
      </c>
      <c r="H595" s="482">
        <f>IF(D595&lt;60,0,ROUND(($D595*H$2)+VLOOKUP($C595,[2]CONFIG!$A$33:$C$43,3,FALSE),0))</f>
        <v>0</v>
      </c>
      <c r="I595" s="482">
        <f>IF(D595&lt;60,0,ROUND(($D595*I$2)+VLOOKUP($C595,[2]CONFIG!$A$33:$C$43,3,FALSE),0))</f>
        <v>0</v>
      </c>
      <c r="J595" s="491"/>
      <c r="K595" s="195" t="e">
        <f t="shared" si="38"/>
        <v>#REF!</v>
      </c>
      <c r="L595" s="195" t="e">
        <f t="shared" si="39"/>
        <v>#REF!</v>
      </c>
      <c r="M595" s="195" t="e">
        <f t="shared" si="40"/>
        <v>#REF!</v>
      </c>
      <c r="N595" s="195" t="e">
        <f t="shared" si="41"/>
        <v>#REF!</v>
      </c>
      <c r="P595" s="195">
        <v>0</v>
      </c>
      <c r="Q595" s="195">
        <v>0</v>
      </c>
    </row>
    <row r="596" spans="1:17" hidden="1" x14ac:dyDescent="0.25">
      <c r="A596" s="485" t="s">
        <v>907</v>
      </c>
      <c r="B596" s="490" t="e">
        <f>VLOOKUP(A596,[3]Sheet1!$B$1:$D$1757,3,FALSE)</f>
        <v>#N/A</v>
      </c>
      <c r="C596" s="490" t="e">
        <f>VLOOKUP(A596,[3]Sheet1!$B$1:$R$1757,17,FALSE)</f>
        <v>#N/A</v>
      </c>
      <c r="D596" s="493">
        <v>0</v>
      </c>
      <c r="E596" s="481">
        <v>50.5</v>
      </c>
      <c r="F596" s="482">
        <f>IF(D596&lt;60,0,ROUND(($D596*F$2)+VLOOKUP($C596,[2]CONFIG!$A$33:$C$43,3,FALSE),0))</f>
        <v>0</v>
      </c>
      <c r="G596" s="482">
        <f>IF(D596&lt;60,0,ROUND(($D596*G$2)+VLOOKUP($C596,[2]CONFIG!$A$33:$C$43,3,FALSE),0))</f>
        <v>0</v>
      </c>
      <c r="H596" s="482">
        <f>IF(D596&lt;60,0,ROUND(($D596*H$2)+VLOOKUP($C596,[2]CONFIG!$A$33:$C$43,3,FALSE),0))</f>
        <v>0</v>
      </c>
      <c r="I596" s="482">
        <f>IF(D596&lt;60,0,ROUND(($D596*I$2)+VLOOKUP($C596,[2]CONFIG!$A$33:$C$43,3,FALSE),0))</f>
        <v>0</v>
      </c>
      <c r="J596" s="491"/>
      <c r="K596" s="195" t="e">
        <f t="shared" si="38"/>
        <v>#REF!</v>
      </c>
      <c r="L596" s="195" t="e">
        <f t="shared" si="39"/>
        <v>#REF!</v>
      </c>
      <c r="M596" s="195" t="e">
        <f t="shared" si="40"/>
        <v>#REF!</v>
      </c>
      <c r="N596" s="195" t="e">
        <f t="shared" si="41"/>
        <v>#REF!</v>
      </c>
      <c r="P596" s="195">
        <v>0</v>
      </c>
      <c r="Q596" s="195">
        <v>0</v>
      </c>
    </row>
    <row r="597" spans="1:17" hidden="1" x14ac:dyDescent="0.25">
      <c r="A597" s="485" t="s">
        <v>908</v>
      </c>
      <c r="B597" s="490" t="e">
        <f>VLOOKUP(A597,[3]Sheet1!$B$1:$D$1757,3,FALSE)</f>
        <v>#N/A</v>
      </c>
      <c r="C597" s="490" t="e">
        <f>VLOOKUP(A597,[3]Sheet1!$B$1:$R$1757,17,FALSE)</f>
        <v>#N/A</v>
      </c>
      <c r="D597" s="493">
        <v>0</v>
      </c>
      <c r="E597" s="481">
        <v>34.36</v>
      </c>
      <c r="F597" s="482">
        <f>IF(D597&lt;60,0,ROUND(($D597*F$2)+VLOOKUP($C597,[2]CONFIG!$A$33:$C$43,3,FALSE),0))</f>
        <v>0</v>
      </c>
      <c r="G597" s="482">
        <f>IF(D597&lt;60,0,ROUND(($D597*G$2)+VLOOKUP($C597,[2]CONFIG!$A$33:$C$43,3,FALSE),0))</f>
        <v>0</v>
      </c>
      <c r="H597" s="482">
        <f>IF(D597&lt;60,0,ROUND(($D597*H$2)+VLOOKUP($C597,[2]CONFIG!$A$33:$C$43,3,FALSE),0))</f>
        <v>0</v>
      </c>
      <c r="I597" s="482">
        <f>IF(D597&lt;60,0,ROUND(($D597*I$2)+VLOOKUP($C597,[2]CONFIG!$A$33:$C$43,3,FALSE),0))</f>
        <v>0</v>
      </c>
      <c r="J597" s="491"/>
      <c r="K597" s="195" t="e">
        <f t="shared" si="38"/>
        <v>#REF!</v>
      </c>
      <c r="L597" s="195" t="e">
        <f t="shared" si="39"/>
        <v>#REF!</v>
      </c>
      <c r="M597" s="195" t="e">
        <f t="shared" si="40"/>
        <v>#REF!</v>
      </c>
      <c r="N597" s="195" t="e">
        <f t="shared" si="41"/>
        <v>#REF!</v>
      </c>
      <c r="P597" s="195">
        <v>0</v>
      </c>
      <c r="Q597" s="195">
        <v>0</v>
      </c>
    </row>
    <row r="598" spans="1:17" hidden="1" x14ac:dyDescent="0.25">
      <c r="A598" s="485" t="s">
        <v>909</v>
      </c>
      <c r="B598" s="490" t="e">
        <f>VLOOKUP(A598,[3]Sheet1!$B$1:$D$1757,3,FALSE)</f>
        <v>#N/A</v>
      </c>
      <c r="C598" s="490" t="e">
        <f>VLOOKUP(A598,[3]Sheet1!$B$1:$R$1757,17,FALSE)</f>
        <v>#N/A</v>
      </c>
      <c r="D598" s="493">
        <v>0</v>
      </c>
      <c r="E598" s="481">
        <v>19.38</v>
      </c>
      <c r="F598" s="482">
        <f>IF(D598&lt;60,0,ROUND(($D598*F$2)+VLOOKUP($C598,[2]CONFIG!$A$33:$C$43,3,FALSE),0))</f>
        <v>0</v>
      </c>
      <c r="G598" s="482">
        <f>IF(D598&lt;60,0,ROUND(($D598*G$2)+VLOOKUP($C598,[2]CONFIG!$A$33:$C$43,3,FALSE),0))</f>
        <v>0</v>
      </c>
      <c r="H598" s="482">
        <f>IF(D598&lt;60,0,ROUND(($D598*H$2)+VLOOKUP($C598,[2]CONFIG!$A$33:$C$43,3,FALSE),0))</f>
        <v>0</v>
      </c>
      <c r="I598" s="482">
        <f>IF(D598&lt;60,0,ROUND(($D598*I$2)+VLOOKUP($C598,[2]CONFIG!$A$33:$C$43,3,FALSE),0))</f>
        <v>0</v>
      </c>
      <c r="J598" s="491"/>
      <c r="K598" s="195" t="e">
        <f t="shared" si="38"/>
        <v>#REF!</v>
      </c>
      <c r="L598" s="195" t="e">
        <f t="shared" si="39"/>
        <v>#REF!</v>
      </c>
      <c r="M598" s="195" t="e">
        <f t="shared" si="40"/>
        <v>#REF!</v>
      </c>
      <c r="N598" s="195" t="e">
        <f t="shared" si="41"/>
        <v>#REF!</v>
      </c>
      <c r="P598" s="195" t="e">
        <f>E598+K598</f>
        <v>#REF!</v>
      </c>
      <c r="Q598" s="195" t="e">
        <f>E598+L598</f>
        <v>#REF!</v>
      </c>
    </row>
    <row r="599" spans="1:17" hidden="1" x14ac:dyDescent="0.25">
      <c r="A599" s="485" t="s">
        <v>910</v>
      </c>
      <c r="B599" s="490" t="e">
        <f>VLOOKUP(A599,[3]Sheet1!$B$1:$D$1757,3,FALSE)</f>
        <v>#N/A</v>
      </c>
      <c r="C599" s="490" t="e">
        <f>VLOOKUP(A599,[3]Sheet1!$B$1:$R$1757,17,FALSE)</f>
        <v>#N/A</v>
      </c>
      <c r="D599" s="493">
        <v>0</v>
      </c>
      <c r="E599" s="481">
        <v>16.71</v>
      </c>
      <c r="F599" s="482">
        <f>IF(D599&lt;60,0,ROUND(($D599*F$2)+VLOOKUP($C599,[2]CONFIG!$A$33:$C$43,3,FALSE),0))</f>
        <v>0</v>
      </c>
      <c r="G599" s="482">
        <f>IF(D599&lt;60,0,ROUND(($D599*G$2)+VLOOKUP($C599,[2]CONFIG!$A$33:$C$43,3,FALSE),0))</f>
        <v>0</v>
      </c>
      <c r="H599" s="482">
        <f>IF(D599&lt;60,0,ROUND(($D599*H$2)+VLOOKUP($C599,[2]CONFIG!$A$33:$C$43,3,FALSE),0))</f>
        <v>0</v>
      </c>
      <c r="I599" s="482">
        <f>IF(D599&lt;60,0,ROUND(($D599*I$2)+VLOOKUP($C599,[2]CONFIG!$A$33:$C$43,3,FALSE),0))</f>
        <v>0</v>
      </c>
      <c r="J599" s="491"/>
      <c r="K599" s="195" t="e">
        <f t="shared" si="38"/>
        <v>#REF!</v>
      </c>
      <c r="L599" s="195" t="e">
        <f t="shared" si="39"/>
        <v>#REF!</v>
      </c>
      <c r="M599" s="195" t="e">
        <f t="shared" si="40"/>
        <v>#REF!</v>
      </c>
      <c r="N599" s="195" t="e">
        <f t="shared" si="41"/>
        <v>#REF!</v>
      </c>
      <c r="P599" s="195" t="e">
        <f>E599+K599</f>
        <v>#REF!</v>
      </c>
      <c r="Q599" s="195" t="e">
        <f>E599+L599</f>
        <v>#REF!</v>
      </c>
    </row>
    <row r="600" spans="1:17" hidden="1" x14ac:dyDescent="0.25">
      <c r="A600" s="485" t="s">
        <v>911</v>
      </c>
      <c r="B600" s="490" t="e">
        <f>VLOOKUP(A600,[3]Sheet1!$B$1:$D$1757,3,FALSE)</f>
        <v>#N/A</v>
      </c>
      <c r="C600" s="490" t="e">
        <f>VLOOKUP(A600,[3]Sheet1!$B$1:$R$1757,17,FALSE)</f>
        <v>#N/A</v>
      </c>
      <c r="D600" s="493">
        <v>0</v>
      </c>
      <c r="E600" s="481">
        <v>12.89</v>
      </c>
      <c r="F600" s="482">
        <f>IF(D600&lt;60,0,ROUND(($D600*F$2)+VLOOKUP($C600,[2]CONFIG!$A$33:$C$43,3,FALSE),0))</f>
        <v>0</v>
      </c>
      <c r="G600" s="482">
        <f>IF(D600&lt;60,0,ROUND(($D600*G$2)+VLOOKUP($C600,[2]CONFIG!$A$33:$C$43,3,FALSE),0))</f>
        <v>0</v>
      </c>
      <c r="H600" s="482">
        <f>IF(D600&lt;60,0,ROUND(($D600*H$2)+VLOOKUP($C600,[2]CONFIG!$A$33:$C$43,3,FALSE),0))</f>
        <v>0</v>
      </c>
      <c r="I600" s="482">
        <f>IF(D600&lt;60,0,ROUND(($D600*I$2)+VLOOKUP($C600,[2]CONFIG!$A$33:$C$43,3,FALSE),0))</f>
        <v>0</v>
      </c>
      <c r="J600" s="491"/>
      <c r="K600" s="195" t="e">
        <f t="shared" si="38"/>
        <v>#REF!</v>
      </c>
      <c r="L600" s="195" t="e">
        <f t="shared" si="39"/>
        <v>#REF!</v>
      </c>
      <c r="M600" s="195" t="e">
        <f t="shared" si="40"/>
        <v>#REF!</v>
      </c>
      <c r="N600" s="195" t="e">
        <f t="shared" si="41"/>
        <v>#REF!</v>
      </c>
      <c r="P600" s="195" t="e">
        <f>E600+K600</f>
        <v>#REF!</v>
      </c>
      <c r="Q600" s="195" t="e">
        <f>E600+L600</f>
        <v>#REF!</v>
      </c>
    </row>
    <row r="601" spans="1:17" hidden="1" x14ac:dyDescent="0.25">
      <c r="A601" s="485" t="s">
        <v>912</v>
      </c>
      <c r="B601" s="490" t="e">
        <f>VLOOKUP(A601,[3]Sheet1!$B$1:$D$1757,3,FALSE)</f>
        <v>#N/A</v>
      </c>
      <c r="C601" s="490" t="e">
        <f>VLOOKUP(A601,[3]Sheet1!$B$1:$R$1757,17,FALSE)</f>
        <v>#N/A</v>
      </c>
      <c r="D601" s="493">
        <v>0</v>
      </c>
      <c r="E601" s="481">
        <v>16.13</v>
      </c>
      <c r="F601" s="482">
        <f>IF(D601&lt;60,0,ROUND(($D601*F$2)+VLOOKUP($C601,[2]CONFIG!$A$33:$C$43,3,FALSE),0))</f>
        <v>0</v>
      </c>
      <c r="G601" s="482">
        <f>IF(D601&lt;60,0,ROUND(($D601*G$2)+VLOOKUP($C601,[2]CONFIG!$A$33:$C$43,3,FALSE),0))</f>
        <v>0</v>
      </c>
      <c r="H601" s="482">
        <f>IF(D601&lt;60,0,ROUND(($D601*H$2)+VLOOKUP($C601,[2]CONFIG!$A$33:$C$43,3,FALSE),0))</f>
        <v>0</v>
      </c>
      <c r="I601" s="482">
        <f>IF(D601&lt;60,0,ROUND(($D601*I$2)+VLOOKUP($C601,[2]CONFIG!$A$33:$C$43,3,FALSE),0))</f>
        <v>0</v>
      </c>
      <c r="J601" s="491"/>
      <c r="K601" s="195" t="e">
        <f t="shared" si="38"/>
        <v>#REF!</v>
      </c>
      <c r="L601" s="195" t="e">
        <f t="shared" si="39"/>
        <v>#REF!</v>
      </c>
      <c r="M601" s="195" t="e">
        <f t="shared" si="40"/>
        <v>#REF!</v>
      </c>
      <c r="N601" s="195" t="e">
        <f t="shared" si="41"/>
        <v>#REF!</v>
      </c>
      <c r="P601" s="195" t="e">
        <f>E601+K601</f>
        <v>#REF!</v>
      </c>
      <c r="Q601" s="195" t="e">
        <f>E601+L601</f>
        <v>#REF!</v>
      </c>
    </row>
    <row r="602" spans="1:17" hidden="1" x14ac:dyDescent="0.25">
      <c r="A602" s="485" t="s">
        <v>913</v>
      </c>
      <c r="B602" s="490" t="e">
        <f>VLOOKUP(A602,[3]Sheet1!$B$1:$D$1757,3,FALSE)</f>
        <v>#N/A</v>
      </c>
      <c r="C602" s="490" t="e">
        <f>VLOOKUP(A602,[3]Sheet1!$B$1:$R$1757,17,FALSE)</f>
        <v>#N/A</v>
      </c>
      <c r="D602" s="493">
        <v>0</v>
      </c>
      <c r="E602" s="481">
        <v>11.73</v>
      </c>
      <c r="F602" s="482">
        <f>IF(D602&lt;60,0,ROUND(($D602*F$2)+VLOOKUP($C602,[2]CONFIG!$A$33:$C$43,3,FALSE),0))</f>
        <v>0</v>
      </c>
      <c r="G602" s="482">
        <f>IF(D602&lt;60,0,ROUND(($D602*G$2)+VLOOKUP($C602,[2]CONFIG!$A$33:$C$43,3,FALSE),0))</f>
        <v>0</v>
      </c>
      <c r="H602" s="482">
        <f>IF(D602&lt;60,0,ROUND(($D602*H$2)+VLOOKUP($C602,[2]CONFIG!$A$33:$C$43,3,FALSE),0))</f>
        <v>0</v>
      </c>
      <c r="I602" s="482">
        <f>IF(D602&lt;60,0,ROUND(($D602*I$2)+VLOOKUP($C602,[2]CONFIG!$A$33:$C$43,3,FALSE),0))</f>
        <v>0</v>
      </c>
      <c r="J602" s="491"/>
      <c r="K602" s="195" t="e">
        <f t="shared" si="38"/>
        <v>#REF!</v>
      </c>
      <c r="L602" s="195" t="e">
        <f t="shared" si="39"/>
        <v>#REF!</v>
      </c>
      <c r="M602" s="195" t="e">
        <f t="shared" si="40"/>
        <v>#REF!</v>
      </c>
      <c r="N602" s="195" t="e">
        <f t="shared" si="41"/>
        <v>#REF!</v>
      </c>
      <c r="P602" s="195" t="e">
        <f>E602+K602</f>
        <v>#REF!</v>
      </c>
      <c r="Q602" s="195" t="e">
        <f>E602+L602</f>
        <v>#REF!</v>
      </c>
    </row>
    <row r="603" spans="1:17" hidden="1" x14ac:dyDescent="0.25">
      <c r="A603" s="485" t="s">
        <v>914</v>
      </c>
      <c r="B603" s="490" t="e">
        <f>VLOOKUP(A603,[3]Sheet1!$B$1:$D$1757,3,FALSE)</f>
        <v>#N/A</v>
      </c>
      <c r="C603" s="490" t="e">
        <f>VLOOKUP(A603,[3]Sheet1!$B$1:$R$1757,17,FALSE)</f>
        <v>#N/A</v>
      </c>
      <c r="D603" s="493">
        <v>0</v>
      </c>
      <c r="E603" s="481">
        <v>7.35</v>
      </c>
      <c r="F603" s="482">
        <f>IF(D603&lt;60,0,ROUND(($D603*F$2)+VLOOKUP($C603,[2]CONFIG!$A$33:$C$43,3,FALSE),0))</f>
        <v>0</v>
      </c>
      <c r="G603" s="482">
        <f>IF(D603&lt;60,0,ROUND(($D603*G$2)+VLOOKUP($C603,[2]CONFIG!$A$33:$C$43,3,FALSE),0))</f>
        <v>0</v>
      </c>
      <c r="H603" s="482">
        <f>IF(D603&lt;60,0,ROUND(($D603*H$2)+VLOOKUP($C603,[2]CONFIG!$A$33:$C$43,3,FALSE),0))</f>
        <v>0</v>
      </c>
      <c r="I603" s="482">
        <f>IF(D603&lt;60,0,ROUND(($D603*I$2)+VLOOKUP($C603,[2]CONFIG!$A$33:$C$43,3,FALSE),0))</f>
        <v>0</v>
      </c>
      <c r="J603" s="491"/>
      <c r="K603" s="195" t="e">
        <f t="shared" si="38"/>
        <v>#REF!</v>
      </c>
      <c r="L603" s="195" t="e">
        <f t="shared" si="39"/>
        <v>#REF!</v>
      </c>
      <c r="M603" s="195" t="e">
        <f t="shared" si="40"/>
        <v>#REF!</v>
      </c>
      <c r="N603" s="195" t="e">
        <f t="shared" si="41"/>
        <v>#REF!</v>
      </c>
      <c r="P603" s="195">
        <v>0</v>
      </c>
      <c r="Q603" s="195">
        <v>0</v>
      </c>
    </row>
    <row r="604" spans="1:17" hidden="1" x14ac:dyDescent="0.25">
      <c r="A604" s="485" t="s">
        <v>915</v>
      </c>
      <c r="B604" s="490" t="e">
        <f>VLOOKUP(A604,[3]Sheet1!$B$1:$D$1757,3,FALSE)</f>
        <v>#N/A</v>
      </c>
      <c r="C604" s="490" t="e">
        <f>VLOOKUP(A604,[3]Sheet1!$B$1:$R$1757,17,FALSE)</f>
        <v>#N/A</v>
      </c>
      <c r="D604" s="493">
        <v>0</v>
      </c>
      <c r="E604" s="481">
        <v>34.36</v>
      </c>
      <c r="F604" s="482">
        <f>IF(D604&lt;60,0,ROUND(($D604*F$2)+VLOOKUP($C604,[2]CONFIG!$A$33:$C$43,3,FALSE),0))</f>
        <v>0</v>
      </c>
      <c r="G604" s="482">
        <f>IF(D604&lt;60,0,ROUND(($D604*G$2)+VLOOKUP($C604,[2]CONFIG!$A$33:$C$43,3,FALSE),0))</f>
        <v>0</v>
      </c>
      <c r="H604" s="482">
        <f>IF(D604&lt;60,0,ROUND(($D604*H$2)+VLOOKUP($C604,[2]CONFIG!$A$33:$C$43,3,FALSE),0))</f>
        <v>0</v>
      </c>
      <c r="I604" s="482">
        <f>IF(D604&lt;60,0,ROUND(($D604*I$2)+VLOOKUP($C604,[2]CONFIG!$A$33:$C$43,3,FALSE),0))</f>
        <v>0</v>
      </c>
      <c r="J604" s="491"/>
      <c r="K604" s="195" t="e">
        <f t="shared" si="38"/>
        <v>#REF!</v>
      </c>
      <c r="L604" s="195" t="e">
        <f t="shared" si="39"/>
        <v>#REF!</v>
      </c>
      <c r="M604" s="195" t="e">
        <f t="shared" si="40"/>
        <v>#REF!</v>
      </c>
      <c r="N604" s="195" t="e">
        <f t="shared" si="41"/>
        <v>#REF!</v>
      </c>
      <c r="P604" s="195">
        <v>0</v>
      </c>
      <c r="Q604" s="195">
        <v>0</v>
      </c>
    </row>
    <row r="605" spans="1:17" hidden="1" x14ac:dyDescent="0.25">
      <c r="A605" s="485" t="s">
        <v>916</v>
      </c>
      <c r="B605" s="490" t="e">
        <f>VLOOKUP(A605,[3]Sheet1!$B$1:$D$1757,3,FALSE)</f>
        <v>#N/A</v>
      </c>
      <c r="C605" s="490" t="e">
        <f>VLOOKUP(A605,[3]Sheet1!$B$1:$R$1757,17,FALSE)</f>
        <v>#N/A</v>
      </c>
      <c r="D605" s="493">
        <v>0</v>
      </c>
      <c r="E605" s="481">
        <v>17.72</v>
      </c>
      <c r="F605" s="482">
        <f>IF(D605&lt;60,0,ROUND(($D605*F$2)+VLOOKUP($C605,[2]CONFIG!$A$33:$C$43,3,FALSE),0))</f>
        <v>0</v>
      </c>
      <c r="G605" s="482">
        <f>IF(D605&lt;60,0,ROUND(($D605*G$2)+VLOOKUP($C605,[2]CONFIG!$A$33:$C$43,3,FALSE),0))</f>
        <v>0</v>
      </c>
      <c r="H605" s="482">
        <f>IF(D605&lt;60,0,ROUND(($D605*H$2)+VLOOKUP($C605,[2]CONFIG!$A$33:$C$43,3,FALSE),0))</f>
        <v>0</v>
      </c>
      <c r="I605" s="482">
        <f>IF(D605&lt;60,0,ROUND(($D605*I$2)+VLOOKUP($C605,[2]CONFIG!$A$33:$C$43,3,FALSE),0))</f>
        <v>0</v>
      </c>
      <c r="J605" s="491"/>
      <c r="K605" s="195" t="e">
        <f t="shared" si="38"/>
        <v>#REF!</v>
      </c>
      <c r="L605" s="195" t="e">
        <f t="shared" si="39"/>
        <v>#REF!</v>
      </c>
      <c r="M605" s="195" t="e">
        <f t="shared" si="40"/>
        <v>#REF!</v>
      </c>
      <c r="N605" s="195" t="e">
        <f t="shared" si="41"/>
        <v>#REF!</v>
      </c>
      <c r="P605" s="195" t="e">
        <f>E605+K605</f>
        <v>#REF!</v>
      </c>
      <c r="Q605" s="195" t="e">
        <f>E605+L605</f>
        <v>#REF!</v>
      </c>
    </row>
    <row r="606" spans="1:17" hidden="1" x14ac:dyDescent="0.25">
      <c r="A606" s="485" t="s">
        <v>917</v>
      </c>
      <c r="B606" s="490" t="e">
        <f>VLOOKUP(A606,[3]Sheet1!$B$1:$D$1757,3,FALSE)</f>
        <v>#N/A</v>
      </c>
      <c r="C606" s="490" t="e">
        <f>VLOOKUP(A606,[3]Sheet1!$B$1:$R$1757,17,FALSE)</f>
        <v>#N/A</v>
      </c>
      <c r="D606" s="493">
        <v>0</v>
      </c>
      <c r="E606" s="481">
        <v>15.99</v>
      </c>
      <c r="F606" s="482">
        <f>IF(D606&lt;60,0,ROUND(($D606*F$2)+VLOOKUP($C606,[2]CONFIG!$A$33:$C$43,3,FALSE),0))</f>
        <v>0</v>
      </c>
      <c r="G606" s="482">
        <f>IF(D606&lt;60,0,ROUND(($D606*G$2)+VLOOKUP($C606,[2]CONFIG!$A$33:$C$43,3,FALSE),0))</f>
        <v>0</v>
      </c>
      <c r="H606" s="482">
        <f>IF(D606&lt;60,0,ROUND(($D606*H$2)+VLOOKUP($C606,[2]CONFIG!$A$33:$C$43,3,FALSE),0))</f>
        <v>0</v>
      </c>
      <c r="I606" s="482">
        <f>IF(D606&lt;60,0,ROUND(($D606*I$2)+VLOOKUP($C606,[2]CONFIG!$A$33:$C$43,3,FALSE),0))</f>
        <v>0</v>
      </c>
      <c r="J606" s="491"/>
      <c r="K606" s="195" t="e">
        <f t="shared" si="38"/>
        <v>#REF!</v>
      </c>
      <c r="L606" s="195" t="e">
        <f t="shared" si="39"/>
        <v>#REF!</v>
      </c>
      <c r="M606" s="195" t="e">
        <f t="shared" si="40"/>
        <v>#REF!</v>
      </c>
      <c r="N606" s="195" t="e">
        <f t="shared" si="41"/>
        <v>#REF!</v>
      </c>
      <c r="P606" s="195" t="e">
        <f>E606+K606</f>
        <v>#REF!</v>
      </c>
      <c r="Q606" s="195" t="e">
        <f>E606+L606</f>
        <v>#REF!</v>
      </c>
    </row>
    <row r="607" spans="1:17" hidden="1" x14ac:dyDescent="0.25">
      <c r="A607" s="485" t="s">
        <v>918</v>
      </c>
      <c r="B607" s="490" t="e">
        <f>VLOOKUP(A607,[3]Sheet1!$B$1:$D$1757,3,FALSE)</f>
        <v>#N/A</v>
      </c>
      <c r="C607" s="490" t="e">
        <f>VLOOKUP(A607,[3]Sheet1!$B$1:$R$1757,17,FALSE)</f>
        <v>#N/A</v>
      </c>
      <c r="D607" s="493">
        <v>0</v>
      </c>
      <c r="E607" s="481">
        <v>14.1</v>
      </c>
      <c r="F607" s="482">
        <f>IF(D607&lt;60,0,ROUND(($D607*F$2)+VLOOKUP($C607,[2]CONFIG!$A$33:$C$43,3,FALSE),0))</f>
        <v>0</v>
      </c>
      <c r="G607" s="482">
        <f>IF(D607&lt;60,0,ROUND(($D607*G$2)+VLOOKUP($C607,[2]CONFIG!$A$33:$C$43,3,FALSE),0))</f>
        <v>0</v>
      </c>
      <c r="H607" s="482">
        <f>IF(D607&lt;60,0,ROUND(($D607*H$2)+VLOOKUP($C607,[2]CONFIG!$A$33:$C$43,3,FALSE),0))</f>
        <v>0</v>
      </c>
      <c r="I607" s="482">
        <f>IF(D607&lt;60,0,ROUND(($D607*I$2)+VLOOKUP($C607,[2]CONFIG!$A$33:$C$43,3,FALSE),0))</f>
        <v>0</v>
      </c>
      <c r="J607" s="491"/>
      <c r="K607" s="195" t="e">
        <f t="shared" si="38"/>
        <v>#REF!</v>
      </c>
      <c r="L607" s="195" t="e">
        <f t="shared" si="39"/>
        <v>#REF!</v>
      </c>
      <c r="M607" s="195" t="e">
        <f t="shared" si="40"/>
        <v>#REF!</v>
      </c>
      <c r="N607" s="195" t="e">
        <f t="shared" si="41"/>
        <v>#REF!</v>
      </c>
      <c r="P607" s="195" t="e">
        <f>E607+K607</f>
        <v>#REF!</v>
      </c>
      <c r="Q607" s="195" t="e">
        <f>E607+L607</f>
        <v>#REF!</v>
      </c>
    </row>
    <row r="608" spans="1:17" hidden="1" x14ac:dyDescent="0.25">
      <c r="A608" s="485" t="s">
        <v>919</v>
      </c>
      <c r="B608" s="490" t="e">
        <f>VLOOKUP(A608,[3]Sheet1!$B$1:$D$1757,3,FALSE)</f>
        <v>#N/A</v>
      </c>
      <c r="C608" s="490" t="e">
        <f>VLOOKUP(A608,[3]Sheet1!$B$1:$R$1757,17,FALSE)</f>
        <v>#N/A</v>
      </c>
      <c r="D608" s="493">
        <v>0</v>
      </c>
      <c r="E608" s="481">
        <v>17.72</v>
      </c>
      <c r="F608" s="482">
        <f>IF(D608&lt;60,0,ROUND(($D608*F$2)+VLOOKUP($C608,[2]CONFIG!$A$33:$C$43,3,FALSE),0))</f>
        <v>0</v>
      </c>
      <c r="G608" s="482">
        <f>IF(D608&lt;60,0,ROUND(($D608*G$2)+VLOOKUP($C608,[2]CONFIG!$A$33:$C$43,3,FALSE),0))</f>
        <v>0</v>
      </c>
      <c r="H608" s="482">
        <f>IF(D608&lt;60,0,ROUND(($D608*H$2)+VLOOKUP($C608,[2]CONFIG!$A$33:$C$43,3,FALSE),0))</f>
        <v>0</v>
      </c>
      <c r="I608" s="482">
        <f>IF(D608&lt;60,0,ROUND(($D608*I$2)+VLOOKUP($C608,[2]CONFIG!$A$33:$C$43,3,FALSE),0))</f>
        <v>0</v>
      </c>
      <c r="J608" s="491"/>
      <c r="K608" s="195" t="e">
        <f t="shared" si="38"/>
        <v>#REF!</v>
      </c>
      <c r="L608" s="195" t="e">
        <f t="shared" si="39"/>
        <v>#REF!</v>
      </c>
      <c r="M608" s="195" t="e">
        <f t="shared" si="40"/>
        <v>#REF!</v>
      </c>
      <c r="N608" s="195" t="e">
        <f t="shared" si="41"/>
        <v>#REF!</v>
      </c>
      <c r="P608" s="195" t="e">
        <f>E608+K608</f>
        <v>#REF!</v>
      </c>
      <c r="Q608" s="195" t="e">
        <f>E608+L608</f>
        <v>#REF!</v>
      </c>
    </row>
    <row r="609" spans="1:17" hidden="1" x14ac:dyDescent="0.25">
      <c r="A609" s="485" t="s">
        <v>920</v>
      </c>
      <c r="B609" s="490" t="e">
        <f>VLOOKUP(A609,[3]Sheet1!$B$1:$D$1757,3,FALSE)</f>
        <v>#N/A</v>
      </c>
      <c r="C609" s="490" t="e">
        <f>VLOOKUP(A609,[3]Sheet1!$B$1:$R$1757,17,FALSE)</f>
        <v>#N/A</v>
      </c>
      <c r="D609" s="493">
        <v>0</v>
      </c>
      <c r="E609" s="481">
        <v>10.35</v>
      </c>
      <c r="F609" s="482">
        <f>IF(D609&lt;60,0,ROUND(($D609*F$2)+VLOOKUP($C609,[2]CONFIG!$A$33:$C$43,3,FALSE),0))</f>
        <v>0</v>
      </c>
      <c r="G609" s="482">
        <f>IF(D609&lt;60,0,ROUND(($D609*G$2)+VLOOKUP($C609,[2]CONFIG!$A$33:$C$43,3,FALSE),0))</f>
        <v>0</v>
      </c>
      <c r="H609" s="482">
        <f>IF(D609&lt;60,0,ROUND(($D609*H$2)+VLOOKUP($C609,[2]CONFIG!$A$33:$C$43,3,FALSE),0))</f>
        <v>0</v>
      </c>
      <c r="I609" s="482">
        <f>IF(D609&lt;60,0,ROUND(($D609*I$2)+VLOOKUP($C609,[2]CONFIG!$A$33:$C$43,3,FALSE),0))</f>
        <v>0</v>
      </c>
      <c r="J609" s="491"/>
      <c r="K609" s="195" t="e">
        <f t="shared" si="38"/>
        <v>#REF!</v>
      </c>
      <c r="L609" s="195" t="e">
        <f t="shared" si="39"/>
        <v>#REF!</v>
      </c>
      <c r="M609" s="195" t="e">
        <f t="shared" si="40"/>
        <v>#REF!</v>
      </c>
      <c r="N609" s="195" t="e">
        <f t="shared" si="41"/>
        <v>#REF!</v>
      </c>
      <c r="P609" s="195">
        <v>0</v>
      </c>
      <c r="Q609" s="195">
        <v>0</v>
      </c>
    </row>
    <row r="610" spans="1:17" hidden="1" x14ac:dyDescent="0.25">
      <c r="A610" s="485" t="s">
        <v>921</v>
      </c>
      <c r="B610" s="490" t="e">
        <f>VLOOKUP(A610,[3]Sheet1!$B$1:$D$1757,3,FALSE)</f>
        <v>#N/A</v>
      </c>
      <c r="C610" s="490" t="e">
        <f>VLOOKUP(A610,[3]Sheet1!$B$1:$R$1757,17,FALSE)</f>
        <v>#N/A</v>
      </c>
      <c r="D610" s="493">
        <v>0</v>
      </c>
      <c r="E610" s="481">
        <v>12.72</v>
      </c>
      <c r="F610" s="482">
        <f>IF(D610&lt;60,0,ROUND(($D610*F$2)+VLOOKUP($C610,[2]CONFIG!$A$33:$C$43,3,FALSE),0))</f>
        <v>0</v>
      </c>
      <c r="G610" s="482">
        <f>IF(D610&lt;60,0,ROUND(($D610*G$2)+VLOOKUP($C610,[2]CONFIG!$A$33:$C$43,3,FALSE),0))</f>
        <v>0</v>
      </c>
      <c r="H610" s="482">
        <f>IF(D610&lt;60,0,ROUND(($D610*H$2)+VLOOKUP($C610,[2]CONFIG!$A$33:$C$43,3,FALSE),0))</f>
        <v>0</v>
      </c>
      <c r="I610" s="482">
        <f>IF(D610&lt;60,0,ROUND(($D610*I$2)+VLOOKUP($C610,[2]CONFIG!$A$33:$C$43,3,FALSE),0))</f>
        <v>0</v>
      </c>
      <c r="J610" s="491"/>
      <c r="K610" s="195" t="e">
        <f t="shared" si="38"/>
        <v>#REF!</v>
      </c>
      <c r="L610" s="195" t="e">
        <f t="shared" si="39"/>
        <v>#REF!</v>
      </c>
      <c r="M610" s="195" t="e">
        <f t="shared" si="40"/>
        <v>#REF!</v>
      </c>
      <c r="N610" s="195" t="e">
        <f t="shared" si="41"/>
        <v>#REF!</v>
      </c>
      <c r="P610" s="195" t="e">
        <f>E610+K610</f>
        <v>#REF!</v>
      </c>
      <c r="Q610" s="195" t="e">
        <f>E610+L610</f>
        <v>#REF!</v>
      </c>
    </row>
    <row r="611" spans="1:17" hidden="1" x14ac:dyDescent="0.25">
      <c r="A611" s="485" t="s">
        <v>922</v>
      </c>
      <c r="B611" s="490" t="e">
        <f>VLOOKUP(A611,[3]Sheet1!$B$1:$D$1757,3,FALSE)</f>
        <v>#N/A</v>
      </c>
      <c r="C611" s="490" t="e">
        <f>VLOOKUP(A611,[3]Sheet1!$B$1:$R$1757,17,FALSE)</f>
        <v>#N/A</v>
      </c>
      <c r="D611" s="493">
        <v>0</v>
      </c>
      <c r="E611" s="481">
        <v>10.1</v>
      </c>
      <c r="F611" s="482">
        <f>IF(D611&lt;60,0,ROUND(($D611*F$2)+VLOOKUP($C611,[2]CONFIG!$A$33:$C$43,3,FALSE),0))</f>
        <v>0</v>
      </c>
      <c r="G611" s="482">
        <f>IF(D611&lt;60,0,ROUND(($D611*G$2)+VLOOKUP($C611,[2]CONFIG!$A$33:$C$43,3,FALSE),0))</f>
        <v>0</v>
      </c>
      <c r="H611" s="482">
        <f>IF(D611&lt;60,0,ROUND(($D611*H$2)+VLOOKUP($C611,[2]CONFIG!$A$33:$C$43,3,FALSE),0))</f>
        <v>0</v>
      </c>
      <c r="I611" s="482">
        <f>IF(D611&lt;60,0,ROUND(($D611*I$2)+VLOOKUP($C611,[2]CONFIG!$A$33:$C$43,3,FALSE),0))</f>
        <v>0</v>
      </c>
      <c r="J611" s="491"/>
      <c r="K611" s="195" t="e">
        <f t="shared" si="38"/>
        <v>#REF!</v>
      </c>
      <c r="L611" s="195" t="e">
        <f t="shared" si="39"/>
        <v>#REF!</v>
      </c>
      <c r="M611" s="195" t="e">
        <f t="shared" si="40"/>
        <v>#REF!</v>
      </c>
      <c r="N611" s="195" t="e">
        <f t="shared" si="41"/>
        <v>#REF!</v>
      </c>
      <c r="P611" s="195">
        <v>0</v>
      </c>
      <c r="Q611" s="195">
        <v>0</v>
      </c>
    </row>
    <row r="612" spans="1:17" hidden="1" x14ac:dyDescent="0.25">
      <c r="A612" s="485" t="s">
        <v>923</v>
      </c>
      <c r="B612" s="490" t="e">
        <f>VLOOKUP(A612,[3]Sheet1!$B$1:$D$1757,3,FALSE)</f>
        <v>#N/A</v>
      </c>
      <c r="C612" s="490" t="e">
        <f>VLOOKUP(A612,[3]Sheet1!$B$1:$R$1757,17,FALSE)</f>
        <v>#N/A</v>
      </c>
      <c r="D612" s="493">
        <v>0</v>
      </c>
      <c r="E612" s="481">
        <v>11.87</v>
      </c>
      <c r="F612" s="482">
        <f>IF(D612&lt;60,0,ROUND(($D612*F$2)+VLOOKUP($C612,[2]CONFIG!$A$33:$C$43,3,FALSE),0))</f>
        <v>0</v>
      </c>
      <c r="G612" s="482">
        <f>IF(D612&lt;60,0,ROUND(($D612*G$2)+VLOOKUP($C612,[2]CONFIG!$A$33:$C$43,3,FALSE),0))</f>
        <v>0</v>
      </c>
      <c r="H612" s="482">
        <f>IF(D612&lt;60,0,ROUND(($D612*H$2)+VLOOKUP($C612,[2]CONFIG!$A$33:$C$43,3,FALSE),0))</f>
        <v>0</v>
      </c>
      <c r="I612" s="482">
        <f>IF(D612&lt;60,0,ROUND(($D612*I$2)+VLOOKUP($C612,[2]CONFIG!$A$33:$C$43,3,FALSE),0))</f>
        <v>0</v>
      </c>
      <c r="J612" s="491"/>
      <c r="K612" s="195" t="e">
        <f t="shared" si="38"/>
        <v>#REF!</v>
      </c>
      <c r="L612" s="195" t="e">
        <f t="shared" si="39"/>
        <v>#REF!</v>
      </c>
      <c r="M612" s="195" t="e">
        <f t="shared" si="40"/>
        <v>#REF!</v>
      </c>
      <c r="N612" s="195" t="e">
        <f t="shared" si="41"/>
        <v>#REF!</v>
      </c>
      <c r="P612" s="195" t="e">
        <f>E612+K612</f>
        <v>#REF!</v>
      </c>
      <c r="Q612" s="195" t="e">
        <f>E612+L612</f>
        <v>#REF!</v>
      </c>
    </row>
    <row r="613" spans="1:17" hidden="1" x14ac:dyDescent="0.25">
      <c r="A613" s="485" t="s">
        <v>924</v>
      </c>
      <c r="B613" s="490" t="e">
        <f>VLOOKUP(A613,[3]Sheet1!$B$1:$D$1757,3,FALSE)</f>
        <v>#N/A</v>
      </c>
      <c r="C613" s="490" t="e">
        <f>VLOOKUP(A613,[3]Sheet1!$B$1:$R$1757,17,FALSE)</f>
        <v>#N/A</v>
      </c>
      <c r="D613" s="493">
        <v>0</v>
      </c>
      <c r="E613" s="481">
        <v>7.29</v>
      </c>
      <c r="F613" s="482">
        <f>IF(D613&lt;60,0,ROUND(($D613*F$2)+VLOOKUP($C613,[2]CONFIG!$A$33:$C$43,3,FALSE),0))</f>
        <v>0</v>
      </c>
      <c r="G613" s="482">
        <f>IF(D613&lt;60,0,ROUND(($D613*G$2)+VLOOKUP($C613,[2]CONFIG!$A$33:$C$43,3,FALSE),0))</f>
        <v>0</v>
      </c>
      <c r="H613" s="482">
        <f>IF(D613&lt;60,0,ROUND(($D613*H$2)+VLOOKUP($C613,[2]CONFIG!$A$33:$C$43,3,FALSE),0))</f>
        <v>0</v>
      </c>
      <c r="I613" s="482">
        <f>IF(D613&lt;60,0,ROUND(($D613*I$2)+VLOOKUP($C613,[2]CONFIG!$A$33:$C$43,3,FALSE),0))</f>
        <v>0</v>
      </c>
      <c r="J613" s="491"/>
      <c r="K613" s="195" t="e">
        <f t="shared" si="38"/>
        <v>#REF!</v>
      </c>
      <c r="L613" s="195" t="e">
        <f t="shared" si="39"/>
        <v>#REF!</v>
      </c>
      <c r="M613" s="195" t="e">
        <f t="shared" si="40"/>
        <v>#REF!</v>
      </c>
      <c r="N613" s="195" t="e">
        <f t="shared" si="41"/>
        <v>#REF!</v>
      </c>
      <c r="P613" s="195" t="e">
        <f>E613+K613</f>
        <v>#REF!</v>
      </c>
      <c r="Q613" s="195" t="e">
        <f>E613+L613</f>
        <v>#REF!</v>
      </c>
    </row>
    <row r="614" spans="1:17" hidden="1" x14ac:dyDescent="0.25">
      <c r="A614" s="494" t="s">
        <v>925</v>
      </c>
      <c r="B614" s="490" t="e">
        <f>VLOOKUP(A614,[3]Sheet1!$B$1:$D$1757,3,FALSE)</f>
        <v>#N/A</v>
      </c>
      <c r="C614" s="490" t="e">
        <f>VLOOKUP(A614,[3]Sheet1!$B$1:$R$1757,17,FALSE)</f>
        <v>#N/A</v>
      </c>
      <c r="D614" s="493">
        <v>0</v>
      </c>
      <c r="E614" s="481">
        <v>7.35</v>
      </c>
      <c r="F614" s="482">
        <f>IF(D614&lt;60,0,ROUND(($D614*F$2)+VLOOKUP($C614,[2]CONFIG!$A$33:$C$43,3,FALSE),0))</f>
        <v>0</v>
      </c>
      <c r="G614" s="482">
        <f>IF(D614&lt;60,0,ROUND(($D614*G$2)+VLOOKUP($C614,[2]CONFIG!$A$33:$C$43,3,FALSE),0))</f>
        <v>0</v>
      </c>
      <c r="H614" s="482">
        <f>IF(D614&lt;60,0,ROUND(($D614*H$2)+VLOOKUP($C614,[2]CONFIG!$A$33:$C$43,3,FALSE),0))</f>
        <v>0</v>
      </c>
      <c r="I614" s="482">
        <f>IF(D614&lt;60,0,ROUND(($D614*I$2)+VLOOKUP($C614,[2]CONFIG!$A$33:$C$43,3,FALSE),0))</f>
        <v>0</v>
      </c>
      <c r="J614" s="491"/>
      <c r="K614" s="195" t="e">
        <f t="shared" si="38"/>
        <v>#REF!</v>
      </c>
      <c r="L614" s="195" t="e">
        <f t="shared" si="39"/>
        <v>#REF!</v>
      </c>
      <c r="M614" s="195" t="e">
        <f t="shared" si="40"/>
        <v>#REF!</v>
      </c>
      <c r="N614" s="195" t="e">
        <f t="shared" si="41"/>
        <v>#REF!</v>
      </c>
      <c r="P614" s="195">
        <v>0</v>
      </c>
      <c r="Q614" s="195">
        <v>0</v>
      </c>
    </row>
    <row r="615" spans="1:17" hidden="1" x14ac:dyDescent="0.25">
      <c r="A615" s="485" t="s">
        <v>926</v>
      </c>
      <c r="B615" s="490" t="e">
        <f>VLOOKUP(A615,[3]Sheet1!$B$1:$D$1757,3,FALSE)</f>
        <v>#N/A</v>
      </c>
      <c r="C615" s="490" t="e">
        <f>VLOOKUP(A615,[3]Sheet1!$B$1:$R$1757,17,FALSE)</f>
        <v>#N/A</v>
      </c>
      <c r="D615" s="493">
        <v>0</v>
      </c>
      <c r="E615" s="481">
        <v>26.45</v>
      </c>
      <c r="F615" s="482">
        <f>IF(D615&lt;60,0,ROUND(($D615*F$2)+VLOOKUP($C615,[2]CONFIG!$A$33:$C$43,3,FALSE),0))</f>
        <v>0</v>
      </c>
      <c r="G615" s="482">
        <f>IF(D615&lt;60,0,ROUND(($D615*G$2)+VLOOKUP($C615,[2]CONFIG!$A$33:$C$43,3,FALSE),0))</f>
        <v>0</v>
      </c>
      <c r="H615" s="482">
        <f>IF(D615&lt;60,0,ROUND(($D615*H$2)+VLOOKUP($C615,[2]CONFIG!$A$33:$C$43,3,FALSE),0))</f>
        <v>0</v>
      </c>
      <c r="I615" s="482">
        <f>IF(D615&lt;60,0,ROUND(($D615*I$2)+VLOOKUP($C615,[2]CONFIG!$A$33:$C$43,3,FALSE),0))</f>
        <v>0</v>
      </c>
      <c r="J615" s="491"/>
      <c r="K615" s="195" t="e">
        <f t="shared" si="38"/>
        <v>#REF!</v>
      </c>
      <c r="L615" s="195" t="e">
        <f t="shared" si="39"/>
        <v>#REF!</v>
      </c>
      <c r="M615" s="195" t="e">
        <f t="shared" si="40"/>
        <v>#REF!</v>
      </c>
      <c r="N615" s="195" t="e">
        <f t="shared" si="41"/>
        <v>#REF!</v>
      </c>
      <c r="P615" s="195">
        <v>0</v>
      </c>
      <c r="Q615" s="195">
        <v>0</v>
      </c>
    </row>
    <row r="616" spans="1:17" hidden="1" x14ac:dyDescent="0.25">
      <c r="A616" s="485" t="s">
        <v>927</v>
      </c>
      <c r="B616" s="490" t="e">
        <f>VLOOKUP(A616,[3]Sheet1!$B$1:$D$1757,3,FALSE)</f>
        <v>#N/A</v>
      </c>
      <c r="C616" s="490" t="e">
        <f>VLOOKUP(A616,[3]Sheet1!$B$1:$R$1757,17,FALSE)</f>
        <v>#N/A</v>
      </c>
      <c r="D616" s="493">
        <v>0</v>
      </c>
      <c r="E616" s="481">
        <v>21.82</v>
      </c>
      <c r="F616" s="482">
        <f>IF(D616&lt;60,0,ROUND(($D616*F$2)+VLOOKUP($C616,[2]CONFIG!$A$33:$C$43,3,FALSE),0))</f>
        <v>0</v>
      </c>
      <c r="G616" s="482">
        <f>IF(D616&lt;60,0,ROUND(($D616*G$2)+VLOOKUP($C616,[2]CONFIG!$A$33:$C$43,3,FALSE),0))</f>
        <v>0</v>
      </c>
      <c r="H616" s="482">
        <f>IF(D616&lt;60,0,ROUND(($D616*H$2)+VLOOKUP($C616,[2]CONFIG!$A$33:$C$43,3,FALSE),0))</f>
        <v>0</v>
      </c>
      <c r="I616" s="482">
        <f>IF(D616&lt;60,0,ROUND(($D616*I$2)+VLOOKUP($C616,[2]CONFIG!$A$33:$C$43,3,FALSE),0))</f>
        <v>0</v>
      </c>
      <c r="J616" s="491"/>
      <c r="K616" s="195" t="e">
        <f t="shared" si="38"/>
        <v>#REF!</v>
      </c>
      <c r="L616" s="195" t="e">
        <f t="shared" si="39"/>
        <v>#REF!</v>
      </c>
      <c r="M616" s="195" t="e">
        <f t="shared" si="40"/>
        <v>#REF!</v>
      </c>
      <c r="N616" s="195" t="e">
        <f t="shared" si="41"/>
        <v>#REF!</v>
      </c>
      <c r="P616" s="195">
        <v>0</v>
      </c>
      <c r="Q616" s="195">
        <v>0</v>
      </c>
    </row>
    <row r="617" spans="1:17" hidden="1" x14ac:dyDescent="0.25">
      <c r="A617" s="485" t="s">
        <v>928</v>
      </c>
      <c r="B617" s="490" t="e">
        <f>VLOOKUP(A617,[3]Sheet1!$B$1:$D$1757,3,FALSE)</f>
        <v>#N/A</v>
      </c>
      <c r="C617" s="490" t="e">
        <f>VLOOKUP(A617,[3]Sheet1!$B$1:$R$1757,17,FALSE)</f>
        <v>#N/A</v>
      </c>
      <c r="D617" s="493">
        <v>0</v>
      </c>
      <c r="E617" s="481">
        <v>19.38</v>
      </c>
      <c r="F617" s="482">
        <f>IF(D617&lt;60,0,ROUND(($D617*F$2)+VLOOKUP($C617,[2]CONFIG!$A$33:$C$43,3,FALSE),0))</f>
        <v>0</v>
      </c>
      <c r="G617" s="482">
        <f>IF(D617&lt;60,0,ROUND(($D617*G$2)+VLOOKUP($C617,[2]CONFIG!$A$33:$C$43,3,FALSE),0))</f>
        <v>0</v>
      </c>
      <c r="H617" s="482">
        <f>IF(D617&lt;60,0,ROUND(($D617*H$2)+VLOOKUP($C617,[2]CONFIG!$A$33:$C$43,3,FALSE),0))</f>
        <v>0</v>
      </c>
      <c r="I617" s="482">
        <f>IF(D617&lt;60,0,ROUND(($D617*I$2)+VLOOKUP($C617,[2]CONFIG!$A$33:$C$43,3,FALSE),0))</f>
        <v>0</v>
      </c>
      <c r="J617" s="491"/>
      <c r="K617" s="195" t="e">
        <f t="shared" si="38"/>
        <v>#REF!</v>
      </c>
      <c r="L617" s="195" t="e">
        <f t="shared" si="39"/>
        <v>#REF!</v>
      </c>
      <c r="M617" s="195" t="e">
        <f t="shared" si="40"/>
        <v>#REF!</v>
      </c>
      <c r="N617" s="195" t="e">
        <f t="shared" si="41"/>
        <v>#REF!</v>
      </c>
      <c r="P617" s="195" t="e">
        <f t="shared" ref="P617:P623" si="42">E617+K617</f>
        <v>#REF!</v>
      </c>
      <c r="Q617" s="195" t="e">
        <f t="shared" ref="Q617:Q623" si="43">E617+L617</f>
        <v>#REF!</v>
      </c>
    </row>
    <row r="618" spans="1:17" hidden="1" x14ac:dyDescent="0.25">
      <c r="A618" s="485" t="s">
        <v>929</v>
      </c>
      <c r="B618" s="490" t="e">
        <f>VLOOKUP(A618,[3]Sheet1!$B$1:$D$1757,3,FALSE)</f>
        <v>#N/A</v>
      </c>
      <c r="C618" s="490" t="e">
        <f>VLOOKUP(A618,[3]Sheet1!$B$1:$R$1757,17,FALSE)</f>
        <v>#N/A</v>
      </c>
      <c r="D618" s="493">
        <v>0</v>
      </c>
      <c r="E618" s="481">
        <v>21.37</v>
      </c>
      <c r="F618" s="482">
        <f>IF(D618&lt;60,0,ROUND(($D618*F$2)+VLOOKUP($C618,[2]CONFIG!$A$33:$C$43,3,FALSE),0))</f>
        <v>0</v>
      </c>
      <c r="G618" s="482">
        <f>IF(D618&lt;60,0,ROUND(($D618*G$2)+VLOOKUP($C618,[2]CONFIG!$A$33:$C$43,3,FALSE),0))</f>
        <v>0</v>
      </c>
      <c r="H618" s="482">
        <f>IF(D618&lt;60,0,ROUND(($D618*H$2)+VLOOKUP($C618,[2]CONFIG!$A$33:$C$43,3,FALSE),0))</f>
        <v>0</v>
      </c>
      <c r="I618" s="482">
        <f>IF(D618&lt;60,0,ROUND(($D618*I$2)+VLOOKUP($C618,[2]CONFIG!$A$33:$C$43,3,FALSE),0))</f>
        <v>0</v>
      </c>
      <c r="J618" s="491"/>
      <c r="K618" s="195" t="e">
        <f t="shared" si="38"/>
        <v>#REF!</v>
      </c>
      <c r="L618" s="195" t="e">
        <f t="shared" si="39"/>
        <v>#REF!</v>
      </c>
      <c r="M618" s="195" t="e">
        <f t="shared" si="40"/>
        <v>#REF!</v>
      </c>
      <c r="N618" s="195" t="e">
        <f t="shared" si="41"/>
        <v>#REF!</v>
      </c>
      <c r="P618" s="195" t="e">
        <f t="shared" si="42"/>
        <v>#REF!</v>
      </c>
      <c r="Q618" s="195" t="e">
        <f t="shared" si="43"/>
        <v>#REF!</v>
      </c>
    </row>
    <row r="619" spans="1:17" hidden="1" x14ac:dyDescent="0.25">
      <c r="A619" s="485" t="s">
        <v>930</v>
      </c>
      <c r="B619" s="490" t="e">
        <f>VLOOKUP(A619,[3]Sheet1!$B$1:$D$1757,3,FALSE)</f>
        <v>#N/A</v>
      </c>
      <c r="C619" s="490" t="e">
        <f>VLOOKUP(A619,[3]Sheet1!$B$1:$R$1757,17,FALSE)</f>
        <v>#N/A</v>
      </c>
      <c r="D619" s="493">
        <v>0</v>
      </c>
      <c r="E619" s="481">
        <v>38.630000000000003</v>
      </c>
      <c r="F619" s="482">
        <f>IF(D619&lt;60,0,ROUND(($D619*F$2)+VLOOKUP($C619,[2]CONFIG!$A$33:$C$43,3,FALSE),0))</f>
        <v>0</v>
      </c>
      <c r="G619" s="482">
        <f>IF(D619&lt;60,0,ROUND(($D619*G$2)+VLOOKUP($C619,[2]CONFIG!$A$33:$C$43,3,FALSE),0))</f>
        <v>0</v>
      </c>
      <c r="H619" s="482">
        <f>IF(D619&lt;60,0,ROUND(($D619*H$2)+VLOOKUP($C619,[2]CONFIG!$A$33:$C$43,3,FALSE),0))</f>
        <v>0</v>
      </c>
      <c r="I619" s="482">
        <f>IF(D619&lt;60,0,ROUND(($D619*I$2)+VLOOKUP($C619,[2]CONFIG!$A$33:$C$43,3,FALSE),0))</f>
        <v>0</v>
      </c>
      <c r="J619" s="491"/>
      <c r="K619" s="195" t="e">
        <f t="shared" si="38"/>
        <v>#REF!</v>
      </c>
      <c r="L619" s="195" t="e">
        <f t="shared" si="39"/>
        <v>#REF!</v>
      </c>
      <c r="M619" s="195" t="e">
        <f t="shared" si="40"/>
        <v>#REF!</v>
      </c>
      <c r="N619" s="195" t="e">
        <f t="shared" si="41"/>
        <v>#REF!</v>
      </c>
      <c r="P619" s="195" t="e">
        <f t="shared" si="42"/>
        <v>#REF!</v>
      </c>
      <c r="Q619" s="195" t="e">
        <f t="shared" si="43"/>
        <v>#REF!</v>
      </c>
    </row>
    <row r="620" spans="1:17" hidden="1" x14ac:dyDescent="0.25">
      <c r="A620" s="485" t="s">
        <v>931</v>
      </c>
      <c r="B620" s="490" t="e">
        <f>VLOOKUP(A620,[3]Sheet1!$B$1:$D$1757,3,FALSE)</f>
        <v>#N/A</v>
      </c>
      <c r="C620" s="490" t="e">
        <f>VLOOKUP(A620,[3]Sheet1!$B$1:$R$1757,17,FALSE)</f>
        <v>#N/A</v>
      </c>
      <c r="D620" s="493">
        <v>0</v>
      </c>
      <c r="E620" s="481">
        <v>17.72</v>
      </c>
      <c r="F620" s="482">
        <f>IF(D620&lt;60,0,ROUND(($D620*F$2)+VLOOKUP($C620,[2]CONFIG!$A$33:$C$43,3,FALSE),0))</f>
        <v>0</v>
      </c>
      <c r="G620" s="482">
        <f>IF(D620&lt;60,0,ROUND(($D620*G$2)+VLOOKUP($C620,[2]CONFIG!$A$33:$C$43,3,FALSE),0))</f>
        <v>0</v>
      </c>
      <c r="H620" s="482">
        <f>IF(D620&lt;60,0,ROUND(($D620*H$2)+VLOOKUP($C620,[2]CONFIG!$A$33:$C$43,3,FALSE),0))</f>
        <v>0</v>
      </c>
      <c r="I620" s="482">
        <f>IF(D620&lt;60,0,ROUND(($D620*I$2)+VLOOKUP($C620,[2]CONFIG!$A$33:$C$43,3,FALSE),0))</f>
        <v>0</v>
      </c>
      <c r="J620" s="491"/>
      <c r="K620" s="195" t="e">
        <f t="shared" si="38"/>
        <v>#REF!</v>
      </c>
      <c r="L620" s="195" t="e">
        <f t="shared" si="39"/>
        <v>#REF!</v>
      </c>
      <c r="M620" s="195" t="e">
        <f t="shared" si="40"/>
        <v>#REF!</v>
      </c>
      <c r="N620" s="195" t="e">
        <f t="shared" si="41"/>
        <v>#REF!</v>
      </c>
      <c r="P620" s="195" t="e">
        <f t="shared" si="42"/>
        <v>#REF!</v>
      </c>
      <c r="Q620" s="195" t="e">
        <f t="shared" si="43"/>
        <v>#REF!</v>
      </c>
    </row>
    <row r="621" spans="1:17" hidden="1" x14ac:dyDescent="0.25">
      <c r="A621" s="485" t="s">
        <v>932</v>
      </c>
      <c r="B621" s="490" t="e">
        <f>VLOOKUP(A621,[3]Sheet1!$B$1:$D$1757,3,FALSE)</f>
        <v>#N/A</v>
      </c>
      <c r="C621" s="490" t="e">
        <f>VLOOKUP(A621,[3]Sheet1!$B$1:$R$1757,17,FALSE)</f>
        <v>#N/A</v>
      </c>
      <c r="D621" s="493">
        <v>0</v>
      </c>
      <c r="E621" s="481">
        <v>15.48</v>
      </c>
      <c r="F621" s="482">
        <f>IF(D621&lt;60,0,ROUND(($D621*F$2)+VLOOKUP($C621,[2]CONFIG!$A$33:$C$43,3,FALSE),0))</f>
        <v>0</v>
      </c>
      <c r="G621" s="482">
        <f>IF(D621&lt;60,0,ROUND(($D621*G$2)+VLOOKUP($C621,[2]CONFIG!$A$33:$C$43,3,FALSE),0))</f>
        <v>0</v>
      </c>
      <c r="H621" s="482">
        <f>IF(D621&lt;60,0,ROUND(($D621*H$2)+VLOOKUP($C621,[2]CONFIG!$A$33:$C$43,3,FALSE),0))</f>
        <v>0</v>
      </c>
      <c r="I621" s="482">
        <f>IF(D621&lt;60,0,ROUND(($D621*I$2)+VLOOKUP($C621,[2]CONFIG!$A$33:$C$43,3,FALSE),0))</f>
        <v>0</v>
      </c>
      <c r="J621" s="491"/>
      <c r="K621" s="195" t="e">
        <f t="shared" si="38"/>
        <v>#REF!</v>
      </c>
      <c r="L621" s="195" t="e">
        <f t="shared" si="39"/>
        <v>#REF!</v>
      </c>
      <c r="M621" s="195" t="e">
        <f t="shared" si="40"/>
        <v>#REF!</v>
      </c>
      <c r="N621" s="195" t="e">
        <f t="shared" si="41"/>
        <v>#REF!</v>
      </c>
      <c r="P621" s="195" t="e">
        <f t="shared" si="42"/>
        <v>#REF!</v>
      </c>
      <c r="Q621" s="195" t="e">
        <f t="shared" si="43"/>
        <v>#REF!</v>
      </c>
    </row>
    <row r="622" spans="1:17" hidden="1" x14ac:dyDescent="0.25">
      <c r="A622" s="485" t="s">
        <v>933</v>
      </c>
      <c r="B622" s="490" t="e">
        <f>VLOOKUP(A622,[3]Sheet1!$B$1:$D$1757,3,FALSE)</f>
        <v>#N/A</v>
      </c>
      <c r="C622" s="490" t="e">
        <f>VLOOKUP(A622,[3]Sheet1!$B$1:$R$1757,17,FALSE)</f>
        <v>#N/A</v>
      </c>
      <c r="D622" s="493">
        <v>0</v>
      </c>
      <c r="E622" s="481">
        <v>14.99</v>
      </c>
      <c r="F622" s="482">
        <f>IF(D622&lt;60,0,ROUND(($D622*F$2)+VLOOKUP($C622,[2]CONFIG!$A$33:$C$43,3,FALSE),0))</f>
        <v>0</v>
      </c>
      <c r="G622" s="482">
        <f>IF(D622&lt;60,0,ROUND(($D622*G$2)+VLOOKUP($C622,[2]CONFIG!$A$33:$C$43,3,FALSE),0))</f>
        <v>0</v>
      </c>
      <c r="H622" s="482">
        <f>IF(D622&lt;60,0,ROUND(($D622*H$2)+VLOOKUP($C622,[2]CONFIG!$A$33:$C$43,3,FALSE),0))</f>
        <v>0</v>
      </c>
      <c r="I622" s="482">
        <f>IF(D622&lt;60,0,ROUND(($D622*I$2)+VLOOKUP($C622,[2]CONFIG!$A$33:$C$43,3,FALSE),0))</f>
        <v>0</v>
      </c>
      <c r="J622" s="491"/>
      <c r="K622" s="195" t="e">
        <f t="shared" si="38"/>
        <v>#REF!</v>
      </c>
      <c r="L622" s="195" t="e">
        <f t="shared" si="39"/>
        <v>#REF!</v>
      </c>
      <c r="M622" s="195" t="e">
        <f t="shared" si="40"/>
        <v>#REF!</v>
      </c>
      <c r="N622" s="195" t="e">
        <f t="shared" si="41"/>
        <v>#REF!</v>
      </c>
      <c r="P622" s="195" t="e">
        <f t="shared" si="42"/>
        <v>#REF!</v>
      </c>
      <c r="Q622" s="195" t="e">
        <f t="shared" si="43"/>
        <v>#REF!</v>
      </c>
    </row>
    <row r="623" spans="1:17" hidden="1" x14ac:dyDescent="0.25">
      <c r="A623" s="485" t="s">
        <v>934</v>
      </c>
      <c r="B623" s="490" t="e">
        <f>VLOOKUP(A623,[3]Sheet1!$B$1:$D$1757,3,FALSE)</f>
        <v>#N/A</v>
      </c>
      <c r="C623" s="490" t="e">
        <f>VLOOKUP(A623,[3]Sheet1!$B$1:$R$1757,17,FALSE)</f>
        <v>#N/A</v>
      </c>
      <c r="D623" s="493">
        <v>0</v>
      </c>
      <c r="E623" s="481">
        <v>13.13</v>
      </c>
      <c r="F623" s="482">
        <f>IF(D623&lt;60,0,ROUND(($D623*F$2)+VLOOKUP($C623,[2]CONFIG!$A$33:$C$43,3,FALSE),0))</f>
        <v>0</v>
      </c>
      <c r="G623" s="482">
        <f>IF(D623&lt;60,0,ROUND(($D623*G$2)+VLOOKUP($C623,[2]CONFIG!$A$33:$C$43,3,FALSE),0))</f>
        <v>0</v>
      </c>
      <c r="H623" s="482">
        <f>IF(D623&lt;60,0,ROUND(($D623*H$2)+VLOOKUP($C623,[2]CONFIG!$A$33:$C$43,3,FALSE),0))</f>
        <v>0</v>
      </c>
      <c r="I623" s="482">
        <f>IF(D623&lt;60,0,ROUND(($D623*I$2)+VLOOKUP($C623,[2]CONFIG!$A$33:$C$43,3,FALSE),0))</f>
        <v>0</v>
      </c>
      <c r="J623" s="491"/>
      <c r="K623" s="195" t="e">
        <f t="shared" si="38"/>
        <v>#REF!</v>
      </c>
      <c r="L623" s="195" t="e">
        <f t="shared" si="39"/>
        <v>#REF!</v>
      </c>
      <c r="M623" s="195" t="e">
        <f t="shared" si="40"/>
        <v>#REF!</v>
      </c>
      <c r="N623" s="195" t="e">
        <f t="shared" si="41"/>
        <v>#REF!</v>
      </c>
      <c r="P623" s="195" t="e">
        <f t="shared" si="42"/>
        <v>#REF!</v>
      </c>
      <c r="Q623" s="195" t="e">
        <f t="shared" si="43"/>
        <v>#REF!</v>
      </c>
    </row>
    <row r="624" spans="1:17" hidden="1" x14ac:dyDescent="0.25">
      <c r="A624" s="485" t="s">
        <v>935</v>
      </c>
      <c r="B624" s="490" t="e">
        <f>VLOOKUP(A624,[3]Sheet1!$B$1:$D$1757,3,FALSE)</f>
        <v>#N/A</v>
      </c>
      <c r="C624" s="490" t="e">
        <f>VLOOKUP(A624,[3]Sheet1!$B$1:$R$1757,17,FALSE)</f>
        <v>#N/A</v>
      </c>
      <c r="D624" s="493">
        <v>0</v>
      </c>
      <c r="E624" s="481">
        <v>10.130000000000001</v>
      </c>
      <c r="F624" s="482">
        <f>IF(D624&lt;60,0,ROUND(($D624*F$2)+VLOOKUP($C624,[2]CONFIG!$A$33:$C$43,3,FALSE),0))</f>
        <v>0</v>
      </c>
      <c r="G624" s="482">
        <f>IF(D624&lt;60,0,ROUND(($D624*G$2)+VLOOKUP($C624,[2]CONFIG!$A$33:$C$43,3,FALSE),0))</f>
        <v>0</v>
      </c>
      <c r="H624" s="482">
        <f>IF(D624&lt;60,0,ROUND(($D624*H$2)+VLOOKUP($C624,[2]CONFIG!$A$33:$C$43,3,FALSE),0))</f>
        <v>0</v>
      </c>
      <c r="I624" s="482">
        <f>IF(D624&lt;60,0,ROUND(($D624*I$2)+VLOOKUP($C624,[2]CONFIG!$A$33:$C$43,3,FALSE),0))</f>
        <v>0</v>
      </c>
      <c r="J624" s="491"/>
      <c r="K624" s="195" t="e">
        <f t="shared" si="38"/>
        <v>#REF!</v>
      </c>
      <c r="L624" s="195" t="e">
        <f t="shared" si="39"/>
        <v>#REF!</v>
      </c>
      <c r="M624" s="195" t="e">
        <f t="shared" si="40"/>
        <v>#REF!</v>
      </c>
      <c r="N624" s="195" t="e">
        <f t="shared" si="41"/>
        <v>#REF!</v>
      </c>
      <c r="P624" s="195">
        <v>0</v>
      </c>
      <c r="Q624" s="195">
        <v>0</v>
      </c>
    </row>
    <row r="625" spans="1:17" hidden="1" x14ac:dyDescent="0.25">
      <c r="A625" s="485" t="s">
        <v>936</v>
      </c>
      <c r="B625" s="490" t="e">
        <f>VLOOKUP(A625,[3]Sheet1!$B$1:$D$1757,3,FALSE)</f>
        <v>#N/A</v>
      </c>
      <c r="C625" s="490" t="e">
        <f>VLOOKUP(A625,[3]Sheet1!$B$1:$R$1757,17,FALSE)</f>
        <v>#N/A</v>
      </c>
      <c r="D625" s="493">
        <v>0</v>
      </c>
      <c r="E625" s="481">
        <v>12.47</v>
      </c>
      <c r="F625" s="482">
        <f>IF(D625&lt;60,0,ROUND(($D625*F$2)+VLOOKUP($C625,[2]CONFIG!$A$33:$C$43,3,FALSE),0))</f>
        <v>0</v>
      </c>
      <c r="G625" s="482">
        <f>IF(D625&lt;60,0,ROUND(($D625*G$2)+VLOOKUP($C625,[2]CONFIG!$A$33:$C$43,3,FALSE),0))</f>
        <v>0</v>
      </c>
      <c r="H625" s="482">
        <f>IF(D625&lt;60,0,ROUND(($D625*H$2)+VLOOKUP($C625,[2]CONFIG!$A$33:$C$43,3,FALSE),0))</f>
        <v>0</v>
      </c>
      <c r="I625" s="482">
        <f>IF(D625&lt;60,0,ROUND(($D625*I$2)+VLOOKUP($C625,[2]CONFIG!$A$33:$C$43,3,FALSE),0))</f>
        <v>0</v>
      </c>
      <c r="J625" s="491"/>
      <c r="K625" s="195" t="e">
        <f t="shared" si="38"/>
        <v>#REF!</v>
      </c>
      <c r="L625" s="195" t="e">
        <f t="shared" si="39"/>
        <v>#REF!</v>
      </c>
      <c r="M625" s="195" t="e">
        <f t="shared" si="40"/>
        <v>#REF!</v>
      </c>
      <c r="N625" s="195" t="e">
        <f t="shared" si="41"/>
        <v>#REF!</v>
      </c>
      <c r="P625" s="195">
        <v>0</v>
      </c>
      <c r="Q625" s="195">
        <v>0</v>
      </c>
    </row>
    <row r="626" spans="1:17" hidden="1" x14ac:dyDescent="0.25">
      <c r="A626" s="485" t="s">
        <v>937</v>
      </c>
      <c r="B626" s="490" t="e">
        <f>VLOOKUP(A626,[3]Sheet1!$B$1:$D$1757,3,FALSE)</f>
        <v>#N/A</v>
      </c>
      <c r="C626" s="490" t="e">
        <f>VLOOKUP(A626,[3]Sheet1!$B$1:$R$1757,17,FALSE)</f>
        <v>#N/A</v>
      </c>
      <c r="D626" s="493">
        <v>0</v>
      </c>
      <c r="E626" s="481">
        <v>15.75</v>
      </c>
      <c r="F626" s="482">
        <f>IF(D626&lt;60,0,ROUND(($D626*F$2)+VLOOKUP($C626,[2]CONFIG!$A$33:$C$43,3,FALSE),0))</f>
        <v>0</v>
      </c>
      <c r="G626" s="482">
        <f>IF(D626&lt;60,0,ROUND(($D626*G$2)+VLOOKUP($C626,[2]CONFIG!$A$33:$C$43,3,FALSE),0))</f>
        <v>0</v>
      </c>
      <c r="H626" s="482">
        <f>IF(D626&lt;60,0,ROUND(($D626*H$2)+VLOOKUP($C626,[2]CONFIG!$A$33:$C$43,3,FALSE),0))</f>
        <v>0</v>
      </c>
      <c r="I626" s="482">
        <f>IF(D626&lt;60,0,ROUND(($D626*I$2)+VLOOKUP($C626,[2]CONFIG!$A$33:$C$43,3,FALSE),0))</f>
        <v>0</v>
      </c>
      <c r="J626" s="491"/>
      <c r="K626" s="195" t="e">
        <f t="shared" si="38"/>
        <v>#REF!</v>
      </c>
      <c r="L626" s="195" t="e">
        <f t="shared" si="39"/>
        <v>#REF!</v>
      </c>
      <c r="M626" s="195" t="e">
        <f t="shared" si="40"/>
        <v>#REF!</v>
      </c>
      <c r="N626" s="195" t="e">
        <f t="shared" si="41"/>
        <v>#REF!</v>
      </c>
      <c r="P626" s="195" t="e">
        <f t="shared" ref="P626:P640" si="44">E626+K626</f>
        <v>#REF!</v>
      </c>
      <c r="Q626" s="195" t="e">
        <f t="shared" ref="Q626:Q640" si="45">E626+L626</f>
        <v>#REF!</v>
      </c>
    </row>
    <row r="627" spans="1:17" hidden="1" x14ac:dyDescent="0.25">
      <c r="A627" s="494" t="s">
        <v>938</v>
      </c>
      <c r="B627" s="494" t="s">
        <v>938</v>
      </c>
      <c r="C627" s="490" t="s">
        <v>939</v>
      </c>
      <c r="E627" s="481">
        <v>15.4</v>
      </c>
      <c r="F627" s="482">
        <f>IF(D627&lt;60,0,ROUND(($D627*F$2)+VLOOKUP($C627,[2]CONFIG!$A$33:$C$43,3,FALSE),0))</f>
        <v>0</v>
      </c>
      <c r="G627" s="482">
        <f>IF(D627&lt;60,0,ROUND(($D627*G$2)+VLOOKUP($C627,[2]CONFIG!$A$33:$C$43,3,FALSE),0))</f>
        <v>0</v>
      </c>
      <c r="H627" s="482">
        <f>IF(D627&lt;60,0,ROUND(($D627*H$2)+VLOOKUP($C627,[2]CONFIG!$A$33:$C$43,3,FALSE),0))</f>
        <v>0</v>
      </c>
      <c r="I627" s="482">
        <f>IF(D627&lt;60,0,ROUND(($D627*I$2)+VLOOKUP($C627,[2]CONFIG!$A$33:$C$43,3,FALSE),0))</f>
        <v>0</v>
      </c>
      <c r="K627" s="195" t="e">
        <f t="shared" si="38"/>
        <v>#REF!</v>
      </c>
      <c r="L627" s="195" t="e">
        <f t="shared" si="39"/>
        <v>#REF!</v>
      </c>
      <c r="M627" s="195" t="e">
        <f t="shared" si="40"/>
        <v>#REF!</v>
      </c>
      <c r="N627" s="195" t="e">
        <f t="shared" si="41"/>
        <v>#REF!</v>
      </c>
      <c r="P627" s="195" t="e">
        <f t="shared" si="44"/>
        <v>#REF!</v>
      </c>
      <c r="Q627" s="195" t="e">
        <f t="shared" si="45"/>
        <v>#REF!</v>
      </c>
    </row>
    <row r="628" spans="1:17" hidden="1" x14ac:dyDescent="0.25">
      <c r="A628" s="494" t="s">
        <v>940</v>
      </c>
      <c r="B628" s="494" t="s">
        <v>940</v>
      </c>
      <c r="C628" s="490" t="s">
        <v>939</v>
      </c>
      <c r="E628" s="481">
        <v>15.4</v>
      </c>
      <c r="F628" s="482">
        <f>IF(D628&lt;60,0,ROUND(($D628*F$2)+VLOOKUP($C628,[2]CONFIG!$A$33:$C$43,3,FALSE),0))</f>
        <v>0</v>
      </c>
      <c r="G628" s="482">
        <f>IF(D628&lt;60,0,ROUND(($D628*G$2)+VLOOKUP($C628,[2]CONFIG!$A$33:$C$43,3,FALSE),0))</f>
        <v>0</v>
      </c>
      <c r="H628" s="482">
        <f>IF(D628&lt;60,0,ROUND(($D628*H$2)+VLOOKUP($C628,[2]CONFIG!$A$33:$C$43,3,FALSE),0))</f>
        <v>0</v>
      </c>
      <c r="I628" s="482">
        <f>IF(D628&lt;60,0,ROUND(($D628*I$2)+VLOOKUP($C628,[2]CONFIG!$A$33:$C$43,3,FALSE),0))</f>
        <v>0</v>
      </c>
      <c r="K628" s="195" t="e">
        <f t="shared" si="38"/>
        <v>#REF!</v>
      </c>
      <c r="L628" s="195" t="e">
        <f t="shared" si="39"/>
        <v>#REF!</v>
      </c>
      <c r="M628" s="195" t="e">
        <f t="shared" si="40"/>
        <v>#REF!</v>
      </c>
      <c r="N628" s="195" t="e">
        <f t="shared" si="41"/>
        <v>#REF!</v>
      </c>
      <c r="P628" s="195" t="e">
        <f t="shared" si="44"/>
        <v>#REF!</v>
      </c>
      <c r="Q628" s="195" t="e">
        <f t="shared" si="45"/>
        <v>#REF!</v>
      </c>
    </row>
    <row r="629" spans="1:17" hidden="1" x14ac:dyDescent="0.25">
      <c r="A629" s="480" t="s">
        <v>941</v>
      </c>
      <c r="B629" s="480" t="s">
        <v>941</v>
      </c>
      <c r="C629" s="490" t="s">
        <v>939</v>
      </c>
      <c r="E629" s="481">
        <v>15.4</v>
      </c>
      <c r="F629" s="482">
        <f>IF(D629&lt;60,0,ROUND(($D629*F$2)+VLOOKUP($C629,[2]CONFIG!$A$33:$C$43,3,FALSE),0))</f>
        <v>0</v>
      </c>
      <c r="G629" s="482">
        <f>IF(D629&lt;60,0,ROUND(($D629*G$2)+VLOOKUP($C629,[2]CONFIG!$A$33:$C$43,3,FALSE),0))</f>
        <v>0</v>
      </c>
      <c r="H629" s="482">
        <f>IF(D629&lt;60,0,ROUND(($D629*H$2)+VLOOKUP($C629,[2]CONFIG!$A$33:$C$43,3,FALSE),0))</f>
        <v>0</v>
      </c>
      <c r="I629" s="482">
        <f>IF(D629&lt;60,0,ROUND(($D629*I$2)+VLOOKUP($C629,[2]CONFIG!$A$33:$C$43,3,FALSE),0))</f>
        <v>0</v>
      </c>
      <c r="K629" s="195" t="e">
        <f t="shared" si="38"/>
        <v>#REF!</v>
      </c>
      <c r="L629" s="195" t="e">
        <f t="shared" si="39"/>
        <v>#REF!</v>
      </c>
      <c r="M629" s="195" t="e">
        <f t="shared" si="40"/>
        <v>#REF!</v>
      </c>
      <c r="N629" s="195" t="e">
        <f t="shared" si="41"/>
        <v>#REF!</v>
      </c>
      <c r="P629" s="195" t="e">
        <f t="shared" si="44"/>
        <v>#REF!</v>
      </c>
      <c r="Q629" s="195" t="e">
        <f t="shared" si="45"/>
        <v>#REF!</v>
      </c>
    </row>
    <row r="630" spans="1:17" hidden="1" x14ac:dyDescent="0.25">
      <c r="A630" s="480" t="s">
        <v>942</v>
      </c>
      <c r="B630" s="480" t="s">
        <v>942</v>
      </c>
      <c r="C630" s="490" t="s">
        <v>939</v>
      </c>
      <c r="E630" s="481">
        <v>15.4</v>
      </c>
      <c r="F630" s="482">
        <f>IF(D630&lt;60,0,ROUND(($D630*F$2)+VLOOKUP($C630,[2]CONFIG!$A$33:$C$43,3,FALSE),0))</f>
        <v>0</v>
      </c>
      <c r="G630" s="482">
        <f>IF(D630&lt;60,0,ROUND(($D630*G$2)+VLOOKUP($C630,[2]CONFIG!$A$33:$C$43,3,FALSE),0))</f>
        <v>0</v>
      </c>
      <c r="H630" s="482">
        <f>IF(D630&lt;60,0,ROUND(($D630*H$2)+VLOOKUP($C630,[2]CONFIG!$A$33:$C$43,3,FALSE),0))</f>
        <v>0</v>
      </c>
      <c r="I630" s="482">
        <f>IF(D630&lt;60,0,ROUND(($D630*I$2)+VLOOKUP($C630,[2]CONFIG!$A$33:$C$43,3,FALSE),0))</f>
        <v>0</v>
      </c>
      <c r="K630" s="195" t="e">
        <f t="shared" si="38"/>
        <v>#REF!</v>
      </c>
      <c r="L630" s="195" t="e">
        <f t="shared" si="39"/>
        <v>#REF!</v>
      </c>
      <c r="M630" s="195" t="e">
        <f t="shared" si="40"/>
        <v>#REF!</v>
      </c>
      <c r="N630" s="195" t="e">
        <f t="shared" si="41"/>
        <v>#REF!</v>
      </c>
      <c r="P630" s="195" t="e">
        <f t="shared" si="44"/>
        <v>#REF!</v>
      </c>
      <c r="Q630" s="195" t="e">
        <f t="shared" si="45"/>
        <v>#REF!</v>
      </c>
    </row>
    <row r="631" spans="1:17" hidden="1" x14ac:dyDescent="0.25">
      <c r="A631" s="480" t="s">
        <v>943</v>
      </c>
      <c r="B631" s="480" t="s">
        <v>943</v>
      </c>
      <c r="C631" s="490" t="s">
        <v>939</v>
      </c>
      <c r="E631" s="481">
        <v>15.4</v>
      </c>
      <c r="F631" s="482">
        <f>IF(D631&lt;60,0,ROUND(($D631*F$2)+VLOOKUP($C631,[2]CONFIG!$A$33:$C$43,3,FALSE),0))</f>
        <v>0</v>
      </c>
      <c r="G631" s="482">
        <f>IF(D631&lt;60,0,ROUND(($D631*G$2)+VLOOKUP($C631,[2]CONFIG!$A$33:$C$43,3,FALSE),0))</f>
        <v>0</v>
      </c>
      <c r="H631" s="482">
        <f>IF(D631&lt;60,0,ROUND(($D631*H$2)+VLOOKUP($C631,[2]CONFIG!$A$33:$C$43,3,FALSE),0))</f>
        <v>0</v>
      </c>
      <c r="I631" s="482">
        <f>IF(D631&lt;60,0,ROUND(($D631*I$2)+VLOOKUP($C631,[2]CONFIG!$A$33:$C$43,3,FALSE),0))</f>
        <v>0</v>
      </c>
      <c r="K631" s="195" t="e">
        <f t="shared" si="38"/>
        <v>#REF!</v>
      </c>
      <c r="L631" s="195" t="e">
        <f t="shared" si="39"/>
        <v>#REF!</v>
      </c>
      <c r="M631" s="195" t="e">
        <f t="shared" si="40"/>
        <v>#REF!</v>
      </c>
      <c r="N631" s="195" t="e">
        <f t="shared" si="41"/>
        <v>#REF!</v>
      </c>
      <c r="P631" s="195" t="e">
        <f t="shared" si="44"/>
        <v>#REF!</v>
      </c>
      <c r="Q631" s="195" t="e">
        <f t="shared" si="45"/>
        <v>#REF!</v>
      </c>
    </row>
    <row r="632" spans="1:17" hidden="1" x14ac:dyDescent="0.25">
      <c r="A632" s="480" t="s">
        <v>944</v>
      </c>
      <c r="B632" s="480" t="s">
        <v>944</v>
      </c>
      <c r="C632" s="490" t="s">
        <v>939</v>
      </c>
      <c r="D632" s="491"/>
      <c r="E632" s="481">
        <v>15.4</v>
      </c>
      <c r="F632" s="482">
        <f>IF(D632&lt;60,0,ROUND(($D632*F$2)+VLOOKUP($C632,[2]CONFIG!$A$33:$C$43,3,FALSE),0))</f>
        <v>0</v>
      </c>
      <c r="G632" s="482">
        <f>IF(D632&lt;60,0,ROUND(($D632*G$2)+VLOOKUP($C632,[2]CONFIG!$A$33:$C$43,3,FALSE),0))</f>
        <v>0</v>
      </c>
      <c r="H632" s="482">
        <f>IF(D632&lt;60,0,ROUND(($D632*H$2)+VLOOKUP($C632,[2]CONFIG!$A$33:$C$43,3,FALSE),0))</f>
        <v>0</v>
      </c>
      <c r="I632" s="482">
        <f>IF(D632&lt;60,0,ROUND(($D632*I$2)+VLOOKUP($C632,[2]CONFIG!$A$33:$C$43,3,FALSE),0))</f>
        <v>0</v>
      </c>
      <c r="K632" s="195" t="e">
        <f t="shared" si="38"/>
        <v>#REF!</v>
      </c>
      <c r="L632" s="195" t="e">
        <f t="shared" si="39"/>
        <v>#REF!</v>
      </c>
      <c r="M632" s="195" t="e">
        <f t="shared" si="40"/>
        <v>#REF!</v>
      </c>
      <c r="N632" s="195" t="e">
        <f t="shared" si="41"/>
        <v>#REF!</v>
      </c>
      <c r="P632" s="195" t="e">
        <f t="shared" si="44"/>
        <v>#REF!</v>
      </c>
      <c r="Q632" s="195" t="e">
        <f t="shared" si="45"/>
        <v>#REF!</v>
      </c>
    </row>
    <row r="633" spans="1:17" hidden="1" x14ac:dyDescent="0.25">
      <c r="A633" s="480" t="s">
        <v>945</v>
      </c>
      <c r="C633" s="490" t="s">
        <v>939</v>
      </c>
      <c r="D633" s="497"/>
      <c r="E633" s="481">
        <v>13.56</v>
      </c>
      <c r="F633" s="482">
        <f>IF(D633&lt;60,0,ROUND(($D633*F$2)+VLOOKUP($C633,[2]CONFIG!$A$33:$C$43,3,FALSE),0))</f>
        <v>0</v>
      </c>
      <c r="G633" s="482">
        <f>IF(D633&lt;60,0,ROUND(($D633*G$2)+VLOOKUP($C633,[2]CONFIG!$A$33:$C$43,3,FALSE),0))</f>
        <v>0</v>
      </c>
      <c r="H633" s="482">
        <f>IF(D633&lt;60,0,ROUND(($D633*H$2)+VLOOKUP($C633,[2]CONFIG!$A$33:$C$43,3,FALSE),0))</f>
        <v>0</v>
      </c>
      <c r="I633" s="482">
        <f>IF(D633&lt;60,0,ROUND(($D633*I$2)+VLOOKUP($C633,[2]CONFIG!$A$33:$C$43,3,FALSE),0))</f>
        <v>0</v>
      </c>
      <c r="J633" s="491"/>
      <c r="K633" s="195">
        <v>5.2</v>
      </c>
      <c r="L633" s="195">
        <v>5.2</v>
      </c>
      <c r="M633" s="195">
        <v>5.2</v>
      </c>
      <c r="N633" s="195">
        <v>5.2</v>
      </c>
      <c r="P633" s="195">
        <f t="shared" si="44"/>
        <v>18.760000000000002</v>
      </c>
      <c r="Q633" s="195">
        <f t="shared" si="45"/>
        <v>18.760000000000002</v>
      </c>
    </row>
    <row r="634" spans="1:17" hidden="1" x14ac:dyDescent="0.25">
      <c r="A634" s="480" t="s">
        <v>946</v>
      </c>
      <c r="C634" s="490" t="s">
        <v>939</v>
      </c>
      <c r="D634" s="498"/>
      <c r="E634" s="481">
        <v>13.56</v>
      </c>
      <c r="F634" s="482">
        <f>IF(D634&lt;60,0,ROUND(($D634*F$2)+VLOOKUP($C634,[2]CONFIG!$A$33:$C$43,3,FALSE),0))</f>
        <v>0</v>
      </c>
      <c r="G634" s="482">
        <f>IF(D634&lt;60,0,ROUND(($D634*G$2)+VLOOKUP($C634,[2]CONFIG!$A$33:$C$43,3,FALSE),0))</f>
        <v>0</v>
      </c>
      <c r="H634" s="482">
        <f>IF(D634&lt;60,0,ROUND(($D634*H$2)+VLOOKUP($C634,[2]CONFIG!$A$33:$C$43,3,FALSE),0))</f>
        <v>0</v>
      </c>
      <c r="I634" s="482">
        <f>IF(D634&lt;60,0,ROUND(($D634*I$2)+VLOOKUP($C634,[2]CONFIG!$A$33:$C$43,3,FALSE),0))</f>
        <v>0</v>
      </c>
      <c r="J634" s="491"/>
      <c r="K634" s="195">
        <v>5.2</v>
      </c>
      <c r="L634" s="195">
        <v>5.2</v>
      </c>
      <c r="M634" s="195">
        <v>5.2</v>
      </c>
      <c r="N634" s="195">
        <v>5.2</v>
      </c>
      <c r="P634" s="195">
        <f t="shared" si="44"/>
        <v>18.760000000000002</v>
      </c>
      <c r="Q634" s="195">
        <f t="shared" si="45"/>
        <v>18.760000000000002</v>
      </c>
    </row>
    <row r="635" spans="1:17" hidden="1" x14ac:dyDescent="0.25">
      <c r="A635" s="480" t="s">
        <v>947</v>
      </c>
      <c r="C635" s="490" t="s">
        <v>939</v>
      </c>
      <c r="E635" s="481">
        <v>13.56</v>
      </c>
      <c r="F635" s="482">
        <f>IF(D635&lt;60,0,ROUND(($D635*F$2)+VLOOKUP($C635,[2]CONFIG!$A$33:$C$43,3,FALSE),0))</f>
        <v>0</v>
      </c>
      <c r="G635" s="482">
        <f>IF(D635&lt;60,0,ROUND(($D635*G$2)+VLOOKUP($C635,[2]CONFIG!$A$33:$C$43,3,FALSE),0))</f>
        <v>0</v>
      </c>
      <c r="H635" s="482">
        <f>IF(D635&lt;60,0,ROUND(($D635*H$2)+VLOOKUP($C635,[2]CONFIG!$A$33:$C$43,3,FALSE),0))</f>
        <v>0</v>
      </c>
      <c r="I635" s="482">
        <f>IF(D635&lt;60,0,ROUND(($D635*I$2)+VLOOKUP($C635,[2]CONFIG!$A$33:$C$43,3,FALSE),0))</f>
        <v>0</v>
      </c>
      <c r="J635" s="491"/>
      <c r="K635" s="195">
        <v>5.2</v>
      </c>
      <c r="L635" s="195">
        <v>5.2</v>
      </c>
      <c r="M635" s="195">
        <v>5.2</v>
      </c>
      <c r="N635" s="195">
        <v>5.2</v>
      </c>
      <c r="P635" s="195">
        <f t="shared" si="44"/>
        <v>18.760000000000002</v>
      </c>
      <c r="Q635" s="195">
        <f t="shared" si="45"/>
        <v>18.760000000000002</v>
      </c>
    </row>
    <row r="636" spans="1:17" hidden="1" x14ac:dyDescent="0.25">
      <c r="A636" s="480" t="s">
        <v>948</v>
      </c>
      <c r="C636" s="490" t="s">
        <v>939</v>
      </c>
      <c r="D636" s="497"/>
      <c r="E636" s="481">
        <v>13.33</v>
      </c>
      <c r="F636" s="482">
        <f>IF(D636&lt;60,0,ROUND(($D636*F$2)+VLOOKUP($C636,[2]CONFIG!$A$33:$C$43,3,FALSE),0))</f>
        <v>0</v>
      </c>
      <c r="G636" s="482">
        <f>IF(D636&lt;60,0,ROUND(($D636*G$2)+VLOOKUP($C636,[2]CONFIG!$A$33:$C$43,3,FALSE),0))</f>
        <v>0</v>
      </c>
      <c r="H636" s="482">
        <f>IF(D636&lt;60,0,ROUND(($D636*H$2)+VLOOKUP($C636,[2]CONFIG!$A$33:$C$43,3,FALSE),0))</f>
        <v>0</v>
      </c>
      <c r="I636" s="482">
        <f>IF(D636&lt;60,0,ROUND(($D636*I$2)+VLOOKUP($C636,[2]CONFIG!$A$33:$C$43,3,FALSE),0))</f>
        <v>0</v>
      </c>
      <c r="J636" s="491"/>
      <c r="K636" s="195">
        <v>5.16</v>
      </c>
      <c r="L636" s="195">
        <v>5.16</v>
      </c>
      <c r="M636" s="195">
        <v>5.16</v>
      </c>
      <c r="N636" s="195">
        <v>5.16</v>
      </c>
      <c r="P636" s="195">
        <f t="shared" si="44"/>
        <v>18.490000000000002</v>
      </c>
      <c r="Q636" s="195">
        <f t="shared" si="45"/>
        <v>18.490000000000002</v>
      </c>
    </row>
    <row r="637" spans="1:17" hidden="1" x14ac:dyDescent="0.25">
      <c r="A637" s="480" t="s">
        <v>949</v>
      </c>
      <c r="C637" s="490" t="s">
        <v>939</v>
      </c>
      <c r="E637" s="481">
        <v>13.33</v>
      </c>
      <c r="F637" s="482">
        <f>IF(D637&lt;60,0,ROUND(($D637*F$2)+VLOOKUP($C637,[2]CONFIG!$A$33:$C$43,3,FALSE),0))</f>
        <v>0</v>
      </c>
      <c r="G637" s="482">
        <f>IF(D637&lt;60,0,ROUND(($D637*G$2)+VLOOKUP($C637,[2]CONFIG!$A$33:$C$43,3,FALSE),0))</f>
        <v>0</v>
      </c>
      <c r="H637" s="482">
        <f>IF(D637&lt;60,0,ROUND(($D637*H$2)+VLOOKUP($C637,[2]CONFIG!$A$33:$C$43,3,FALSE),0))</f>
        <v>0</v>
      </c>
      <c r="I637" s="482">
        <f>IF(D637&lt;60,0,ROUND(($D637*I$2)+VLOOKUP($C637,[2]CONFIG!$A$33:$C$43,3,FALSE),0))</f>
        <v>0</v>
      </c>
      <c r="J637" s="491"/>
      <c r="K637" s="195">
        <v>5.16</v>
      </c>
      <c r="L637" s="195">
        <v>5.16</v>
      </c>
      <c r="M637" s="195">
        <v>5.16</v>
      </c>
      <c r="N637" s="195">
        <v>5.16</v>
      </c>
      <c r="P637" s="195">
        <f t="shared" si="44"/>
        <v>18.490000000000002</v>
      </c>
      <c r="Q637" s="195">
        <f t="shared" si="45"/>
        <v>18.490000000000002</v>
      </c>
    </row>
    <row r="638" spans="1:17" hidden="1" x14ac:dyDescent="0.25">
      <c r="A638" s="480" t="s">
        <v>950</v>
      </c>
      <c r="C638" s="490" t="s">
        <v>939</v>
      </c>
      <c r="E638" s="481">
        <v>13.33</v>
      </c>
      <c r="F638" s="482">
        <f>IF(D638&lt;60,0,ROUND(($D638*F$2)+VLOOKUP($C638,[2]CONFIG!$A$33:$C$43,3,FALSE),0))</f>
        <v>0</v>
      </c>
      <c r="G638" s="482">
        <f>IF(D638&lt;60,0,ROUND(($D638*G$2)+VLOOKUP($C638,[2]CONFIG!$A$33:$C$43,3,FALSE),0))</f>
        <v>0</v>
      </c>
      <c r="H638" s="482">
        <f>IF(D638&lt;60,0,ROUND(($D638*H$2)+VLOOKUP($C638,[2]CONFIG!$A$33:$C$43,3,FALSE),0))</f>
        <v>0</v>
      </c>
      <c r="I638" s="482">
        <f>IF(D638&lt;60,0,ROUND(($D638*I$2)+VLOOKUP($C638,[2]CONFIG!$A$33:$C$43,3,FALSE),0))</f>
        <v>0</v>
      </c>
      <c r="J638" s="491"/>
      <c r="K638" s="195">
        <v>5.16</v>
      </c>
      <c r="L638" s="195">
        <v>5.16</v>
      </c>
      <c r="M638" s="195">
        <v>5.16</v>
      </c>
      <c r="N638" s="195">
        <v>5.16</v>
      </c>
      <c r="P638" s="195">
        <f t="shared" si="44"/>
        <v>18.490000000000002</v>
      </c>
      <c r="Q638" s="195">
        <f t="shared" si="45"/>
        <v>18.490000000000002</v>
      </c>
    </row>
    <row r="639" spans="1:17" hidden="1" x14ac:dyDescent="0.25">
      <c r="A639" s="480" t="s">
        <v>951</v>
      </c>
      <c r="C639" s="490" t="s">
        <v>939</v>
      </c>
      <c r="E639" s="481">
        <v>13.33</v>
      </c>
      <c r="F639" s="482">
        <f>IF(D639&lt;60,0,ROUND(($D639*F$2)+VLOOKUP($C639,[2]CONFIG!$A$33:$C$43,3,FALSE),0))</f>
        <v>0</v>
      </c>
      <c r="G639" s="482">
        <f>IF(D639&lt;60,0,ROUND(($D639*G$2)+VLOOKUP($C639,[2]CONFIG!$A$33:$C$43,3,FALSE),0))</f>
        <v>0</v>
      </c>
      <c r="H639" s="482">
        <f>IF(D639&lt;60,0,ROUND(($D639*H$2)+VLOOKUP($C639,[2]CONFIG!$A$33:$C$43,3,FALSE),0))</f>
        <v>0</v>
      </c>
      <c r="I639" s="482">
        <f>IF(D639&lt;60,0,ROUND(($D639*I$2)+VLOOKUP($C639,[2]CONFIG!$A$33:$C$43,3,FALSE),0))</f>
        <v>0</v>
      </c>
      <c r="J639" s="491"/>
      <c r="K639" s="195">
        <v>5.16</v>
      </c>
      <c r="L639" s="195">
        <v>5.16</v>
      </c>
      <c r="M639" s="195">
        <v>5.16</v>
      </c>
      <c r="N639" s="195">
        <v>5.16</v>
      </c>
      <c r="P639" s="195">
        <f t="shared" si="44"/>
        <v>18.490000000000002</v>
      </c>
      <c r="Q639" s="195">
        <f t="shared" si="45"/>
        <v>18.490000000000002</v>
      </c>
    </row>
    <row r="640" spans="1:17" hidden="1" x14ac:dyDescent="0.25">
      <c r="A640" s="480" t="s">
        <v>952</v>
      </c>
      <c r="B640" s="480" t="s">
        <v>953</v>
      </c>
      <c r="C640" s="480" t="s">
        <v>939</v>
      </c>
      <c r="D640" s="482"/>
      <c r="E640" s="481">
        <v>10.18</v>
      </c>
      <c r="F640" s="482">
        <f>IF(D640&lt;60,0,ROUND(($D640*F$2)+VLOOKUP($C640,[2]CONFIG!$A$33:$C$43,3,FALSE),0))</f>
        <v>0</v>
      </c>
      <c r="G640" s="482">
        <f>IF(D640&lt;60,0,ROUND(($D640*G$2)+VLOOKUP($C640,[2]CONFIG!$A$33:$C$43,3,FALSE),0))</f>
        <v>0</v>
      </c>
      <c r="H640" s="482">
        <f>IF(D640&lt;60,0,ROUND(($D640*H$2)+VLOOKUP($C640,[2]CONFIG!$A$33:$C$43,3,FALSE),0))</f>
        <v>0</v>
      </c>
      <c r="I640" s="482">
        <f>IF(D640&lt;60,0,ROUND(($D640*I$2)+VLOOKUP($C640,[2]CONFIG!$A$33:$C$43,3,FALSE),0))</f>
        <v>0</v>
      </c>
      <c r="K640" s="195" t="e">
        <f>(ROUND($E640*$K$2,2))</f>
        <v>#REF!</v>
      </c>
      <c r="L640" s="195" t="e">
        <f>(ROUND($E640*$L$2,2))</f>
        <v>#REF!</v>
      </c>
      <c r="M640" s="195" t="e">
        <f>(ROUND($E640*$M$2,2))</f>
        <v>#REF!</v>
      </c>
      <c r="N640" s="195" t="e">
        <f>(ROUND($E640*$N$2,2))</f>
        <v>#REF!</v>
      </c>
      <c r="P640" s="195" t="e">
        <f t="shared" si="44"/>
        <v>#REF!</v>
      </c>
      <c r="Q640" s="195" t="e">
        <f t="shared" si="45"/>
        <v>#REF!</v>
      </c>
    </row>
    <row r="641" spans="1:6" hidden="1" x14ac:dyDescent="0.25">
      <c r="A641" s="480" t="s">
        <v>954</v>
      </c>
      <c r="B641" s="480" t="s">
        <v>953</v>
      </c>
      <c r="E641" s="481">
        <v>10.33</v>
      </c>
    </row>
    <row r="644" spans="1:6" x14ac:dyDescent="0.25">
      <c r="D644" s="491"/>
      <c r="F644" s="491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fuller_j</cp:lastModifiedBy>
  <cp:lastPrinted>2013-02-25T19:45:00Z</cp:lastPrinted>
  <dcterms:created xsi:type="dcterms:W3CDTF">2011-04-05T13:38:59Z</dcterms:created>
  <dcterms:modified xsi:type="dcterms:W3CDTF">2013-03-26T18:46:04Z</dcterms:modified>
</cp:coreProperties>
</file>